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hartEx1.xml" ContentType="application/vnd.ms-office.chartex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codeName="ThisWorkbook" defaultThemeVersion="124226"/>
  <bookViews>
    <workbookView xWindow="120" yWindow="120" windowWidth="16515" windowHeight="7485" activeTab="4"/>
  </bookViews>
  <sheets>
    <sheet name="2019" sheetId="1" r:id="rId1"/>
    <sheet name="Diagramme" sheetId="13" r:id="rId2"/>
    <sheet name="Nom Prénom" sheetId="12" r:id="rId3"/>
    <sheet name="BDD" sheetId="4" r:id="rId4"/>
    <sheet name="TCD" sheetId="16" r:id="rId5"/>
    <sheet name="VLEP" sheetId="2" r:id="rId6"/>
    <sheet name="TEST" sheetId="15" r:id="rId7"/>
  </sheets>
  <definedNames>
    <definedName name="_xlnm._FilterDatabase" localSheetId="3" hidden="1">BDD!$A$1:$O$205</definedName>
    <definedName name="_xlnm._FilterDatabase" localSheetId="5" hidden="1">VLEP!$A$1:$B$24</definedName>
  </definedNames>
  <calcPr calcId="145621"/>
  <pivotCaches>
    <pivotCache cacheId="5" r:id="rId8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9" i="12" l="1"/>
  <c r="M2" i="4"/>
  <c r="M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K68" i="4"/>
  <c r="K74" i="4"/>
  <c r="H18" i="12"/>
  <c r="K78" i="4"/>
  <c r="K2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81" i="4"/>
  <c r="K79" i="4"/>
  <c r="K80" i="4"/>
  <c r="K89" i="4"/>
  <c r="K86" i="4"/>
  <c r="K87" i="4"/>
  <c r="K88" i="4"/>
  <c r="K70" i="4"/>
  <c r="K71" i="4"/>
  <c r="K72" i="4"/>
  <c r="K73" i="4"/>
  <c r="K82" i="4"/>
  <c r="K66" i="4"/>
  <c r="K83" i="4"/>
  <c r="K67" i="4"/>
  <c r="K84" i="4"/>
  <c r="K85" i="4"/>
  <c r="K69" i="4"/>
  <c r="K76" i="4"/>
  <c r="K77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H24" i="12"/>
  <c r="H23" i="12"/>
  <c r="H21" i="12"/>
  <c r="H20" i="12"/>
  <c r="H17" i="12"/>
  <c r="K75" i="4" l="1"/>
  <c r="H15" i="15"/>
  <c r="H13" i="15"/>
  <c r="I14" i="15" s="1"/>
  <c r="C3" i="15" l="1"/>
  <c r="D3" i="15"/>
  <c r="E3" i="15"/>
  <c r="C4" i="15"/>
  <c r="D4" i="15"/>
  <c r="E4" i="15"/>
  <c r="B4" i="15"/>
  <c r="B3" i="15"/>
  <c r="B5" i="15" s="1"/>
  <c r="Z8" i="1"/>
  <c r="N212" i="4"/>
  <c r="N213" i="4"/>
  <c r="D210" i="4"/>
  <c r="E210" i="4"/>
  <c r="F210" i="4"/>
  <c r="G210" i="4"/>
  <c r="D211" i="4"/>
  <c r="E211" i="4"/>
  <c r="F211" i="4"/>
  <c r="G211" i="4"/>
  <c r="D212" i="4"/>
  <c r="E212" i="4"/>
  <c r="F212" i="4"/>
  <c r="G212" i="4"/>
  <c r="D213" i="4"/>
  <c r="E213" i="4"/>
  <c r="F213" i="4"/>
  <c r="G213" i="4"/>
  <c r="B210" i="4"/>
  <c r="B211" i="4"/>
  <c r="B212" i="4"/>
  <c r="B213" i="4"/>
  <c r="A210" i="4"/>
  <c r="A211" i="4"/>
  <c r="A212" i="4"/>
  <c r="A213" i="4"/>
  <c r="N214" i="4"/>
  <c r="N215" i="4"/>
  <c r="N216" i="4"/>
  <c r="N217" i="4"/>
  <c r="A54" i="4"/>
  <c r="B54" i="4"/>
  <c r="D54" i="4"/>
  <c r="E54" i="4"/>
  <c r="F54" i="4"/>
  <c r="G54" i="4"/>
  <c r="A55" i="4"/>
  <c r="B55" i="4"/>
  <c r="D55" i="4"/>
  <c r="E55" i="4"/>
  <c r="F55" i="4"/>
  <c r="G55" i="4"/>
  <c r="A56" i="4"/>
  <c r="B56" i="4"/>
  <c r="D56" i="4"/>
  <c r="E56" i="4"/>
  <c r="F56" i="4"/>
  <c r="G56" i="4"/>
  <c r="A57" i="4"/>
  <c r="B57" i="4"/>
  <c r="D57" i="4"/>
  <c r="E57" i="4"/>
  <c r="F57" i="4"/>
  <c r="G57" i="4"/>
  <c r="A214" i="4"/>
  <c r="B214" i="4"/>
  <c r="D214" i="4"/>
  <c r="E214" i="4"/>
  <c r="F214" i="4"/>
  <c r="G214" i="4"/>
  <c r="A215" i="4"/>
  <c r="B215" i="4"/>
  <c r="D215" i="4"/>
  <c r="E215" i="4"/>
  <c r="F215" i="4"/>
  <c r="G215" i="4"/>
  <c r="A216" i="4"/>
  <c r="B216" i="4"/>
  <c r="D216" i="4"/>
  <c r="E216" i="4"/>
  <c r="F216" i="4"/>
  <c r="G216" i="4"/>
  <c r="A217" i="4"/>
  <c r="B217" i="4"/>
  <c r="D217" i="4"/>
  <c r="E217" i="4"/>
  <c r="F217" i="4"/>
  <c r="G217" i="4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8" i="4"/>
  <c r="A59" i="4"/>
  <c r="A60" i="4"/>
  <c r="A61" i="4"/>
  <c r="A62" i="4"/>
  <c r="A63" i="4"/>
  <c r="A64" i="4"/>
  <c r="A65" i="4"/>
  <c r="A81" i="4"/>
  <c r="A78" i="4"/>
  <c r="A79" i="4"/>
  <c r="A80" i="4"/>
  <c r="A89" i="4"/>
  <c r="A86" i="4"/>
  <c r="A87" i="4"/>
  <c r="A88" i="4"/>
  <c r="A70" i="4"/>
  <c r="A71" i="4"/>
  <c r="A72" i="4"/>
  <c r="A73" i="4"/>
  <c r="A82" i="4"/>
  <c r="A66" i="4"/>
  <c r="A83" i="4"/>
  <c r="A67" i="4"/>
  <c r="A84" i="4"/>
  <c r="A68" i="4"/>
  <c r="A85" i="4"/>
  <c r="A69" i="4"/>
  <c r="A74" i="4"/>
  <c r="A75" i="4"/>
  <c r="A76" i="4"/>
  <c r="A77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22" i="4"/>
  <c r="A123" i="4"/>
  <c r="A124" i="4"/>
  <c r="A125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206" i="4"/>
  <c r="A207" i="4"/>
  <c r="A208" i="4"/>
  <c r="A209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8" i="4"/>
  <c r="B59" i="4"/>
  <c r="B60" i="4"/>
  <c r="B61" i="4"/>
  <c r="B62" i="4"/>
  <c r="B63" i="4"/>
  <c r="B64" i="4"/>
  <c r="B65" i="4"/>
  <c r="B81" i="4"/>
  <c r="B78" i="4"/>
  <c r="B79" i="4"/>
  <c r="B80" i="4"/>
  <c r="B89" i="4"/>
  <c r="B86" i="4"/>
  <c r="B87" i="4"/>
  <c r="B88" i="4"/>
  <c r="B70" i="4"/>
  <c r="B71" i="4"/>
  <c r="B72" i="4"/>
  <c r="B73" i="4"/>
  <c r="B82" i="4"/>
  <c r="B66" i="4"/>
  <c r="B83" i="4"/>
  <c r="B67" i="4"/>
  <c r="B84" i="4"/>
  <c r="B68" i="4"/>
  <c r="B85" i="4"/>
  <c r="B69" i="4"/>
  <c r="B74" i="4"/>
  <c r="B75" i="4"/>
  <c r="B76" i="4"/>
  <c r="B77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22" i="4"/>
  <c r="B123" i="4"/>
  <c r="B124" i="4"/>
  <c r="B125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206" i="4"/>
  <c r="B207" i="4"/>
  <c r="B208" i="4"/>
  <c r="B209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D3" i="4"/>
  <c r="E3" i="4"/>
  <c r="F3" i="4"/>
  <c r="G3" i="4"/>
  <c r="D4" i="4"/>
  <c r="E4" i="4"/>
  <c r="F4" i="4"/>
  <c r="G4" i="4"/>
  <c r="D5" i="4"/>
  <c r="E5" i="4"/>
  <c r="F5" i="4"/>
  <c r="G5" i="4"/>
  <c r="D6" i="4"/>
  <c r="E6" i="4"/>
  <c r="F6" i="4"/>
  <c r="G6" i="4"/>
  <c r="D7" i="4"/>
  <c r="E7" i="4"/>
  <c r="F7" i="4"/>
  <c r="G7" i="4"/>
  <c r="D8" i="4"/>
  <c r="E8" i="4"/>
  <c r="F8" i="4"/>
  <c r="G8" i="4"/>
  <c r="D9" i="4"/>
  <c r="E9" i="4"/>
  <c r="F9" i="4"/>
  <c r="G9" i="4"/>
  <c r="D10" i="4"/>
  <c r="E10" i="4"/>
  <c r="F10" i="4"/>
  <c r="G10" i="4"/>
  <c r="D11" i="4"/>
  <c r="E11" i="4"/>
  <c r="F11" i="4"/>
  <c r="G11" i="4"/>
  <c r="D12" i="4"/>
  <c r="E12" i="4"/>
  <c r="F12" i="4"/>
  <c r="G12" i="4"/>
  <c r="D13" i="4"/>
  <c r="E13" i="4"/>
  <c r="F13" i="4"/>
  <c r="G13" i="4"/>
  <c r="D14" i="4"/>
  <c r="E14" i="4"/>
  <c r="F14" i="4"/>
  <c r="G14" i="4"/>
  <c r="D15" i="4"/>
  <c r="E15" i="4"/>
  <c r="F15" i="4"/>
  <c r="G15" i="4"/>
  <c r="D16" i="4"/>
  <c r="E16" i="4"/>
  <c r="F16" i="4"/>
  <c r="G16" i="4"/>
  <c r="D17" i="4"/>
  <c r="E17" i="4"/>
  <c r="F17" i="4"/>
  <c r="G17" i="4"/>
  <c r="D18" i="4"/>
  <c r="E18" i="4"/>
  <c r="F18" i="4"/>
  <c r="G18" i="4"/>
  <c r="D19" i="4"/>
  <c r="E19" i="4"/>
  <c r="F19" i="4"/>
  <c r="G19" i="4"/>
  <c r="D20" i="4"/>
  <c r="E20" i="4"/>
  <c r="F20" i="4"/>
  <c r="G20" i="4"/>
  <c r="D21" i="4"/>
  <c r="E21" i="4"/>
  <c r="F21" i="4"/>
  <c r="G21" i="4"/>
  <c r="D22" i="4"/>
  <c r="E22" i="4"/>
  <c r="F22" i="4"/>
  <c r="G22" i="4"/>
  <c r="D23" i="4"/>
  <c r="E23" i="4"/>
  <c r="F23" i="4"/>
  <c r="G23" i="4"/>
  <c r="D24" i="4"/>
  <c r="E24" i="4"/>
  <c r="F24" i="4"/>
  <c r="G24" i="4"/>
  <c r="D25" i="4"/>
  <c r="E25" i="4"/>
  <c r="F25" i="4"/>
  <c r="G25" i="4"/>
  <c r="D26" i="4"/>
  <c r="E26" i="4"/>
  <c r="F26" i="4"/>
  <c r="G26" i="4"/>
  <c r="D27" i="4"/>
  <c r="E27" i="4"/>
  <c r="F27" i="4"/>
  <c r="G27" i="4"/>
  <c r="D28" i="4"/>
  <c r="E28" i="4"/>
  <c r="F28" i="4"/>
  <c r="G28" i="4"/>
  <c r="D29" i="4"/>
  <c r="E29" i="4"/>
  <c r="F29" i="4"/>
  <c r="G29" i="4"/>
  <c r="D30" i="4"/>
  <c r="E30" i="4"/>
  <c r="F30" i="4"/>
  <c r="G30" i="4"/>
  <c r="D31" i="4"/>
  <c r="E31" i="4"/>
  <c r="F31" i="4"/>
  <c r="G31" i="4"/>
  <c r="D32" i="4"/>
  <c r="E32" i="4"/>
  <c r="F32" i="4"/>
  <c r="G32" i="4"/>
  <c r="D33" i="4"/>
  <c r="E33" i="4"/>
  <c r="F33" i="4"/>
  <c r="G33" i="4"/>
  <c r="D34" i="4"/>
  <c r="E34" i="4"/>
  <c r="F34" i="4"/>
  <c r="G34" i="4"/>
  <c r="D35" i="4"/>
  <c r="E35" i="4"/>
  <c r="F35" i="4"/>
  <c r="G35" i="4"/>
  <c r="D36" i="4"/>
  <c r="E36" i="4"/>
  <c r="F36" i="4"/>
  <c r="G36" i="4"/>
  <c r="D37" i="4"/>
  <c r="E37" i="4"/>
  <c r="F37" i="4"/>
  <c r="G37" i="4"/>
  <c r="D38" i="4"/>
  <c r="E38" i="4"/>
  <c r="F38" i="4"/>
  <c r="G38" i="4"/>
  <c r="D39" i="4"/>
  <c r="E39" i="4"/>
  <c r="F39" i="4"/>
  <c r="G39" i="4"/>
  <c r="D40" i="4"/>
  <c r="E40" i="4"/>
  <c r="F40" i="4"/>
  <c r="G40" i="4"/>
  <c r="D41" i="4"/>
  <c r="E41" i="4"/>
  <c r="F41" i="4"/>
  <c r="G41" i="4"/>
  <c r="D42" i="4"/>
  <c r="E42" i="4"/>
  <c r="F42" i="4"/>
  <c r="G42" i="4"/>
  <c r="D43" i="4"/>
  <c r="E43" i="4"/>
  <c r="F43" i="4"/>
  <c r="G43" i="4"/>
  <c r="D44" i="4"/>
  <c r="E44" i="4"/>
  <c r="F44" i="4"/>
  <c r="G44" i="4"/>
  <c r="D45" i="4"/>
  <c r="E45" i="4"/>
  <c r="F45" i="4"/>
  <c r="G45" i="4"/>
  <c r="D46" i="4"/>
  <c r="E46" i="4"/>
  <c r="F46" i="4"/>
  <c r="G46" i="4"/>
  <c r="D47" i="4"/>
  <c r="E47" i="4"/>
  <c r="F47" i="4"/>
  <c r="G47" i="4"/>
  <c r="D48" i="4"/>
  <c r="E48" i="4"/>
  <c r="F48" i="4"/>
  <c r="G48" i="4"/>
  <c r="D49" i="4"/>
  <c r="E49" i="4"/>
  <c r="F49" i="4"/>
  <c r="G49" i="4"/>
  <c r="D50" i="4"/>
  <c r="E50" i="4"/>
  <c r="F50" i="4"/>
  <c r="G50" i="4"/>
  <c r="D51" i="4"/>
  <c r="E51" i="4"/>
  <c r="F51" i="4"/>
  <c r="G51" i="4"/>
  <c r="D52" i="4"/>
  <c r="E52" i="4"/>
  <c r="F52" i="4"/>
  <c r="G52" i="4"/>
  <c r="D53" i="4"/>
  <c r="E53" i="4"/>
  <c r="F53" i="4"/>
  <c r="G53" i="4"/>
  <c r="D58" i="4"/>
  <c r="E58" i="4"/>
  <c r="F58" i="4"/>
  <c r="G58" i="4"/>
  <c r="D59" i="4"/>
  <c r="E59" i="4"/>
  <c r="F59" i="4"/>
  <c r="G59" i="4"/>
  <c r="D60" i="4"/>
  <c r="E60" i="4"/>
  <c r="F60" i="4"/>
  <c r="G60" i="4"/>
  <c r="D61" i="4"/>
  <c r="E61" i="4"/>
  <c r="F61" i="4"/>
  <c r="G61" i="4"/>
  <c r="D62" i="4"/>
  <c r="E62" i="4"/>
  <c r="F62" i="4"/>
  <c r="G62" i="4"/>
  <c r="D63" i="4"/>
  <c r="E63" i="4"/>
  <c r="F63" i="4"/>
  <c r="G63" i="4"/>
  <c r="D64" i="4"/>
  <c r="E64" i="4"/>
  <c r="F64" i="4"/>
  <c r="G64" i="4"/>
  <c r="D65" i="4"/>
  <c r="E65" i="4"/>
  <c r="F65" i="4"/>
  <c r="G65" i="4"/>
  <c r="D81" i="4"/>
  <c r="E81" i="4"/>
  <c r="F81" i="4"/>
  <c r="G81" i="4"/>
  <c r="D78" i="4"/>
  <c r="E78" i="4"/>
  <c r="F78" i="4"/>
  <c r="G78" i="4"/>
  <c r="D79" i="4"/>
  <c r="E79" i="4"/>
  <c r="F79" i="4"/>
  <c r="G79" i="4"/>
  <c r="D80" i="4"/>
  <c r="E80" i="4"/>
  <c r="F80" i="4"/>
  <c r="G80" i="4"/>
  <c r="D89" i="4"/>
  <c r="E89" i="4"/>
  <c r="F89" i="4"/>
  <c r="G89" i="4"/>
  <c r="D86" i="4"/>
  <c r="E86" i="4"/>
  <c r="F86" i="4"/>
  <c r="G86" i="4"/>
  <c r="D87" i="4"/>
  <c r="E87" i="4"/>
  <c r="F87" i="4"/>
  <c r="G87" i="4"/>
  <c r="D88" i="4"/>
  <c r="E88" i="4"/>
  <c r="F88" i="4"/>
  <c r="G88" i="4"/>
  <c r="D70" i="4"/>
  <c r="E70" i="4"/>
  <c r="F70" i="4"/>
  <c r="G70" i="4"/>
  <c r="D71" i="4"/>
  <c r="E71" i="4"/>
  <c r="F71" i="4"/>
  <c r="G71" i="4"/>
  <c r="D72" i="4"/>
  <c r="E72" i="4"/>
  <c r="F72" i="4"/>
  <c r="G72" i="4"/>
  <c r="D73" i="4"/>
  <c r="E73" i="4"/>
  <c r="F73" i="4"/>
  <c r="G73" i="4"/>
  <c r="D82" i="4"/>
  <c r="E82" i="4"/>
  <c r="F82" i="4"/>
  <c r="G82" i="4"/>
  <c r="D66" i="4"/>
  <c r="E66" i="4"/>
  <c r="F66" i="4"/>
  <c r="G66" i="4"/>
  <c r="D83" i="4"/>
  <c r="E83" i="4"/>
  <c r="F83" i="4"/>
  <c r="G83" i="4"/>
  <c r="D67" i="4"/>
  <c r="E67" i="4"/>
  <c r="F67" i="4"/>
  <c r="G67" i="4"/>
  <c r="D84" i="4"/>
  <c r="E84" i="4"/>
  <c r="F84" i="4"/>
  <c r="G84" i="4"/>
  <c r="D68" i="4"/>
  <c r="E68" i="4"/>
  <c r="F68" i="4"/>
  <c r="G68" i="4"/>
  <c r="D85" i="4"/>
  <c r="E85" i="4"/>
  <c r="F85" i="4"/>
  <c r="G85" i="4"/>
  <c r="D69" i="4"/>
  <c r="E69" i="4"/>
  <c r="F69" i="4"/>
  <c r="G69" i="4"/>
  <c r="D74" i="4"/>
  <c r="E74" i="4"/>
  <c r="F74" i="4"/>
  <c r="G74" i="4"/>
  <c r="D75" i="4"/>
  <c r="E75" i="4"/>
  <c r="F75" i="4"/>
  <c r="G75" i="4"/>
  <c r="D76" i="4"/>
  <c r="E76" i="4"/>
  <c r="F76" i="4"/>
  <c r="G76" i="4"/>
  <c r="D77" i="4"/>
  <c r="E77" i="4"/>
  <c r="F77" i="4"/>
  <c r="G77" i="4"/>
  <c r="D90" i="4"/>
  <c r="E90" i="4"/>
  <c r="F90" i="4"/>
  <c r="G90" i="4"/>
  <c r="D91" i="4"/>
  <c r="E91" i="4"/>
  <c r="F91" i="4"/>
  <c r="G91" i="4"/>
  <c r="D92" i="4"/>
  <c r="E92" i="4"/>
  <c r="F92" i="4"/>
  <c r="G92" i="4"/>
  <c r="D93" i="4"/>
  <c r="E93" i="4"/>
  <c r="F93" i="4"/>
  <c r="G93" i="4"/>
  <c r="D94" i="4"/>
  <c r="E94" i="4"/>
  <c r="F94" i="4"/>
  <c r="G94" i="4"/>
  <c r="D95" i="4"/>
  <c r="E95" i="4"/>
  <c r="F95" i="4"/>
  <c r="G95" i="4"/>
  <c r="D96" i="4"/>
  <c r="E96" i="4"/>
  <c r="F96" i="4"/>
  <c r="G96" i="4"/>
  <c r="D97" i="4"/>
  <c r="E97" i="4"/>
  <c r="F97" i="4"/>
  <c r="G97" i="4"/>
  <c r="D98" i="4"/>
  <c r="E98" i="4"/>
  <c r="F98" i="4"/>
  <c r="G98" i="4"/>
  <c r="D99" i="4"/>
  <c r="E99" i="4"/>
  <c r="F99" i="4"/>
  <c r="G99" i="4"/>
  <c r="D100" i="4"/>
  <c r="E100" i="4"/>
  <c r="F100" i="4"/>
  <c r="G100" i="4"/>
  <c r="D101" i="4"/>
  <c r="E101" i="4"/>
  <c r="F101" i="4"/>
  <c r="G101" i="4"/>
  <c r="D102" i="4"/>
  <c r="E102" i="4"/>
  <c r="F102" i="4"/>
  <c r="G102" i="4"/>
  <c r="D103" i="4"/>
  <c r="E103" i="4"/>
  <c r="F103" i="4"/>
  <c r="G103" i="4"/>
  <c r="D104" i="4"/>
  <c r="E104" i="4"/>
  <c r="F104" i="4"/>
  <c r="G104" i="4"/>
  <c r="D105" i="4"/>
  <c r="E105" i="4"/>
  <c r="F105" i="4"/>
  <c r="G105" i="4"/>
  <c r="D106" i="4"/>
  <c r="E106" i="4"/>
  <c r="F106" i="4"/>
  <c r="G106" i="4"/>
  <c r="D107" i="4"/>
  <c r="E107" i="4"/>
  <c r="F107" i="4"/>
  <c r="G107" i="4"/>
  <c r="D108" i="4"/>
  <c r="E108" i="4"/>
  <c r="F108" i="4"/>
  <c r="G108" i="4"/>
  <c r="D109" i="4"/>
  <c r="E109" i="4"/>
  <c r="F109" i="4"/>
  <c r="G109" i="4"/>
  <c r="D110" i="4"/>
  <c r="E110" i="4"/>
  <c r="F110" i="4"/>
  <c r="G110" i="4"/>
  <c r="D111" i="4"/>
  <c r="E111" i="4"/>
  <c r="F111" i="4"/>
  <c r="G111" i="4"/>
  <c r="D112" i="4"/>
  <c r="E112" i="4"/>
  <c r="F112" i="4"/>
  <c r="G112" i="4"/>
  <c r="D113" i="4"/>
  <c r="E113" i="4"/>
  <c r="F113" i="4"/>
  <c r="G113" i="4"/>
  <c r="D114" i="4"/>
  <c r="E114" i="4"/>
  <c r="F114" i="4"/>
  <c r="G114" i="4"/>
  <c r="D115" i="4"/>
  <c r="E115" i="4"/>
  <c r="F115" i="4"/>
  <c r="G115" i="4"/>
  <c r="D116" i="4"/>
  <c r="E116" i="4"/>
  <c r="F116" i="4"/>
  <c r="G116" i="4"/>
  <c r="D117" i="4"/>
  <c r="E117" i="4"/>
  <c r="F117" i="4"/>
  <c r="G117" i="4"/>
  <c r="D118" i="4"/>
  <c r="E118" i="4"/>
  <c r="F118" i="4"/>
  <c r="G118" i="4"/>
  <c r="D119" i="4"/>
  <c r="E119" i="4"/>
  <c r="F119" i="4"/>
  <c r="G119" i="4"/>
  <c r="D120" i="4"/>
  <c r="E120" i="4"/>
  <c r="F120" i="4"/>
  <c r="G120" i="4"/>
  <c r="D121" i="4"/>
  <c r="E121" i="4"/>
  <c r="F121" i="4"/>
  <c r="G121" i="4"/>
  <c r="D126" i="4"/>
  <c r="E126" i="4"/>
  <c r="F126" i="4"/>
  <c r="G126" i="4"/>
  <c r="D127" i="4"/>
  <c r="E127" i="4"/>
  <c r="F127" i="4"/>
  <c r="G127" i="4"/>
  <c r="D128" i="4"/>
  <c r="E128" i="4"/>
  <c r="F128" i="4"/>
  <c r="G128" i="4"/>
  <c r="D129" i="4"/>
  <c r="E129" i="4"/>
  <c r="F129" i="4"/>
  <c r="G129" i="4"/>
  <c r="D130" i="4"/>
  <c r="E130" i="4"/>
  <c r="F130" i="4"/>
  <c r="G130" i="4"/>
  <c r="D131" i="4"/>
  <c r="E131" i="4"/>
  <c r="F131" i="4"/>
  <c r="G131" i="4"/>
  <c r="D132" i="4"/>
  <c r="E132" i="4"/>
  <c r="F132" i="4"/>
  <c r="G132" i="4"/>
  <c r="D133" i="4"/>
  <c r="E133" i="4"/>
  <c r="F133" i="4"/>
  <c r="G133" i="4"/>
  <c r="D134" i="4"/>
  <c r="E134" i="4"/>
  <c r="F134" i="4"/>
  <c r="G134" i="4"/>
  <c r="D135" i="4"/>
  <c r="E135" i="4"/>
  <c r="F135" i="4"/>
  <c r="G135" i="4"/>
  <c r="D136" i="4"/>
  <c r="E136" i="4"/>
  <c r="F136" i="4"/>
  <c r="G136" i="4"/>
  <c r="D137" i="4"/>
  <c r="E137" i="4"/>
  <c r="F137" i="4"/>
  <c r="G137" i="4"/>
  <c r="D138" i="4"/>
  <c r="E138" i="4"/>
  <c r="F138" i="4"/>
  <c r="G138" i="4"/>
  <c r="D139" i="4"/>
  <c r="E139" i="4"/>
  <c r="F139" i="4"/>
  <c r="G139" i="4"/>
  <c r="D140" i="4"/>
  <c r="E140" i="4"/>
  <c r="F140" i="4"/>
  <c r="G140" i="4"/>
  <c r="D141" i="4"/>
  <c r="E141" i="4"/>
  <c r="F141" i="4"/>
  <c r="G141" i="4"/>
  <c r="D122" i="4"/>
  <c r="E122" i="4"/>
  <c r="F122" i="4"/>
  <c r="G122" i="4"/>
  <c r="D123" i="4"/>
  <c r="E123" i="4"/>
  <c r="F123" i="4"/>
  <c r="G123" i="4"/>
  <c r="D124" i="4"/>
  <c r="E124" i="4"/>
  <c r="F124" i="4"/>
  <c r="G124" i="4"/>
  <c r="D125" i="4"/>
  <c r="E125" i="4"/>
  <c r="F125" i="4"/>
  <c r="G125" i="4"/>
  <c r="D142" i="4"/>
  <c r="E142" i="4"/>
  <c r="F142" i="4"/>
  <c r="G142" i="4"/>
  <c r="D143" i="4"/>
  <c r="E143" i="4"/>
  <c r="F143" i="4"/>
  <c r="G143" i="4"/>
  <c r="D144" i="4"/>
  <c r="E144" i="4"/>
  <c r="F144" i="4"/>
  <c r="G144" i="4"/>
  <c r="D145" i="4"/>
  <c r="E145" i="4"/>
  <c r="F145" i="4"/>
  <c r="G145" i="4"/>
  <c r="D146" i="4"/>
  <c r="E146" i="4"/>
  <c r="F146" i="4"/>
  <c r="G146" i="4"/>
  <c r="D147" i="4"/>
  <c r="E147" i="4"/>
  <c r="F147" i="4"/>
  <c r="G147" i="4"/>
  <c r="D148" i="4"/>
  <c r="E148" i="4"/>
  <c r="F148" i="4"/>
  <c r="G148" i="4"/>
  <c r="D149" i="4"/>
  <c r="E149" i="4"/>
  <c r="F149" i="4"/>
  <c r="G149" i="4"/>
  <c r="D150" i="4"/>
  <c r="E150" i="4"/>
  <c r="F150" i="4"/>
  <c r="G150" i="4"/>
  <c r="D151" i="4"/>
  <c r="E151" i="4"/>
  <c r="F151" i="4"/>
  <c r="G151" i="4"/>
  <c r="D152" i="4"/>
  <c r="E152" i="4"/>
  <c r="F152" i="4"/>
  <c r="G152" i="4"/>
  <c r="D153" i="4"/>
  <c r="E153" i="4"/>
  <c r="F153" i="4"/>
  <c r="G153" i="4"/>
  <c r="D154" i="4"/>
  <c r="E154" i="4"/>
  <c r="F154" i="4"/>
  <c r="G154" i="4"/>
  <c r="D155" i="4"/>
  <c r="E155" i="4"/>
  <c r="F155" i="4"/>
  <c r="G155" i="4"/>
  <c r="D156" i="4"/>
  <c r="E156" i="4"/>
  <c r="F156" i="4"/>
  <c r="G156" i="4"/>
  <c r="D157" i="4"/>
  <c r="E157" i="4"/>
  <c r="F157" i="4"/>
  <c r="G157" i="4"/>
  <c r="D158" i="4"/>
  <c r="E158" i="4"/>
  <c r="F158" i="4"/>
  <c r="G158" i="4"/>
  <c r="D159" i="4"/>
  <c r="E159" i="4"/>
  <c r="F159" i="4"/>
  <c r="G159" i="4"/>
  <c r="D160" i="4"/>
  <c r="E160" i="4"/>
  <c r="F160" i="4"/>
  <c r="G160" i="4"/>
  <c r="D161" i="4"/>
  <c r="E161" i="4"/>
  <c r="F161" i="4"/>
  <c r="G161" i="4"/>
  <c r="D162" i="4"/>
  <c r="E162" i="4"/>
  <c r="F162" i="4"/>
  <c r="G162" i="4"/>
  <c r="D163" i="4"/>
  <c r="E163" i="4"/>
  <c r="F163" i="4"/>
  <c r="G163" i="4"/>
  <c r="D164" i="4"/>
  <c r="E164" i="4"/>
  <c r="F164" i="4"/>
  <c r="G164" i="4"/>
  <c r="D165" i="4"/>
  <c r="E165" i="4"/>
  <c r="F165" i="4"/>
  <c r="G165" i="4"/>
  <c r="D166" i="4"/>
  <c r="E166" i="4"/>
  <c r="F166" i="4"/>
  <c r="G166" i="4"/>
  <c r="D167" i="4"/>
  <c r="E167" i="4"/>
  <c r="F167" i="4"/>
  <c r="G167" i="4"/>
  <c r="D168" i="4"/>
  <c r="E168" i="4"/>
  <c r="F168" i="4"/>
  <c r="G168" i="4"/>
  <c r="D169" i="4"/>
  <c r="E169" i="4"/>
  <c r="F169" i="4"/>
  <c r="G169" i="4"/>
  <c r="D170" i="4"/>
  <c r="E170" i="4"/>
  <c r="F170" i="4"/>
  <c r="G170" i="4"/>
  <c r="D171" i="4"/>
  <c r="E171" i="4"/>
  <c r="F171" i="4"/>
  <c r="G171" i="4"/>
  <c r="D172" i="4"/>
  <c r="E172" i="4"/>
  <c r="F172" i="4"/>
  <c r="G172" i="4"/>
  <c r="D173" i="4"/>
  <c r="E173" i="4"/>
  <c r="F173" i="4"/>
  <c r="G173" i="4"/>
  <c r="D174" i="4"/>
  <c r="E174" i="4"/>
  <c r="F174" i="4"/>
  <c r="G174" i="4"/>
  <c r="D175" i="4"/>
  <c r="E175" i="4"/>
  <c r="F175" i="4"/>
  <c r="G175" i="4"/>
  <c r="D176" i="4"/>
  <c r="E176" i="4"/>
  <c r="F176" i="4"/>
  <c r="G176" i="4"/>
  <c r="D177" i="4"/>
  <c r="E177" i="4"/>
  <c r="F177" i="4"/>
  <c r="G177" i="4"/>
  <c r="D178" i="4"/>
  <c r="E178" i="4"/>
  <c r="F178" i="4"/>
  <c r="G178" i="4"/>
  <c r="D179" i="4"/>
  <c r="E179" i="4"/>
  <c r="F179" i="4"/>
  <c r="G179" i="4"/>
  <c r="D180" i="4"/>
  <c r="E180" i="4"/>
  <c r="F180" i="4"/>
  <c r="G180" i="4"/>
  <c r="D181" i="4"/>
  <c r="E181" i="4"/>
  <c r="F181" i="4"/>
  <c r="G181" i="4"/>
  <c r="D206" i="4"/>
  <c r="E206" i="4"/>
  <c r="F206" i="4"/>
  <c r="G206" i="4"/>
  <c r="D207" i="4"/>
  <c r="E207" i="4"/>
  <c r="F207" i="4"/>
  <c r="G207" i="4"/>
  <c r="D208" i="4"/>
  <c r="E208" i="4"/>
  <c r="F208" i="4"/>
  <c r="G208" i="4"/>
  <c r="D209" i="4"/>
  <c r="E209" i="4"/>
  <c r="F209" i="4"/>
  <c r="G209" i="4"/>
  <c r="D182" i="4"/>
  <c r="E182" i="4"/>
  <c r="F182" i="4"/>
  <c r="G182" i="4"/>
  <c r="D183" i="4"/>
  <c r="E183" i="4"/>
  <c r="F183" i="4"/>
  <c r="G183" i="4"/>
  <c r="D184" i="4"/>
  <c r="E184" i="4"/>
  <c r="F184" i="4"/>
  <c r="G184" i="4"/>
  <c r="D185" i="4"/>
  <c r="E185" i="4"/>
  <c r="F185" i="4"/>
  <c r="G185" i="4"/>
  <c r="D186" i="4"/>
  <c r="E186" i="4"/>
  <c r="F186" i="4"/>
  <c r="G186" i="4"/>
  <c r="D187" i="4"/>
  <c r="E187" i="4"/>
  <c r="F187" i="4"/>
  <c r="G187" i="4"/>
  <c r="D188" i="4"/>
  <c r="E188" i="4"/>
  <c r="F188" i="4"/>
  <c r="G188" i="4"/>
  <c r="D189" i="4"/>
  <c r="E189" i="4"/>
  <c r="F189" i="4"/>
  <c r="G189" i="4"/>
  <c r="D190" i="4"/>
  <c r="E190" i="4"/>
  <c r="F190" i="4"/>
  <c r="G190" i="4"/>
  <c r="D191" i="4"/>
  <c r="E191" i="4"/>
  <c r="F191" i="4"/>
  <c r="G191" i="4"/>
  <c r="D192" i="4"/>
  <c r="E192" i="4"/>
  <c r="F192" i="4"/>
  <c r="G192" i="4"/>
  <c r="D193" i="4"/>
  <c r="E193" i="4"/>
  <c r="F193" i="4"/>
  <c r="G193" i="4"/>
  <c r="D194" i="4"/>
  <c r="E194" i="4"/>
  <c r="F194" i="4"/>
  <c r="G194" i="4"/>
  <c r="D195" i="4"/>
  <c r="E195" i="4"/>
  <c r="F195" i="4"/>
  <c r="G195" i="4"/>
  <c r="D196" i="4"/>
  <c r="E196" i="4"/>
  <c r="F196" i="4"/>
  <c r="G196" i="4"/>
  <c r="D197" i="4"/>
  <c r="E197" i="4"/>
  <c r="F197" i="4"/>
  <c r="G197" i="4"/>
  <c r="D198" i="4"/>
  <c r="E198" i="4"/>
  <c r="F198" i="4"/>
  <c r="G198" i="4"/>
  <c r="D199" i="4"/>
  <c r="E199" i="4"/>
  <c r="F199" i="4"/>
  <c r="G199" i="4"/>
  <c r="D200" i="4"/>
  <c r="E200" i="4"/>
  <c r="F200" i="4"/>
  <c r="G200" i="4"/>
  <c r="D201" i="4"/>
  <c r="E201" i="4"/>
  <c r="F201" i="4"/>
  <c r="G201" i="4"/>
  <c r="D202" i="4"/>
  <c r="E202" i="4"/>
  <c r="F202" i="4"/>
  <c r="G202" i="4"/>
  <c r="D203" i="4"/>
  <c r="E203" i="4"/>
  <c r="F203" i="4"/>
  <c r="G203" i="4"/>
  <c r="D204" i="4"/>
  <c r="E204" i="4"/>
  <c r="F204" i="4"/>
  <c r="G204" i="4"/>
  <c r="D205" i="4"/>
  <c r="E205" i="4"/>
  <c r="F205" i="4"/>
  <c r="G205" i="4"/>
  <c r="G2" i="4"/>
  <c r="F2" i="4"/>
  <c r="E2" i="4"/>
  <c r="D2" i="4"/>
  <c r="A2" i="4"/>
  <c r="B2" i="4"/>
  <c r="J211" i="4" l="1"/>
  <c r="L211" i="4" s="1"/>
  <c r="J56" i="4"/>
  <c r="L56" i="4" s="1"/>
  <c r="J55" i="4"/>
  <c r="J2" i="4"/>
  <c r="L2" i="4" s="1"/>
  <c r="J210" i="4"/>
  <c r="L210" i="4" s="1"/>
  <c r="J205" i="4"/>
  <c r="L205" i="4" s="1"/>
  <c r="J197" i="4"/>
  <c r="L197" i="4" s="1"/>
  <c r="J189" i="4"/>
  <c r="L189" i="4" s="1"/>
  <c r="J209" i="4"/>
  <c r="J177" i="4"/>
  <c r="L177" i="4" s="1"/>
  <c r="J169" i="4"/>
  <c r="L169" i="4" s="1"/>
  <c r="J161" i="4"/>
  <c r="L161" i="4" s="1"/>
  <c r="J153" i="4"/>
  <c r="L153" i="4" s="1"/>
  <c r="J145" i="4"/>
  <c r="L145" i="4" s="1"/>
  <c r="J141" i="4"/>
  <c r="L141" i="4" s="1"/>
  <c r="J133" i="4"/>
  <c r="L133" i="4" s="1"/>
  <c r="J121" i="4"/>
  <c r="J113" i="4"/>
  <c r="L113" i="4" s="1"/>
  <c r="J105" i="4"/>
  <c r="L105" i="4" s="1"/>
  <c r="J97" i="4"/>
  <c r="L97" i="4" s="1"/>
  <c r="J77" i="4"/>
  <c r="L77" i="4" s="1"/>
  <c r="J67" i="4"/>
  <c r="L67" i="4" s="1"/>
  <c r="J88" i="4"/>
  <c r="J65" i="4"/>
  <c r="L65" i="4" s="1"/>
  <c r="J53" i="4"/>
  <c r="L53" i="4" s="1"/>
  <c r="J45" i="4"/>
  <c r="L45" i="4" s="1"/>
  <c r="J37" i="4"/>
  <c r="J29" i="4"/>
  <c r="L29" i="4" s="1"/>
  <c r="J21" i="4"/>
  <c r="L21" i="4" s="1"/>
  <c r="J13" i="4"/>
  <c r="L13" i="4" s="1"/>
  <c r="J5" i="4"/>
  <c r="L5" i="4" s="1"/>
  <c r="J204" i="4"/>
  <c r="J196" i="4"/>
  <c r="J188" i="4"/>
  <c r="L188" i="4" s="1"/>
  <c r="J208" i="4"/>
  <c r="L208" i="4" s="1"/>
  <c r="J176" i="4"/>
  <c r="L176" i="4" s="1"/>
  <c r="J168" i="4"/>
  <c r="L168" i="4" s="1"/>
  <c r="J160" i="4"/>
  <c r="L160" i="4" s="1"/>
  <c r="J152" i="4"/>
  <c r="L152" i="4" s="1"/>
  <c r="J144" i="4"/>
  <c r="L144" i="4" s="1"/>
  <c r="J140" i="4"/>
  <c r="L140" i="4" s="1"/>
  <c r="J132" i="4"/>
  <c r="L132" i="4" s="1"/>
  <c r="J120" i="4"/>
  <c r="J112" i="4"/>
  <c r="L112" i="4" s="1"/>
  <c r="J104" i="4"/>
  <c r="L104" i="4" s="1"/>
  <c r="J96" i="4"/>
  <c r="L96" i="4" s="1"/>
  <c r="J76" i="4"/>
  <c r="L76" i="4" s="1"/>
  <c r="J83" i="4"/>
  <c r="L83" i="4" s="1"/>
  <c r="J87" i="4"/>
  <c r="J64" i="4"/>
  <c r="L64" i="4" s="1"/>
  <c r="J52" i="4"/>
  <c r="L52" i="4" s="1"/>
  <c r="J44" i="4"/>
  <c r="L44" i="4" s="1"/>
  <c r="J36" i="4"/>
  <c r="L36" i="4" s="1"/>
  <c r="J28" i="4"/>
  <c r="L28" i="4" s="1"/>
  <c r="J20" i="4"/>
  <c r="L20" i="4" s="1"/>
  <c r="J12" i="4"/>
  <c r="L12" i="4" s="1"/>
  <c r="J4" i="4"/>
  <c r="L4" i="4" s="1"/>
  <c r="J203" i="4"/>
  <c r="L203" i="4" s="1"/>
  <c r="J195" i="4"/>
  <c r="L195" i="4" s="1"/>
  <c r="J187" i="4"/>
  <c r="L187" i="4" s="1"/>
  <c r="J207" i="4"/>
  <c r="L207" i="4" s="1"/>
  <c r="J175" i="4"/>
  <c r="L175" i="4" s="1"/>
  <c r="J167" i="4"/>
  <c r="L167" i="4" s="1"/>
  <c r="J159" i="4"/>
  <c r="L159" i="4" s="1"/>
  <c r="J151" i="4"/>
  <c r="J143" i="4"/>
  <c r="L143" i="4" s="1"/>
  <c r="J139" i="4"/>
  <c r="L139" i="4" s="1"/>
  <c r="J131" i="4"/>
  <c r="L131" i="4" s="1"/>
  <c r="J119" i="4"/>
  <c r="L119" i="4" s="1"/>
  <c r="J111" i="4"/>
  <c r="L111" i="4" s="1"/>
  <c r="J103" i="4"/>
  <c r="L103" i="4" s="1"/>
  <c r="J95" i="4"/>
  <c r="L95" i="4" s="1"/>
  <c r="J75" i="4"/>
  <c r="L75" i="4" s="1"/>
  <c r="J66" i="4"/>
  <c r="L66" i="4" s="1"/>
  <c r="J86" i="4"/>
  <c r="L18" i="12" s="1"/>
  <c r="J63" i="4"/>
  <c r="L63" i="4" s="1"/>
  <c r="J51" i="4"/>
  <c r="L51" i="4" s="1"/>
  <c r="J43" i="4"/>
  <c r="L43" i="4" s="1"/>
  <c r="J35" i="4"/>
  <c r="L35" i="4" s="1"/>
  <c r="J27" i="4"/>
  <c r="L27" i="4" s="1"/>
  <c r="J19" i="4"/>
  <c r="L19" i="4" s="1"/>
  <c r="J11" i="4"/>
  <c r="L11" i="4" s="1"/>
  <c r="J3" i="4"/>
  <c r="L3" i="4" s="1"/>
  <c r="J57" i="4"/>
  <c r="L57" i="4" s="1"/>
  <c r="J202" i="4"/>
  <c r="L202" i="4" s="1"/>
  <c r="J194" i="4"/>
  <c r="L194" i="4" s="1"/>
  <c r="J186" i="4"/>
  <c r="L186" i="4" s="1"/>
  <c r="J206" i="4"/>
  <c r="L206" i="4" s="1"/>
  <c r="J174" i="4"/>
  <c r="L174" i="4" s="1"/>
  <c r="J166" i="4"/>
  <c r="L166" i="4" s="1"/>
  <c r="J158" i="4"/>
  <c r="L158" i="4" s="1"/>
  <c r="J150" i="4"/>
  <c r="L150" i="4" s="1"/>
  <c r="J142" i="4"/>
  <c r="L142" i="4" s="1"/>
  <c r="J138" i="4"/>
  <c r="L138" i="4" s="1"/>
  <c r="J130" i="4"/>
  <c r="L130" i="4" s="1"/>
  <c r="J118" i="4"/>
  <c r="L118" i="4" s="1"/>
  <c r="J110" i="4"/>
  <c r="L110" i="4" s="1"/>
  <c r="J102" i="4"/>
  <c r="L102" i="4" s="1"/>
  <c r="J94" i="4"/>
  <c r="L94" i="4" s="1"/>
  <c r="J74" i="4"/>
  <c r="L74" i="4" s="1"/>
  <c r="J82" i="4"/>
  <c r="L17" i="12" s="1"/>
  <c r="J89" i="4"/>
  <c r="L89" i="4" s="1"/>
  <c r="J62" i="4"/>
  <c r="L62" i="4" s="1"/>
  <c r="J50" i="4"/>
  <c r="L50" i="4" s="1"/>
  <c r="J42" i="4"/>
  <c r="L42" i="4" s="1"/>
  <c r="J34" i="4"/>
  <c r="L34" i="4" s="1"/>
  <c r="J26" i="4"/>
  <c r="L26" i="4" s="1"/>
  <c r="J18" i="4"/>
  <c r="L18" i="4" s="1"/>
  <c r="J10" i="4"/>
  <c r="L10" i="4" s="1"/>
  <c r="J201" i="4"/>
  <c r="L201" i="4" s="1"/>
  <c r="J193" i="4"/>
  <c r="L193" i="4" s="1"/>
  <c r="J185" i="4"/>
  <c r="L185" i="4" s="1"/>
  <c r="J181" i="4"/>
  <c r="J173" i="4"/>
  <c r="L173" i="4" s="1"/>
  <c r="J165" i="4"/>
  <c r="L165" i="4" s="1"/>
  <c r="J157" i="4"/>
  <c r="L157" i="4" s="1"/>
  <c r="J149" i="4"/>
  <c r="L149" i="4" s="1"/>
  <c r="J125" i="4"/>
  <c r="L125" i="4" s="1"/>
  <c r="J137" i="4"/>
  <c r="L137" i="4" s="1"/>
  <c r="J129" i="4"/>
  <c r="L129" i="4" s="1"/>
  <c r="J117" i="4"/>
  <c r="L117" i="4" s="1"/>
  <c r="J109" i="4"/>
  <c r="L109" i="4" s="1"/>
  <c r="J101" i="4"/>
  <c r="J93" i="4"/>
  <c r="L93" i="4" s="1"/>
  <c r="J69" i="4"/>
  <c r="L69" i="4" s="1"/>
  <c r="J73" i="4"/>
  <c r="L73" i="4" s="1"/>
  <c r="J80" i="4"/>
  <c r="L80" i="4" s="1"/>
  <c r="J61" i="4"/>
  <c r="L61" i="4" s="1"/>
  <c r="J49" i="4"/>
  <c r="L49" i="4" s="1"/>
  <c r="J41" i="4"/>
  <c r="L41" i="4" s="1"/>
  <c r="J33" i="4"/>
  <c r="L33" i="4" s="1"/>
  <c r="J25" i="4"/>
  <c r="L25" i="4" s="1"/>
  <c r="J17" i="4"/>
  <c r="L17" i="4" s="1"/>
  <c r="J9" i="4"/>
  <c r="L9" i="4" s="1"/>
  <c r="J54" i="4"/>
  <c r="L54" i="4" s="1"/>
  <c r="J200" i="4"/>
  <c r="L200" i="4" s="1"/>
  <c r="J192" i="4"/>
  <c r="J184" i="4"/>
  <c r="L184" i="4" s="1"/>
  <c r="J180" i="4"/>
  <c r="J172" i="4"/>
  <c r="L172" i="4" s="1"/>
  <c r="J164" i="4"/>
  <c r="L164" i="4" s="1"/>
  <c r="J156" i="4"/>
  <c r="L156" i="4" s="1"/>
  <c r="J148" i="4"/>
  <c r="L148" i="4" s="1"/>
  <c r="J124" i="4"/>
  <c r="L124" i="4" s="1"/>
  <c r="J136" i="4"/>
  <c r="L136" i="4" s="1"/>
  <c r="J128" i="4"/>
  <c r="L128" i="4" s="1"/>
  <c r="J116" i="4"/>
  <c r="L116" i="4" s="1"/>
  <c r="J108" i="4"/>
  <c r="L108" i="4" s="1"/>
  <c r="J100" i="4"/>
  <c r="L100" i="4" s="1"/>
  <c r="J92" i="4"/>
  <c r="L92" i="4" s="1"/>
  <c r="J85" i="4"/>
  <c r="L85" i="4" s="1"/>
  <c r="J72" i="4"/>
  <c r="L72" i="4" s="1"/>
  <c r="J79" i="4"/>
  <c r="J60" i="4"/>
  <c r="L60" i="4" s="1"/>
  <c r="J48" i="4"/>
  <c r="L48" i="4" s="1"/>
  <c r="J40" i="4"/>
  <c r="L40" i="4" s="1"/>
  <c r="J32" i="4"/>
  <c r="L32" i="4" s="1"/>
  <c r="J24" i="4"/>
  <c r="L24" i="4" s="1"/>
  <c r="J16" i="4"/>
  <c r="L16" i="4" s="1"/>
  <c r="J8" i="4"/>
  <c r="L8" i="4" s="1"/>
  <c r="J199" i="4"/>
  <c r="J191" i="4"/>
  <c r="L191" i="4" s="1"/>
  <c r="J183" i="4"/>
  <c r="L183" i="4" s="1"/>
  <c r="J179" i="4"/>
  <c r="L179" i="4" s="1"/>
  <c r="J171" i="4"/>
  <c r="L171" i="4" s="1"/>
  <c r="J163" i="4"/>
  <c r="L163" i="4" s="1"/>
  <c r="J155" i="4"/>
  <c r="L155" i="4" s="1"/>
  <c r="J147" i="4"/>
  <c r="L147" i="4" s="1"/>
  <c r="J123" i="4"/>
  <c r="L123" i="4" s="1"/>
  <c r="J135" i="4"/>
  <c r="L135" i="4" s="1"/>
  <c r="J127" i="4"/>
  <c r="L127" i="4" s="1"/>
  <c r="J115" i="4"/>
  <c r="L115" i="4" s="1"/>
  <c r="J107" i="4"/>
  <c r="L107" i="4" s="1"/>
  <c r="J99" i="4"/>
  <c r="L99" i="4" s="1"/>
  <c r="J91" i="4"/>
  <c r="L91" i="4" s="1"/>
  <c r="J68" i="4"/>
  <c r="J71" i="4"/>
  <c r="L71" i="4" s="1"/>
  <c r="J78" i="4"/>
  <c r="L78" i="4" s="1"/>
  <c r="J59" i="4"/>
  <c r="L59" i="4" s="1"/>
  <c r="J47" i="4"/>
  <c r="L47" i="4" s="1"/>
  <c r="J39" i="4"/>
  <c r="L39" i="4" s="1"/>
  <c r="J31" i="4"/>
  <c r="L31" i="4" s="1"/>
  <c r="J23" i="4"/>
  <c r="L23" i="4" s="1"/>
  <c r="J15" i="4"/>
  <c r="L15" i="4" s="1"/>
  <c r="J7" i="4"/>
  <c r="L7" i="4" s="1"/>
  <c r="J198" i="4"/>
  <c r="L198" i="4" s="1"/>
  <c r="J190" i="4"/>
  <c r="J182" i="4"/>
  <c r="L182" i="4" s="1"/>
  <c r="J178" i="4"/>
  <c r="L178" i="4" s="1"/>
  <c r="J170" i="4"/>
  <c r="L170" i="4" s="1"/>
  <c r="J162" i="4"/>
  <c r="L162" i="4" s="1"/>
  <c r="J154" i="4"/>
  <c r="L154" i="4" s="1"/>
  <c r="J146" i="4"/>
  <c r="L146" i="4" s="1"/>
  <c r="J122" i="4"/>
  <c r="L122" i="4" s="1"/>
  <c r="J134" i="4"/>
  <c r="L134" i="4" s="1"/>
  <c r="J126" i="4"/>
  <c r="L126" i="4" s="1"/>
  <c r="J114" i="4"/>
  <c r="L114" i="4" s="1"/>
  <c r="J106" i="4"/>
  <c r="L106" i="4" s="1"/>
  <c r="J98" i="4"/>
  <c r="L98" i="4" s="1"/>
  <c r="J90" i="4"/>
  <c r="L90" i="4" s="1"/>
  <c r="J84" i="4"/>
  <c r="L84" i="4" s="1"/>
  <c r="J70" i="4"/>
  <c r="L70" i="4" s="1"/>
  <c r="J81" i="4"/>
  <c r="J58" i="4"/>
  <c r="L58" i="4" s="1"/>
  <c r="J46" i="4"/>
  <c r="L46" i="4" s="1"/>
  <c r="J38" i="4"/>
  <c r="L38" i="4" s="1"/>
  <c r="J30" i="4"/>
  <c r="L30" i="4" s="1"/>
  <c r="J22" i="4"/>
  <c r="L22" i="4" s="1"/>
  <c r="J14" i="4"/>
  <c r="L14" i="4" s="1"/>
  <c r="J6" i="4"/>
  <c r="L6" i="4" s="1"/>
  <c r="C8" i="15"/>
  <c r="N211" i="4"/>
  <c r="M68" i="4" l="1"/>
  <c r="M69" i="4"/>
  <c r="M66" i="4"/>
  <c r="M67" i="4"/>
  <c r="M70" i="4"/>
  <c r="M71" i="4"/>
  <c r="M72" i="4"/>
  <c r="M73" i="4"/>
  <c r="M74" i="4"/>
  <c r="M75" i="4"/>
  <c r="M76" i="4"/>
  <c r="M77" i="4"/>
  <c r="N172" i="4"/>
  <c r="N112" i="4"/>
  <c r="N68" i="4"/>
  <c r="L68" i="4"/>
  <c r="N204" i="4"/>
  <c r="L204" i="4"/>
  <c r="N55" i="4"/>
  <c r="O55" i="4" s="1"/>
  <c r="L55" i="4"/>
  <c r="N88" i="4"/>
  <c r="L88" i="4"/>
  <c r="N82" i="4"/>
  <c r="O82" i="4" s="1"/>
  <c r="L82" i="4"/>
  <c r="N81" i="4"/>
  <c r="L81" i="4"/>
  <c r="N190" i="4"/>
  <c r="L190" i="4"/>
  <c r="N180" i="4"/>
  <c r="L180" i="4"/>
  <c r="N101" i="4"/>
  <c r="L101" i="4"/>
  <c r="N86" i="4"/>
  <c r="L86" i="4"/>
  <c r="N120" i="4"/>
  <c r="L120" i="4"/>
  <c r="N37" i="4"/>
  <c r="O37" i="4" s="1"/>
  <c r="L37" i="4"/>
  <c r="I19" i="12"/>
  <c r="N199" i="4"/>
  <c r="L199" i="4"/>
  <c r="N79" i="4"/>
  <c r="L79" i="4"/>
  <c r="N192" i="4"/>
  <c r="L192" i="4"/>
  <c r="N181" i="4"/>
  <c r="L181" i="4"/>
  <c r="N151" i="4"/>
  <c r="L151" i="4"/>
  <c r="N87" i="4"/>
  <c r="L87" i="4"/>
  <c r="N196" i="4"/>
  <c r="L196" i="4"/>
  <c r="N121" i="4"/>
  <c r="L121" i="4"/>
  <c r="N209" i="4"/>
  <c r="L209" i="4"/>
  <c r="N136" i="4"/>
  <c r="N95" i="4"/>
  <c r="N71" i="4"/>
  <c r="N200" i="4"/>
  <c r="N206" i="4"/>
  <c r="N168" i="4"/>
  <c r="N162" i="4"/>
  <c r="N85" i="4"/>
  <c r="O85" i="4" s="1"/>
  <c r="N54" i="4"/>
  <c r="O54" i="4" s="1"/>
  <c r="N80" i="4"/>
  <c r="N76" i="4"/>
  <c r="N152" i="4"/>
  <c r="N210" i="4"/>
  <c r="N99" i="4"/>
  <c r="N156" i="4"/>
  <c r="N77" i="4"/>
  <c r="O77" i="4" s="1"/>
  <c r="N56" i="4"/>
  <c r="O56" i="4" s="1"/>
  <c r="N182" i="4"/>
  <c r="N47" i="4"/>
  <c r="N179" i="4"/>
  <c r="N108" i="4"/>
  <c r="N74" i="4"/>
  <c r="O74" i="4" s="1"/>
  <c r="N57" i="4"/>
  <c r="O57" i="4" s="1"/>
  <c r="N176" i="4"/>
  <c r="N97" i="4"/>
  <c r="N160" i="4"/>
  <c r="N46" i="4"/>
  <c r="N72" i="4"/>
  <c r="N89" i="4"/>
  <c r="N194" i="4"/>
  <c r="O194" i="4" s="1"/>
  <c r="N175" i="4"/>
  <c r="N96" i="4"/>
  <c r="N205" i="4"/>
  <c r="N207" i="4"/>
  <c r="N153" i="4"/>
  <c r="N116" i="4"/>
  <c r="N104" i="4"/>
  <c r="N70" i="4"/>
  <c r="N78" i="4"/>
  <c r="N60" i="4"/>
  <c r="N128" i="4"/>
  <c r="N109" i="4"/>
  <c r="N173" i="4"/>
  <c r="N34" i="4"/>
  <c r="O34" i="4" s="1"/>
  <c r="N102" i="4"/>
  <c r="N66" i="4"/>
  <c r="O66" i="4" s="1"/>
  <c r="N203" i="4"/>
  <c r="N177" i="4"/>
  <c r="N73" i="4"/>
  <c r="N201" i="4"/>
  <c r="N107" i="4"/>
  <c r="N171" i="4"/>
  <c r="N100" i="4"/>
  <c r="N69" i="4"/>
  <c r="O69" i="4" s="1"/>
  <c r="N119" i="4"/>
  <c r="N36" i="4"/>
  <c r="N208" i="4"/>
  <c r="N84" i="4"/>
  <c r="X13" i="1"/>
  <c r="N6" i="4"/>
  <c r="N7" i="4"/>
  <c r="N14" i="4"/>
  <c r="N18" i="4"/>
  <c r="N10" i="4"/>
  <c r="N11" i="4"/>
  <c r="N24" i="4"/>
  <c r="N28" i="4"/>
  <c r="N32" i="4"/>
  <c r="S8" i="1"/>
  <c r="S9" i="1" s="1"/>
  <c r="S10" i="1" s="1"/>
  <c r="U8" i="1"/>
  <c r="U9" i="1" s="1"/>
  <c r="U10" i="1" s="1"/>
  <c r="Q8" i="1"/>
  <c r="S18" i="1"/>
  <c r="S19" i="1" s="1"/>
  <c r="S20" i="1" s="1"/>
  <c r="U18" i="1"/>
  <c r="U19" i="1" s="1"/>
  <c r="U20" i="1" s="1"/>
  <c r="Q18" i="1"/>
  <c r="Q19" i="1" s="1"/>
  <c r="Q20" i="1" s="1"/>
  <c r="Q13" i="1"/>
  <c r="S13" i="1"/>
  <c r="S14" i="1" s="1"/>
  <c r="S15" i="1" s="1"/>
  <c r="U13" i="1"/>
  <c r="U14" i="1" s="1"/>
  <c r="U15" i="1" s="1"/>
  <c r="Q14" i="1"/>
  <c r="AZ13" i="1"/>
  <c r="AZ14" i="1" s="1"/>
  <c r="AZ15" i="1" s="1"/>
  <c r="AY13" i="1"/>
  <c r="AY14" i="1" s="1"/>
  <c r="AY15" i="1" s="1"/>
  <c r="AJ13" i="1"/>
  <c r="AQ13" i="1"/>
  <c r="AQ14" i="1" s="1"/>
  <c r="AQ15" i="1" s="1"/>
  <c r="AR13" i="1"/>
  <c r="AR14" i="1" s="1"/>
  <c r="AR15" i="1" s="1"/>
  <c r="AS13" i="1"/>
  <c r="AS14" i="1" s="1"/>
  <c r="AS15" i="1" s="1"/>
  <c r="AO18" i="1"/>
  <c r="AO19" i="1" s="1"/>
  <c r="AO20" i="1" s="1"/>
  <c r="AO13" i="1"/>
  <c r="AO14" i="1" s="1"/>
  <c r="AO15" i="1" s="1"/>
  <c r="AO8" i="1"/>
  <c r="AO9" i="1" s="1"/>
  <c r="AO10" i="1" s="1"/>
  <c r="M80" i="4" l="1"/>
  <c r="M81" i="4"/>
  <c r="M79" i="4"/>
  <c r="M78" i="4"/>
  <c r="N39" i="4"/>
  <c r="O39" i="4" s="1"/>
  <c r="N33" i="4"/>
  <c r="O33" i="4" s="1"/>
  <c r="N19" i="4"/>
  <c r="O19" i="4" s="1"/>
  <c r="N161" i="4"/>
  <c r="O161" i="4" s="1"/>
  <c r="N139" i="4"/>
  <c r="O139" i="4" s="1"/>
  <c r="N93" i="4"/>
  <c r="O93" i="4" s="1"/>
  <c r="N67" i="4"/>
  <c r="O67" i="4" s="1"/>
  <c r="N61" i="4"/>
  <c r="O61" i="4" s="1"/>
  <c r="N52" i="4"/>
  <c r="O52" i="4" s="1"/>
  <c r="N29" i="4"/>
  <c r="O29" i="4" s="1"/>
  <c r="N20" i="4"/>
  <c r="O20" i="4" s="1"/>
  <c r="N12" i="4"/>
  <c r="O12" i="4" s="1"/>
  <c r="N15" i="4"/>
  <c r="O15" i="4" s="1"/>
  <c r="N197" i="4"/>
  <c r="O197" i="4" s="1"/>
  <c r="N183" i="4"/>
  <c r="O183" i="4" s="1"/>
  <c r="N165" i="4"/>
  <c r="O165" i="4" s="1"/>
  <c r="N163" i="4"/>
  <c r="O163" i="4" s="1"/>
  <c r="N125" i="4"/>
  <c r="O125" i="4" s="1"/>
  <c r="N123" i="4"/>
  <c r="O123" i="4" s="1"/>
  <c r="N127" i="4"/>
  <c r="O127" i="4" s="1"/>
  <c r="N118" i="4"/>
  <c r="O118" i="4" s="1"/>
  <c r="N48" i="4"/>
  <c r="O48" i="4" s="1"/>
  <c r="N41" i="4"/>
  <c r="O41" i="4" s="1"/>
  <c r="N53" i="4"/>
  <c r="O53" i="4" s="1"/>
  <c r="N25" i="4"/>
  <c r="O25" i="4" s="1"/>
  <c r="N16" i="4"/>
  <c r="O16" i="4" s="1"/>
  <c r="N5" i="4"/>
  <c r="O5" i="4" s="1"/>
  <c r="N9" i="4"/>
  <c r="O9" i="4" s="1"/>
  <c r="N189" i="4"/>
  <c r="O189" i="4" s="1"/>
  <c r="N170" i="4"/>
  <c r="O170" i="4" s="1"/>
  <c r="N150" i="4"/>
  <c r="O150" i="4" s="1"/>
  <c r="N148" i="4"/>
  <c r="O148" i="4" s="1"/>
  <c r="N146" i="4"/>
  <c r="O146" i="4" s="1"/>
  <c r="N132" i="4"/>
  <c r="O132" i="4" s="1"/>
  <c r="N135" i="4"/>
  <c r="O135" i="4" s="1"/>
  <c r="N110" i="4"/>
  <c r="O110" i="4" s="1"/>
  <c r="N98" i="4"/>
  <c r="O98" i="4" s="1"/>
  <c r="N75" i="4"/>
  <c r="O75" i="4" s="1"/>
  <c r="N13" i="4"/>
  <c r="O13" i="4" s="1"/>
  <c r="N141" i="4"/>
  <c r="O141" i="4" s="1"/>
  <c r="N130" i="4"/>
  <c r="O130" i="4" s="1"/>
  <c r="N106" i="4"/>
  <c r="O106" i="4" s="1"/>
  <c r="N45" i="4"/>
  <c r="O45" i="4" s="1"/>
  <c r="N62" i="4"/>
  <c r="O62" i="4" s="1"/>
  <c r="N50" i="4"/>
  <c r="O50" i="4" s="1"/>
  <c r="N30" i="4"/>
  <c r="O30" i="4" s="1"/>
  <c r="N8" i="4"/>
  <c r="O8" i="4" s="1"/>
  <c r="N186" i="4"/>
  <c r="O186" i="4" s="1"/>
  <c r="N178" i="4"/>
  <c r="O178" i="4" s="1"/>
  <c r="N166" i="4"/>
  <c r="O166" i="4" s="1"/>
  <c r="N144" i="4"/>
  <c r="O144" i="4" s="1"/>
  <c r="N142" i="4"/>
  <c r="O142" i="4" s="1"/>
  <c r="N129" i="4"/>
  <c r="O129" i="4" s="1"/>
  <c r="N131" i="4"/>
  <c r="O131" i="4" s="1"/>
  <c r="N43" i="4"/>
  <c r="O43" i="4" s="1"/>
  <c r="N90" i="4"/>
  <c r="O90" i="4" s="1"/>
  <c r="N65" i="4"/>
  <c r="O65" i="4" s="1"/>
  <c r="N185" i="4"/>
  <c r="O185" i="4" s="1"/>
  <c r="N137" i="4"/>
  <c r="O137" i="4" s="1"/>
  <c r="N198" i="4"/>
  <c r="O198" i="4" s="1"/>
  <c r="N195" i="4"/>
  <c r="O195" i="4" s="1"/>
  <c r="N164" i="4"/>
  <c r="O164" i="4" s="1"/>
  <c r="N158" i="4"/>
  <c r="O158" i="4" s="1"/>
  <c r="N124" i="4"/>
  <c r="O124" i="4" s="1"/>
  <c r="N122" i="4"/>
  <c r="O122" i="4" s="1"/>
  <c r="N133" i="4"/>
  <c r="O133" i="4" s="1"/>
  <c r="N113" i="4"/>
  <c r="O113" i="4" s="1"/>
  <c r="N111" i="4"/>
  <c r="O111" i="4" s="1"/>
  <c r="N42" i="4"/>
  <c r="O42" i="4" s="1"/>
  <c r="N193" i="4"/>
  <c r="O193" i="4" s="1"/>
  <c r="N191" i="4"/>
  <c r="O191" i="4" s="1"/>
  <c r="N154" i="4"/>
  <c r="O154" i="4" s="1"/>
  <c r="N140" i="4"/>
  <c r="O140" i="4" s="1"/>
  <c r="N117" i="4"/>
  <c r="O117" i="4" s="1"/>
  <c r="N115" i="4"/>
  <c r="O115" i="4" s="1"/>
  <c r="N94" i="4"/>
  <c r="O94" i="4" s="1"/>
  <c r="N35" i="4"/>
  <c r="O35" i="4" s="1"/>
  <c r="N38" i="4"/>
  <c r="O38" i="4" s="1"/>
  <c r="N22" i="4"/>
  <c r="O22" i="4" s="1"/>
  <c r="N44" i="4"/>
  <c r="O44" i="4" s="1"/>
  <c r="N64" i="4"/>
  <c r="O64" i="4" s="1"/>
  <c r="N63" i="4"/>
  <c r="O63" i="4" s="1"/>
  <c r="N31" i="4"/>
  <c r="O31" i="4" s="1"/>
  <c r="N21" i="4"/>
  <c r="O21" i="4" s="1"/>
  <c r="N202" i="4"/>
  <c r="O202" i="4" s="1"/>
  <c r="N187" i="4"/>
  <c r="O187" i="4" s="1"/>
  <c r="N169" i="4"/>
  <c r="O169" i="4" s="1"/>
  <c r="N167" i="4"/>
  <c r="O167" i="4" s="1"/>
  <c r="N149" i="4"/>
  <c r="O149" i="4" s="1"/>
  <c r="N147" i="4"/>
  <c r="O147" i="4" s="1"/>
  <c r="N126" i="4"/>
  <c r="O126" i="4" s="1"/>
  <c r="N49" i="4"/>
  <c r="O49" i="4" s="1"/>
  <c r="N92" i="4"/>
  <c r="O92" i="4" s="1"/>
  <c r="N103" i="4"/>
  <c r="O103" i="4" s="1"/>
  <c r="N23" i="4"/>
  <c r="O23" i="4" s="1"/>
  <c r="N159" i="4"/>
  <c r="O159" i="4" s="1"/>
  <c r="N3" i="4"/>
  <c r="O3" i="4" s="1"/>
  <c r="N58" i="4"/>
  <c r="O58" i="4" s="1"/>
  <c r="N51" i="4"/>
  <c r="O51" i="4" s="1"/>
  <c r="N26" i="4"/>
  <c r="O26" i="4" s="1"/>
  <c r="N174" i="4"/>
  <c r="O174" i="4" s="1"/>
  <c r="N138" i="4"/>
  <c r="O138" i="4" s="1"/>
  <c r="N83" i="4"/>
  <c r="O83" i="4" s="1"/>
  <c r="N40" i="4"/>
  <c r="O40" i="4" s="1"/>
  <c r="N59" i="4"/>
  <c r="O59" i="4" s="1"/>
  <c r="N27" i="4"/>
  <c r="O27" i="4" s="1"/>
  <c r="N17" i="4"/>
  <c r="O17" i="4" s="1"/>
  <c r="N2" i="4"/>
  <c r="O2" i="4" s="1"/>
  <c r="N188" i="4"/>
  <c r="O188" i="4" s="1"/>
  <c r="N184" i="4"/>
  <c r="O184" i="4" s="1"/>
  <c r="N157" i="4"/>
  <c r="O157" i="4" s="1"/>
  <c r="N155" i="4"/>
  <c r="O155" i="4" s="1"/>
  <c r="N145" i="4"/>
  <c r="O145" i="4" s="1"/>
  <c r="N143" i="4"/>
  <c r="O143" i="4" s="1"/>
  <c r="N134" i="4"/>
  <c r="O134" i="4" s="1"/>
  <c r="N114" i="4"/>
  <c r="O114" i="4" s="1"/>
  <c r="N105" i="4"/>
  <c r="O105" i="4" s="1"/>
  <c r="N91" i="4"/>
  <c r="O91" i="4" s="1"/>
  <c r="O18" i="4"/>
  <c r="O7" i="4"/>
  <c r="O6" i="4"/>
  <c r="O14" i="4"/>
  <c r="Q15" i="1"/>
  <c r="AA19" i="1"/>
  <c r="AA20" i="1" s="1"/>
  <c r="AA18" i="1"/>
  <c r="AD18" i="1"/>
  <c r="AD19" i="1" s="1"/>
  <c r="AA13" i="1"/>
  <c r="AA14" i="1" s="1"/>
  <c r="AA15" i="1" s="1"/>
  <c r="AB13" i="1"/>
  <c r="AB14" i="1" s="1"/>
  <c r="AB15" i="1" s="1"/>
  <c r="AC13" i="1"/>
  <c r="AD13" i="1"/>
  <c r="AA8" i="1"/>
  <c r="AA9" i="1" s="1"/>
  <c r="AA10" i="1" s="1"/>
  <c r="AD8" i="1"/>
  <c r="AD9" i="1" s="1"/>
  <c r="Y13" i="1"/>
  <c r="Y14" i="1" s="1"/>
  <c r="Y15" i="1" s="1"/>
  <c r="W13" i="1"/>
  <c r="W14" i="1" s="1"/>
  <c r="W15" i="1" s="1"/>
  <c r="Z18" i="1" l="1"/>
  <c r="Z19" i="1" s="1"/>
  <c r="Z20" i="1" s="1"/>
  <c r="AE18" i="1"/>
  <c r="AE19" i="1" s="1"/>
  <c r="AE20" i="1" s="1"/>
  <c r="AF18" i="1"/>
  <c r="AF19" i="1" s="1"/>
  <c r="AF20" i="1" s="1"/>
  <c r="AG18" i="1"/>
  <c r="AG19" i="1" s="1"/>
  <c r="AG20" i="1" s="1"/>
  <c r="AH18" i="1"/>
  <c r="AH19" i="1" s="1"/>
  <c r="AH20" i="1" s="1"/>
  <c r="AI18" i="1"/>
  <c r="AI19" i="1" s="1"/>
  <c r="AI20" i="1" s="1"/>
  <c r="AJ18" i="1"/>
  <c r="AJ19" i="1" s="1"/>
  <c r="AJ20" i="1" s="1"/>
  <c r="AK18" i="1"/>
  <c r="AK19" i="1" s="1"/>
  <c r="AK20" i="1" s="1"/>
  <c r="AL18" i="1"/>
  <c r="AL19" i="1" s="1"/>
  <c r="AL20" i="1" s="1"/>
  <c r="AM18" i="1"/>
  <c r="AM19" i="1" s="1"/>
  <c r="AM20" i="1" s="1"/>
  <c r="AN18" i="1"/>
  <c r="AN19" i="1" s="1"/>
  <c r="AN20" i="1" s="1"/>
  <c r="AU18" i="1"/>
  <c r="AU19" i="1" s="1"/>
  <c r="AU20" i="1" s="1"/>
  <c r="AV18" i="1"/>
  <c r="AV19" i="1" s="1"/>
  <c r="AV20" i="1" s="1"/>
  <c r="AW18" i="1"/>
  <c r="AW19" i="1" s="1"/>
  <c r="AW20" i="1" s="1"/>
  <c r="AX18" i="1"/>
  <c r="AX19" i="1" s="1"/>
  <c r="AX20" i="1" s="1"/>
  <c r="X18" i="1"/>
  <c r="X19" i="1" s="1"/>
  <c r="X20" i="1" s="1"/>
  <c r="AE13" i="1"/>
  <c r="AE14" i="1" s="1"/>
  <c r="AE15" i="1" s="1"/>
  <c r="AF13" i="1"/>
  <c r="AF14" i="1" s="1"/>
  <c r="AF15" i="1" s="1"/>
  <c r="AG13" i="1"/>
  <c r="AG14" i="1" s="1"/>
  <c r="AG15" i="1" s="1"/>
  <c r="AH13" i="1"/>
  <c r="AH14" i="1" s="1"/>
  <c r="AH15" i="1" s="1"/>
  <c r="AI13" i="1"/>
  <c r="AI14" i="1" s="1"/>
  <c r="AI15" i="1" s="1"/>
  <c r="AJ14" i="1"/>
  <c r="AJ15" i="1" s="1"/>
  <c r="AK13" i="1"/>
  <c r="AK14" i="1" s="1"/>
  <c r="AK15" i="1" s="1"/>
  <c r="AM13" i="1"/>
  <c r="AM14" i="1" s="1"/>
  <c r="AM15" i="1" s="1"/>
  <c r="AN13" i="1"/>
  <c r="AN14" i="1" s="1"/>
  <c r="AN15" i="1" s="1"/>
  <c r="AP13" i="1"/>
  <c r="AP14" i="1" s="1"/>
  <c r="AP15" i="1" s="1"/>
  <c r="AV13" i="1"/>
  <c r="AV14" i="1" s="1"/>
  <c r="AV15" i="1" s="1"/>
  <c r="X14" i="1"/>
  <c r="X15" i="1" s="1"/>
  <c r="X8" i="1"/>
  <c r="AE23" i="1"/>
  <c r="AE24" i="1" s="1"/>
  <c r="AE25" i="1" s="1"/>
  <c r="AH23" i="1"/>
  <c r="AH24" i="1" s="1"/>
  <c r="AH25" i="1" s="1"/>
  <c r="AI23" i="1"/>
  <c r="AI24" i="1" s="1"/>
  <c r="AI25" i="1" s="1"/>
  <c r="AJ23" i="1"/>
  <c r="AJ24" i="1" s="1"/>
  <c r="AJ25" i="1" s="1"/>
  <c r="AK23" i="1"/>
  <c r="AK24" i="1" s="1"/>
  <c r="AK25" i="1" s="1"/>
  <c r="AL23" i="1"/>
  <c r="AL24" i="1" s="1"/>
  <c r="AL25" i="1" s="1"/>
  <c r="AU23" i="1"/>
  <c r="AU24" i="1" s="1"/>
  <c r="AU25" i="1" s="1"/>
  <c r="AV23" i="1"/>
  <c r="AV24" i="1" s="1"/>
  <c r="AV25" i="1" s="1"/>
  <c r="X23" i="1"/>
  <c r="X24" i="1" s="1"/>
  <c r="X25" i="1" s="1"/>
  <c r="E23" i="1"/>
  <c r="E24" i="1" s="1"/>
  <c r="E25" i="1" s="1"/>
  <c r="F23" i="1"/>
  <c r="F24" i="1" s="1"/>
  <c r="F25" i="1" s="1"/>
  <c r="J23" i="1"/>
  <c r="J24" i="1" s="1"/>
  <c r="J25" i="1" s="1"/>
  <c r="K23" i="1"/>
  <c r="K24" i="1" s="1"/>
  <c r="K25" i="1" s="1"/>
  <c r="P23" i="1"/>
  <c r="P24" i="1" s="1"/>
  <c r="AD10" i="1"/>
  <c r="AD20" i="1"/>
  <c r="C18" i="1"/>
  <c r="C19" i="1" s="1"/>
  <c r="C20" i="1" s="1"/>
  <c r="D18" i="1"/>
  <c r="D19" i="1" s="1"/>
  <c r="D20" i="1" s="1"/>
  <c r="E18" i="1"/>
  <c r="E19" i="1" s="1"/>
  <c r="E20" i="1" s="1"/>
  <c r="F18" i="1"/>
  <c r="F19" i="1" s="1"/>
  <c r="F20" i="1" s="1"/>
  <c r="G18" i="1"/>
  <c r="G19" i="1" s="1"/>
  <c r="G20" i="1" s="1"/>
  <c r="H18" i="1"/>
  <c r="H19" i="1" s="1"/>
  <c r="H20" i="1" s="1"/>
  <c r="I18" i="1"/>
  <c r="I19" i="1" s="1"/>
  <c r="I20" i="1" s="1"/>
  <c r="J18" i="1"/>
  <c r="J19" i="1" s="1"/>
  <c r="J20" i="1" s="1"/>
  <c r="K18" i="1"/>
  <c r="K19" i="1" s="1"/>
  <c r="K20" i="1" s="1"/>
  <c r="L18" i="1"/>
  <c r="L19" i="1" s="1"/>
  <c r="L20" i="1" s="1"/>
  <c r="M18" i="1"/>
  <c r="M19" i="1" s="1"/>
  <c r="M20" i="1" s="1"/>
  <c r="N18" i="1"/>
  <c r="N19" i="1" s="1"/>
  <c r="N20" i="1" s="1"/>
  <c r="O18" i="1"/>
  <c r="O19" i="1" s="1"/>
  <c r="O20" i="1" s="1"/>
  <c r="P18" i="1"/>
  <c r="P19" i="1" s="1"/>
  <c r="P20" i="1" s="1"/>
  <c r="B18" i="1"/>
  <c r="B19" i="1" s="1"/>
  <c r="B20" i="1" s="1"/>
  <c r="AC14" i="1"/>
  <c r="AC15" i="1" s="1"/>
  <c r="AD14" i="1"/>
  <c r="AD15" i="1" s="1"/>
  <c r="C13" i="1"/>
  <c r="C14" i="1" s="1"/>
  <c r="C15" i="1" s="1"/>
  <c r="D13" i="1"/>
  <c r="D14" i="1" s="1"/>
  <c r="D15" i="1" s="1"/>
  <c r="E13" i="1"/>
  <c r="E14" i="1" s="1"/>
  <c r="E15" i="1" s="1"/>
  <c r="F13" i="1"/>
  <c r="F14" i="1" s="1"/>
  <c r="F15" i="1" s="1"/>
  <c r="G13" i="1"/>
  <c r="G14" i="1" s="1"/>
  <c r="G15" i="1" s="1"/>
  <c r="H13" i="1"/>
  <c r="H14" i="1" s="1"/>
  <c r="H15" i="1" s="1"/>
  <c r="I13" i="1"/>
  <c r="I14" i="1" s="1"/>
  <c r="I15" i="1" s="1"/>
  <c r="J13" i="1"/>
  <c r="J14" i="1" s="1"/>
  <c r="J15" i="1" s="1"/>
  <c r="K13" i="1"/>
  <c r="K14" i="1" s="1"/>
  <c r="K15" i="1" s="1"/>
  <c r="L13" i="1"/>
  <c r="L14" i="1" s="1"/>
  <c r="L15" i="1" s="1"/>
  <c r="M13" i="1"/>
  <c r="M14" i="1" s="1"/>
  <c r="M15" i="1" s="1"/>
  <c r="N13" i="1"/>
  <c r="N14" i="1" s="1"/>
  <c r="N15" i="1" s="1"/>
  <c r="O13" i="1"/>
  <c r="O14" i="1" s="1"/>
  <c r="O15" i="1" s="1"/>
  <c r="P13" i="1"/>
  <c r="P14" i="1" s="1"/>
  <c r="P15" i="1" s="1"/>
  <c r="B13" i="1"/>
  <c r="B14" i="1" s="1"/>
  <c r="B15" i="1" s="1"/>
  <c r="P25" i="1" l="1"/>
  <c r="AN8" i="1"/>
  <c r="AN9" i="1" s="1"/>
  <c r="AN10" i="1" s="1"/>
  <c r="X9" i="1"/>
  <c r="X10" i="1" s="1"/>
  <c r="Z9" i="1"/>
  <c r="Z10" i="1" s="1"/>
  <c r="AE8" i="1"/>
  <c r="AE9" i="1" s="1"/>
  <c r="AE10" i="1" s="1"/>
  <c r="AF8" i="1"/>
  <c r="AF9" i="1" s="1"/>
  <c r="AF10" i="1" s="1"/>
  <c r="AG8" i="1"/>
  <c r="AG9" i="1" s="1"/>
  <c r="AG10" i="1" s="1"/>
  <c r="AH8" i="1"/>
  <c r="AH9" i="1" s="1"/>
  <c r="AH10" i="1" s="1"/>
  <c r="AI8" i="1"/>
  <c r="AI9" i="1" s="1"/>
  <c r="AI10" i="1" s="1"/>
  <c r="AJ8" i="1"/>
  <c r="AJ9" i="1" s="1"/>
  <c r="AJ10" i="1" s="1"/>
  <c r="AK8" i="1"/>
  <c r="AK9" i="1" s="1"/>
  <c r="AK10" i="1" s="1"/>
  <c r="AL8" i="1"/>
  <c r="AL9" i="1" s="1"/>
  <c r="AL10" i="1" s="1"/>
  <c r="AM8" i="1"/>
  <c r="AM9" i="1" s="1"/>
  <c r="AM10" i="1" s="1"/>
  <c r="AU8" i="1"/>
  <c r="AU9" i="1" s="1"/>
  <c r="AU10" i="1" s="1"/>
  <c r="AV8" i="1"/>
  <c r="AV9" i="1" s="1"/>
  <c r="AV10" i="1" s="1"/>
  <c r="AW8" i="1"/>
  <c r="AW9" i="1" s="1"/>
  <c r="AW10" i="1" s="1"/>
  <c r="AX8" i="1"/>
  <c r="AX9" i="1" s="1"/>
  <c r="AX10" i="1" s="1"/>
  <c r="C8" i="1"/>
  <c r="C9" i="1" s="1"/>
  <c r="C10" i="1" s="1"/>
  <c r="D8" i="1"/>
  <c r="D9" i="1" s="1"/>
  <c r="D10" i="1" s="1"/>
  <c r="E8" i="1"/>
  <c r="E9" i="1" s="1"/>
  <c r="E10" i="1" s="1"/>
  <c r="F8" i="1"/>
  <c r="F9" i="1" s="1"/>
  <c r="F10" i="1" s="1"/>
  <c r="G8" i="1"/>
  <c r="G9" i="1" s="1"/>
  <c r="G10" i="1" s="1"/>
  <c r="H8" i="1"/>
  <c r="H9" i="1" s="1"/>
  <c r="H10" i="1" s="1"/>
  <c r="I8" i="1"/>
  <c r="I9" i="1" s="1"/>
  <c r="I10" i="1" s="1"/>
  <c r="J8" i="1"/>
  <c r="J9" i="1" s="1"/>
  <c r="J10" i="1" s="1"/>
  <c r="K8" i="1"/>
  <c r="K9" i="1" s="1"/>
  <c r="K10" i="1" s="1"/>
  <c r="L8" i="1"/>
  <c r="L9" i="1" s="1"/>
  <c r="L10" i="1" s="1"/>
  <c r="M8" i="1"/>
  <c r="M9" i="1" s="1"/>
  <c r="M10" i="1" s="1"/>
  <c r="N8" i="1"/>
  <c r="N9" i="1" s="1"/>
  <c r="N10" i="1" s="1"/>
  <c r="O8" i="1"/>
  <c r="O9" i="1" s="1"/>
  <c r="O10" i="1" s="1"/>
  <c r="P8" i="1"/>
  <c r="P9" i="1" s="1"/>
  <c r="P10" i="1" s="1"/>
  <c r="B8" i="1"/>
  <c r="B9" i="1" s="1"/>
  <c r="B10" i="1" s="1"/>
  <c r="Q9" i="1"/>
  <c r="Q10" i="1" s="1"/>
</calcChain>
</file>

<file path=xl/sharedStrings.xml><?xml version="1.0" encoding="utf-8"?>
<sst xmlns="http://schemas.openxmlformats.org/spreadsheetml/2006/main" count="873" uniqueCount="132">
  <si>
    <t>T</t>
  </si>
  <si>
    <t>T(EPI)</t>
  </si>
  <si>
    <t>T(non exp)</t>
  </si>
  <si>
    <t>C(CEP)</t>
  </si>
  <si>
    <t>FPA</t>
  </si>
  <si>
    <t>En %</t>
  </si>
  <si>
    <t>Concentration corrigée</t>
  </si>
  <si>
    <t>Concentration/VLEP</t>
  </si>
  <si>
    <t>GEH1a</t>
  </si>
  <si>
    <t>GEH1b</t>
  </si>
  <si>
    <t>GEH2</t>
  </si>
  <si>
    <t>Groupe</t>
  </si>
  <si>
    <t>GEH3</t>
  </si>
  <si>
    <t>GEH4</t>
  </si>
  <si>
    <t>GEH5</t>
  </si>
  <si>
    <t>GEH6</t>
  </si>
  <si>
    <t>GEH7</t>
  </si>
  <si>
    <t>GEH8</t>
  </si>
  <si>
    <t>GEH9</t>
  </si>
  <si>
    <t>GEH12</t>
  </si>
  <si>
    <t>GEH13</t>
  </si>
  <si>
    <t>GEH11</t>
  </si>
  <si>
    <t>GEH10</t>
  </si>
  <si>
    <t>Valeur Poussière (Inhalable)</t>
  </si>
  <si>
    <t>Valeur Poussière (Alvéolaire)</t>
  </si>
  <si>
    <t>GEH14</t>
  </si>
  <si>
    <t>Polluants</t>
  </si>
  <si>
    <t>Benzène</t>
  </si>
  <si>
    <t>Benzo(a)pyrène</t>
  </si>
  <si>
    <t>Acénaphtène</t>
  </si>
  <si>
    <t>Anthracène</t>
  </si>
  <si>
    <t>Benzo(a)anthracène</t>
  </si>
  <si>
    <t>Benzo(b)fluoranthène</t>
  </si>
  <si>
    <t>Benzo(j)fluoranthène</t>
  </si>
  <si>
    <t>Benzo(k)fluoranthène</t>
  </si>
  <si>
    <t>Benzo(g,h,i)pérylène</t>
  </si>
  <si>
    <t>Chrysène</t>
  </si>
  <si>
    <t>Dibenzo(a,h)anthracene</t>
  </si>
  <si>
    <t>Fluoranthène</t>
  </si>
  <si>
    <t>Fluorène</t>
  </si>
  <si>
    <t>indéno(1,2,3-c,d)pyrène</t>
  </si>
  <si>
    <t>Naphtalène</t>
  </si>
  <si>
    <t>Phénantrène</t>
  </si>
  <si>
    <t>Pyrène</t>
  </si>
  <si>
    <t>Silice cristalline (cristobalite)</t>
  </si>
  <si>
    <t>Silice cristalline (quartz)</t>
  </si>
  <si>
    <t>Ammoniac (NH3)</t>
  </si>
  <si>
    <t>Hydrogène sulfuré (H2S)</t>
  </si>
  <si>
    <t>Année</t>
  </si>
  <si>
    <t>VLEP</t>
  </si>
  <si>
    <t>Toluène</t>
  </si>
  <si>
    <t>Ethylbenzène</t>
  </si>
  <si>
    <t>Xylène</t>
  </si>
  <si>
    <t>Nom, Prénom</t>
  </si>
  <si>
    <t>COPIN Sylvain</t>
  </si>
  <si>
    <t>GUERREIRO David</t>
  </si>
  <si>
    <t>LUCYK Freddy</t>
  </si>
  <si>
    <t>BERNARD Sebastien</t>
  </si>
  <si>
    <t>VANNOYE Mickael</t>
  </si>
  <si>
    <t>NOM Prènom</t>
  </si>
  <si>
    <t>STUBBE Benoit</t>
  </si>
  <si>
    <t>SCHRAMM Jeremy</t>
  </si>
  <si>
    <t>GHAZI MOUNIR</t>
  </si>
  <si>
    <t>TASSART Christophe</t>
  </si>
  <si>
    <t>DELANNOY Guillaume</t>
  </si>
  <si>
    <t>LEGRAND Sebastien</t>
  </si>
  <si>
    <t>DURONT Nicolas 1</t>
  </si>
  <si>
    <t>DURONT Nicolas 2</t>
  </si>
  <si>
    <t>SANTERRE</t>
  </si>
  <si>
    <t>GUISELIN Rudy</t>
  </si>
  <si>
    <t>GROUPE</t>
  </si>
  <si>
    <t>VERDIERE Sylvain 1</t>
  </si>
  <si>
    <t>VERDIERE Sylvain 2</t>
  </si>
  <si>
    <t>METEYER Anthony 1</t>
  </si>
  <si>
    <t>METEYER Anthony 2</t>
  </si>
  <si>
    <t>BALLENGHIEN Romain 1</t>
  </si>
  <si>
    <t>BALLENGHIEN Romain 2</t>
  </si>
  <si>
    <t>SEYNAVE Alexandre</t>
  </si>
  <si>
    <t>GAMBER Joel</t>
  </si>
  <si>
    <t>CAPON Matthieu</t>
  </si>
  <si>
    <t>MAGNIEZ Eric</t>
  </si>
  <si>
    <t>HERMANT Hubert</t>
  </si>
  <si>
    <t>BERTELOOT Mathieu</t>
  </si>
  <si>
    <t>BAJEMOND Manuel</t>
  </si>
  <si>
    <t>RIGAUX Maxime</t>
  </si>
  <si>
    <t>FAILLY Laurent</t>
  </si>
  <si>
    <t>ELLEBOODE Philippe</t>
  </si>
  <si>
    <t>RINGOT Samuel</t>
  </si>
  <si>
    <t>DESMET Anthony</t>
  </si>
  <si>
    <t>MOYAUX Frederic</t>
  </si>
  <si>
    <t>GRAVE Florian</t>
  </si>
  <si>
    <t>GRAZIANO Michel</t>
  </si>
  <si>
    <t>HEMBERT Clement</t>
  </si>
  <si>
    <t>DEROI Quentin 1</t>
  </si>
  <si>
    <t>DEROI Quentin 2</t>
  </si>
  <si>
    <t>PLART Romain</t>
  </si>
  <si>
    <t>KICHENIN Jessy</t>
  </si>
  <si>
    <t>HAVIEZ Samuel</t>
  </si>
  <si>
    <t>VANHERSEL Chirstophe 1</t>
  </si>
  <si>
    <t>VANHERSEL Chirstophe 2</t>
  </si>
  <si>
    <t>WATTEZ Thomas</t>
  </si>
  <si>
    <t>ALLOY Patrick</t>
  </si>
  <si>
    <t>DEVRIENDT Kevin</t>
  </si>
  <si>
    <t>MINNE Margot</t>
  </si>
  <si>
    <t>BINET Brandon 1</t>
  </si>
  <si>
    <t>BINET Brandon 2</t>
  </si>
  <si>
    <t>BINET Brandon 3</t>
  </si>
  <si>
    <t>NOEL Dany 1</t>
  </si>
  <si>
    <t>NOEL Dany 2</t>
  </si>
  <si>
    <t>METEYER Anthony</t>
  </si>
  <si>
    <t>CEP</t>
  </si>
  <si>
    <t>TEPI</t>
  </si>
  <si>
    <t>TNONEXP</t>
  </si>
  <si>
    <t>CEP Corrigé</t>
  </si>
  <si>
    <t>BALLENGHIEN Romain</t>
  </si>
  <si>
    <t>VERDIERE Sylvain</t>
  </si>
  <si>
    <t>Colonne1</t>
  </si>
  <si>
    <t>Colonne2</t>
  </si>
  <si>
    <t>/</t>
  </si>
  <si>
    <t>Colonne3</t>
  </si>
  <si>
    <t xml:space="preserve">DURONT Nicolas </t>
  </si>
  <si>
    <t xml:space="preserve">BALLENGHIEN Romain </t>
  </si>
  <si>
    <t xml:space="preserve">METEYER Anthony </t>
  </si>
  <si>
    <t xml:space="preserve">VERDIERE Sylvain </t>
  </si>
  <si>
    <t xml:space="preserve">VANHERSEL Chirstophe </t>
  </si>
  <si>
    <t xml:space="preserve">BINET Brandon </t>
  </si>
  <si>
    <t xml:space="preserve">NOEL Dany </t>
  </si>
  <si>
    <t xml:space="preserve">DEROI Quentin </t>
  </si>
  <si>
    <t>Étiquettes de lignes</t>
  </si>
  <si>
    <t>Total général</t>
  </si>
  <si>
    <t>Somme de Colonne2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</si>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</sst>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0000"/>
    <numFmt numFmtId="165" formatCode="0.0000"/>
    <numFmt numFmtId="166" formatCode="0.000"/>
    <numFmt numFmtId="167" formatCode="0.0%"/>
    <numFmt numFmtId="168" formatCode="0.0000000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 diagonalUp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>
      <left/>
      <right/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 diagonalUp="1">
      <left style="medium">
        <color indexed="64"/>
      </left>
      <right style="medium">
        <color indexed="64"/>
      </right>
      <top style="thin">
        <color auto="1"/>
      </top>
      <bottom/>
      <diagonal style="thin">
        <color auto="1"/>
      </diagonal>
    </border>
    <border diagonalUp="1"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 style="thin">
        <color auto="1"/>
      </diagonal>
    </border>
    <border>
      <left/>
      <right/>
      <top style="medium">
        <color indexed="64"/>
      </top>
      <bottom style="thin">
        <color auto="1"/>
      </bottom>
      <diagonal/>
    </border>
    <border diagonalUp="1"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 style="thin">
        <color indexed="64"/>
      </diagonal>
    </border>
    <border diagonalUp="1"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 style="thin">
        <color indexed="64"/>
      </diagonal>
    </border>
    <border diagonalUp="1">
      <left/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/>
      <right style="medium">
        <color indexed="64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/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 diagonalUp="1">
      <left/>
      <right style="medium">
        <color indexed="64"/>
      </right>
      <top style="thin">
        <color auto="1"/>
      </top>
      <bottom style="medium">
        <color indexed="64"/>
      </bottom>
      <diagonal style="thin">
        <color auto="1"/>
      </diagonal>
    </border>
    <border diagonalUp="1">
      <left/>
      <right/>
      <top style="thin">
        <color auto="1"/>
      </top>
      <bottom style="medium">
        <color indexed="64"/>
      </bottom>
      <diagonal style="thin">
        <color auto="1"/>
      </diagonal>
    </border>
    <border>
      <left style="medium">
        <color indexed="64"/>
      </left>
      <right/>
      <top/>
      <bottom style="thin">
        <color auto="1"/>
      </bottom>
      <diagonal/>
    </border>
    <border diagonalUp="1"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0" fontId="1" fillId="0" borderId="0" xfId="0" applyNumberFormat="1" applyFont="1" applyBorder="1" applyAlignment="1">
      <alignment horizontal="center" vertical="center"/>
    </xf>
    <xf numFmtId="10" fontId="0" fillId="0" borderId="0" xfId="0" applyNumberFormat="1" applyBorder="1" applyAlignment="1">
      <alignment horizontal="center" vertical="center"/>
    </xf>
    <xf numFmtId="10" fontId="1" fillId="0" borderId="1" xfId="0" applyNumberFormat="1" applyFont="1" applyBorder="1" applyAlignment="1">
      <alignment horizontal="center" vertical="center"/>
    </xf>
    <xf numFmtId="165" fontId="0" fillId="0" borderId="6" xfId="0" applyNumberFormat="1" applyBorder="1" applyAlignment="1">
      <alignment horizontal="center" vertical="center"/>
    </xf>
    <xf numFmtId="10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0" fontId="1" fillId="0" borderId="4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0" fontId="0" fillId="0" borderId="4" xfId="0" applyNumberFormat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1" fillId="4" borderId="5" xfId="0" applyFont="1" applyFill="1" applyBorder="1" applyAlignment="1">
      <alignment vertical="center"/>
    </xf>
    <xf numFmtId="0" fontId="1" fillId="4" borderId="4" xfId="0" applyFont="1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4" xfId="0" applyFill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Border="1" applyAlignment="1">
      <alignment horizontal="center" vertical="center"/>
    </xf>
    <xf numFmtId="10" fontId="1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4" borderId="12" xfId="0" applyFill="1" applyBorder="1" applyAlignment="1">
      <alignment vertical="center"/>
    </xf>
    <xf numFmtId="0" fontId="0" fillId="4" borderId="13" xfId="0" applyFill="1" applyBorder="1" applyAlignment="1">
      <alignment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0" fontId="1" fillId="0" borderId="10" xfId="0" applyNumberFormat="1" applyFont="1" applyBorder="1" applyAlignment="1">
      <alignment horizontal="center" vertical="center"/>
    </xf>
    <xf numFmtId="10" fontId="1" fillId="0" borderId="11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0" fontId="1" fillId="4" borderId="12" xfId="0" applyFont="1" applyFill="1" applyBorder="1" applyAlignment="1">
      <alignment vertical="center"/>
    </xf>
    <xf numFmtId="0" fontId="1" fillId="4" borderId="13" xfId="0" applyFont="1" applyFill="1" applyBorder="1" applyAlignment="1">
      <alignment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10" fontId="0" fillId="0" borderId="15" xfId="0" applyNumberFormat="1" applyBorder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0" fontId="0" fillId="0" borderId="18" xfId="0" applyNumberForma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0" fontId="1" fillId="0" borderId="5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0" fontId="0" fillId="0" borderId="19" xfId="0" applyNumberFormat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165" fontId="0" fillId="0" borderId="20" xfId="0" applyNumberFormat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10" fontId="0" fillId="0" borderId="22" xfId="0" applyNumberFormat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4" borderId="24" xfId="0" applyFill="1" applyBorder="1" applyAlignment="1">
      <alignment vertical="center"/>
    </xf>
    <xf numFmtId="164" fontId="1" fillId="0" borderId="24" xfId="0" applyNumberFormat="1" applyFont="1" applyBorder="1" applyAlignment="1">
      <alignment horizontal="center" vertical="center"/>
    </xf>
    <xf numFmtId="165" fontId="1" fillId="0" borderId="24" xfId="0" applyNumberFormat="1" applyFont="1" applyBorder="1" applyAlignment="1">
      <alignment horizontal="center" vertical="center"/>
    </xf>
    <xf numFmtId="10" fontId="1" fillId="0" borderId="24" xfId="0" applyNumberFormat="1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0" fontId="0" fillId="0" borderId="24" xfId="0" applyNumberFormat="1" applyBorder="1" applyAlignment="1">
      <alignment horizontal="center" vertical="center"/>
    </xf>
    <xf numFmtId="0" fontId="1" fillId="4" borderId="24" xfId="0" applyFont="1" applyFill="1" applyBorder="1" applyAlignment="1">
      <alignment vertical="center"/>
    </xf>
    <xf numFmtId="164" fontId="0" fillId="0" borderId="24" xfId="0" applyNumberFormat="1" applyFill="1" applyBorder="1" applyAlignment="1">
      <alignment horizontal="center" vertical="center"/>
    </xf>
    <xf numFmtId="10" fontId="0" fillId="0" borderId="25" xfId="0" applyNumberForma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10" fontId="0" fillId="0" borderId="27" xfId="0" applyNumberFormat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164" fontId="2" fillId="2" borderId="24" xfId="0" applyNumberFormat="1" applyFont="1" applyFill="1" applyBorder="1" applyAlignment="1">
      <alignment horizontal="center" vertical="center"/>
    </xf>
    <xf numFmtId="165" fontId="2" fillId="2" borderId="24" xfId="0" applyNumberFormat="1" applyFont="1" applyFill="1" applyBorder="1" applyAlignment="1">
      <alignment horizontal="center" vertical="center"/>
    </xf>
    <xf numFmtId="2" fontId="2" fillId="2" borderId="24" xfId="0" applyNumberFormat="1" applyFont="1" applyFill="1" applyBorder="1" applyAlignment="1">
      <alignment horizontal="center" vertical="center"/>
    </xf>
    <xf numFmtId="10" fontId="2" fillId="2" borderId="24" xfId="0" applyNumberFormat="1" applyFont="1" applyFill="1" applyBorder="1" applyAlignment="1">
      <alignment horizontal="center" vertical="center"/>
    </xf>
    <xf numFmtId="10" fontId="2" fillId="2" borderId="25" xfId="0" applyNumberFormat="1" applyFon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0" fontId="0" fillId="0" borderId="12" xfId="0" applyNumberFormat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0" fillId="4" borderId="10" xfId="0" applyFill="1" applyBorder="1" applyAlignment="1">
      <alignment vertical="center"/>
    </xf>
    <xf numFmtId="0" fontId="0" fillId="4" borderId="11" xfId="0" applyFill="1" applyBorder="1" applyAlignment="1">
      <alignment vertical="center"/>
    </xf>
    <xf numFmtId="0" fontId="1" fillId="4" borderId="10" xfId="0" applyFont="1" applyFill="1" applyBorder="1" applyAlignment="1">
      <alignment vertical="center"/>
    </xf>
    <xf numFmtId="0" fontId="1" fillId="4" borderId="11" xfId="0" applyFont="1" applyFill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164" fontId="0" fillId="0" borderId="30" xfId="0" applyNumberFormat="1" applyFill="1" applyBorder="1" applyAlignment="1">
      <alignment horizontal="center" vertical="center"/>
    </xf>
    <xf numFmtId="165" fontId="0" fillId="0" borderId="30" xfId="0" applyNumberFormat="1" applyBorder="1" applyAlignment="1">
      <alignment horizontal="center" vertical="center"/>
    </xf>
    <xf numFmtId="10" fontId="0" fillId="0" borderId="30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164" fontId="0" fillId="0" borderId="33" xfId="0" applyNumberFormat="1" applyFill="1" applyBorder="1" applyAlignment="1">
      <alignment horizontal="center" vertical="center"/>
    </xf>
    <xf numFmtId="165" fontId="0" fillId="0" borderId="33" xfId="0" applyNumberFormat="1" applyBorder="1" applyAlignment="1">
      <alignment horizontal="center" vertical="center"/>
    </xf>
    <xf numFmtId="10" fontId="0" fillId="0" borderId="33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164" fontId="0" fillId="0" borderId="34" xfId="0" applyNumberFormat="1" applyFill="1" applyBorder="1" applyAlignment="1">
      <alignment horizontal="center" vertical="center"/>
    </xf>
    <xf numFmtId="165" fontId="0" fillId="0" borderId="34" xfId="0" applyNumberFormat="1" applyBorder="1" applyAlignment="1">
      <alignment horizontal="center" vertical="center"/>
    </xf>
    <xf numFmtId="10" fontId="0" fillId="0" borderId="32" xfId="0" applyNumberFormat="1" applyBorder="1" applyAlignment="1">
      <alignment horizontal="center" vertical="center"/>
    </xf>
    <xf numFmtId="10" fontId="0" fillId="0" borderId="35" xfId="0" applyNumberFormat="1" applyBorder="1" applyAlignment="1">
      <alignment horizontal="center" vertical="center"/>
    </xf>
    <xf numFmtId="10" fontId="0" fillId="0" borderId="36" xfId="0" applyNumberFormat="1" applyBorder="1" applyAlignment="1">
      <alignment horizontal="center" vertical="center"/>
    </xf>
    <xf numFmtId="10" fontId="0" fillId="0" borderId="37" xfId="0" applyNumberFormat="1" applyBorder="1" applyAlignment="1">
      <alignment horizontal="center" vertical="center"/>
    </xf>
    <xf numFmtId="165" fontId="1" fillId="0" borderId="10" xfId="0" applyNumberFormat="1" applyFont="1" applyFill="1" applyBorder="1" applyAlignment="1">
      <alignment horizontal="center" vertical="center"/>
    </xf>
    <xf numFmtId="165" fontId="1" fillId="0" borderId="13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vertical="center"/>
    </xf>
    <xf numFmtId="0" fontId="1" fillId="4" borderId="2" xfId="0" applyFont="1" applyFill="1" applyBorder="1" applyAlignment="1">
      <alignment vertical="center"/>
    </xf>
    <xf numFmtId="0" fontId="1" fillId="4" borderId="38" xfId="0" applyFont="1" applyFill="1" applyBorder="1" applyAlignment="1">
      <alignment vertical="center"/>
    </xf>
    <xf numFmtId="0" fontId="5" fillId="0" borderId="3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5" fillId="0" borderId="3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166" fontId="0" fillId="0" borderId="30" xfId="0" applyNumberFormat="1" applyBorder="1" applyAlignment="1">
      <alignment vertical="center"/>
    </xf>
    <xf numFmtId="166" fontId="0" fillId="0" borderId="6" xfId="0" applyNumberFormat="1" applyBorder="1" applyAlignment="1">
      <alignment vertical="center"/>
    </xf>
    <xf numFmtId="164" fontId="0" fillId="0" borderId="6" xfId="0" applyNumberFormat="1" applyFill="1" applyBorder="1" applyAlignment="1">
      <alignment vertical="center"/>
    </xf>
    <xf numFmtId="164" fontId="0" fillId="0" borderId="30" xfId="0" applyNumberFormat="1" applyFill="1" applyBorder="1" applyAlignment="1">
      <alignment vertical="center"/>
    </xf>
    <xf numFmtId="164" fontId="0" fillId="0" borderId="31" xfId="0" applyNumberFormat="1" applyFill="1" applyBorder="1" applyAlignment="1">
      <alignment vertical="center"/>
    </xf>
    <xf numFmtId="166" fontId="0" fillId="0" borderId="31" xfId="0" applyNumberFormat="1" applyBorder="1" applyAlignment="1">
      <alignment vertical="center"/>
    </xf>
    <xf numFmtId="10" fontId="0" fillId="0" borderId="32" xfId="0" applyNumberFormat="1" applyBorder="1" applyAlignment="1">
      <alignment vertical="center"/>
    </xf>
    <xf numFmtId="10" fontId="0" fillId="0" borderId="40" xfId="0" applyNumberFormat="1" applyBorder="1" applyAlignment="1">
      <alignment vertical="center"/>
    </xf>
    <xf numFmtId="10" fontId="0" fillId="0" borderId="39" xfId="0" applyNumberFormat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shrinkToFit="1"/>
    </xf>
    <xf numFmtId="164" fontId="1" fillId="0" borderId="0" xfId="0" applyNumberFormat="1" applyFont="1" applyFill="1" applyBorder="1" applyAlignment="1">
      <alignment horizontal="center" vertical="center" shrinkToFit="1"/>
    </xf>
    <xf numFmtId="165" fontId="1" fillId="0" borderId="0" xfId="0" applyNumberFormat="1" applyFont="1" applyFill="1" applyBorder="1" applyAlignment="1">
      <alignment horizontal="center" vertical="center" shrinkToFit="1"/>
    </xf>
    <xf numFmtId="10" fontId="1" fillId="0" borderId="0" xfId="0" applyNumberFormat="1" applyFont="1" applyFill="1" applyBorder="1" applyAlignment="1">
      <alignment horizontal="center" vertical="center" shrinkToFit="1"/>
    </xf>
    <xf numFmtId="0" fontId="4" fillId="0" borderId="0" xfId="0" applyFont="1" applyFill="1" applyBorder="1" applyAlignment="1">
      <alignment horizontal="center" vertical="center" shrinkToFit="1"/>
    </xf>
    <xf numFmtId="0" fontId="1" fillId="0" borderId="0" xfId="0" applyFont="1" applyFill="1" applyBorder="1" applyAlignment="1" applyProtection="1">
      <alignment horizontal="center" vertical="center" shrinkToFit="1"/>
      <protection hidden="1"/>
    </xf>
    <xf numFmtId="0" fontId="1" fillId="0" borderId="0" xfId="0" applyFont="1" applyAlignment="1">
      <alignment horizontal="center" vertical="center" shrinkToFit="1"/>
    </xf>
    <xf numFmtId="165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 applyProtection="1">
      <alignment horizontal="center" vertical="center" shrinkToFit="1"/>
      <protection hidden="1"/>
    </xf>
    <xf numFmtId="10" fontId="1" fillId="0" borderId="0" xfId="0" applyNumberFormat="1" applyFont="1" applyAlignment="1">
      <alignment horizontal="center" vertical="center" shrinkToFit="1"/>
    </xf>
    <xf numFmtId="0" fontId="1" fillId="0" borderId="41" xfId="0" applyFont="1" applyBorder="1" applyAlignment="1">
      <alignment horizontal="center" vertical="center" shrinkToFit="1"/>
    </xf>
    <xf numFmtId="0" fontId="1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vertical="center"/>
    </xf>
    <xf numFmtId="10" fontId="1" fillId="0" borderId="0" xfId="0" applyNumberFormat="1" applyFont="1" applyFill="1" applyBorder="1" applyAlignment="1">
      <alignment vertical="center"/>
    </xf>
    <xf numFmtId="167" fontId="0" fillId="0" borderId="0" xfId="1" applyNumberFormat="1" applyFont="1" applyAlignment="1">
      <alignment vertical="center"/>
    </xf>
    <xf numFmtId="166" fontId="1" fillId="0" borderId="0" xfId="0" applyNumberFormat="1" applyFont="1" applyAlignment="1">
      <alignment horizontal="center" vertical="center" shrinkToFit="1"/>
    </xf>
    <xf numFmtId="2" fontId="1" fillId="0" borderId="0" xfId="0" applyNumberFormat="1" applyFont="1" applyFill="1" applyBorder="1" applyAlignment="1">
      <alignment horizontal="center" vertical="center" shrinkToFit="1"/>
    </xf>
    <xf numFmtId="0" fontId="1" fillId="0" borderId="0" xfId="0" applyNumberFormat="1" applyFont="1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165" fontId="1" fillId="0" borderId="11" xfId="0" applyNumberFormat="1" applyFont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66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2">
    <cellStyle name="Normal" xfId="0" builtinId="0"/>
    <cellStyle name="Pourcentage" xfId="1" builtinId="5"/>
  </cellStyles>
  <dxfs count="30">
    <dxf>
      <font>
        <color rgb="FFFFFF00"/>
      </font>
      <fill>
        <patternFill>
          <bgColor rgb="FFFFC7CE"/>
        </patternFill>
      </fill>
    </dxf>
    <dxf>
      <font>
        <color rgb="FFFFFF00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0.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00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0.000000"/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1" readingOrder="0"/>
    </dxf>
  </dxfs>
  <tableStyles count="0" defaultTableStyle="TableStyleMedium9" defaultPivotStyle="PivotStyleLight16"/>
  <colors>
    <mruColors>
      <color rgb="FFFF05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>
    <cx:title pos="t" align="ctr" overlay="0">
      <cx:tx>
        <cx:txData>
          <cx:v>BENzene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800" b="1" i="0" u="none" strike="noStrike" cap="all" spc="150" baseline="0">
              <a:solidFill>
                <a:sysClr val="windowText" lastClr="000000">
                  <a:lumMod val="50000"/>
                  <a:lumOff val="50000"/>
                </a:sysClr>
              </a:solidFill>
              <a:latin typeface="Calibri" panose="020F0502020204030204"/>
            </a:rPr>
            <a:t>BENzene</a:t>
          </a:r>
        </a:p>
      </cx:txPr>
    </cx:title>
    <cx:plotArea>
      <cx:plotAreaRegion/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4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ln>
        <a:solidFill>
          <a:schemeClr val="phClr"/>
        </a:solidFill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25000"/>
            <a:lumOff val="7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25000"/>
            <a:lumOff val="7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25000"/>
            <a:lumOff val="7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dk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cap="all" spc="15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523881</xdr:colOff>
      <xdr:row>0</xdr:row>
      <xdr:rowOff>139702</xdr:rowOff>
    </xdr:from>
    <xdr:to>
      <xdr:col>17</xdr:col>
      <xdr:colOff>122243</xdr:colOff>
      <xdr:row>39</xdr:row>
      <xdr:rowOff>95253</xdr:rowOff>
    </xdr:to>
    <mc:AlternateContent xmlns:mc="http://schemas.openxmlformats.org/markup-compatibility/2006">
      <mc:Choice xmlns:cx1="http://schemas.microsoft.com/office/drawing/2015/9/8/chartex" xmlns="" Requires="cx1">
        <xdr:graphicFrame macro="">
          <xdr:nvGraphicFramePr>
            <xdr:cNvPr id="3" name="Graphique 2">
              <a:extLst>
                <a:ext uri="{FF2B5EF4-FFF2-40B4-BE49-F238E27FC236}">
                  <a16:creationId xmlns:a16="http://schemas.microsoft.com/office/drawing/2014/main" id="{B457CC94-A132-47A7-8A07-5ACC853DBF4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1285881" y="139702"/>
              <a:ext cx="11790362" cy="713740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769.428525115742" createdVersion="4" refreshedVersion="4" minRefreshableVersion="3" recordCount="210">
  <cacheSource type="worksheet">
    <worksheetSource name="Tableau1"/>
  </cacheSource>
  <cacheFields count="15">
    <cacheField name="Année" numFmtId="0">
      <sharedItems containsMixedTypes="1" containsNumber="1" containsInteger="1" minValue="2019" maxValue="2019" count="2">
        <n v="2019"/>
        <s v=""/>
      </sharedItems>
    </cacheField>
    <cacheField name="Groupe" numFmtId="0">
      <sharedItems count="12">
        <s v="GEH1a"/>
        <s v="GEH1b"/>
        <s v="GEH2"/>
        <s v=""/>
        <s v="GEH3"/>
        <s v="GEH5"/>
        <s v="GEH6"/>
        <s v="GEH7"/>
        <s v="GEH8"/>
        <s v="GEH9"/>
        <s v="GEH10"/>
        <s v="GEH12"/>
      </sharedItems>
    </cacheField>
    <cacheField name="Nom, Prénom" numFmtId="0">
      <sharedItems count="44">
        <s v="LUCYK Freddy"/>
        <s v="BERNARD Sebastien"/>
        <s v="VANNOYE Mickael"/>
        <s v="COPIN Sylvain"/>
        <s v="GUERREIRO David"/>
        <s v="STUBBE Benoit"/>
        <s v="SCHRAMM Jeremy"/>
        <s v="GHAZI MOUNIR"/>
        <s v="TASSART Christophe"/>
        <s v="DURONT Nicolas "/>
        <s v="DELANNOY Guillaume"/>
        <s v="LEGRAND Sebastien"/>
        <s v="SANTERRE"/>
        <s v="GUISELIN Rudy"/>
        <s v="BALLENGHIEN Romain "/>
        <s v="METEYER Anthony "/>
        <s v="VERDIERE Sylvain "/>
        <s v="GAMBER Joel"/>
        <s v="SEYNAVE Alexandre"/>
        <s v="CAPON Matthieu"/>
        <s v="MAGNIEZ Eric"/>
        <s v="BAJEMOND Manuel"/>
        <s v="HERMANT Hubert"/>
        <s v="RIGAUX Maxime"/>
        <s v="BERTELOOT Mathieu"/>
        <s v="GRAVE Florian"/>
        <s v="DESMET Anthony"/>
        <s v="MOYAUX Frederic"/>
        <s v="GRAZIANO Michel"/>
        <s v="DEROI Quentin "/>
        <s v="HEMBERT Clement"/>
        <s v="VANHERSEL Chirstophe "/>
        <s v="KICHENIN Jessy"/>
        <s v="PLART Romain"/>
        <s v="HAVIEZ Samuel"/>
        <s v="DEVRIENDT Kevin"/>
        <s v="WATTEZ Thomas"/>
        <s v="ALLOY Patrick"/>
        <s v="MINNE Margot"/>
        <s v="BINET Brandon "/>
        <s v="NOEL Dany "/>
        <s v="FAILLY Laurent"/>
        <s v="ELLEBOODE Philippe"/>
        <s v="RINGOT Samuel"/>
      </sharedItems>
    </cacheField>
    <cacheField name="T" numFmtId="0">
      <sharedItems containsMixedTypes="1" containsNumber="1" containsInteger="1" minValue="270" maxValue="580"/>
    </cacheField>
    <cacheField name="T(EPI)" numFmtId="0">
      <sharedItems containsMixedTypes="1" containsNumber="1" containsInteger="1" minValue="0" maxValue="415"/>
    </cacheField>
    <cacheField name="T(non exp)" numFmtId="0">
      <sharedItems containsMixedTypes="1" containsNumber="1" containsInteger="1" minValue="0" maxValue="60"/>
    </cacheField>
    <cacheField name="FPA" numFmtId="0">
      <sharedItems containsMixedTypes="1" containsNumber="1" containsInteger="1" minValue="1" maxValue="40"/>
    </cacheField>
    <cacheField name="Polluants" numFmtId="0">
      <sharedItems count="8">
        <s v="Benzène"/>
        <s v="Benzo(a)pyrène"/>
        <s v="Valeur Poussière (Alvéolaire)"/>
        <s v="Valeur Poussière (Inhalable)"/>
        <s v="Silice cristalline (cristobalite)"/>
        <s v="Silice cristalline (quartz)"/>
        <s v="Ammoniac (NH3)"/>
        <s v="Hydrogène sulfuré (H2S)"/>
      </sharedItems>
    </cacheField>
    <cacheField name="C(CEP)" numFmtId="0">
      <sharedItems containsString="0" containsBlank="1" containsNumber="1" minValue="1.1E-5" maxValue="15.94"/>
    </cacheField>
    <cacheField name="Concentration corrigée" numFmtId="164">
      <sharedItems containsMixedTypes="1" containsNumber="1" minValue="0" maxValue="2.7454545454545456"/>
    </cacheField>
    <cacheField name="Colonne1" numFmtId="164">
      <sharedItems containsMixedTypes="1" containsNumber="1" containsInteger="1" minValue="0" maxValue="0"/>
    </cacheField>
    <cacheField name="Colonne2" numFmtId="164">
      <sharedItems containsMixedTypes="1" containsNumber="1" containsInteger="1" minValue="0" maxValue="0"/>
    </cacheField>
    <cacheField name="Colonne3" numFmtId="164">
      <sharedItems containsMixedTypes="1" containsNumber="1" containsInteger="1" minValue="0" maxValue="0"/>
    </cacheField>
    <cacheField name="Concentration/VLEP" numFmtId="165">
      <sharedItems containsBlank="1" containsMixedTypes="1" containsNumber="1" minValue="0" maxValue="1.3761855670103096"/>
    </cacheField>
    <cacheField name="En %" numFmtId="10">
      <sharedItems containsBlank="1" containsMixedTypes="1" containsNumber="1" minValue="8.4615384615384601E-5" maxValue="1.376185567010309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0">
  <r>
    <x v="0"/>
    <x v="0"/>
    <x v="0"/>
    <n v="410"/>
    <n v="350"/>
    <n v="0"/>
    <n v="40"/>
    <x v="0"/>
    <n v="0.28000000000000003"/>
    <n v="7.000000000000001E-3"/>
    <n v="0"/>
    <n v="0"/>
    <n v="0"/>
    <n v="2.1538461538461542E-3"/>
    <n v="2.1538461538461542E-3"/>
  </r>
  <r>
    <x v="0"/>
    <x v="0"/>
    <x v="0"/>
    <n v="410"/>
    <n v="350"/>
    <n v="0"/>
    <n v="40"/>
    <x v="1"/>
    <n v="4.1000000000000003E-3"/>
    <n v="1.0250000000000001E-4"/>
    <n v="0"/>
    <n v="0"/>
    <n v="0"/>
    <n v="0.68333333333333346"/>
    <n v="0.68333333333333346"/>
  </r>
  <r>
    <x v="0"/>
    <x v="0"/>
    <x v="0"/>
    <n v="410"/>
    <n v="350"/>
    <n v="0"/>
    <n v="40"/>
    <x v="2"/>
    <m/>
    <n v="0"/>
    <n v="0"/>
    <n v="0"/>
    <n v="0"/>
    <m/>
    <m/>
  </r>
  <r>
    <x v="0"/>
    <x v="0"/>
    <x v="0"/>
    <n v="410"/>
    <n v="350"/>
    <n v="0"/>
    <n v="40"/>
    <x v="3"/>
    <n v="1.57"/>
    <n v="3.925E-2"/>
    <n v="0"/>
    <n v="0"/>
    <n v="0"/>
    <n v="3.9249999999999997E-3"/>
    <n v="3.9249999999999997E-3"/>
  </r>
  <r>
    <x v="0"/>
    <x v="0"/>
    <x v="1"/>
    <n v="430"/>
    <n v="415"/>
    <n v="0"/>
    <n v="40"/>
    <x v="0"/>
    <n v="0.44"/>
    <n v="1.0999999999999999E-2"/>
    <n v="0"/>
    <n v="0"/>
    <n v="0"/>
    <n v="3.3846153846153844E-3"/>
    <n v="3.3846153846153844E-3"/>
  </r>
  <r>
    <x v="0"/>
    <x v="0"/>
    <x v="2"/>
    <n v="430"/>
    <n v="320"/>
    <n v="0"/>
    <n v="40"/>
    <x v="0"/>
    <n v="1.7000000000000001E-2"/>
    <n v="4.2500000000000003E-4"/>
    <n v="0"/>
    <n v="0"/>
    <n v="0"/>
    <n v="1.3076923076923077E-4"/>
    <n v="1.3076923076923077E-4"/>
  </r>
  <r>
    <x v="0"/>
    <x v="0"/>
    <x v="1"/>
    <n v="430"/>
    <n v="415"/>
    <n v="0"/>
    <n v="40"/>
    <x v="1"/>
    <n v="1.9E-3"/>
    <n v="4.7500000000000003E-5"/>
    <n v="0"/>
    <n v="0"/>
    <n v="0"/>
    <n v="0.31666666666666671"/>
    <n v="0.31666666666666671"/>
  </r>
  <r>
    <x v="0"/>
    <x v="0"/>
    <x v="2"/>
    <n v="430"/>
    <n v="320"/>
    <n v="0"/>
    <n v="40"/>
    <x v="1"/>
    <n v="2.7999999999999998E-4"/>
    <n v="6.999999999999999E-6"/>
    <n v="0"/>
    <n v="0"/>
    <n v="0"/>
    <n v="4.6666666666666662E-2"/>
    <n v="4.6666666666666662E-2"/>
  </r>
  <r>
    <x v="0"/>
    <x v="0"/>
    <x v="1"/>
    <n v="430"/>
    <n v="415"/>
    <n v="0"/>
    <n v="40"/>
    <x v="2"/>
    <m/>
    <n v="0"/>
    <n v="0"/>
    <n v="0"/>
    <n v="0"/>
    <n v="0"/>
    <m/>
  </r>
  <r>
    <x v="0"/>
    <x v="0"/>
    <x v="2"/>
    <n v="430"/>
    <n v="320"/>
    <n v="0"/>
    <n v="40"/>
    <x v="2"/>
    <m/>
    <n v="0"/>
    <n v="0"/>
    <n v="0"/>
    <n v="0"/>
    <n v="0"/>
    <m/>
  </r>
  <r>
    <x v="0"/>
    <x v="0"/>
    <x v="1"/>
    <n v="430"/>
    <n v="415"/>
    <n v="0"/>
    <n v="40"/>
    <x v="3"/>
    <n v="1.65"/>
    <n v="4.1249999999999995E-2"/>
    <n v="0"/>
    <n v="0"/>
    <n v="0"/>
    <n v="4.1249999999999993E-3"/>
    <n v="4.1249999999999993E-3"/>
  </r>
  <r>
    <x v="0"/>
    <x v="0"/>
    <x v="2"/>
    <n v="430"/>
    <n v="320"/>
    <n v="0"/>
    <n v="40"/>
    <x v="3"/>
    <n v="0.65"/>
    <n v="1.6250000000000001E-2"/>
    <n v="0"/>
    <n v="0"/>
    <n v="0"/>
    <n v="1.6250000000000001E-3"/>
    <n v="1.6250000000000001E-3"/>
  </r>
  <r>
    <x v="0"/>
    <x v="0"/>
    <x v="3"/>
    <n v="475"/>
    <n v="285"/>
    <n v="0"/>
    <n v="40"/>
    <x v="0"/>
    <n v="0.26"/>
    <n v="6.5000000000000006E-3"/>
    <n v="0"/>
    <n v="0"/>
    <n v="0"/>
    <n v="2E-3"/>
    <n v="2E-3"/>
  </r>
  <r>
    <x v="0"/>
    <x v="0"/>
    <x v="3"/>
    <n v="475"/>
    <n v="285"/>
    <n v="0"/>
    <n v="40"/>
    <x v="1"/>
    <n v="2.5999999999999999E-3"/>
    <n v="6.4999999999999994E-5"/>
    <n v="0"/>
    <n v="0"/>
    <n v="0"/>
    <n v="0.43333333333333335"/>
    <n v="0.43333333333333335"/>
  </r>
  <r>
    <x v="0"/>
    <x v="0"/>
    <x v="3"/>
    <n v="475"/>
    <n v="285"/>
    <n v="0"/>
    <n v="40"/>
    <x v="2"/>
    <n v="1.52"/>
    <n v="3.7999999999999999E-2"/>
    <n v="0"/>
    <n v="0"/>
    <n v="0"/>
    <n v="7.6E-3"/>
    <n v="7.6E-3"/>
  </r>
  <r>
    <x v="0"/>
    <x v="0"/>
    <x v="3"/>
    <n v="475"/>
    <n v="285"/>
    <n v="0"/>
    <n v="40"/>
    <x v="3"/>
    <n v="2.09"/>
    <n v="5.2249999999999998E-2"/>
    <n v="0"/>
    <n v="0"/>
    <n v="0"/>
    <n v="5.2249999999999996E-3"/>
    <n v="5.2249999999999996E-3"/>
  </r>
  <r>
    <x v="0"/>
    <x v="0"/>
    <x v="4"/>
    <n v="480"/>
    <n v="395"/>
    <n v="0"/>
    <n v="40"/>
    <x v="0"/>
    <n v="0.24"/>
    <n v="6.0000000000000001E-3"/>
    <n v="0"/>
    <n v="0"/>
    <n v="0"/>
    <n v="1.8461538461538461E-3"/>
    <n v="1.8461538461538461E-3"/>
  </r>
  <r>
    <x v="0"/>
    <x v="0"/>
    <x v="4"/>
    <n v="480"/>
    <n v="395"/>
    <n v="0"/>
    <n v="40"/>
    <x v="1"/>
    <n v="2.2000000000000001E-3"/>
    <n v="5.5000000000000002E-5"/>
    <n v="0"/>
    <n v="0"/>
    <n v="0"/>
    <n v="0.3666666666666667"/>
    <n v="0.3666666666666667"/>
  </r>
  <r>
    <x v="0"/>
    <x v="0"/>
    <x v="4"/>
    <n v="480"/>
    <n v="395"/>
    <n v="0"/>
    <n v="40"/>
    <x v="2"/>
    <n v="0.86"/>
    <n v="2.1499999999999998E-2"/>
    <n v="0"/>
    <n v="0"/>
    <n v="0"/>
    <n v="4.3E-3"/>
    <n v="4.3E-3"/>
  </r>
  <r>
    <x v="0"/>
    <x v="0"/>
    <x v="4"/>
    <n v="480"/>
    <n v="395"/>
    <n v="0"/>
    <n v="40"/>
    <x v="3"/>
    <n v="1.77"/>
    <n v="4.4249999999999998E-2"/>
    <n v="0"/>
    <n v="0"/>
    <n v="0"/>
    <n v="4.4250000000000001E-3"/>
    <n v="4.4250000000000001E-3"/>
  </r>
  <r>
    <x v="0"/>
    <x v="1"/>
    <x v="5"/>
    <n v="270"/>
    <n v="215"/>
    <n v="0"/>
    <n v="40"/>
    <x v="0"/>
    <n v="6.9000000000000006E-2"/>
    <n v="1.7250000000000002E-3"/>
    <n v="0"/>
    <n v="0"/>
    <n v="0"/>
    <n v="5.3076923076923082E-4"/>
    <n v="5.3076923076923082E-4"/>
  </r>
  <r>
    <x v="0"/>
    <x v="1"/>
    <x v="5"/>
    <n v="270"/>
    <n v="215"/>
    <n v="0"/>
    <n v="40"/>
    <x v="1"/>
    <n v="1.1000000000000001E-3"/>
    <n v="2.7500000000000001E-5"/>
    <n v="0"/>
    <n v="0"/>
    <n v="0"/>
    <n v="0.18333333333333335"/>
    <n v="0.18333333333333335"/>
  </r>
  <r>
    <x v="0"/>
    <x v="1"/>
    <x v="5"/>
    <n v="270"/>
    <n v="215"/>
    <n v="0"/>
    <n v="40"/>
    <x v="2"/>
    <m/>
    <n v="0"/>
    <n v="0"/>
    <n v="0"/>
    <n v="0"/>
    <n v="0"/>
    <m/>
  </r>
  <r>
    <x v="0"/>
    <x v="1"/>
    <x v="5"/>
    <n v="270"/>
    <n v="215"/>
    <n v="0"/>
    <n v="40"/>
    <x v="3"/>
    <n v="2"/>
    <n v="0.05"/>
    <n v="0"/>
    <n v="0"/>
    <n v="0"/>
    <n v="5.0000000000000001E-3"/>
    <n v="5.0000000000000001E-3"/>
  </r>
  <r>
    <x v="0"/>
    <x v="1"/>
    <x v="6"/>
    <n v="345"/>
    <n v="200"/>
    <n v="0"/>
    <n v="40"/>
    <x v="0"/>
    <n v="0.2"/>
    <n v="5.0000000000000001E-3"/>
    <n v="0"/>
    <n v="0"/>
    <n v="0"/>
    <n v="1.5384615384615385E-3"/>
    <n v="1.5384615384615385E-3"/>
  </r>
  <r>
    <x v="0"/>
    <x v="1"/>
    <x v="6"/>
    <n v="345"/>
    <n v="200"/>
    <n v="0"/>
    <n v="40"/>
    <x v="1"/>
    <n v="3.3999999999999998E-3"/>
    <n v="8.4999999999999993E-5"/>
    <n v="0"/>
    <n v="0"/>
    <n v="0"/>
    <n v="0.56666666666666665"/>
    <n v="0.56666666666666665"/>
  </r>
  <r>
    <x v="0"/>
    <x v="1"/>
    <x v="6"/>
    <n v="345"/>
    <n v="200"/>
    <n v="0"/>
    <n v="40"/>
    <x v="2"/>
    <m/>
    <n v="0"/>
    <n v="0"/>
    <n v="0"/>
    <n v="0"/>
    <n v="0"/>
    <m/>
  </r>
  <r>
    <x v="0"/>
    <x v="1"/>
    <x v="6"/>
    <n v="345"/>
    <n v="200"/>
    <n v="0"/>
    <n v="40"/>
    <x v="3"/>
    <n v="3.85"/>
    <n v="9.6250000000000002E-2"/>
    <n v="0"/>
    <n v="0"/>
    <n v="0"/>
    <n v="9.6249999999999999E-3"/>
    <n v="9.6249999999999999E-3"/>
  </r>
  <r>
    <x v="0"/>
    <x v="1"/>
    <x v="7"/>
    <n v="415"/>
    <n v="270"/>
    <n v="0"/>
    <n v="40"/>
    <x v="0"/>
    <n v="5.3999999999999999E-2"/>
    <n v="1.3500000000000001E-3"/>
    <n v="0"/>
    <n v="0"/>
    <n v="0"/>
    <n v="4.1538461538461542E-4"/>
    <n v="4.1538461538461542E-4"/>
  </r>
  <r>
    <x v="0"/>
    <x v="1"/>
    <x v="7"/>
    <n v="415"/>
    <n v="270"/>
    <n v="0"/>
    <n v="40"/>
    <x v="1"/>
    <n v="3.0999999999999999E-3"/>
    <n v="7.75E-5"/>
    <n v="0"/>
    <n v="0"/>
    <n v="0"/>
    <n v="0.51666666666666672"/>
    <n v="0.51666666666666672"/>
  </r>
  <r>
    <x v="0"/>
    <x v="1"/>
    <x v="7"/>
    <n v="415"/>
    <n v="270"/>
    <n v="0"/>
    <n v="40"/>
    <x v="2"/>
    <m/>
    <n v="0"/>
    <n v="0"/>
    <n v="0"/>
    <n v="0"/>
    <n v="0"/>
    <m/>
  </r>
  <r>
    <x v="0"/>
    <x v="1"/>
    <x v="7"/>
    <n v="415"/>
    <n v="270"/>
    <n v="0"/>
    <n v="40"/>
    <x v="3"/>
    <n v="2.67"/>
    <n v="6.6750000000000004E-2"/>
    <n v="0"/>
    <n v="0"/>
    <n v="0"/>
    <n v="6.6750000000000004E-3"/>
    <n v="6.6750000000000004E-3"/>
  </r>
  <r>
    <x v="0"/>
    <x v="2"/>
    <x v="8"/>
    <n v="310"/>
    <n v="175"/>
    <n v="0"/>
    <n v="40"/>
    <x v="0"/>
    <n v="6.3E-2"/>
    <n v="1.575E-3"/>
    <n v="0"/>
    <n v="0"/>
    <n v="0"/>
    <n v="4.8461538461538461E-4"/>
    <n v="4.8461538461538461E-4"/>
  </r>
  <r>
    <x v="0"/>
    <x v="2"/>
    <x v="8"/>
    <n v="310"/>
    <n v="175"/>
    <n v="0"/>
    <n v="40"/>
    <x v="1"/>
    <n v="5.3000000000000001E-5"/>
    <n v="1.325E-6"/>
    <n v="0"/>
    <n v="0"/>
    <n v="0"/>
    <n v="8.8333333333333337E-3"/>
    <n v="8.8333333333333337E-3"/>
  </r>
  <r>
    <x v="0"/>
    <x v="2"/>
    <x v="8"/>
    <n v="310"/>
    <n v="175"/>
    <n v="0"/>
    <n v="40"/>
    <x v="2"/>
    <m/>
    <n v="0"/>
    <n v="0"/>
    <n v="0"/>
    <n v="0"/>
    <n v="0"/>
    <m/>
  </r>
  <r>
    <x v="0"/>
    <x v="2"/>
    <x v="8"/>
    <n v="310"/>
    <n v="175"/>
    <n v="0"/>
    <n v="40"/>
    <x v="3"/>
    <n v="0.36"/>
    <n v="8.9999999999999993E-3"/>
    <n v="0"/>
    <n v="0"/>
    <n v="0"/>
    <n v="8.9999999999999998E-4"/>
    <n v="8.9999999999999998E-4"/>
  </r>
  <r>
    <x v="1"/>
    <x v="3"/>
    <x v="9"/>
    <s v=""/>
    <s v=""/>
    <s v=""/>
    <s v=""/>
    <x v="0"/>
    <n v="0.48"/>
    <s v=""/>
    <s v=""/>
    <s v=""/>
    <s v=""/>
    <s v=""/>
    <s v=""/>
  </r>
  <r>
    <x v="1"/>
    <x v="3"/>
    <x v="9"/>
    <s v=""/>
    <s v=""/>
    <s v=""/>
    <s v=""/>
    <x v="1"/>
    <n v="1.5E-3"/>
    <s v=""/>
    <s v=""/>
    <s v=""/>
    <s v=""/>
    <s v=""/>
    <s v=""/>
  </r>
  <r>
    <x v="1"/>
    <x v="3"/>
    <x v="9"/>
    <s v=""/>
    <s v=""/>
    <s v=""/>
    <s v=""/>
    <x v="2"/>
    <n v="1.0900000000000001"/>
    <s v=""/>
    <s v=""/>
    <s v=""/>
    <s v=""/>
    <s v=""/>
    <s v=""/>
  </r>
  <r>
    <x v="1"/>
    <x v="3"/>
    <x v="9"/>
    <s v=""/>
    <s v=""/>
    <s v=""/>
    <s v=""/>
    <x v="3"/>
    <n v="5.03"/>
    <s v=""/>
    <s v=""/>
    <s v=""/>
    <s v=""/>
    <s v=""/>
    <s v=""/>
  </r>
  <r>
    <x v="0"/>
    <x v="2"/>
    <x v="10"/>
    <n v="370"/>
    <n v="220"/>
    <n v="0"/>
    <n v="40"/>
    <x v="0"/>
    <n v="2.1999999999999999E-2"/>
    <n v="5.4999999999999992E-4"/>
    <n v="0"/>
    <n v="0"/>
    <n v="0"/>
    <n v="1.692307692307692E-4"/>
    <n v="1.692307692307692E-4"/>
  </r>
  <r>
    <x v="0"/>
    <x v="2"/>
    <x v="11"/>
    <n v="370"/>
    <n v="240"/>
    <n v="0"/>
    <n v="40"/>
    <x v="0"/>
    <n v="0.03"/>
    <n v="7.5000000000000002E-4"/>
    <n v="0"/>
    <n v="0"/>
    <n v="0"/>
    <n v="2.3076923076923076E-4"/>
    <n v="2.3076923076923076E-4"/>
  </r>
  <r>
    <x v="0"/>
    <x v="2"/>
    <x v="10"/>
    <n v="370"/>
    <n v="220"/>
    <n v="0"/>
    <n v="40"/>
    <x v="1"/>
    <n v="2.2000000000000001E-4"/>
    <n v="5.4999999999999999E-6"/>
    <n v="0"/>
    <n v="0"/>
    <n v="0"/>
    <n v="3.6666666666666667E-2"/>
    <n v="3.6666666666666667E-2"/>
  </r>
  <r>
    <x v="0"/>
    <x v="2"/>
    <x v="11"/>
    <n v="370"/>
    <n v="240"/>
    <n v="0"/>
    <n v="40"/>
    <x v="1"/>
    <n v="1.6000000000000001E-4"/>
    <n v="4.0000000000000007E-6"/>
    <n v="0"/>
    <n v="0"/>
    <n v="0"/>
    <n v="2.6666666666666672E-2"/>
    <n v="2.6666666666666672E-2"/>
  </r>
  <r>
    <x v="0"/>
    <x v="2"/>
    <x v="10"/>
    <n v="370"/>
    <n v="220"/>
    <n v="0"/>
    <n v="40"/>
    <x v="2"/>
    <m/>
    <n v="0"/>
    <n v="0"/>
    <n v="0"/>
    <n v="0"/>
    <n v="0"/>
    <m/>
  </r>
  <r>
    <x v="0"/>
    <x v="2"/>
    <x v="11"/>
    <n v="370"/>
    <n v="240"/>
    <n v="0"/>
    <n v="40"/>
    <x v="2"/>
    <m/>
    <n v="0"/>
    <n v="0"/>
    <n v="0"/>
    <n v="0"/>
    <n v="0"/>
    <m/>
  </r>
  <r>
    <x v="0"/>
    <x v="2"/>
    <x v="10"/>
    <n v="370"/>
    <n v="220"/>
    <n v="0"/>
    <n v="40"/>
    <x v="3"/>
    <n v="0.45"/>
    <n v="1.125E-2"/>
    <n v="0"/>
    <n v="0"/>
    <n v="0"/>
    <n v="1.1249999999999999E-3"/>
    <n v="1.1249999999999999E-3"/>
  </r>
  <r>
    <x v="0"/>
    <x v="2"/>
    <x v="11"/>
    <n v="370"/>
    <n v="240"/>
    <n v="0"/>
    <n v="40"/>
    <x v="3"/>
    <n v="0.96"/>
    <n v="2.4E-2"/>
    <n v="0"/>
    <n v="0"/>
    <n v="0"/>
    <n v="2.4000000000000002E-3"/>
    <n v="2.4000000000000002E-3"/>
  </r>
  <r>
    <x v="1"/>
    <x v="3"/>
    <x v="9"/>
    <s v=""/>
    <s v=""/>
    <s v=""/>
    <s v=""/>
    <x v="0"/>
    <n v="2.3E-2"/>
    <s v=""/>
    <s v=""/>
    <s v=""/>
    <s v=""/>
    <s v=""/>
    <s v=""/>
  </r>
  <r>
    <x v="1"/>
    <x v="3"/>
    <x v="9"/>
    <s v=""/>
    <s v=""/>
    <s v=""/>
    <s v=""/>
    <x v="1"/>
    <n v="3.6000000000000002E-4"/>
    <s v=""/>
    <s v=""/>
    <s v=""/>
    <s v=""/>
    <s v=""/>
    <s v=""/>
  </r>
  <r>
    <x v="1"/>
    <x v="3"/>
    <x v="9"/>
    <s v=""/>
    <s v=""/>
    <s v=""/>
    <s v=""/>
    <x v="2"/>
    <n v="0.92"/>
    <s v=""/>
    <s v=""/>
    <s v=""/>
    <s v=""/>
    <s v=""/>
    <s v=""/>
  </r>
  <r>
    <x v="1"/>
    <x v="3"/>
    <x v="9"/>
    <s v=""/>
    <s v=""/>
    <s v=""/>
    <s v=""/>
    <x v="3"/>
    <n v="1.95"/>
    <s v=""/>
    <s v=""/>
    <s v=""/>
    <s v=""/>
    <s v=""/>
    <s v=""/>
  </r>
  <r>
    <x v="1"/>
    <x v="3"/>
    <x v="9"/>
    <s v=""/>
    <s v=""/>
    <s v=""/>
    <s v=""/>
    <x v="4"/>
    <n v="5.4999999999999997E-3"/>
    <s v=""/>
    <s v=""/>
    <s v=""/>
    <s v=""/>
    <s v=""/>
    <s v=""/>
  </r>
  <r>
    <x v="1"/>
    <x v="3"/>
    <x v="9"/>
    <s v=""/>
    <s v=""/>
    <s v=""/>
    <s v=""/>
    <x v="5"/>
    <n v="9.4999999999999998E-3"/>
    <s v=""/>
    <s v=""/>
    <s v=""/>
    <s v=""/>
    <s v=""/>
    <s v=""/>
  </r>
  <r>
    <x v="1"/>
    <x v="3"/>
    <x v="9"/>
    <s v=""/>
    <s v=""/>
    <s v=""/>
    <s v=""/>
    <x v="5"/>
    <n v="2.3E-2"/>
    <s v=""/>
    <s v=""/>
    <s v=""/>
    <s v=""/>
    <s v=""/>
    <s v=""/>
  </r>
  <r>
    <x v="1"/>
    <x v="3"/>
    <x v="9"/>
    <s v=""/>
    <s v=""/>
    <s v=""/>
    <s v=""/>
    <x v="4"/>
    <n v="4.2999999999999997E-2"/>
    <s v=""/>
    <s v=""/>
    <s v=""/>
    <s v=""/>
    <s v=""/>
    <s v=""/>
  </r>
  <r>
    <x v="0"/>
    <x v="4"/>
    <x v="12"/>
    <n v="430"/>
    <n v="318"/>
    <n v="0"/>
    <n v="40"/>
    <x v="0"/>
    <n v="0.03"/>
    <n v="7.5000000000000002E-4"/>
    <n v="0"/>
    <n v="0"/>
    <n v="0"/>
    <n v="2.3076923076923076E-4"/>
    <n v="2.3076923076923076E-4"/>
  </r>
  <r>
    <x v="0"/>
    <x v="4"/>
    <x v="12"/>
    <n v="430"/>
    <n v="318"/>
    <n v="0"/>
    <n v="40"/>
    <x v="1"/>
    <n v="2.0000000000000001E-4"/>
    <n v="5.0000000000000004E-6"/>
    <n v="0"/>
    <n v="0"/>
    <n v="0"/>
    <n v="3.333333333333334E-2"/>
    <n v="3.333333333333334E-2"/>
  </r>
  <r>
    <x v="0"/>
    <x v="4"/>
    <x v="12"/>
    <n v="430"/>
    <n v="318"/>
    <n v="0"/>
    <n v="40"/>
    <x v="2"/>
    <m/>
    <n v="0"/>
    <n v="0"/>
    <n v="0"/>
    <n v="0"/>
    <n v="0"/>
    <m/>
  </r>
  <r>
    <x v="0"/>
    <x v="4"/>
    <x v="12"/>
    <n v="430"/>
    <n v="318"/>
    <n v="0"/>
    <n v="40"/>
    <x v="3"/>
    <n v="0.56000000000000005"/>
    <n v="1.4000000000000002E-2"/>
    <n v="0"/>
    <n v="0"/>
    <n v="0"/>
    <n v="1.4000000000000002E-3"/>
    <n v="1.4000000000000002E-3"/>
  </r>
  <r>
    <x v="0"/>
    <x v="4"/>
    <x v="13"/>
    <n v="440"/>
    <n v="360"/>
    <n v="0"/>
    <n v="40"/>
    <x v="0"/>
    <n v="1.0999999999999999E-2"/>
    <n v="2.7499999999999996E-4"/>
    <n v="0"/>
    <n v="0"/>
    <n v="0"/>
    <n v="8.4615384615384601E-5"/>
    <n v="8.4615384615384601E-5"/>
  </r>
  <r>
    <x v="0"/>
    <x v="4"/>
    <x v="13"/>
    <n v="440"/>
    <n v="360"/>
    <n v="0"/>
    <n v="40"/>
    <x v="1"/>
    <n v="2.3000000000000001E-4"/>
    <n v="5.75E-6"/>
    <n v="0"/>
    <n v="0"/>
    <n v="0"/>
    <n v="3.8333333333333337E-2"/>
    <n v="3.8333333333333337E-2"/>
  </r>
  <r>
    <x v="0"/>
    <x v="4"/>
    <x v="13"/>
    <n v="440"/>
    <n v="360"/>
    <n v="0"/>
    <n v="40"/>
    <x v="2"/>
    <n v="0.28000000000000003"/>
    <n v="7.000000000000001E-3"/>
    <n v="0"/>
    <n v="0"/>
    <n v="0"/>
    <n v="1.4000000000000002E-3"/>
    <n v="1.4000000000000002E-3"/>
  </r>
  <r>
    <x v="0"/>
    <x v="4"/>
    <x v="13"/>
    <n v="440"/>
    <n v="360"/>
    <n v="0"/>
    <n v="40"/>
    <x v="3"/>
    <n v="0.32"/>
    <n v="8.0000000000000002E-3"/>
    <n v="0"/>
    <n v="0"/>
    <n v="0"/>
    <n v="8.0000000000000004E-4"/>
    <n v="8.0000000000000004E-4"/>
  </r>
  <r>
    <x v="1"/>
    <x v="3"/>
    <x v="14"/>
    <s v=""/>
    <s v=""/>
    <s v=""/>
    <s v=""/>
    <x v="0"/>
    <n v="4.5999999999999999E-2"/>
    <s v=""/>
    <s v=""/>
    <s v=""/>
    <s v=""/>
    <s v=""/>
    <s v=""/>
  </r>
  <r>
    <x v="1"/>
    <x v="3"/>
    <x v="14"/>
    <s v=""/>
    <s v=""/>
    <s v=""/>
    <s v=""/>
    <x v="1"/>
    <n v="1.9000000000000001E-5"/>
    <s v=""/>
    <s v=""/>
    <s v=""/>
    <s v=""/>
    <s v=""/>
    <s v=""/>
  </r>
  <r>
    <x v="1"/>
    <x v="3"/>
    <x v="14"/>
    <s v=""/>
    <s v=""/>
    <s v=""/>
    <s v=""/>
    <x v="2"/>
    <m/>
    <s v=""/>
    <s v=""/>
    <s v=""/>
    <s v=""/>
    <s v=""/>
    <m/>
  </r>
  <r>
    <x v="1"/>
    <x v="3"/>
    <x v="14"/>
    <s v=""/>
    <s v=""/>
    <s v=""/>
    <s v=""/>
    <x v="3"/>
    <n v="0.3"/>
    <s v=""/>
    <s v=""/>
    <s v=""/>
    <s v=""/>
    <s v=""/>
    <s v=""/>
  </r>
  <r>
    <x v="1"/>
    <x v="3"/>
    <x v="14"/>
    <s v=""/>
    <s v=""/>
    <s v=""/>
    <s v=""/>
    <x v="0"/>
    <n v="0.24"/>
    <s v=""/>
    <s v=""/>
    <s v=""/>
    <s v=""/>
    <s v=""/>
    <m/>
  </r>
  <r>
    <x v="1"/>
    <x v="3"/>
    <x v="14"/>
    <s v=""/>
    <s v=""/>
    <s v=""/>
    <s v=""/>
    <x v="1"/>
    <n v="5.5999999999999999E-3"/>
    <s v=""/>
    <s v=""/>
    <s v=""/>
    <s v=""/>
    <s v=""/>
    <m/>
  </r>
  <r>
    <x v="1"/>
    <x v="3"/>
    <x v="14"/>
    <s v=""/>
    <s v=""/>
    <s v=""/>
    <s v=""/>
    <x v="2"/>
    <m/>
    <s v=""/>
    <s v=""/>
    <s v=""/>
    <s v=""/>
    <s v=""/>
    <m/>
  </r>
  <r>
    <x v="1"/>
    <x v="3"/>
    <x v="14"/>
    <s v=""/>
    <s v=""/>
    <s v=""/>
    <s v=""/>
    <x v="3"/>
    <n v="4.03"/>
    <s v=""/>
    <s v=""/>
    <s v=""/>
    <s v=""/>
    <s v=""/>
    <m/>
  </r>
  <r>
    <x v="1"/>
    <x v="3"/>
    <x v="15"/>
    <s v=""/>
    <s v=""/>
    <s v=""/>
    <s v=""/>
    <x v="0"/>
    <n v="2.1000000000000001E-2"/>
    <s v=""/>
    <s v=""/>
    <s v=""/>
    <s v=""/>
    <s v=""/>
    <s v=""/>
  </r>
  <r>
    <x v="1"/>
    <x v="3"/>
    <x v="15"/>
    <s v=""/>
    <s v=""/>
    <s v=""/>
    <s v=""/>
    <x v="1"/>
    <n v="2.0999999999999999E-5"/>
    <s v=""/>
    <s v=""/>
    <s v=""/>
    <s v=""/>
    <s v=""/>
    <s v=""/>
  </r>
  <r>
    <x v="1"/>
    <x v="3"/>
    <x v="15"/>
    <s v=""/>
    <s v=""/>
    <s v=""/>
    <s v=""/>
    <x v="2"/>
    <m/>
    <s v=""/>
    <s v=""/>
    <s v=""/>
    <s v=""/>
    <s v=""/>
    <m/>
  </r>
  <r>
    <x v="1"/>
    <x v="3"/>
    <x v="15"/>
    <s v=""/>
    <s v=""/>
    <s v=""/>
    <s v=""/>
    <x v="3"/>
    <n v="0.23"/>
    <s v=""/>
    <s v=""/>
    <s v=""/>
    <s v=""/>
    <s v=""/>
    <s v=""/>
  </r>
  <r>
    <x v="1"/>
    <x v="3"/>
    <x v="15"/>
    <s v=""/>
    <s v=""/>
    <s v=""/>
    <s v=""/>
    <x v="1"/>
    <n v="1.1999999999999999E-3"/>
    <s v=""/>
    <s v=""/>
    <s v=""/>
    <s v=""/>
    <s v=""/>
    <m/>
  </r>
  <r>
    <x v="1"/>
    <x v="3"/>
    <x v="15"/>
    <s v=""/>
    <s v=""/>
    <s v=""/>
    <s v=""/>
    <x v="2"/>
    <m/>
    <s v=""/>
    <s v=""/>
    <s v=""/>
    <s v=""/>
    <s v=""/>
    <m/>
  </r>
  <r>
    <x v="1"/>
    <x v="3"/>
    <x v="15"/>
    <s v=""/>
    <s v=""/>
    <s v=""/>
    <s v=""/>
    <x v="3"/>
    <n v="0.94"/>
    <s v=""/>
    <s v=""/>
    <s v=""/>
    <s v=""/>
    <s v=""/>
    <m/>
  </r>
  <r>
    <x v="1"/>
    <x v="3"/>
    <x v="15"/>
    <s v=""/>
    <s v=""/>
    <s v=""/>
    <s v=""/>
    <x v="0"/>
    <n v="0.04"/>
    <s v=""/>
    <s v=""/>
    <s v=""/>
    <s v=""/>
    <s v=""/>
    <m/>
  </r>
  <r>
    <x v="1"/>
    <x v="3"/>
    <x v="16"/>
    <s v=""/>
    <s v=""/>
    <s v=""/>
    <s v=""/>
    <x v="0"/>
    <n v="2.4E-2"/>
    <s v=""/>
    <s v=""/>
    <s v=""/>
    <s v=""/>
    <s v=""/>
    <s v=""/>
  </r>
  <r>
    <x v="1"/>
    <x v="3"/>
    <x v="16"/>
    <s v=""/>
    <s v=""/>
    <s v=""/>
    <s v=""/>
    <x v="1"/>
    <n v="9.2999999999999997E-5"/>
    <s v=""/>
    <s v=""/>
    <s v=""/>
    <s v=""/>
    <s v=""/>
    <s v=""/>
  </r>
  <r>
    <x v="1"/>
    <x v="3"/>
    <x v="16"/>
    <s v=""/>
    <s v=""/>
    <s v=""/>
    <s v=""/>
    <x v="2"/>
    <m/>
    <s v=""/>
    <s v=""/>
    <s v=""/>
    <s v=""/>
    <s v=""/>
    <m/>
  </r>
  <r>
    <x v="1"/>
    <x v="3"/>
    <x v="16"/>
    <s v=""/>
    <s v=""/>
    <s v=""/>
    <s v=""/>
    <x v="3"/>
    <n v="0.24"/>
    <s v=""/>
    <s v=""/>
    <s v=""/>
    <s v=""/>
    <s v=""/>
    <s v=""/>
  </r>
  <r>
    <x v="1"/>
    <x v="3"/>
    <x v="16"/>
    <s v=""/>
    <s v=""/>
    <s v=""/>
    <s v=""/>
    <x v="1"/>
    <n v="3.6999999999999998E-5"/>
    <s v=""/>
    <s v=""/>
    <s v=""/>
    <s v=""/>
    <s v=""/>
    <m/>
  </r>
  <r>
    <x v="1"/>
    <x v="3"/>
    <x v="16"/>
    <s v=""/>
    <s v=""/>
    <s v=""/>
    <s v=""/>
    <x v="2"/>
    <m/>
    <s v=""/>
    <s v=""/>
    <s v=""/>
    <s v=""/>
    <s v=""/>
    <m/>
  </r>
  <r>
    <x v="1"/>
    <x v="3"/>
    <x v="16"/>
    <s v=""/>
    <s v=""/>
    <s v=""/>
    <s v=""/>
    <x v="3"/>
    <n v="0.67"/>
    <s v=""/>
    <s v=""/>
    <s v=""/>
    <s v=""/>
    <s v=""/>
    <m/>
  </r>
  <r>
    <x v="1"/>
    <x v="3"/>
    <x v="16"/>
    <s v=""/>
    <s v=""/>
    <s v=""/>
    <s v=""/>
    <x v="0"/>
    <n v="1.8800000000000001E-2"/>
    <s v=""/>
    <s v=""/>
    <s v=""/>
    <s v=""/>
    <s v=""/>
    <m/>
  </r>
  <r>
    <x v="0"/>
    <x v="5"/>
    <x v="17"/>
    <n v="280"/>
    <n v="150"/>
    <n v="0"/>
    <n v="40"/>
    <x v="0"/>
    <n v="1.6E-2"/>
    <n v="7.6428571428571431E-3"/>
    <n v="0"/>
    <n v="0"/>
    <n v="0"/>
    <n v="2.3516483516483515E-3"/>
    <n v="2.3516483516483515E-3"/>
  </r>
  <r>
    <x v="0"/>
    <x v="5"/>
    <x v="17"/>
    <n v="280"/>
    <n v="150"/>
    <n v="0"/>
    <n v="40"/>
    <x v="1"/>
    <n v="2.6999999999999999E-5"/>
    <n v="1.2897321428571427E-5"/>
    <n v="0"/>
    <n v="0"/>
    <n v="0"/>
    <n v="8.5982142857142854E-2"/>
    <n v="8.5982142857142854E-2"/>
  </r>
  <r>
    <x v="0"/>
    <x v="5"/>
    <x v="17"/>
    <n v="280"/>
    <n v="150"/>
    <n v="0"/>
    <n v="40"/>
    <x v="2"/>
    <n v="0.18"/>
    <n v="8.5982142857142854E-2"/>
    <n v="0"/>
    <n v="0"/>
    <n v="0"/>
    <n v="1.7196428571428571E-2"/>
    <n v="1.7196428571428571E-2"/>
  </r>
  <r>
    <x v="0"/>
    <x v="5"/>
    <x v="17"/>
    <n v="280"/>
    <n v="150"/>
    <n v="0"/>
    <n v="40"/>
    <x v="3"/>
    <n v="0.21"/>
    <n v="0.10031250000000001"/>
    <n v="0"/>
    <n v="0"/>
    <n v="0"/>
    <n v="1.0031250000000002E-2"/>
    <n v="1.0031250000000002E-2"/>
  </r>
  <r>
    <x v="0"/>
    <x v="5"/>
    <x v="18"/>
    <n v="322"/>
    <n v="80"/>
    <n v="30"/>
    <n v="40"/>
    <x v="0"/>
    <n v="9.6000000000000002E-2"/>
    <n v="8.0219178082191783E-2"/>
    <n v="0"/>
    <n v="0"/>
    <n v="0"/>
    <n v="2.468282402528978E-2"/>
    <n v="2.468282402528978E-2"/>
  </r>
  <r>
    <x v="0"/>
    <x v="5"/>
    <x v="18"/>
    <n v="322"/>
    <n v="80"/>
    <n v="30"/>
    <n v="40"/>
    <x v="1"/>
    <m/>
    <n v="0"/>
    <n v="0"/>
    <n v="0"/>
    <n v="0"/>
    <n v="0"/>
    <m/>
  </r>
  <r>
    <x v="0"/>
    <x v="5"/>
    <x v="18"/>
    <n v="322"/>
    <n v="80"/>
    <n v="30"/>
    <n v="40"/>
    <x v="2"/>
    <m/>
    <n v="0"/>
    <n v="0"/>
    <n v="0"/>
    <n v="0"/>
    <n v="0"/>
    <m/>
  </r>
  <r>
    <x v="0"/>
    <x v="5"/>
    <x v="18"/>
    <n v="322"/>
    <n v="80"/>
    <n v="30"/>
    <n v="40"/>
    <x v="3"/>
    <m/>
    <n v="0"/>
    <n v="0"/>
    <n v="0"/>
    <n v="0"/>
    <n v="0"/>
    <m/>
  </r>
  <r>
    <x v="0"/>
    <x v="5"/>
    <x v="19"/>
    <n v="345"/>
    <n v="320"/>
    <n v="20"/>
    <n v="40"/>
    <x v="0"/>
    <n v="1.2999999999999999E-2"/>
    <n v="1.32E-3"/>
    <n v="0"/>
    <n v="0"/>
    <n v="0"/>
    <n v="4.0615384615384613E-4"/>
    <n v="4.0615384615384613E-4"/>
  </r>
  <r>
    <x v="0"/>
    <x v="5"/>
    <x v="19"/>
    <n v="345"/>
    <n v="320"/>
    <n v="20"/>
    <n v="40"/>
    <x v="1"/>
    <m/>
    <n v="0"/>
    <n v="0"/>
    <n v="0"/>
    <n v="0"/>
    <n v="0"/>
    <m/>
  </r>
  <r>
    <x v="0"/>
    <x v="5"/>
    <x v="19"/>
    <n v="345"/>
    <n v="320"/>
    <n v="20"/>
    <n v="40"/>
    <x v="2"/>
    <m/>
    <n v="0"/>
    <n v="0"/>
    <n v="0"/>
    <n v="0"/>
    <n v="0"/>
    <m/>
  </r>
  <r>
    <x v="0"/>
    <x v="5"/>
    <x v="19"/>
    <n v="345"/>
    <n v="320"/>
    <n v="20"/>
    <n v="40"/>
    <x v="3"/>
    <m/>
    <n v="0"/>
    <n v="0"/>
    <n v="0"/>
    <n v="0"/>
    <n v="0"/>
    <m/>
  </r>
  <r>
    <x v="0"/>
    <x v="5"/>
    <x v="20"/>
    <n v="360"/>
    <n v="360"/>
    <n v="0"/>
    <n v="40"/>
    <x v="0"/>
    <m/>
    <n v="0"/>
    <n v="0"/>
    <n v="0"/>
    <n v="0"/>
    <n v="0"/>
    <m/>
  </r>
  <r>
    <x v="0"/>
    <x v="5"/>
    <x v="20"/>
    <n v="360"/>
    <n v="360"/>
    <n v="0"/>
    <n v="40"/>
    <x v="1"/>
    <n v="2.0999999999999999E-3"/>
    <n v="5.2500000000000002E-5"/>
    <n v="0"/>
    <n v="0"/>
    <n v="0"/>
    <n v="0.35000000000000003"/>
    <n v="0.35000000000000003"/>
  </r>
  <r>
    <x v="0"/>
    <x v="5"/>
    <x v="20"/>
    <n v="360"/>
    <n v="360"/>
    <n v="0"/>
    <n v="40"/>
    <x v="2"/>
    <m/>
    <n v="0"/>
    <n v="0"/>
    <n v="0"/>
    <n v="0"/>
    <n v="0"/>
    <m/>
  </r>
  <r>
    <x v="0"/>
    <x v="5"/>
    <x v="20"/>
    <n v="360"/>
    <n v="360"/>
    <n v="0"/>
    <n v="40"/>
    <x v="3"/>
    <n v="15.94"/>
    <n v="0.39850000000000002"/>
    <n v="0"/>
    <n v="0"/>
    <n v="0"/>
    <n v="3.9850000000000003E-2"/>
    <n v="3.9850000000000003E-2"/>
  </r>
  <r>
    <x v="0"/>
    <x v="6"/>
    <x v="21"/>
    <n v="325"/>
    <n v="0"/>
    <n v="0"/>
    <n v="1"/>
    <x v="0"/>
    <n v="6.7000000000000004E-2"/>
    <n v="6.7000000000000004E-2"/>
    <n v="0"/>
    <n v="0"/>
    <n v="0"/>
    <n v="2.0615384615384615E-2"/>
    <n v="2.0615384615384615E-2"/>
  </r>
  <r>
    <x v="0"/>
    <x v="6"/>
    <x v="21"/>
    <n v="325"/>
    <n v="0"/>
    <n v="0"/>
    <n v="1"/>
    <x v="1"/>
    <m/>
    <n v="0"/>
    <n v="0"/>
    <n v="0"/>
    <n v="0"/>
    <n v="0"/>
    <m/>
  </r>
  <r>
    <x v="0"/>
    <x v="6"/>
    <x v="21"/>
    <n v="325"/>
    <n v="0"/>
    <n v="0"/>
    <n v="1"/>
    <x v="2"/>
    <m/>
    <n v="0"/>
    <n v="0"/>
    <n v="0"/>
    <n v="0"/>
    <n v="0"/>
    <m/>
  </r>
  <r>
    <x v="0"/>
    <x v="6"/>
    <x v="21"/>
    <n v="325"/>
    <n v="0"/>
    <n v="0"/>
    <n v="1"/>
    <x v="3"/>
    <m/>
    <n v="0"/>
    <n v="0"/>
    <n v="0"/>
    <n v="0"/>
    <n v="0"/>
    <m/>
  </r>
  <r>
    <x v="0"/>
    <x v="6"/>
    <x v="22"/>
    <n v="330"/>
    <n v="0"/>
    <n v="0"/>
    <n v="1"/>
    <x v="0"/>
    <n v="0.12"/>
    <n v="0.12000000000000001"/>
    <n v="0"/>
    <n v="0"/>
    <n v="0"/>
    <n v="3.6923076923076927E-2"/>
    <n v="3.6923076923076927E-2"/>
  </r>
  <r>
    <x v="0"/>
    <x v="6"/>
    <x v="22"/>
    <n v="330"/>
    <n v="0"/>
    <n v="0"/>
    <n v="1"/>
    <x v="1"/>
    <n v="1.5E-5"/>
    <n v="1.5000000000000002E-5"/>
    <n v="0"/>
    <n v="0"/>
    <n v="0"/>
    <n v="0.10000000000000002"/>
    <n v="0.10000000000000002"/>
  </r>
  <r>
    <x v="0"/>
    <x v="6"/>
    <x v="22"/>
    <n v="330"/>
    <n v="0"/>
    <n v="0"/>
    <n v="1"/>
    <x v="2"/>
    <m/>
    <n v="0"/>
    <n v="0"/>
    <n v="0"/>
    <n v="0"/>
    <n v="0"/>
    <m/>
  </r>
  <r>
    <x v="0"/>
    <x v="6"/>
    <x v="22"/>
    <n v="330"/>
    <n v="0"/>
    <n v="0"/>
    <n v="1"/>
    <x v="3"/>
    <n v="0.18"/>
    <n v="0.18"/>
    <n v="0"/>
    <n v="0"/>
    <n v="0"/>
    <n v="1.7999999999999999E-2"/>
    <n v="1.7999999999999999E-2"/>
  </r>
  <r>
    <x v="0"/>
    <x v="6"/>
    <x v="23"/>
    <n v="375"/>
    <n v="0"/>
    <n v="0"/>
    <n v="1"/>
    <x v="0"/>
    <n v="6.0999999999999999E-2"/>
    <n v="6.0999999999999999E-2"/>
    <n v="0"/>
    <n v="0"/>
    <n v="0"/>
    <n v="1.8769230769230767E-2"/>
    <n v="1.8769230769230767E-2"/>
  </r>
  <r>
    <x v="0"/>
    <x v="6"/>
    <x v="23"/>
    <n v="375"/>
    <n v="0"/>
    <n v="0"/>
    <n v="1"/>
    <x v="1"/>
    <n v="2.5999999999999998E-5"/>
    <n v="2.5999999999999998E-5"/>
    <n v="0"/>
    <n v="0"/>
    <n v="0"/>
    <n v="0.17333333333333334"/>
    <n v="0.17333333333333334"/>
  </r>
  <r>
    <x v="0"/>
    <x v="6"/>
    <x v="23"/>
    <n v="375"/>
    <n v="0"/>
    <n v="0"/>
    <n v="1"/>
    <x v="2"/>
    <m/>
    <n v="0"/>
    <n v="0"/>
    <n v="0"/>
    <n v="0"/>
    <n v="0"/>
    <m/>
  </r>
  <r>
    <x v="0"/>
    <x v="6"/>
    <x v="23"/>
    <n v="375"/>
    <n v="0"/>
    <n v="0"/>
    <n v="1"/>
    <x v="3"/>
    <n v="0.33"/>
    <n v="0.33"/>
    <n v="0"/>
    <n v="0"/>
    <n v="0"/>
    <n v="3.3000000000000002E-2"/>
    <n v="3.3000000000000002E-2"/>
  </r>
  <r>
    <x v="0"/>
    <x v="6"/>
    <x v="24"/>
    <n v="490"/>
    <n v="0"/>
    <n v="60"/>
    <n v="1"/>
    <x v="0"/>
    <n v="8.3000000000000004E-2"/>
    <n v="9.4581395348837208E-2"/>
    <n v="0"/>
    <n v="0"/>
    <n v="0"/>
    <n v="2.9101967799642216E-2"/>
    <n v="2.9101967799642216E-2"/>
  </r>
  <r>
    <x v="0"/>
    <x v="6"/>
    <x v="24"/>
    <n v="490"/>
    <n v="0"/>
    <n v="60"/>
    <n v="1"/>
    <x v="1"/>
    <m/>
    <n v="0"/>
    <n v="0"/>
    <n v="0"/>
    <n v="0"/>
    <n v="0"/>
    <m/>
  </r>
  <r>
    <x v="0"/>
    <x v="6"/>
    <x v="24"/>
    <n v="490"/>
    <n v="0"/>
    <n v="60"/>
    <n v="1"/>
    <x v="2"/>
    <m/>
    <n v="0"/>
    <n v="0"/>
    <n v="0"/>
    <n v="0"/>
    <n v="0"/>
    <m/>
  </r>
  <r>
    <x v="0"/>
    <x v="6"/>
    <x v="24"/>
    <n v="490"/>
    <n v="0"/>
    <n v="60"/>
    <n v="1"/>
    <x v="3"/>
    <m/>
    <n v="0"/>
    <n v="0"/>
    <n v="0"/>
    <n v="0"/>
    <n v="0"/>
    <m/>
  </r>
  <r>
    <x v="0"/>
    <x v="6"/>
    <x v="22"/>
    <n v="330"/>
    <n v="0"/>
    <n v="0"/>
    <n v="1"/>
    <x v="0"/>
    <n v="0.2"/>
    <n v="0.2"/>
    <n v="0"/>
    <n v="0"/>
    <n v="0"/>
    <n v="6.1538461538461542E-2"/>
    <n v="6.1538461538461542E-2"/>
  </r>
  <r>
    <x v="0"/>
    <x v="6"/>
    <x v="22"/>
    <n v="330"/>
    <n v="0"/>
    <n v="0"/>
    <n v="1"/>
    <x v="1"/>
    <n v="1.2E-5"/>
    <n v="1.2E-5"/>
    <n v="0"/>
    <n v="0"/>
    <n v="0"/>
    <n v="8.0000000000000016E-2"/>
    <n v="8.0000000000000016E-2"/>
  </r>
  <r>
    <x v="0"/>
    <x v="6"/>
    <x v="22"/>
    <n v="330"/>
    <n v="0"/>
    <n v="0"/>
    <n v="1"/>
    <x v="2"/>
    <n v="0.14000000000000001"/>
    <n v="0.14000000000000001"/>
    <n v="0"/>
    <n v="0"/>
    <n v="0"/>
    <n v="2.8000000000000004E-2"/>
    <n v="2.8000000000000004E-2"/>
  </r>
  <r>
    <x v="0"/>
    <x v="6"/>
    <x v="22"/>
    <n v="330"/>
    <n v="0"/>
    <n v="0"/>
    <n v="1"/>
    <x v="3"/>
    <n v="0.16"/>
    <n v="0.16"/>
    <n v="0"/>
    <n v="0"/>
    <n v="0"/>
    <n v="1.6E-2"/>
    <n v="1.6E-2"/>
  </r>
  <r>
    <x v="0"/>
    <x v="7"/>
    <x v="25"/>
    <n v="380"/>
    <n v="200"/>
    <n v="0"/>
    <n v="40"/>
    <x v="0"/>
    <n v="3.6999999999999998E-2"/>
    <n v="1.8013157894736839E-2"/>
    <n v="0"/>
    <n v="0"/>
    <n v="0"/>
    <n v="5.5425101214574887E-3"/>
    <n v="5.5425101214574887E-3"/>
  </r>
  <r>
    <x v="0"/>
    <x v="7"/>
    <x v="25"/>
    <n v="380"/>
    <n v="200"/>
    <n v="0"/>
    <n v="40"/>
    <x v="1"/>
    <n v="1.7000000000000001E-4"/>
    <n v="8.2763157894736857E-5"/>
    <n v="0"/>
    <n v="0"/>
    <n v="0"/>
    <n v="0.55175438596491244"/>
    <n v="0.55175438596491244"/>
  </r>
  <r>
    <x v="0"/>
    <x v="7"/>
    <x v="25"/>
    <n v="380"/>
    <n v="200"/>
    <n v="0"/>
    <n v="40"/>
    <x v="2"/>
    <m/>
    <n v="0"/>
    <n v="0"/>
    <n v="0"/>
    <n v="0"/>
    <n v="0"/>
    <m/>
  </r>
  <r>
    <x v="0"/>
    <x v="7"/>
    <x v="25"/>
    <n v="380"/>
    <n v="200"/>
    <n v="0"/>
    <n v="40"/>
    <x v="3"/>
    <n v="0.64"/>
    <n v="0.31157894736842107"/>
    <n v="0"/>
    <n v="0"/>
    <n v="0"/>
    <n v="3.1157894736842107E-2"/>
    <n v="3.1157894736842107E-2"/>
  </r>
  <r>
    <x v="0"/>
    <x v="7"/>
    <x v="26"/>
    <n v="430"/>
    <n v="60"/>
    <n v="0"/>
    <n v="40"/>
    <x v="0"/>
    <n v="1.0999999999999999E-2"/>
    <n v="9.5034883720930205E-3"/>
    <n v="0"/>
    <n v="0"/>
    <n v="0"/>
    <n v="2.924150268336314E-3"/>
    <n v="2.924150268336314E-3"/>
  </r>
  <r>
    <x v="0"/>
    <x v="7"/>
    <x v="26"/>
    <n v="430"/>
    <n v="60"/>
    <n v="0"/>
    <n v="40"/>
    <x v="1"/>
    <n v="3.6999999999999998E-5"/>
    <n v="3.1966279069767443E-5"/>
    <n v="0"/>
    <n v="0"/>
    <n v="0"/>
    <n v="0.21310852713178297"/>
    <n v="0.21310852713178297"/>
  </r>
  <r>
    <x v="0"/>
    <x v="7"/>
    <x v="26"/>
    <n v="430"/>
    <n v="60"/>
    <n v="0"/>
    <n v="40"/>
    <x v="2"/>
    <n v="0.14000000000000001"/>
    <n v="0.12095348837209303"/>
    <n v="0"/>
    <n v="0"/>
    <n v="0"/>
    <n v="2.4190697674418608E-2"/>
    <n v="2.4190697674418608E-2"/>
  </r>
  <r>
    <x v="0"/>
    <x v="7"/>
    <x v="26"/>
    <n v="430"/>
    <n v="60"/>
    <n v="0"/>
    <n v="40"/>
    <x v="3"/>
    <n v="0.68"/>
    <n v="0.58748837209302329"/>
    <n v="0"/>
    <n v="0"/>
    <n v="0"/>
    <n v="5.8748837209302331E-2"/>
    <n v="5.8748837209302331E-2"/>
  </r>
  <r>
    <x v="0"/>
    <x v="7"/>
    <x v="27"/>
    <n v="480"/>
    <n v="280"/>
    <n v="0"/>
    <n v="40"/>
    <x v="0"/>
    <n v="5.2999999999999999E-2"/>
    <n v="2.2856250000000002E-2"/>
    <n v="0"/>
    <n v="0"/>
    <n v="0"/>
    <n v="7.0326923076923084E-3"/>
    <n v="7.0326923076923084E-3"/>
  </r>
  <r>
    <x v="0"/>
    <x v="7"/>
    <x v="27"/>
    <n v="480"/>
    <n v="280"/>
    <n v="0"/>
    <n v="40"/>
    <x v="1"/>
    <n v="4.4000000000000002E-4"/>
    <n v="1.8975E-4"/>
    <n v="0"/>
    <n v="0"/>
    <n v="0"/>
    <n v="1.2650000000000001"/>
    <n v="1.2650000000000001"/>
  </r>
  <r>
    <x v="0"/>
    <x v="7"/>
    <x v="27"/>
    <n v="480"/>
    <n v="280"/>
    <n v="0"/>
    <n v="40"/>
    <x v="2"/>
    <m/>
    <n v="0"/>
    <n v="0"/>
    <n v="0"/>
    <n v="0"/>
    <n v="0"/>
    <m/>
  </r>
  <r>
    <x v="0"/>
    <x v="7"/>
    <x v="27"/>
    <n v="480"/>
    <n v="280"/>
    <n v="0"/>
    <n v="40"/>
    <x v="3"/>
    <n v="1.22"/>
    <n v="0.52612499999999995"/>
    <n v="0"/>
    <n v="0"/>
    <n v="0"/>
    <n v="5.2612499999999993E-2"/>
    <n v="5.2612499999999993E-2"/>
  </r>
  <r>
    <x v="0"/>
    <x v="8"/>
    <x v="28"/>
    <n v="390"/>
    <n v="0"/>
    <n v="0"/>
    <n v="1"/>
    <x v="0"/>
    <n v="1.7999999999999999E-2"/>
    <n v="1.7999999999999999E-2"/>
    <n v="0"/>
    <n v="0"/>
    <n v="0"/>
    <n v="5.5384615384615381E-3"/>
    <n v="5.5384615384615381E-3"/>
  </r>
  <r>
    <x v="0"/>
    <x v="8"/>
    <x v="28"/>
    <n v="390"/>
    <n v="0"/>
    <n v="0"/>
    <n v="1"/>
    <x v="1"/>
    <n v="1.2999999999999999E-5"/>
    <n v="1.2999999999999999E-5"/>
    <n v="0"/>
    <n v="0"/>
    <n v="0"/>
    <n v="8.666666666666667E-2"/>
    <n v="8.666666666666667E-2"/>
  </r>
  <r>
    <x v="0"/>
    <x v="8"/>
    <x v="28"/>
    <n v="390"/>
    <n v="0"/>
    <n v="0"/>
    <n v="1"/>
    <x v="2"/>
    <n v="0.15"/>
    <n v="0.15"/>
    <n v="0"/>
    <n v="0"/>
    <n v="0"/>
    <n v="0.03"/>
    <n v="0.03"/>
  </r>
  <r>
    <x v="0"/>
    <x v="8"/>
    <x v="28"/>
    <n v="390"/>
    <n v="0"/>
    <n v="0"/>
    <n v="1"/>
    <x v="3"/>
    <n v="0.22"/>
    <n v="0.22"/>
    <n v="0"/>
    <n v="0"/>
    <n v="0"/>
    <n v="2.1999999999999999E-2"/>
    <n v="2.1999999999999999E-2"/>
  </r>
  <r>
    <x v="1"/>
    <x v="3"/>
    <x v="29"/>
    <s v=""/>
    <s v=""/>
    <s v=""/>
    <s v=""/>
    <x v="0"/>
    <n v="1.0999999999999999E-2"/>
    <s v=""/>
    <s v=""/>
    <s v=""/>
    <s v=""/>
    <s v=""/>
    <s v=""/>
  </r>
  <r>
    <x v="1"/>
    <x v="3"/>
    <x v="29"/>
    <s v=""/>
    <s v=""/>
    <s v=""/>
    <s v=""/>
    <x v="1"/>
    <n v="1.1E-5"/>
    <s v=""/>
    <s v=""/>
    <s v=""/>
    <s v=""/>
    <s v=""/>
    <s v=""/>
  </r>
  <r>
    <x v="1"/>
    <x v="3"/>
    <x v="29"/>
    <s v=""/>
    <s v=""/>
    <s v=""/>
    <s v=""/>
    <x v="2"/>
    <n v="0.34"/>
    <s v=""/>
    <s v=""/>
    <s v=""/>
    <s v=""/>
    <s v=""/>
    <s v=""/>
  </r>
  <r>
    <x v="1"/>
    <x v="3"/>
    <x v="29"/>
    <s v=""/>
    <s v=""/>
    <s v=""/>
    <s v=""/>
    <x v="3"/>
    <n v="2.09"/>
    <s v=""/>
    <s v=""/>
    <s v=""/>
    <s v=""/>
    <s v=""/>
    <s v=""/>
  </r>
  <r>
    <x v="0"/>
    <x v="8"/>
    <x v="30"/>
    <n v="475"/>
    <n v="0"/>
    <n v="0"/>
    <n v="1"/>
    <x v="0"/>
    <n v="1.0999999999999999E-2"/>
    <n v="1.0999999999999999E-2"/>
    <n v="0"/>
    <n v="0"/>
    <n v="0"/>
    <n v="3.3846153846153844E-3"/>
    <n v="3.3846153846153844E-3"/>
  </r>
  <r>
    <x v="0"/>
    <x v="8"/>
    <x v="30"/>
    <n v="475"/>
    <n v="0"/>
    <n v="0"/>
    <n v="1"/>
    <x v="1"/>
    <n v="1.8E-5"/>
    <n v="1.8E-5"/>
    <n v="0"/>
    <n v="0"/>
    <n v="0"/>
    <n v="0.12000000000000001"/>
    <n v="0.12000000000000001"/>
  </r>
  <r>
    <x v="0"/>
    <x v="8"/>
    <x v="30"/>
    <n v="475"/>
    <n v="0"/>
    <n v="0"/>
    <n v="1"/>
    <x v="2"/>
    <n v="0.15"/>
    <n v="0.15"/>
    <n v="0"/>
    <n v="0"/>
    <n v="0"/>
    <n v="0.03"/>
    <n v="0.03"/>
  </r>
  <r>
    <x v="0"/>
    <x v="8"/>
    <x v="30"/>
    <n v="475"/>
    <n v="0"/>
    <n v="0"/>
    <n v="1"/>
    <x v="3"/>
    <n v="0.4"/>
    <n v="0.4"/>
    <n v="0"/>
    <n v="0"/>
    <n v="0"/>
    <n v="0.04"/>
    <n v="0.04"/>
  </r>
  <r>
    <x v="1"/>
    <x v="3"/>
    <x v="31"/>
    <s v=""/>
    <s v=""/>
    <s v=""/>
    <s v=""/>
    <x v="0"/>
    <n v="3.5000000000000003E-2"/>
    <s v=""/>
    <s v=""/>
    <s v=""/>
    <s v=""/>
    <s v=""/>
    <s v=""/>
  </r>
  <r>
    <x v="1"/>
    <x v="3"/>
    <x v="31"/>
    <s v=""/>
    <s v=""/>
    <s v=""/>
    <s v=""/>
    <x v="1"/>
    <m/>
    <s v=""/>
    <s v=""/>
    <s v=""/>
    <s v=""/>
    <s v=""/>
    <m/>
  </r>
  <r>
    <x v="1"/>
    <x v="3"/>
    <x v="31"/>
    <s v=""/>
    <s v=""/>
    <s v=""/>
    <s v=""/>
    <x v="2"/>
    <m/>
    <s v=""/>
    <s v=""/>
    <s v=""/>
    <s v=""/>
    <s v=""/>
    <m/>
  </r>
  <r>
    <x v="1"/>
    <x v="3"/>
    <x v="31"/>
    <s v=""/>
    <s v=""/>
    <s v=""/>
    <s v=""/>
    <x v="3"/>
    <m/>
    <s v=""/>
    <s v=""/>
    <s v=""/>
    <s v=""/>
    <s v=""/>
    <m/>
  </r>
  <r>
    <x v="0"/>
    <x v="9"/>
    <x v="32"/>
    <n v="430"/>
    <n v="110"/>
    <n v="0"/>
    <n v="40"/>
    <x v="0"/>
    <n v="6.2E-2"/>
    <n v="4.6536046511627911E-2"/>
    <n v="0"/>
    <n v="0"/>
    <n v="0"/>
    <n v="1.4318783542039358E-2"/>
    <n v="1.4318783542039358E-2"/>
  </r>
  <r>
    <x v="0"/>
    <x v="9"/>
    <x v="32"/>
    <n v="430"/>
    <n v="110"/>
    <n v="0"/>
    <n v="40"/>
    <x v="1"/>
    <n v="2.7E-4"/>
    <n v="2.0265697674418605E-4"/>
    <n v="0"/>
    <n v="0"/>
    <n v="0"/>
    <n v="1.3510465116279071"/>
    <n v="1.3510465116279071"/>
  </r>
  <r>
    <x v="0"/>
    <x v="9"/>
    <x v="32"/>
    <n v="430"/>
    <n v="110"/>
    <n v="0"/>
    <n v="40"/>
    <x v="2"/>
    <m/>
    <n v="0"/>
    <n v="0"/>
    <n v="0"/>
    <n v="0"/>
    <n v="0"/>
    <m/>
  </r>
  <r>
    <x v="0"/>
    <x v="9"/>
    <x v="32"/>
    <n v="430"/>
    <n v="110"/>
    <n v="0"/>
    <n v="40"/>
    <x v="3"/>
    <n v="0.46"/>
    <n v="0.34526744186046515"/>
    <n v="0"/>
    <n v="0"/>
    <n v="0"/>
    <n v="3.4526744186046517E-2"/>
    <n v="3.4526744186046517E-2"/>
  </r>
  <r>
    <x v="0"/>
    <x v="9"/>
    <x v="33"/>
    <n v="470"/>
    <n v="250"/>
    <n v="60"/>
    <n v="40"/>
    <x v="0"/>
    <n v="1.6E-2"/>
    <n v="8.8292682926829277E-3"/>
    <n v="0"/>
    <n v="0"/>
    <n v="0"/>
    <n v="2.7166979362101317E-3"/>
    <n v="2.7166979362101317E-3"/>
  </r>
  <r>
    <x v="0"/>
    <x v="9"/>
    <x v="33"/>
    <n v="470"/>
    <n v="250"/>
    <n v="60"/>
    <n v="40"/>
    <x v="1"/>
    <n v="5.1E-5"/>
    <n v="2.8143292682926826E-5"/>
    <n v="0"/>
    <n v="0"/>
    <n v="0"/>
    <n v="0.1876219512195122"/>
    <n v="0.1876219512195122"/>
  </r>
  <r>
    <x v="0"/>
    <x v="9"/>
    <x v="33"/>
    <n v="470"/>
    <n v="250"/>
    <n v="60"/>
    <n v="40"/>
    <x v="2"/>
    <m/>
    <n v="0"/>
    <n v="0"/>
    <n v="0"/>
    <n v="0"/>
    <n v="0"/>
    <m/>
  </r>
  <r>
    <x v="0"/>
    <x v="9"/>
    <x v="33"/>
    <n v="470"/>
    <n v="250"/>
    <n v="60"/>
    <n v="40"/>
    <x v="3"/>
    <n v="0.27"/>
    <n v="0.14899390243902441"/>
    <n v="0"/>
    <n v="0"/>
    <n v="0"/>
    <n v="1.4899390243902442E-2"/>
    <n v="1.4899390243902442E-2"/>
  </r>
  <r>
    <x v="1"/>
    <x v="3"/>
    <x v="31"/>
    <s v=""/>
    <s v=""/>
    <s v=""/>
    <s v=""/>
    <x v="0"/>
    <m/>
    <s v=""/>
    <s v=""/>
    <s v=""/>
    <s v=""/>
    <s v=""/>
    <m/>
  </r>
  <r>
    <x v="1"/>
    <x v="3"/>
    <x v="31"/>
    <s v=""/>
    <s v=""/>
    <s v=""/>
    <s v=""/>
    <x v="1"/>
    <n v="3.2000000000000003E-4"/>
    <s v=""/>
    <s v=""/>
    <s v=""/>
    <s v=""/>
    <s v=""/>
    <s v=""/>
  </r>
  <r>
    <x v="1"/>
    <x v="3"/>
    <x v="31"/>
    <s v=""/>
    <s v=""/>
    <s v=""/>
    <s v=""/>
    <x v="2"/>
    <n v="0.11"/>
    <s v=""/>
    <s v=""/>
    <s v=""/>
    <s v=""/>
    <s v=""/>
    <s v=""/>
  </r>
  <r>
    <x v="1"/>
    <x v="3"/>
    <x v="31"/>
    <s v=""/>
    <s v=""/>
    <s v=""/>
    <s v=""/>
    <x v="3"/>
    <n v="1.0900000000000001"/>
    <s v=""/>
    <s v=""/>
    <s v=""/>
    <s v=""/>
    <s v=""/>
    <s v=""/>
  </r>
  <r>
    <x v="0"/>
    <x v="9"/>
    <x v="34"/>
    <n v="545"/>
    <n v="70"/>
    <n v="60"/>
    <n v="40"/>
    <x v="0"/>
    <n v="3.5000000000000003E-2"/>
    <n v="3.4404639175257733E-2"/>
    <n v="0"/>
    <n v="0"/>
    <n v="0"/>
    <n v="1.0586042823156226E-2"/>
    <n v="1.0586042823156226E-2"/>
  </r>
  <r>
    <x v="0"/>
    <x v="9"/>
    <x v="34"/>
    <n v="545"/>
    <n v="70"/>
    <n v="60"/>
    <n v="40"/>
    <x v="1"/>
    <n v="2.1000000000000001E-4"/>
    <n v="2.0642783505154641E-4"/>
    <n v="0"/>
    <n v="0"/>
    <n v="0"/>
    <n v="1.3761855670103096"/>
    <n v="1.3761855670103096"/>
  </r>
  <r>
    <x v="0"/>
    <x v="9"/>
    <x v="34"/>
    <n v="545"/>
    <n v="70"/>
    <n v="60"/>
    <n v="40"/>
    <x v="2"/>
    <m/>
    <n v="0"/>
    <n v="0"/>
    <n v="0"/>
    <n v="0"/>
    <n v="0"/>
    <m/>
  </r>
  <r>
    <x v="0"/>
    <x v="9"/>
    <x v="34"/>
    <n v="545"/>
    <n v="70"/>
    <n v="60"/>
    <n v="40"/>
    <x v="3"/>
    <n v="0.28000000000000003"/>
    <n v="0.27523711340206186"/>
    <n v="0"/>
    <n v="0"/>
    <n v="0"/>
    <n v="2.7523711340206185E-2"/>
    <n v="2.7523711340206185E-2"/>
  </r>
  <r>
    <x v="0"/>
    <x v="10"/>
    <x v="35"/>
    <n v="501"/>
    <n v="80"/>
    <n v="45"/>
    <n v="40"/>
    <x v="0"/>
    <n v="5.6000000000000001E-2"/>
    <n v="5.1947368421052631E-2"/>
    <n v="0"/>
    <n v="0"/>
    <n v="0"/>
    <n v="1.5983805668016195E-2"/>
    <n v="1.5983805668016195E-2"/>
  </r>
  <r>
    <x v="0"/>
    <x v="10"/>
    <x v="35"/>
    <n v="501"/>
    <n v="80"/>
    <n v="45"/>
    <n v="40"/>
    <x v="1"/>
    <m/>
    <n v="0"/>
    <n v="0"/>
    <n v="0"/>
    <n v="0"/>
    <n v="0"/>
    <m/>
  </r>
  <r>
    <x v="0"/>
    <x v="10"/>
    <x v="35"/>
    <n v="501"/>
    <n v="80"/>
    <n v="45"/>
    <n v="40"/>
    <x v="2"/>
    <m/>
    <n v="0"/>
    <n v="0"/>
    <n v="0"/>
    <n v="0"/>
    <n v="0"/>
    <m/>
  </r>
  <r>
    <x v="0"/>
    <x v="10"/>
    <x v="35"/>
    <n v="501"/>
    <n v="80"/>
    <n v="45"/>
    <n v="40"/>
    <x v="3"/>
    <m/>
    <n v="0"/>
    <n v="0"/>
    <n v="0"/>
    <n v="0"/>
    <n v="0"/>
    <m/>
  </r>
  <r>
    <x v="0"/>
    <x v="10"/>
    <x v="36"/>
    <n v="505"/>
    <n v="0"/>
    <n v="60"/>
    <n v="1"/>
    <x v="0"/>
    <n v="3.3000000000000002E-2"/>
    <n v="3.7449438202247186E-2"/>
    <n v="0"/>
    <n v="0"/>
    <n v="0"/>
    <n v="1.1522904062229904E-2"/>
    <n v="1.1522904062229904E-2"/>
  </r>
  <r>
    <x v="0"/>
    <x v="10"/>
    <x v="36"/>
    <n v="505"/>
    <n v="0"/>
    <n v="60"/>
    <n v="1"/>
    <x v="1"/>
    <m/>
    <n v="0"/>
    <n v="0"/>
    <n v="0"/>
    <n v="0"/>
    <n v="0"/>
    <m/>
  </r>
  <r>
    <x v="0"/>
    <x v="10"/>
    <x v="36"/>
    <n v="505"/>
    <n v="0"/>
    <n v="60"/>
    <n v="1"/>
    <x v="2"/>
    <m/>
    <n v="0"/>
    <n v="0"/>
    <n v="0"/>
    <n v="0"/>
    <n v="0"/>
    <m/>
  </r>
  <r>
    <x v="0"/>
    <x v="10"/>
    <x v="36"/>
    <n v="505"/>
    <n v="0"/>
    <n v="60"/>
    <n v="1"/>
    <x v="3"/>
    <m/>
    <n v="0"/>
    <n v="0"/>
    <n v="0"/>
    <n v="0"/>
    <n v="0"/>
    <m/>
  </r>
  <r>
    <x v="0"/>
    <x v="10"/>
    <x v="37"/>
    <n v="580"/>
    <n v="0"/>
    <n v="40"/>
    <n v="1"/>
    <x v="0"/>
    <n v="0.26"/>
    <n v="0.27925925925925926"/>
    <n v="0"/>
    <n v="0"/>
    <n v="0"/>
    <n v="8.5925925925925933E-2"/>
    <n v="8.5925925925925933E-2"/>
  </r>
  <r>
    <x v="0"/>
    <x v="10"/>
    <x v="37"/>
    <n v="580"/>
    <n v="0"/>
    <n v="40"/>
    <n v="1"/>
    <x v="1"/>
    <m/>
    <n v="0"/>
    <n v="0"/>
    <n v="0"/>
    <n v="0"/>
    <n v="0"/>
    <m/>
  </r>
  <r>
    <x v="0"/>
    <x v="10"/>
    <x v="37"/>
    <n v="580"/>
    <n v="0"/>
    <n v="40"/>
    <n v="1"/>
    <x v="2"/>
    <m/>
    <n v="0"/>
    <n v="0"/>
    <n v="0"/>
    <n v="0"/>
    <n v="0"/>
    <m/>
  </r>
  <r>
    <x v="0"/>
    <x v="10"/>
    <x v="37"/>
    <n v="580"/>
    <n v="0"/>
    <n v="40"/>
    <n v="1"/>
    <x v="3"/>
    <m/>
    <n v="0"/>
    <n v="0"/>
    <n v="0"/>
    <n v="0"/>
    <n v="0"/>
    <m/>
  </r>
  <r>
    <x v="0"/>
    <x v="11"/>
    <x v="38"/>
    <n v="435"/>
    <n v="140"/>
    <n v="50"/>
    <n v="20"/>
    <x v="0"/>
    <m/>
    <n v="0"/>
    <n v="0"/>
    <n v="0"/>
    <n v="0"/>
    <n v="0"/>
    <m/>
  </r>
  <r>
    <x v="0"/>
    <x v="11"/>
    <x v="38"/>
    <n v="435"/>
    <n v="140"/>
    <n v="50"/>
    <n v="20"/>
    <x v="1"/>
    <n v="1.2E-5"/>
    <n v="9.412987012987013E-6"/>
    <n v="0"/>
    <n v="0"/>
    <n v="0"/>
    <n v="6.2753246753246755E-2"/>
    <n v="6.2753246753246755E-2"/>
  </r>
  <r>
    <x v="0"/>
    <x v="11"/>
    <x v="38"/>
    <n v="435"/>
    <n v="140"/>
    <n v="50"/>
    <n v="20"/>
    <x v="2"/>
    <n v="1.1599999999999999"/>
    <n v="0.90992207792207791"/>
    <n v="0"/>
    <n v="0"/>
    <n v="0"/>
    <n v="0.18198441558441558"/>
    <n v="0.18198441558441558"/>
  </r>
  <r>
    <x v="0"/>
    <x v="11"/>
    <x v="38"/>
    <n v="435"/>
    <n v="140"/>
    <n v="50"/>
    <n v="20"/>
    <x v="3"/>
    <n v="3.5"/>
    <n v="2.7454545454545456"/>
    <n v="0"/>
    <n v="0"/>
    <n v="0"/>
    <n v="0.27454545454545454"/>
    <n v="0.27454545454545454"/>
  </r>
  <r>
    <x v="1"/>
    <x v="3"/>
    <x v="39"/>
    <s v=""/>
    <s v=""/>
    <s v=""/>
    <s v=""/>
    <x v="0"/>
    <n v="1.6E-2"/>
    <s v=""/>
    <s v=""/>
    <s v=""/>
    <s v=""/>
    <s v=""/>
    <s v=""/>
  </r>
  <r>
    <x v="1"/>
    <x v="3"/>
    <x v="39"/>
    <s v=""/>
    <s v=""/>
    <s v=""/>
    <s v=""/>
    <x v="1"/>
    <n v="3.3E-4"/>
    <s v=""/>
    <s v=""/>
    <s v=""/>
    <s v=""/>
    <s v=""/>
    <s v=""/>
  </r>
  <r>
    <x v="1"/>
    <x v="3"/>
    <x v="39"/>
    <s v=""/>
    <s v=""/>
    <s v=""/>
    <s v=""/>
    <x v="2"/>
    <n v="0.3"/>
    <s v=""/>
    <s v=""/>
    <s v=""/>
    <s v=""/>
    <s v=""/>
    <s v=""/>
  </r>
  <r>
    <x v="1"/>
    <x v="3"/>
    <x v="39"/>
    <s v=""/>
    <s v=""/>
    <s v=""/>
    <s v=""/>
    <x v="3"/>
    <n v="1.64"/>
    <s v=""/>
    <s v=""/>
    <s v=""/>
    <s v=""/>
    <s v=""/>
    <s v=""/>
  </r>
  <r>
    <x v="1"/>
    <x v="3"/>
    <x v="39"/>
    <s v=""/>
    <s v=""/>
    <s v=""/>
    <s v=""/>
    <x v="0"/>
    <m/>
    <s v=""/>
    <s v=""/>
    <s v=""/>
    <s v=""/>
    <s v=""/>
    <m/>
  </r>
  <r>
    <x v="1"/>
    <x v="3"/>
    <x v="39"/>
    <s v=""/>
    <s v=""/>
    <s v=""/>
    <s v=""/>
    <x v="1"/>
    <n v="9.2000000000000003E-4"/>
    <s v=""/>
    <s v=""/>
    <s v=""/>
    <s v=""/>
    <s v=""/>
    <s v=""/>
  </r>
  <r>
    <x v="1"/>
    <x v="3"/>
    <x v="39"/>
    <s v=""/>
    <s v=""/>
    <s v=""/>
    <s v=""/>
    <x v="2"/>
    <m/>
    <s v=""/>
    <s v=""/>
    <s v=""/>
    <s v=""/>
    <s v=""/>
    <m/>
  </r>
  <r>
    <x v="1"/>
    <x v="3"/>
    <x v="39"/>
    <s v=""/>
    <s v=""/>
    <s v=""/>
    <s v=""/>
    <x v="3"/>
    <n v="4.18"/>
    <s v=""/>
    <s v=""/>
    <s v=""/>
    <s v=""/>
    <s v=""/>
    <s v=""/>
  </r>
  <r>
    <x v="1"/>
    <x v="3"/>
    <x v="39"/>
    <s v=""/>
    <s v=""/>
    <s v=""/>
    <s v=""/>
    <x v="0"/>
    <m/>
    <s v=""/>
    <s v=""/>
    <s v=""/>
    <s v=""/>
    <s v=""/>
    <s v=""/>
  </r>
  <r>
    <x v="1"/>
    <x v="3"/>
    <x v="39"/>
    <s v=""/>
    <s v=""/>
    <s v=""/>
    <s v=""/>
    <x v="1"/>
    <n v="1.6000000000000001E-3"/>
    <s v=""/>
    <s v=""/>
    <s v=""/>
    <s v=""/>
    <s v=""/>
    <s v=""/>
  </r>
  <r>
    <x v="1"/>
    <x v="3"/>
    <x v="39"/>
    <s v=""/>
    <s v=""/>
    <s v=""/>
    <s v=""/>
    <x v="2"/>
    <m/>
    <s v=""/>
    <s v=""/>
    <s v=""/>
    <s v=""/>
    <s v=""/>
    <m/>
  </r>
  <r>
    <x v="1"/>
    <x v="3"/>
    <x v="39"/>
    <s v=""/>
    <s v=""/>
    <s v=""/>
    <s v=""/>
    <x v="3"/>
    <n v="2.6"/>
    <s v=""/>
    <s v=""/>
    <s v=""/>
    <s v=""/>
    <s v=""/>
    <s v=""/>
  </r>
  <r>
    <x v="1"/>
    <x v="3"/>
    <x v="40"/>
    <s v=""/>
    <s v=""/>
    <s v=""/>
    <s v=""/>
    <x v="0"/>
    <n v="0.22"/>
    <s v=""/>
    <s v=""/>
    <s v=""/>
    <s v=""/>
    <s v=""/>
    <s v=""/>
  </r>
  <r>
    <x v="1"/>
    <x v="3"/>
    <x v="40"/>
    <s v=""/>
    <s v=""/>
    <s v=""/>
    <s v=""/>
    <x v="1"/>
    <m/>
    <s v=""/>
    <s v=""/>
    <s v=""/>
    <s v=""/>
    <s v=""/>
    <m/>
  </r>
  <r>
    <x v="1"/>
    <x v="3"/>
    <x v="40"/>
    <s v=""/>
    <s v=""/>
    <s v=""/>
    <s v=""/>
    <x v="2"/>
    <m/>
    <s v=""/>
    <s v=""/>
    <s v=""/>
    <s v=""/>
    <s v=""/>
    <m/>
  </r>
  <r>
    <x v="1"/>
    <x v="3"/>
    <x v="40"/>
    <s v=""/>
    <s v=""/>
    <s v=""/>
    <s v=""/>
    <x v="3"/>
    <m/>
    <s v=""/>
    <s v=""/>
    <s v=""/>
    <s v=""/>
    <s v=""/>
    <m/>
  </r>
  <r>
    <x v="1"/>
    <x v="3"/>
    <x v="40"/>
    <s v=""/>
    <s v=""/>
    <s v=""/>
    <s v=""/>
    <x v="0"/>
    <n v="0.34"/>
    <s v=""/>
    <s v=""/>
    <s v=""/>
    <s v=""/>
    <s v=""/>
    <s v=""/>
  </r>
  <r>
    <x v="1"/>
    <x v="3"/>
    <x v="40"/>
    <s v=""/>
    <s v=""/>
    <s v=""/>
    <s v=""/>
    <x v="1"/>
    <m/>
    <s v=""/>
    <s v=""/>
    <s v=""/>
    <s v=""/>
    <s v=""/>
    <m/>
  </r>
  <r>
    <x v="1"/>
    <x v="3"/>
    <x v="40"/>
    <s v=""/>
    <s v=""/>
    <s v=""/>
    <s v=""/>
    <x v="2"/>
    <m/>
    <s v=""/>
    <s v=""/>
    <s v=""/>
    <s v=""/>
    <s v=""/>
    <m/>
  </r>
  <r>
    <x v="1"/>
    <x v="3"/>
    <x v="40"/>
    <s v=""/>
    <s v=""/>
    <s v=""/>
    <s v=""/>
    <x v="3"/>
    <m/>
    <s v=""/>
    <s v=""/>
    <s v=""/>
    <s v=""/>
    <s v=""/>
    <m/>
  </r>
  <r>
    <x v="0"/>
    <x v="6"/>
    <x v="41"/>
    <n v="345"/>
    <n v="0"/>
    <n v="0"/>
    <n v="1"/>
    <x v="6"/>
    <n v="0.16"/>
    <n v="0.16"/>
    <n v="0"/>
    <n v="0"/>
    <n v="0"/>
    <n v="2.2857142857142857E-2"/>
    <m/>
  </r>
  <r>
    <x v="0"/>
    <x v="6"/>
    <x v="42"/>
    <n v="395"/>
    <n v="0"/>
    <n v="0"/>
    <n v="1"/>
    <x v="6"/>
    <m/>
    <n v="0"/>
    <n v="0"/>
    <n v="0"/>
    <n v="0"/>
    <n v="0"/>
    <m/>
  </r>
  <r>
    <x v="0"/>
    <x v="6"/>
    <x v="43"/>
    <n v="375"/>
    <n v="0"/>
    <n v="0"/>
    <n v="1"/>
    <x v="6"/>
    <m/>
    <n v="0"/>
    <n v="0"/>
    <n v="0"/>
    <n v="0"/>
    <n v="0"/>
    <m/>
  </r>
  <r>
    <x v="0"/>
    <x v="6"/>
    <x v="41"/>
    <n v="345"/>
    <n v="0"/>
    <n v="0"/>
    <n v="1"/>
    <x v="7"/>
    <m/>
    <n v="0"/>
    <n v="0"/>
    <n v="0"/>
    <n v="0"/>
    <n v="0"/>
    <m/>
  </r>
  <r>
    <x v="0"/>
    <x v="6"/>
    <x v="42"/>
    <n v="395"/>
    <n v="0"/>
    <n v="0"/>
    <n v="1"/>
    <x v="7"/>
    <m/>
    <n v="0"/>
    <n v="0"/>
    <n v="0"/>
    <n v="0"/>
    <n v="0"/>
    <m/>
  </r>
  <r>
    <x v="0"/>
    <x v="6"/>
    <x v="43"/>
    <n v="375"/>
    <n v="0"/>
    <n v="0"/>
    <n v="1"/>
    <x v="7"/>
    <m/>
    <n v="0"/>
    <n v="0"/>
    <n v="0"/>
    <n v="0"/>
    <n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:B221" firstHeaderRow="1" firstDataRow="1" firstDataCol="1" rowPageCount="2" colPageCount="1"/>
  <pivotFields count="15">
    <pivotField axis="axisPage" showAll="0">
      <items count="3">
        <item x="0"/>
        <item x="1"/>
        <item t="default"/>
      </items>
    </pivotField>
    <pivotField axis="axisPage" showAll="0">
      <items count="13">
        <item x="3"/>
        <item x="10"/>
        <item x="11"/>
        <item x="0"/>
        <item x="1"/>
        <item x="2"/>
        <item x="4"/>
        <item x="5"/>
        <item x="6"/>
        <item x="7"/>
        <item x="8"/>
        <item x="9"/>
        <item t="default"/>
      </items>
    </pivotField>
    <pivotField axis="axisRow" showAll="0">
      <items count="45">
        <item x="37"/>
        <item x="21"/>
        <item x="14"/>
        <item x="1"/>
        <item x="24"/>
        <item x="39"/>
        <item x="19"/>
        <item x="3"/>
        <item x="10"/>
        <item x="29"/>
        <item x="26"/>
        <item x="35"/>
        <item x="9"/>
        <item x="42"/>
        <item x="41"/>
        <item x="17"/>
        <item x="7"/>
        <item x="25"/>
        <item x="28"/>
        <item x="4"/>
        <item x="13"/>
        <item x="34"/>
        <item x="30"/>
        <item x="22"/>
        <item x="32"/>
        <item x="11"/>
        <item x="0"/>
        <item x="20"/>
        <item x="15"/>
        <item x="38"/>
        <item x="27"/>
        <item x="40"/>
        <item x="33"/>
        <item x="23"/>
        <item x="43"/>
        <item x="12"/>
        <item x="6"/>
        <item x="18"/>
        <item x="5"/>
        <item x="8"/>
        <item x="31"/>
        <item x="2"/>
        <item x="16"/>
        <item x="36"/>
        <item t="default"/>
      </items>
    </pivotField>
    <pivotField showAll="0"/>
    <pivotField showAll="0"/>
    <pivotField showAll="0"/>
    <pivotField showAll="0"/>
    <pivotField axis="axisRow" showAll="0">
      <items count="9">
        <item x="6"/>
        <item x="0"/>
        <item x="1"/>
        <item x="7"/>
        <item x="4"/>
        <item x="5"/>
        <item x="2"/>
        <item x="3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</pivotFields>
  <rowFields count="2">
    <field x="2"/>
    <field x="7"/>
  </rowFields>
  <rowItems count="217">
    <i>
      <x/>
    </i>
    <i r="1">
      <x v="1"/>
    </i>
    <i r="1">
      <x v="2"/>
    </i>
    <i r="1">
      <x v="6"/>
    </i>
    <i r="1">
      <x v="7"/>
    </i>
    <i>
      <x v="1"/>
    </i>
    <i r="1">
      <x v="1"/>
    </i>
    <i r="1">
      <x v="2"/>
    </i>
    <i r="1">
      <x v="6"/>
    </i>
    <i r="1">
      <x v="7"/>
    </i>
    <i>
      <x v="2"/>
    </i>
    <i r="1">
      <x v="1"/>
    </i>
    <i r="1">
      <x v="2"/>
    </i>
    <i r="1">
      <x v="6"/>
    </i>
    <i r="1">
      <x v="7"/>
    </i>
    <i>
      <x v="3"/>
    </i>
    <i r="1">
      <x v="1"/>
    </i>
    <i r="1">
      <x v="2"/>
    </i>
    <i r="1">
      <x v="6"/>
    </i>
    <i r="1">
      <x v="7"/>
    </i>
    <i>
      <x v="4"/>
    </i>
    <i r="1">
      <x v="1"/>
    </i>
    <i r="1">
      <x v="2"/>
    </i>
    <i r="1">
      <x v="6"/>
    </i>
    <i r="1">
      <x v="7"/>
    </i>
    <i>
      <x v="5"/>
    </i>
    <i r="1">
      <x v="1"/>
    </i>
    <i r="1">
      <x v="2"/>
    </i>
    <i r="1">
      <x v="6"/>
    </i>
    <i r="1">
      <x v="7"/>
    </i>
    <i>
      <x v="6"/>
    </i>
    <i r="1">
      <x v="1"/>
    </i>
    <i r="1">
      <x v="2"/>
    </i>
    <i r="1">
      <x v="6"/>
    </i>
    <i r="1">
      <x v="7"/>
    </i>
    <i>
      <x v="7"/>
    </i>
    <i r="1">
      <x v="1"/>
    </i>
    <i r="1">
      <x v="2"/>
    </i>
    <i r="1">
      <x v="6"/>
    </i>
    <i r="1">
      <x v="7"/>
    </i>
    <i>
      <x v="8"/>
    </i>
    <i r="1">
      <x v="1"/>
    </i>
    <i r="1">
      <x v="2"/>
    </i>
    <i r="1">
      <x v="6"/>
    </i>
    <i r="1">
      <x v="7"/>
    </i>
    <i>
      <x v="9"/>
    </i>
    <i r="1">
      <x v="1"/>
    </i>
    <i r="1">
      <x v="2"/>
    </i>
    <i r="1">
      <x v="6"/>
    </i>
    <i r="1">
      <x v="7"/>
    </i>
    <i>
      <x v="10"/>
    </i>
    <i r="1">
      <x v="1"/>
    </i>
    <i r="1">
      <x v="2"/>
    </i>
    <i r="1">
      <x v="6"/>
    </i>
    <i r="1">
      <x v="7"/>
    </i>
    <i>
      <x v="11"/>
    </i>
    <i r="1">
      <x v="1"/>
    </i>
    <i r="1">
      <x v="2"/>
    </i>
    <i r="1">
      <x v="6"/>
    </i>
    <i r="1">
      <x v="7"/>
    </i>
    <i>
      <x v="12"/>
    </i>
    <i r="1">
      <x v="1"/>
    </i>
    <i r="1">
      <x v="2"/>
    </i>
    <i r="1">
      <x v="4"/>
    </i>
    <i r="1">
      <x v="5"/>
    </i>
    <i r="1">
      <x v="6"/>
    </i>
    <i r="1">
      <x v="7"/>
    </i>
    <i>
      <x v="13"/>
    </i>
    <i r="1">
      <x/>
    </i>
    <i r="1">
      <x v="3"/>
    </i>
    <i>
      <x v="14"/>
    </i>
    <i r="1">
      <x/>
    </i>
    <i r="1">
      <x v="3"/>
    </i>
    <i>
      <x v="15"/>
    </i>
    <i r="1">
      <x v="1"/>
    </i>
    <i r="1">
      <x v="2"/>
    </i>
    <i r="1">
      <x v="6"/>
    </i>
    <i r="1">
      <x v="7"/>
    </i>
    <i>
      <x v="16"/>
    </i>
    <i r="1">
      <x v="1"/>
    </i>
    <i r="1">
      <x v="2"/>
    </i>
    <i r="1">
      <x v="6"/>
    </i>
    <i r="1">
      <x v="7"/>
    </i>
    <i>
      <x v="17"/>
    </i>
    <i r="1">
      <x v="1"/>
    </i>
    <i r="1">
      <x v="2"/>
    </i>
    <i r="1">
      <x v="6"/>
    </i>
    <i r="1">
      <x v="7"/>
    </i>
    <i>
      <x v="18"/>
    </i>
    <i r="1">
      <x v="1"/>
    </i>
    <i r="1">
      <x v="2"/>
    </i>
    <i r="1">
      <x v="6"/>
    </i>
    <i r="1">
      <x v="7"/>
    </i>
    <i>
      <x v="19"/>
    </i>
    <i r="1">
      <x v="1"/>
    </i>
    <i r="1">
      <x v="2"/>
    </i>
    <i r="1">
      <x v="6"/>
    </i>
    <i r="1">
      <x v="7"/>
    </i>
    <i>
      <x v="20"/>
    </i>
    <i r="1">
      <x v="1"/>
    </i>
    <i r="1">
      <x v="2"/>
    </i>
    <i r="1">
      <x v="6"/>
    </i>
    <i r="1">
      <x v="7"/>
    </i>
    <i>
      <x v="21"/>
    </i>
    <i r="1">
      <x v="1"/>
    </i>
    <i r="1">
      <x v="2"/>
    </i>
    <i r="1">
      <x v="6"/>
    </i>
    <i r="1">
      <x v="7"/>
    </i>
    <i>
      <x v="22"/>
    </i>
    <i r="1">
      <x v="1"/>
    </i>
    <i r="1">
      <x v="2"/>
    </i>
    <i r="1">
      <x v="6"/>
    </i>
    <i r="1">
      <x v="7"/>
    </i>
    <i>
      <x v="23"/>
    </i>
    <i r="1">
      <x v="1"/>
    </i>
    <i r="1">
      <x v="2"/>
    </i>
    <i r="1">
      <x v="6"/>
    </i>
    <i r="1">
      <x v="7"/>
    </i>
    <i>
      <x v="24"/>
    </i>
    <i r="1">
      <x v="1"/>
    </i>
    <i r="1">
      <x v="2"/>
    </i>
    <i r="1">
      <x v="6"/>
    </i>
    <i r="1">
      <x v="7"/>
    </i>
    <i>
      <x v="25"/>
    </i>
    <i r="1">
      <x v="1"/>
    </i>
    <i r="1">
      <x v="2"/>
    </i>
    <i r="1">
      <x v="6"/>
    </i>
    <i r="1">
      <x v="7"/>
    </i>
    <i>
      <x v="26"/>
    </i>
    <i r="1">
      <x v="1"/>
    </i>
    <i r="1">
      <x v="2"/>
    </i>
    <i r="1">
      <x v="6"/>
    </i>
    <i r="1">
      <x v="7"/>
    </i>
    <i>
      <x v="27"/>
    </i>
    <i r="1">
      <x v="1"/>
    </i>
    <i r="1">
      <x v="2"/>
    </i>
    <i r="1">
      <x v="6"/>
    </i>
    <i r="1">
      <x v="7"/>
    </i>
    <i>
      <x v="28"/>
    </i>
    <i r="1">
      <x v="1"/>
    </i>
    <i r="1">
      <x v="2"/>
    </i>
    <i r="1">
      <x v="6"/>
    </i>
    <i r="1">
      <x v="7"/>
    </i>
    <i>
      <x v="29"/>
    </i>
    <i r="1">
      <x v="1"/>
    </i>
    <i r="1">
      <x v="2"/>
    </i>
    <i r="1">
      <x v="6"/>
    </i>
    <i r="1">
      <x v="7"/>
    </i>
    <i>
      <x v="30"/>
    </i>
    <i r="1">
      <x v="1"/>
    </i>
    <i r="1">
      <x v="2"/>
    </i>
    <i r="1">
      <x v="6"/>
    </i>
    <i r="1">
      <x v="7"/>
    </i>
    <i>
      <x v="31"/>
    </i>
    <i r="1">
      <x v="1"/>
    </i>
    <i r="1">
      <x v="2"/>
    </i>
    <i r="1">
      <x v="6"/>
    </i>
    <i r="1">
      <x v="7"/>
    </i>
    <i>
      <x v="32"/>
    </i>
    <i r="1">
      <x v="1"/>
    </i>
    <i r="1">
      <x v="2"/>
    </i>
    <i r="1">
      <x v="6"/>
    </i>
    <i r="1">
      <x v="7"/>
    </i>
    <i>
      <x v="33"/>
    </i>
    <i r="1">
      <x v="1"/>
    </i>
    <i r="1">
      <x v="2"/>
    </i>
    <i r="1">
      <x v="6"/>
    </i>
    <i r="1">
      <x v="7"/>
    </i>
    <i>
      <x v="34"/>
    </i>
    <i r="1">
      <x/>
    </i>
    <i r="1">
      <x v="3"/>
    </i>
    <i>
      <x v="35"/>
    </i>
    <i r="1">
      <x v="1"/>
    </i>
    <i r="1">
      <x v="2"/>
    </i>
    <i r="1">
      <x v="6"/>
    </i>
    <i r="1">
      <x v="7"/>
    </i>
    <i>
      <x v="36"/>
    </i>
    <i r="1">
      <x v="1"/>
    </i>
    <i r="1">
      <x v="2"/>
    </i>
    <i r="1">
      <x v="6"/>
    </i>
    <i r="1">
      <x v="7"/>
    </i>
    <i>
      <x v="37"/>
    </i>
    <i r="1">
      <x v="1"/>
    </i>
    <i r="1">
      <x v="2"/>
    </i>
    <i r="1">
      <x v="6"/>
    </i>
    <i r="1">
      <x v="7"/>
    </i>
    <i>
      <x v="38"/>
    </i>
    <i r="1">
      <x v="1"/>
    </i>
    <i r="1">
      <x v="2"/>
    </i>
    <i r="1">
      <x v="6"/>
    </i>
    <i r="1">
      <x v="7"/>
    </i>
    <i>
      <x v="39"/>
    </i>
    <i r="1">
      <x v="1"/>
    </i>
    <i r="1">
      <x v="2"/>
    </i>
    <i r="1">
      <x v="6"/>
    </i>
    <i r="1">
      <x v="7"/>
    </i>
    <i>
      <x v="40"/>
    </i>
    <i r="1">
      <x v="1"/>
    </i>
    <i r="1">
      <x v="2"/>
    </i>
    <i r="1">
      <x v="6"/>
    </i>
    <i r="1">
      <x v="7"/>
    </i>
    <i>
      <x v="41"/>
    </i>
    <i r="1">
      <x v="1"/>
    </i>
    <i r="1">
      <x v="2"/>
    </i>
    <i r="1">
      <x v="6"/>
    </i>
    <i r="1">
      <x v="7"/>
    </i>
    <i>
      <x v="42"/>
    </i>
    <i r="1">
      <x v="1"/>
    </i>
    <i r="1">
      <x v="2"/>
    </i>
    <i r="1">
      <x v="6"/>
    </i>
    <i r="1">
      <x v="7"/>
    </i>
    <i>
      <x v="43"/>
    </i>
    <i r="1">
      <x v="1"/>
    </i>
    <i r="1">
      <x v="2"/>
    </i>
    <i r="1">
      <x v="6"/>
    </i>
    <i r="1">
      <x v="7"/>
    </i>
    <i t="grand">
      <x/>
    </i>
  </rowItems>
  <colItems count="1">
    <i/>
  </colItems>
  <pageFields count="2">
    <pageField fld="0" hier="-1"/>
    <pageField fld="1" hier="-1"/>
  </pageFields>
  <dataFields count="1">
    <dataField name="Somme de Colonne2" fld="11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211" dataDxfId="29">
  <autoFilter ref="A1:O211"/>
  <sortState ref="A66:O93">
    <sortCondition ref="C1:C1004"/>
  </sortState>
  <tableColumns count="15">
    <tableColumn id="1" name="Année" totalsRowLabel="Total" dataDxfId="28" totalsRowDxfId="27"/>
    <tableColumn id="2" name="Groupe" dataDxfId="26" totalsRowDxfId="25"/>
    <tableColumn id="3" name="Nom, Prénom" dataDxfId="24" totalsRowDxfId="23"/>
    <tableColumn id="4" name="T" dataDxfId="22" totalsRowDxfId="21"/>
    <tableColumn id="5" name="T(EPI)" dataDxfId="20" totalsRowDxfId="19"/>
    <tableColumn id="6" name="T(non exp)" dataDxfId="18" totalsRowDxfId="17"/>
    <tableColumn id="7" name="FPA" dataDxfId="16" totalsRowDxfId="15"/>
    <tableColumn id="8" name="Polluants" dataDxfId="14" totalsRowDxfId="13"/>
    <tableColumn id="9" name="C(CEP)" dataDxfId="12" totalsRowDxfId="11"/>
    <tableColumn id="10" name="Concentration corrigée" dataDxfId="10" totalsRowDxfId="9">
      <calculatedColumnFormula>IFERROR(IF(OR(B2="GEH1a",B2="GEH1b",B2="GEH2",B2="GEH3",B2="GEH4"),I2/G2,((I2*(D2-E2))+(I2*(E2/G2)))/(D2-F2)),"")</calculatedColumnFormula>
    </tableColumn>
    <tableColumn id="13" name="Colonne1" dataDxfId="8">
      <calculatedColumnFormula>IFERROR(VLOOKUP($C2,'Nom Prénom'!$A:$I,8,0),"")</calculatedColumnFormula>
    </tableColumn>
    <tableColumn id="14" name="Colonne2" dataDxfId="7">
      <calculatedColumnFormula>IFERROR(J2*K2,"")</calculatedColumnFormula>
    </tableColumn>
    <tableColumn id="15" name="Colonne3" dataDxfId="6">
      <calculatedColumnFormula>IFERROR(VLOOKUP($C2,'Nom Prénom'!$A:$I,9,0),"")</calculatedColumnFormula>
    </tableColumn>
    <tableColumn id="11" name="Concentration/VLEP" dataDxfId="5" totalsRowDxfId="4">
      <calculatedColumnFormula>IFERROR($J2/(VLOOKUP($H2,VLEP!$A:$B,2,0)),"")</calculatedColumnFormula>
    </tableColumn>
    <tableColumn id="12" name="En %" totalsRowFunction="sum" dataDxfId="3" totalsRow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29"/>
  <sheetViews>
    <sheetView zoomScaleNormal="100" workbookViewId="0">
      <pane xSplit="1" topLeftCell="L1" activePane="topRight" state="frozen"/>
      <selection pane="topRight" activeCell="W13" sqref="W13"/>
    </sheetView>
  </sheetViews>
  <sheetFormatPr baseColWidth="10" defaultColWidth="10.85546875" defaultRowHeight="15" x14ac:dyDescent="0.25"/>
  <cols>
    <col min="1" max="1" width="31.140625" style="1" customWidth="1"/>
    <col min="2" max="52" width="12.5703125" style="1" customWidth="1"/>
    <col min="53" max="57" width="11" style="1" bestFit="1" customWidth="1"/>
    <col min="58" max="16384" width="10.85546875" style="1"/>
  </cols>
  <sheetData>
    <row r="1" spans="1:57" ht="18.600000000000001" x14ac:dyDescent="0.35">
      <c r="A1" s="114" t="s">
        <v>11</v>
      </c>
      <c r="B1" s="208" t="s">
        <v>8</v>
      </c>
      <c r="C1" s="211"/>
      <c r="D1" s="211"/>
      <c r="E1" s="211"/>
      <c r="F1" s="212"/>
      <c r="G1" s="208" t="s">
        <v>9</v>
      </c>
      <c r="H1" s="211"/>
      <c r="I1" s="212"/>
      <c r="J1" s="208" t="s">
        <v>10</v>
      </c>
      <c r="K1" s="211"/>
      <c r="L1" s="211"/>
      <c r="M1" s="211"/>
      <c r="N1" s="212"/>
      <c r="O1" s="208" t="s">
        <v>12</v>
      </c>
      <c r="P1" s="209"/>
      <c r="Q1" s="208" t="s">
        <v>13</v>
      </c>
      <c r="R1" s="211"/>
      <c r="S1" s="211"/>
      <c r="T1" s="211"/>
      <c r="U1" s="211"/>
      <c r="V1" s="212"/>
      <c r="W1" s="213" t="s">
        <v>14</v>
      </c>
      <c r="X1" s="213"/>
      <c r="Y1" s="213"/>
      <c r="Z1" s="213"/>
      <c r="AA1" s="208" t="s">
        <v>15</v>
      </c>
      <c r="AB1" s="211"/>
      <c r="AC1" s="211"/>
      <c r="AD1" s="212"/>
      <c r="AE1" s="210" t="s">
        <v>16</v>
      </c>
      <c r="AF1" s="211"/>
      <c r="AG1" s="212"/>
      <c r="AH1" s="208" t="s">
        <v>17</v>
      </c>
      <c r="AI1" s="211"/>
      <c r="AJ1" s="211"/>
      <c r="AK1" s="212"/>
      <c r="AL1" s="208" t="s">
        <v>18</v>
      </c>
      <c r="AM1" s="211"/>
      <c r="AN1" s="211"/>
      <c r="AO1" s="209"/>
      <c r="AP1" s="209"/>
      <c r="AQ1" s="208" t="s">
        <v>22</v>
      </c>
      <c r="AR1" s="211"/>
      <c r="AS1" s="212"/>
      <c r="AT1" s="96" t="s">
        <v>21</v>
      </c>
      <c r="AU1" s="96" t="s">
        <v>19</v>
      </c>
      <c r="AV1" s="208" t="s">
        <v>20</v>
      </c>
      <c r="AW1" s="211"/>
      <c r="AX1" s="209"/>
      <c r="AY1" s="208" t="s">
        <v>25</v>
      </c>
      <c r="AZ1" s="212"/>
      <c r="BA1" s="164"/>
    </row>
    <row r="2" spans="1:57" ht="18.600000000000001" x14ac:dyDescent="0.35">
      <c r="A2" s="115" t="s">
        <v>0</v>
      </c>
      <c r="B2" s="52">
        <v>410</v>
      </c>
      <c r="C2" s="3">
        <v>430</v>
      </c>
      <c r="D2" s="3">
        <v>430</v>
      </c>
      <c r="E2" s="3">
        <v>475</v>
      </c>
      <c r="F2" s="53">
        <v>480</v>
      </c>
      <c r="G2" s="52">
        <v>270</v>
      </c>
      <c r="H2" s="3">
        <v>345</v>
      </c>
      <c r="I2" s="53">
        <v>415</v>
      </c>
      <c r="J2" s="52">
        <v>400</v>
      </c>
      <c r="K2" s="3">
        <v>330</v>
      </c>
      <c r="L2" s="3">
        <v>310</v>
      </c>
      <c r="M2" s="3">
        <v>370</v>
      </c>
      <c r="N2" s="53">
        <v>370</v>
      </c>
      <c r="O2" s="79">
        <v>430</v>
      </c>
      <c r="P2" s="78">
        <v>440</v>
      </c>
      <c r="Q2" s="52">
        <v>265</v>
      </c>
      <c r="R2" s="3">
        <v>135</v>
      </c>
      <c r="S2" s="3">
        <v>273</v>
      </c>
      <c r="T2" s="3">
        <v>75</v>
      </c>
      <c r="U2" s="3">
        <v>265</v>
      </c>
      <c r="V2" s="53">
        <v>150</v>
      </c>
      <c r="W2" s="30">
        <v>322</v>
      </c>
      <c r="X2" s="3">
        <v>280</v>
      </c>
      <c r="Y2" s="3">
        <v>345</v>
      </c>
      <c r="Z2" s="80">
        <v>360</v>
      </c>
      <c r="AA2" s="52">
        <v>330</v>
      </c>
      <c r="AB2" s="3">
        <v>490</v>
      </c>
      <c r="AC2" s="3">
        <v>325</v>
      </c>
      <c r="AD2" s="53">
        <v>375</v>
      </c>
      <c r="AE2" s="30">
        <v>430</v>
      </c>
      <c r="AF2" s="3">
        <v>480</v>
      </c>
      <c r="AG2" s="53">
        <v>380</v>
      </c>
      <c r="AH2" s="52">
        <v>410</v>
      </c>
      <c r="AI2" s="3">
        <v>390</v>
      </c>
      <c r="AJ2" s="3">
        <v>445</v>
      </c>
      <c r="AK2" s="53">
        <v>475</v>
      </c>
      <c r="AL2" s="52">
        <v>490</v>
      </c>
      <c r="AM2" s="3">
        <v>470</v>
      </c>
      <c r="AN2" s="3">
        <v>430</v>
      </c>
      <c r="AO2" s="43">
        <v>545</v>
      </c>
      <c r="AP2" s="43">
        <v>395</v>
      </c>
      <c r="AQ2" s="52">
        <v>505</v>
      </c>
      <c r="AR2" s="3">
        <v>580</v>
      </c>
      <c r="AS2" s="53">
        <v>501</v>
      </c>
      <c r="AT2" s="108"/>
      <c r="AU2" s="97">
        <v>435</v>
      </c>
      <c r="AV2" s="52">
        <v>300</v>
      </c>
      <c r="AW2" s="3">
        <v>368</v>
      </c>
      <c r="AX2" s="43">
        <v>365</v>
      </c>
      <c r="AY2" s="62">
        <v>455</v>
      </c>
      <c r="AZ2" s="63">
        <v>440</v>
      </c>
    </row>
    <row r="3" spans="1:57" ht="18.600000000000001" x14ac:dyDescent="0.35">
      <c r="A3" s="115" t="s">
        <v>1</v>
      </c>
      <c r="B3" s="52">
        <v>350</v>
      </c>
      <c r="C3" s="3">
        <v>415</v>
      </c>
      <c r="D3" s="3">
        <v>320</v>
      </c>
      <c r="E3" s="3">
        <v>285</v>
      </c>
      <c r="F3" s="53">
        <v>395</v>
      </c>
      <c r="G3" s="52">
        <v>215</v>
      </c>
      <c r="H3" s="3">
        <v>200</v>
      </c>
      <c r="I3" s="53">
        <v>270</v>
      </c>
      <c r="J3" s="52">
        <v>315</v>
      </c>
      <c r="K3" s="3">
        <v>235</v>
      </c>
      <c r="L3" s="3">
        <v>175</v>
      </c>
      <c r="M3" s="3">
        <v>220</v>
      </c>
      <c r="N3" s="53">
        <v>240</v>
      </c>
      <c r="O3" s="79">
        <v>318</v>
      </c>
      <c r="P3" s="78">
        <v>360</v>
      </c>
      <c r="Q3" s="52">
        <v>0</v>
      </c>
      <c r="R3" s="3">
        <v>135</v>
      </c>
      <c r="S3" s="3">
        <v>0</v>
      </c>
      <c r="T3" s="3">
        <v>75</v>
      </c>
      <c r="U3" s="3">
        <v>0</v>
      </c>
      <c r="V3" s="53">
        <v>150</v>
      </c>
      <c r="W3" s="30">
        <v>80</v>
      </c>
      <c r="X3" s="3">
        <v>150</v>
      </c>
      <c r="Y3" s="3">
        <v>320</v>
      </c>
      <c r="Z3" s="80">
        <v>360</v>
      </c>
      <c r="AA3" s="52">
        <v>0</v>
      </c>
      <c r="AB3" s="3">
        <v>0</v>
      </c>
      <c r="AC3" s="3">
        <v>0</v>
      </c>
      <c r="AD3" s="53">
        <v>0</v>
      </c>
      <c r="AE3" s="30">
        <v>60</v>
      </c>
      <c r="AF3" s="3">
        <v>280</v>
      </c>
      <c r="AG3" s="53">
        <v>200</v>
      </c>
      <c r="AH3" s="52">
        <v>0</v>
      </c>
      <c r="AI3" s="3">
        <v>0</v>
      </c>
      <c r="AJ3" s="3">
        <v>105</v>
      </c>
      <c r="AK3" s="53">
        <v>0</v>
      </c>
      <c r="AL3" s="52">
        <v>195</v>
      </c>
      <c r="AM3" s="3">
        <v>250</v>
      </c>
      <c r="AN3" s="3">
        <v>110</v>
      </c>
      <c r="AO3" s="43">
        <v>70</v>
      </c>
      <c r="AP3" s="43">
        <v>395</v>
      </c>
      <c r="AQ3" s="52">
        <v>0</v>
      </c>
      <c r="AR3" s="3">
        <v>0</v>
      </c>
      <c r="AS3" s="53">
        <v>80</v>
      </c>
      <c r="AT3" s="109"/>
      <c r="AU3" s="97">
        <v>140</v>
      </c>
      <c r="AV3" s="52">
        <v>130</v>
      </c>
      <c r="AW3" s="3">
        <v>165</v>
      </c>
      <c r="AX3" s="43">
        <v>270</v>
      </c>
      <c r="AY3" s="62">
        <v>0</v>
      </c>
      <c r="AZ3" s="63">
        <v>0</v>
      </c>
    </row>
    <row r="4" spans="1:57" ht="18.600000000000001" x14ac:dyDescent="0.35">
      <c r="A4" s="115" t="s">
        <v>2</v>
      </c>
      <c r="B4" s="52">
        <v>0</v>
      </c>
      <c r="C4" s="3">
        <v>0</v>
      </c>
      <c r="D4" s="3">
        <v>0</v>
      </c>
      <c r="E4" s="3">
        <v>0</v>
      </c>
      <c r="F4" s="53">
        <v>0</v>
      </c>
      <c r="G4" s="52">
        <v>0</v>
      </c>
      <c r="H4" s="3">
        <v>0</v>
      </c>
      <c r="I4" s="53">
        <v>0</v>
      </c>
      <c r="J4" s="52">
        <v>0</v>
      </c>
      <c r="K4" s="3">
        <v>0</v>
      </c>
      <c r="L4" s="3">
        <v>0</v>
      </c>
      <c r="M4" s="3">
        <v>0</v>
      </c>
      <c r="N4" s="53">
        <v>0</v>
      </c>
      <c r="O4" s="79">
        <v>0</v>
      </c>
      <c r="P4" s="78">
        <v>0</v>
      </c>
      <c r="Q4" s="52">
        <v>60</v>
      </c>
      <c r="R4" s="3">
        <v>0</v>
      </c>
      <c r="S4" s="3">
        <v>30</v>
      </c>
      <c r="T4" s="3">
        <v>0</v>
      </c>
      <c r="U4" s="3">
        <v>0</v>
      </c>
      <c r="V4" s="53">
        <v>0</v>
      </c>
      <c r="W4" s="30">
        <v>30</v>
      </c>
      <c r="X4" s="3">
        <v>0</v>
      </c>
      <c r="Y4" s="3">
        <v>20</v>
      </c>
      <c r="Z4" s="80">
        <v>0</v>
      </c>
      <c r="AA4" s="52">
        <v>0</v>
      </c>
      <c r="AB4" s="3">
        <v>60</v>
      </c>
      <c r="AC4" s="3">
        <v>0</v>
      </c>
      <c r="AD4" s="53">
        <v>0</v>
      </c>
      <c r="AE4" s="30">
        <v>0</v>
      </c>
      <c r="AF4" s="3">
        <v>0</v>
      </c>
      <c r="AG4" s="53">
        <v>0</v>
      </c>
      <c r="AH4" s="52">
        <v>0</v>
      </c>
      <c r="AI4" s="3">
        <v>0</v>
      </c>
      <c r="AJ4" s="3">
        <v>0</v>
      </c>
      <c r="AK4" s="53">
        <v>0</v>
      </c>
      <c r="AL4" s="52">
        <v>30</v>
      </c>
      <c r="AM4" s="3">
        <v>60</v>
      </c>
      <c r="AN4" s="3">
        <v>0</v>
      </c>
      <c r="AO4" s="43">
        <v>60</v>
      </c>
      <c r="AP4" s="43">
        <v>0</v>
      </c>
      <c r="AQ4" s="52">
        <v>60</v>
      </c>
      <c r="AR4" s="3">
        <v>40</v>
      </c>
      <c r="AS4" s="53">
        <v>45</v>
      </c>
      <c r="AT4" s="109"/>
      <c r="AU4" s="97">
        <v>50</v>
      </c>
      <c r="AV4" s="52">
        <v>0</v>
      </c>
      <c r="AW4" s="3">
        <v>0</v>
      </c>
      <c r="AX4" s="43">
        <v>0</v>
      </c>
      <c r="AY4" s="62">
        <v>60</v>
      </c>
      <c r="AZ4" s="63">
        <v>60</v>
      </c>
    </row>
    <row r="5" spans="1:57" ht="18.600000000000001" x14ac:dyDescent="0.35">
      <c r="A5" s="115" t="s">
        <v>4</v>
      </c>
      <c r="B5" s="52">
        <v>40</v>
      </c>
      <c r="C5" s="3">
        <v>40</v>
      </c>
      <c r="D5" s="3">
        <v>40</v>
      </c>
      <c r="E5" s="3">
        <v>40</v>
      </c>
      <c r="F5" s="53">
        <v>40</v>
      </c>
      <c r="G5" s="52">
        <v>40</v>
      </c>
      <c r="H5" s="3">
        <v>40</v>
      </c>
      <c r="I5" s="53">
        <v>40</v>
      </c>
      <c r="J5" s="52">
        <v>40</v>
      </c>
      <c r="K5" s="3">
        <v>40</v>
      </c>
      <c r="L5" s="3">
        <v>40</v>
      </c>
      <c r="M5" s="3">
        <v>40</v>
      </c>
      <c r="N5" s="53">
        <v>40</v>
      </c>
      <c r="O5" s="79">
        <v>40</v>
      </c>
      <c r="P5" s="78">
        <v>40</v>
      </c>
      <c r="Q5" s="52">
        <v>1</v>
      </c>
      <c r="R5" s="3">
        <v>40</v>
      </c>
      <c r="S5" s="3">
        <v>1</v>
      </c>
      <c r="T5" s="3">
        <v>40</v>
      </c>
      <c r="U5" s="3">
        <v>1</v>
      </c>
      <c r="V5" s="53">
        <v>40</v>
      </c>
      <c r="W5" s="30">
        <v>40</v>
      </c>
      <c r="X5" s="3">
        <v>40</v>
      </c>
      <c r="Y5" s="3">
        <v>40</v>
      </c>
      <c r="Z5" s="80">
        <v>40</v>
      </c>
      <c r="AA5" s="52">
        <v>1</v>
      </c>
      <c r="AB5" s="3">
        <v>1</v>
      </c>
      <c r="AC5" s="3">
        <v>1</v>
      </c>
      <c r="AD5" s="53">
        <v>1</v>
      </c>
      <c r="AE5" s="30">
        <v>40</v>
      </c>
      <c r="AF5" s="3">
        <v>40</v>
      </c>
      <c r="AG5" s="53">
        <v>40</v>
      </c>
      <c r="AH5" s="52">
        <v>1</v>
      </c>
      <c r="AI5" s="3">
        <v>1</v>
      </c>
      <c r="AJ5" s="3">
        <v>20</v>
      </c>
      <c r="AK5" s="53">
        <v>1</v>
      </c>
      <c r="AL5" s="52">
        <v>40</v>
      </c>
      <c r="AM5" s="3">
        <v>40</v>
      </c>
      <c r="AN5" s="3">
        <v>40</v>
      </c>
      <c r="AO5" s="43">
        <v>40</v>
      </c>
      <c r="AP5" s="43">
        <v>40</v>
      </c>
      <c r="AQ5" s="52">
        <v>1</v>
      </c>
      <c r="AR5" s="3">
        <v>1</v>
      </c>
      <c r="AS5" s="53">
        <v>40</v>
      </c>
      <c r="AT5" s="109"/>
      <c r="AU5" s="97">
        <v>20</v>
      </c>
      <c r="AV5" s="52">
        <v>40</v>
      </c>
      <c r="AW5" s="3">
        <v>40</v>
      </c>
      <c r="AX5" s="43">
        <v>40</v>
      </c>
      <c r="AY5" s="62">
        <v>1</v>
      </c>
      <c r="AZ5" s="63">
        <v>1</v>
      </c>
    </row>
    <row r="6" spans="1:57" s="12" customFormat="1" ht="18.75" x14ac:dyDescent="0.25">
      <c r="A6" s="116" t="s">
        <v>28</v>
      </c>
      <c r="B6" s="54"/>
      <c r="C6" s="41"/>
      <c r="D6" s="41"/>
      <c r="E6" s="41"/>
      <c r="F6" s="55"/>
      <c r="G6" s="54"/>
      <c r="H6" s="41"/>
      <c r="I6" s="55"/>
      <c r="J6" s="54"/>
      <c r="K6" s="41"/>
      <c r="L6" s="41"/>
      <c r="M6" s="41"/>
      <c r="N6" s="55"/>
      <c r="O6" s="54"/>
      <c r="P6" s="41"/>
      <c r="Q6" s="170"/>
      <c r="R6" s="168"/>
      <c r="S6" s="168"/>
      <c r="T6" s="168"/>
      <c r="U6" s="168"/>
      <c r="V6" s="171"/>
      <c r="W6" s="42"/>
      <c r="X6" s="125"/>
      <c r="Y6" s="125"/>
      <c r="Z6" s="41"/>
      <c r="AA6" s="127"/>
      <c r="AB6" s="125"/>
      <c r="AC6" s="125"/>
      <c r="AD6" s="128"/>
      <c r="AE6" s="41"/>
      <c r="AF6" s="41"/>
      <c r="AG6" s="55"/>
      <c r="AH6" s="54"/>
      <c r="AI6" s="41"/>
      <c r="AJ6" s="41"/>
      <c r="AK6" s="55"/>
      <c r="AL6" s="54"/>
      <c r="AM6" s="41"/>
      <c r="AN6" s="41"/>
      <c r="AO6" s="41"/>
      <c r="AP6" s="41"/>
      <c r="AQ6" s="127"/>
      <c r="AR6" s="125"/>
      <c r="AS6" s="128"/>
      <c r="AT6" s="98"/>
      <c r="AU6" s="98"/>
      <c r="AV6" s="54"/>
      <c r="AW6" s="41"/>
      <c r="AX6" s="41"/>
      <c r="AY6" s="127"/>
      <c r="AZ6" s="128"/>
    </row>
    <row r="7" spans="1:57" ht="18.600000000000001" x14ac:dyDescent="0.35">
      <c r="A7" s="115" t="s">
        <v>3</v>
      </c>
      <c r="B7" s="52">
        <v>4.1000000000000003E-3</v>
      </c>
      <c r="C7" s="3">
        <v>1.9E-3</v>
      </c>
      <c r="D7" s="3">
        <v>2.7999999999999998E-4</v>
      </c>
      <c r="E7" s="3">
        <v>2.5999999999999999E-3</v>
      </c>
      <c r="F7" s="53">
        <v>2.2000000000000001E-3</v>
      </c>
      <c r="G7" s="52">
        <v>1.1000000000000001E-3</v>
      </c>
      <c r="H7" s="3">
        <v>3.3999999999999998E-3</v>
      </c>
      <c r="I7" s="53">
        <v>3.0999999999999999E-3</v>
      </c>
      <c r="J7" s="52">
        <v>3.6000000000000002E-4</v>
      </c>
      <c r="K7" s="3">
        <v>1.5E-3</v>
      </c>
      <c r="L7" s="3">
        <v>5.3000000000000001E-5</v>
      </c>
      <c r="M7" s="3">
        <v>2.2000000000000001E-4</v>
      </c>
      <c r="N7" s="53">
        <v>1.6000000000000001E-4</v>
      </c>
      <c r="O7" s="52">
        <v>2.0000000000000001E-4</v>
      </c>
      <c r="P7" s="43">
        <v>2.3000000000000001E-4</v>
      </c>
      <c r="Q7" s="52">
        <v>9.2999999999999997E-5</v>
      </c>
      <c r="R7" s="3">
        <v>3.6999999999999998E-5</v>
      </c>
      <c r="S7" s="3">
        <v>2.0999999999999999E-5</v>
      </c>
      <c r="T7" s="3">
        <v>1.1999999999999999E-3</v>
      </c>
      <c r="U7" s="3">
        <v>1.9000000000000001E-5</v>
      </c>
      <c r="V7" s="53">
        <v>5.5999999999999999E-3</v>
      </c>
      <c r="W7" s="142"/>
      <c r="X7" s="3">
        <v>2.6999999999999999E-5</v>
      </c>
      <c r="Y7" s="25"/>
      <c r="Z7" s="80">
        <v>2.0999999999999999E-3</v>
      </c>
      <c r="AA7" s="52">
        <v>1.5E-5</v>
      </c>
      <c r="AB7" s="142"/>
      <c r="AC7" s="142"/>
      <c r="AD7" s="53">
        <v>2.5999999999999998E-5</v>
      </c>
      <c r="AE7" s="30">
        <v>3.6999999999999998E-5</v>
      </c>
      <c r="AF7" s="3">
        <v>4.4000000000000002E-4</v>
      </c>
      <c r="AG7" s="53">
        <v>1.7000000000000001E-4</v>
      </c>
      <c r="AH7" s="52">
        <v>1.2E-5</v>
      </c>
      <c r="AI7" s="3">
        <v>1.2999999999999999E-5</v>
      </c>
      <c r="AJ7" s="3">
        <v>1.1E-5</v>
      </c>
      <c r="AK7" s="53">
        <v>1.8E-5</v>
      </c>
      <c r="AL7" s="52">
        <v>3.2000000000000003E-4</v>
      </c>
      <c r="AM7" s="3">
        <v>5.1E-5</v>
      </c>
      <c r="AN7" s="3">
        <v>2.7E-4</v>
      </c>
      <c r="AO7" s="43">
        <v>2.1000000000000001E-4</v>
      </c>
      <c r="AP7" s="131"/>
      <c r="AQ7" s="132"/>
      <c r="AR7" s="142"/>
      <c r="AS7" s="147"/>
      <c r="AT7" s="108"/>
      <c r="AU7" s="97">
        <v>1.2E-5</v>
      </c>
      <c r="AV7" s="52">
        <v>3.3E-4</v>
      </c>
      <c r="AW7" s="3">
        <v>1.6000000000000001E-3</v>
      </c>
      <c r="AX7" s="43">
        <v>9.2000000000000003E-4</v>
      </c>
      <c r="AY7" s="132"/>
      <c r="AZ7" s="159"/>
    </row>
    <row r="8" spans="1:57" ht="18.75" x14ac:dyDescent="0.25">
      <c r="A8" s="117" t="s">
        <v>6</v>
      </c>
      <c r="B8" s="56">
        <f t="shared" ref="B8:P8" si="0">B7/B5</f>
        <v>1.0250000000000001E-4</v>
      </c>
      <c r="C8" s="4">
        <f t="shared" si="0"/>
        <v>4.7500000000000003E-5</v>
      </c>
      <c r="D8" s="4">
        <f t="shared" si="0"/>
        <v>6.999999999999999E-6</v>
      </c>
      <c r="E8" s="4">
        <f t="shared" si="0"/>
        <v>6.4999999999999994E-5</v>
      </c>
      <c r="F8" s="57">
        <f t="shared" si="0"/>
        <v>5.5000000000000002E-5</v>
      </c>
      <c r="G8" s="56">
        <f t="shared" si="0"/>
        <v>2.7500000000000001E-5</v>
      </c>
      <c r="H8" s="4">
        <f t="shared" si="0"/>
        <v>8.4999999999999993E-5</v>
      </c>
      <c r="I8" s="57">
        <f t="shared" si="0"/>
        <v>7.75E-5</v>
      </c>
      <c r="J8" s="56">
        <f t="shared" si="0"/>
        <v>9.0000000000000002E-6</v>
      </c>
      <c r="K8" s="4">
        <f t="shared" si="0"/>
        <v>3.7500000000000003E-5</v>
      </c>
      <c r="L8" s="4">
        <f t="shared" si="0"/>
        <v>1.325E-6</v>
      </c>
      <c r="M8" s="4">
        <f t="shared" si="0"/>
        <v>5.4999999999999999E-6</v>
      </c>
      <c r="N8" s="57">
        <f t="shared" si="0"/>
        <v>4.0000000000000007E-6</v>
      </c>
      <c r="O8" s="56">
        <f t="shared" si="0"/>
        <v>5.0000000000000004E-6</v>
      </c>
      <c r="P8" s="44">
        <f t="shared" si="0"/>
        <v>5.75E-6</v>
      </c>
      <c r="Q8" s="220">
        <f>((((Q7*(Q2-Q3-Q4))+(Q7*(Q3/Q5)))/(Q2-Q4))*(Q2/(Q2+R2)))+((((R7*(R2-R3-R4))+(R7*(R3/R5)))/(R2-R4))*(R2/(Q2+R2)))</f>
        <v>6.1924687500000003E-5</v>
      </c>
      <c r="R8" s="221"/>
      <c r="S8" s="221">
        <f t="shared" ref="S8" si="1">((((S7*(S2-S3-S4))+(S7*(S3/S5)))/(S2-S4))*(S2/(S2+T2)))+((((T7*(T2-T3-T4))+(T7*(T3/T5)))/(T2-T4))*(T2/(S2+T2)))</f>
        <v>2.293965517241379E-5</v>
      </c>
      <c r="T8" s="221"/>
      <c r="U8" s="221">
        <f t="shared" ref="U8" si="2">((((U7*(U2-U3-U4))+(U7*(U3/U5)))/(U2-U4))*(U2/(U2+V2)))+((((V7*(V2-V3-V4))+(V7*(V3/V5)))/(V2-V4))*(V2/(U2+V2)))</f>
        <v>6.2734939759036159E-5</v>
      </c>
      <c r="V8" s="224"/>
      <c r="W8" s="143"/>
      <c r="X8" s="4">
        <f>((X7*(X2-X3-X4))+(X7*(X3/X5)))/(X2-X4)</f>
        <v>1.2897321428571427E-5</v>
      </c>
      <c r="Y8" s="27"/>
      <c r="Z8" s="81">
        <f>((Z7*(Z2-Z3-Z4))+(Z7*(Z3/Z5)))/(Z2-Z4)</f>
        <v>5.2500000000000002E-5</v>
      </c>
      <c r="AA8" s="56">
        <f t="shared" ref="AA8:AD8" si="3">((AA7*(AA2-AA3-AA4))+(AA7*(AA3/AA5)))/(AA2-AA4)</f>
        <v>1.5000000000000002E-5</v>
      </c>
      <c r="AB8" s="143"/>
      <c r="AC8" s="143"/>
      <c r="AD8" s="134">
        <f t="shared" si="3"/>
        <v>2.5999999999999998E-5</v>
      </c>
      <c r="AE8" s="31">
        <f t="shared" ref="AE8:AO8" si="4">((AE7*(AE2-AE3-AE4))+(AE7*(AE3/AE5)))/(AE2-AE4)</f>
        <v>3.1966279069767443E-5</v>
      </c>
      <c r="AF8" s="4">
        <f t="shared" si="4"/>
        <v>1.8975E-4</v>
      </c>
      <c r="AG8" s="57">
        <f t="shared" si="4"/>
        <v>8.2763157894736857E-5</v>
      </c>
      <c r="AH8" s="56">
        <f t="shared" si="4"/>
        <v>1.2E-5</v>
      </c>
      <c r="AI8" s="4">
        <f t="shared" si="4"/>
        <v>1.2999999999999999E-5</v>
      </c>
      <c r="AJ8" s="4">
        <f t="shared" si="4"/>
        <v>8.5342696629213483E-6</v>
      </c>
      <c r="AK8" s="57">
        <f t="shared" si="4"/>
        <v>1.8E-5</v>
      </c>
      <c r="AL8" s="56">
        <f t="shared" si="4"/>
        <v>1.8773913043478263E-4</v>
      </c>
      <c r="AM8" s="4">
        <f t="shared" si="4"/>
        <v>2.0679878048780487E-5</v>
      </c>
      <c r="AN8" s="4">
        <f t="shared" si="4"/>
        <v>2.0265697674418605E-4</v>
      </c>
      <c r="AO8" s="44">
        <f t="shared" si="4"/>
        <v>1.8044845360824744E-4</v>
      </c>
      <c r="AP8" s="91"/>
      <c r="AQ8" s="132"/>
      <c r="AR8" s="142"/>
      <c r="AS8" s="147"/>
      <c r="AT8" s="109"/>
      <c r="AU8" s="99">
        <f>((AU7*(AU2-AU3-AU4))+(AU7*(AU3/AU5)))/(AU2-AU4)</f>
        <v>7.8545454545454543E-6</v>
      </c>
      <c r="AV8" s="56">
        <f>((AV7*(AV2-AV3-AV4))+(AV7*(AV3/AV5)))/(AV2-AV4)</f>
        <v>1.9057499999999998E-4</v>
      </c>
      <c r="AW8" s="4">
        <f>((AW7*(AW2-AW3-AW4))+(AW7*(AW3/AW5)))/(AW2-AW4)</f>
        <v>9.0054347826086967E-4</v>
      </c>
      <c r="AX8" s="44">
        <f>((AX7*(AX2-AX3-AX4))+(AX7*(AX3/AX5)))/(AX2-AX4)</f>
        <v>2.5646575342465751E-4</v>
      </c>
      <c r="AY8" s="132"/>
      <c r="AZ8" s="159"/>
    </row>
    <row r="9" spans="1:57" ht="18.600000000000001" x14ac:dyDescent="0.35">
      <c r="A9" s="118" t="s">
        <v>7</v>
      </c>
      <c r="B9" s="58">
        <f>B8/0.00015</f>
        <v>0.68333333333333346</v>
      </c>
      <c r="C9" s="5">
        <f t="shared" ref="C9:P9" si="5">C8/0.00015</f>
        <v>0.31666666666666671</v>
      </c>
      <c r="D9" s="5">
        <f t="shared" si="5"/>
        <v>4.6666666666666662E-2</v>
      </c>
      <c r="E9" s="5">
        <f t="shared" si="5"/>
        <v>0.43333333333333335</v>
      </c>
      <c r="F9" s="59">
        <f t="shared" si="5"/>
        <v>0.3666666666666667</v>
      </c>
      <c r="G9" s="58">
        <f t="shared" si="5"/>
        <v>0.18333333333333335</v>
      </c>
      <c r="H9" s="5">
        <f t="shared" si="5"/>
        <v>0.56666666666666665</v>
      </c>
      <c r="I9" s="59">
        <f t="shared" si="5"/>
        <v>0.51666666666666672</v>
      </c>
      <c r="J9" s="58">
        <f t="shared" si="5"/>
        <v>6.0000000000000005E-2</v>
      </c>
      <c r="K9" s="5">
        <f t="shared" si="5"/>
        <v>0.25000000000000006</v>
      </c>
      <c r="L9" s="5">
        <f t="shared" si="5"/>
        <v>8.8333333333333337E-3</v>
      </c>
      <c r="M9" s="5">
        <f t="shared" si="5"/>
        <v>3.6666666666666667E-2</v>
      </c>
      <c r="N9" s="59">
        <f t="shared" si="5"/>
        <v>2.6666666666666672E-2</v>
      </c>
      <c r="O9" s="58">
        <f t="shared" si="5"/>
        <v>3.333333333333334E-2</v>
      </c>
      <c r="P9" s="45">
        <f t="shared" si="5"/>
        <v>3.8333333333333337E-2</v>
      </c>
      <c r="Q9" s="222">
        <f>Q8/0.00015</f>
        <v>0.41283125000000004</v>
      </c>
      <c r="R9" s="223"/>
      <c r="S9" s="223">
        <f t="shared" ref="S9" si="6">S8/0.00015</f>
        <v>0.1529310344827586</v>
      </c>
      <c r="T9" s="223"/>
      <c r="U9" s="223">
        <f t="shared" ref="U9" si="7">U8/0.00015</f>
        <v>0.41823293172690779</v>
      </c>
      <c r="V9" s="225"/>
      <c r="W9" s="144"/>
      <c r="X9" s="5">
        <f t="shared" ref="X9" si="8">X8/0.00015</f>
        <v>8.5982142857142854E-2</v>
      </c>
      <c r="Y9" s="23"/>
      <c r="Z9" s="82">
        <f>Z8/0.00015</f>
        <v>0.35000000000000003</v>
      </c>
      <c r="AA9" s="154">
        <f t="shared" ref="AA9:AD9" si="9">AA8/0.00015</f>
        <v>0.10000000000000002</v>
      </c>
      <c r="AB9" s="144"/>
      <c r="AC9" s="144"/>
      <c r="AD9" s="155">
        <f t="shared" si="9"/>
        <v>0.17333333333333334</v>
      </c>
      <c r="AE9" s="32">
        <f t="shared" ref="AE9" si="10">AE8/0.00015</f>
        <v>0.21310852713178297</v>
      </c>
      <c r="AF9" s="5">
        <f t="shared" ref="AF9" si="11">AF8/0.00015</f>
        <v>1.2650000000000001</v>
      </c>
      <c r="AG9" s="59">
        <f t="shared" ref="AG9" si="12">AG8/0.00015</f>
        <v>0.55175438596491244</v>
      </c>
      <c r="AH9" s="58">
        <f t="shared" ref="AH9" si="13">AH8/0.00015</f>
        <v>8.0000000000000016E-2</v>
      </c>
      <c r="AI9" s="5">
        <f t="shared" ref="AI9" si="14">AI8/0.00015</f>
        <v>8.666666666666667E-2</v>
      </c>
      <c r="AJ9" s="5">
        <f t="shared" ref="AJ9" si="15">AJ8/0.00015</f>
        <v>5.6895131086142324E-2</v>
      </c>
      <c r="AK9" s="59">
        <f t="shared" ref="AK9" si="16">AK8/0.00015</f>
        <v>0.12000000000000001</v>
      </c>
      <c r="AL9" s="58">
        <f t="shared" ref="AL9" si="17">AL8/0.00015</f>
        <v>1.2515942028985509</v>
      </c>
      <c r="AM9" s="5">
        <f t="shared" ref="AM9" si="18">AM8/0.00015</f>
        <v>0.1378658536585366</v>
      </c>
      <c r="AN9" s="5">
        <f t="shared" ref="AN9" si="19">AN8/0.00015</f>
        <v>1.3510465116279071</v>
      </c>
      <c r="AO9" s="45">
        <f t="shared" ref="AO9" si="20">AO8/0.00015</f>
        <v>1.2029896907216497</v>
      </c>
      <c r="AP9" s="89"/>
      <c r="AQ9" s="132"/>
      <c r="AR9" s="142"/>
      <c r="AS9" s="147"/>
      <c r="AT9" s="109"/>
      <c r="AU9" s="100">
        <f t="shared" ref="AU9" si="21">AU8/0.00015</f>
        <v>5.2363636363636369E-2</v>
      </c>
      <c r="AV9" s="58">
        <f t="shared" ref="AV9" si="22">AV8/0.00015</f>
        <v>1.2705</v>
      </c>
      <c r="AW9" s="5">
        <f t="shared" ref="AW9" si="23">AW8/0.00015</f>
        <v>6.0036231884057987</v>
      </c>
      <c r="AX9" s="45">
        <f t="shared" ref="AX9" si="24">AX8/0.00015</f>
        <v>1.7097716894977169</v>
      </c>
      <c r="AY9" s="132"/>
      <c r="AZ9" s="159"/>
    </row>
    <row r="10" spans="1:57" ht="18.95" thickBot="1" x14ac:dyDescent="0.4">
      <c r="A10" s="119" t="s">
        <v>5</v>
      </c>
      <c r="B10" s="60">
        <f>B9</f>
        <v>0.68333333333333346</v>
      </c>
      <c r="C10" s="22">
        <f t="shared" ref="C10:AX10" si="25">C9</f>
        <v>0.31666666666666671</v>
      </c>
      <c r="D10" s="22">
        <f t="shared" si="25"/>
        <v>4.6666666666666662E-2</v>
      </c>
      <c r="E10" s="22">
        <f t="shared" si="25"/>
        <v>0.43333333333333335</v>
      </c>
      <c r="F10" s="61">
        <f t="shared" si="25"/>
        <v>0.3666666666666667</v>
      </c>
      <c r="G10" s="60">
        <f t="shared" si="25"/>
        <v>0.18333333333333335</v>
      </c>
      <c r="H10" s="22">
        <f t="shared" si="25"/>
        <v>0.56666666666666665</v>
      </c>
      <c r="I10" s="61">
        <f t="shared" si="25"/>
        <v>0.51666666666666672</v>
      </c>
      <c r="J10" s="60">
        <f t="shared" si="25"/>
        <v>6.0000000000000005E-2</v>
      </c>
      <c r="K10" s="22">
        <f t="shared" si="25"/>
        <v>0.25000000000000006</v>
      </c>
      <c r="L10" s="22">
        <f t="shared" si="25"/>
        <v>8.8333333333333337E-3</v>
      </c>
      <c r="M10" s="22">
        <f t="shared" si="25"/>
        <v>3.6666666666666667E-2</v>
      </c>
      <c r="N10" s="61">
        <f t="shared" si="25"/>
        <v>2.6666666666666672E-2</v>
      </c>
      <c r="O10" s="60">
        <f t="shared" si="25"/>
        <v>3.333333333333334E-2</v>
      </c>
      <c r="P10" s="46">
        <f t="shared" si="25"/>
        <v>3.8333333333333337E-2</v>
      </c>
      <c r="Q10" s="216">
        <f>Q9</f>
        <v>0.41283125000000004</v>
      </c>
      <c r="R10" s="217"/>
      <c r="S10" s="217">
        <f>S9</f>
        <v>0.1529310344827586</v>
      </c>
      <c r="T10" s="217"/>
      <c r="U10" s="217">
        <f>U9</f>
        <v>0.41823293172690779</v>
      </c>
      <c r="V10" s="226"/>
      <c r="W10" s="145"/>
      <c r="X10" s="22">
        <f t="shared" si="25"/>
        <v>8.5982142857142854E-2</v>
      </c>
      <c r="Y10" s="24"/>
      <c r="Z10" s="83">
        <f>Z9</f>
        <v>0.35000000000000003</v>
      </c>
      <c r="AA10" s="60">
        <f t="shared" ref="AA10" si="26">AA9</f>
        <v>0.10000000000000002</v>
      </c>
      <c r="AB10" s="151"/>
      <c r="AC10" s="151"/>
      <c r="AD10" s="61">
        <f t="shared" si="25"/>
        <v>0.17333333333333334</v>
      </c>
      <c r="AE10" s="33">
        <f t="shared" si="25"/>
        <v>0.21310852713178297</v>
      </c>
      <c r="AF10" s="22">
        <f t="shared" si="25"/>
        <v>1.2650000000000001</v>
      </c>
      <c r="AG10" s="61">
        <f t="shared" si="25"/>
        <v>0.55175438596491244</v>
      </c>
      <c r="AH10" s="60">
        <f t="shared" si="25"/>
        <v>8.0000000000000016E-2</v>
      </c>
      <c r="AI10" s="22">
        <f t="shared" si="25"/>
        <v>8.666666666666667E-2</v>
      </c>
      <c r="AJ10" s="22">
        <f t="shared" si="25"/>
        <v>5.6895131086142324E-2</v>
      </c>
      <c r="AK10" s="61">
        <f t="shared" si="25"/>
        <v>0.12000000000000001</v>
      </c>
      <c r="AL10" s="60">
        <f t="shared" si="25"/>
        <v>1.2515942028985509</v>
      </c>
      <c r="AM10" s="22">
        <f t="shared" si="25"/>
        <v>0.1378658536585366</v>
      </c>
      <c r="AN10" s="22">
        <f t="shared" si="25"/>
        <v>1.3510465116279071</v>
      </c>
      <c r="AO10" s="46">
        <f t="shared" si="25"/>
        <v>1.2029896907216497</v>
      </c>
      <c r="AP10" s="90"/>
      <c r="AQ10" s="132"/>
      <c r="AR10" s="142"/>
      <c r="AS10" s="147"/>
      <c r="AT10" s="109"/>
      <c r="AU10" s="101">
        <f t="shared" si="25"/>
        <v>5.2363636363636369E-2</v>
      </c>
      <c r="AV10" s="60">
        <f t="shared" si="25"/>
        <v>1.2705</v>
      </c>
      <c r="AW10" s="22">
        <f t="shared" si="25"/>
        <v>6.0036231884057987</v>
      </c>
      <c r="AX10" s="46">
        <f t="shared" si="25"/>
        <v>1.7097716894977169</v>
      </c>
      <c r="AY10" s="132"/>
      <c r="AZ10" s="159"/>
    </row>
    <row r="11" spans="1:57" s="12" customFormat="1" ht="18.75" x14ac:dyDescent="0.25">
      <c r="A11" s="116" t="s">
        <v>27</v>
      </c>
      <c r="B11" s="54"/>
      <c r="C11" s="41"/>
      <c r="D11" s="41"/>
      <c r="E11" s="41"/>
      <c r="F11" s="55"/>
      <c r="G11" s="54"/>
      <c r="H11" s="41"/>
      <c r="I11" s="55"/>
      <c r="J11" s="54"/>
      <c r="K11" s="41"/>
      <c r="L11" s="41"/>
      <c r="M11" s="41"/>
      <c r="N11" s="55"/>
      <c r="O11" s="54"/>
      <c r="P11" s="41"/>
      <c r="Q11" s="170"/>
      <c r="R11" s="168"/>
      <c r="S11" s="168"/>
      <c r="T11" s="168"/>
      <c r="U11" s="168"/>
      <c r="V11" s="171"/>
      <c r="W11" s="42"/>
      <c r="X11" s="125"/>
      <c r="Y11" s="125"/>
      <c r="Z11" s="41"/>
      <c r="AA11" s="127"/>
      <c r="AB11" s="125"/>
      <c r="AC11" s="125"/>
      <c r="AD11" s="128"/>
      <c r="AE11" s="41"/>
      <c r="AF11" s="41"/>
      <c r="AG11" s="55"/>
      <c r="AH11" s="54"/>
      <c r="AI11" s="41"/>
      <c r="AJ11" s="41"/>
      <c r="AK11" s="55"/>
      <c r="AL11" s="54"/>
      <c r="AM11" s="41"/>
      <c r="AN11" s="41"/>
      <c r="AO11" s="41"/>
      <c r="AP11" s="156"/>
      <c r="AQ11" s="127"/>
      <c r="AR11" s="125"/>
      <c r="AS11" s="128"/>
      <c r="AT11" s="98"/>
      <c r="AU11" s="98"/>
      <c r="AV11" s="54"/>
      <c r="AW11" s="41"/>
      <c r="AX11" s="41"/>
      <c r="AY11" s="127"/>
      <c r="AZ11" s="128"/>
    </row>
    <row r="12" spans="1:57" ht="18.600000000000001" x14ac:dyDescent="0.35">
      <c r="A12" s="115" t="s">
        <v>3</v>
      </c>
      <c r="B12" s="62">
        <v>0.28000000000000003</v>
      </c>
      <c r="C12" s="11">
        <v>0.44</v>
      </c>
      <c r="D12" s="11">
        <v>1.7000000000000001E-2</v>
      </c>
      <c r="E12" s="11">
        <v>0.26</v>
      </c>
      <c r="F12" s="63">
        <v>0.24</v>
      </c>
      <c r="G12" s="62">
        <v>6.9000000000000006E-2</v>
      </c>
      <c r="H12" s="11">
        <v>0.2</v>
      </c>
      <c r="I12" s="63">
        <v>5.3999999999999999E-2</v>
      </c>
      <c r="J12" s="62">
        <v>2.3E-2</v>
      </c>
      <c r="K12" s="11">
        <v>0.48</v>
      </c>
      <c r="L12" s="11">
        <v>6.3E-2</v>
      </c>
      <c r="M12" s="11">
        <v>2.1999999999999999E-2</v>
      </c>
      <c r="N12" s="63">
        <v>0.03</v>
      </c>
      <c r="O12" s="62">
        <v>0.03</v>
      </c>
      <c r="P12" s="47">
        <v>1.0999999999999999E-2</v>
      </c>
      <c r="Q12" s="62">
        <v>2.4E-2</v>
      </c>
      <c r="R12" s="11">
        <v>1.8800000000000001E-2</v>
      </c>
      <c r="S12" s="11">
        <v>2.1000000000000001E-2</v>
      </c>
      <c r="T12" s="11">
        <v>0.04</v>
      </c>
      <c r="U12" s="11">
        <v>4.5999999999999999E-2</v>
      </c>
      <c r="V12" s="63">
        <v>0.24</v>
      </c>
      <c r="W12" s="34">
        <v>9.6000000000000002E-2</v>
      </c>
      <c r="X12" s="11">
        <v>1.6E-2</v>
      </c>
      <c r="Y12" s="11">
        <v>1.2999999999999999E-2</v>
      </c>
      <c r="Z12" s="131"/>
      <c r="AA12" s="52">
        <v>0.12</v>
      </c>
      <c r="AB12" s="3">
        <v>8.3000000000000004E-2</v>
      </c>
      <c r="AC12" s="3">
        <v>6.7000000000000004E-2</v>
      </c>
      <c r="AD12" s="53">
        <v>6.0999999999999999E-2</v>
      </c>
      <c r="AE12" s="34">
        <v>1.0999999999999999E-2</v>
      </c>
      <c r="AF12" s="11">
        <v>5.2999999999999999E-2</v>
      </c>
      <c r="AG12" s="63">
        <v>3.6999999999999998E-2</v>
      </c>
      <c r="AH12" s="62">
        <v>0.2</v>
      </c>
      <c r="AI12" s="11">
        <v>1.7999999999999999E-2</v>
      </c>
      <c r="AJ12" s="11">
        <v>1.0999999999999999E-2</v>
      </c>
      <c r="AK12" s="63">
        <v>1.0999999999999999E-2</v>
      </c>
      <c r="AL12" s="132"/>
      <c r="AM12" s="34">
        <v>1.6E-2</v>
      </c>
      <c r="AN12" s="11">
        <v>6.2E-2</v>
      </c>
      <c r="AO12" s="47">
        <v>3.5000000000000003E-2</v>
      </c>
      <c r="AP12" s="47">
        <v>3.5000000000000003E-2</v>
      </c>
      <c r="AQ12" s="62">
        <v>3.3000000000000002E-2</v>
      </c>
      <c r="AR12" s="11">
        <v>0.26</v>
      </c>
      <c r="AS12" s="63">
        <v>5.6000000000000001E-2</v>
      </c>
      <c r="AT12" s="110"/>
      <c r="AU12" s="110"/>
      <c r="AV12" s="62">
        <v>1.6E-2</v>
      </c>
      <c r="AW12" s="25"/>
      <c r="AX12" s="92"/>
      <c r="AY12" s="62">
        <v>0.34</v>
      </c>
      <c r="AZ12" s="63">
        <v>0.22</v>
      </c>
    </row>
    <row r="13" spans="1:57" s="17" customFormat="1" ht="18.75" x14ac:dyDescent="0.25">
      <c r="A13" s="117" t="s">
        <v>6</v>
      </c>
      <c r="B13" s="64">
        <f>B12/B5</f>
        <v>7.000000000000001E-3</v>
      </c>
      <c r="C13" s="14">
        <f t="shared" ref="C13:P13" si="27">C12/C5</f>
        <v>1.0999999999999999E-2</v>
      </c>
      <c r="D13" s="14">
        <f t="shared" si="27"/>
        <v>4.2500000000000003E-4</v>
      </c>
      <c r="E13" s="14">
        <f t="shared" si="27"/>
        <v>6.5000000000000006E-3</v>
      </c>
      <c r="F13" s="65">
        <f t="shared" si="27"/>
        <v>6.0000000000000001E-3</v>
      </c>
      <c r="G13" s="64">
        <f t="shared" si="27"/>
        <v>1.7250000000000002E-3</v>
      </c>
      <c r="H13" s="14">
        <f t="shared" si="27"/>
        <v>5.0000000000000001E-3</v>
      </c>
      <c r="I13" s="65">
        <f t="shared" si="27"/>
        <v>1.3500000000000001E-3</v>
      </c>
      <c r="J13" s="64">
        <f>J12/J5</f>
        <v>5.7499999999999999E-4</v>
      </c>
      <c r="K13" s="14">
        <f>K12/K5</f>
        <v>1.2E-2</v>
      </c>
      <c r="L13" s="14">
        <f>L12/L5</f>
        <v>1.575E-3</v>
      </c>
      <c r="M13" s="14">
        <f>M12/M5</f>
        <v>5.4999999999999992E-4</v>
      </c>
      <c r="N13" s="65">
        <f>N12/N5</f>
        <v>7.5000000000000002E-4</v>
      </c>
      <c r="O13" s="64">
        <f t="shared" si="27"/>
        <v>7.5000000000000002E-4</v>
      </c>
      <c r="P13" s="48">
        <f t="shared" si="27"/>
        <v>2.7499999999999996E-4</v>
      </c>
      <c r="Q13" s="218">
        <f>((((Q12*(Q2-Q3-Q4))+(Q12*(Q3/Q5)))/(Q2-Q4))*(Q2/(Q2+R2)))+((((R12*(R2-R3-R4))+(R12*(R3/R5)))/(R2-R4))*(R2/(Q2+R2)))</f>
        <v>1.6058625E-2</v>
      </c>
      <c r="R13" s="219"/>
      <c r="S13" s="219">
        <f t="shared" ref="S13" si="28">((((S12*(S2-S3-S4))+(S12*(S3/S5)))/(S2-S4))*(S2/(S2+T2)))+((((T12*(T2-T3-T4))+(T12*(T3/T5)))/(T2-T4))*(T2/(S2+T2)))</f>
        <v>1.6689655172413793E-2</v>
      </c>
      <c r="T13" s="219"/>
      <c r="U13" s="219">
        <f t="shared" ref="U13" si="29">((((U12*(U2-U3-U4))+(U12*(U3/U5)))/(U2-U4))*(U2/(U2+V2)))+((((V12*(V2-V3-V4))+(V12*(V3/V5)))/(V2-V4))*(V2/(U2+V2)))</f>
        <v>3.1542168674698792E-2</v>
      </c>
      <c r="V13" s="228"/>
      <c r="W13" s="35">
        <f>((W12*(W2-W3-W4))+(W12*(W3/W5)))/(W2-W4)</f>
        <v>7.035616438356164E-2</v>
      </c>
      <c r="X13" s="14">
        <f>((X12*(X2-X3-X4))+(X12*(X3/X5)))/(X2-X4)</f>
        <v>7.6428571428571431E-3</v>
      </c>
      <c r="Y13" s="14">
        <f>((Y12*(Y2-Y3-Y4))+(Y12*(Y3/Y5)))/(Y2-Y4)</f>
        <v>5.1999999999999995E-4</v>
      </c>
      <c r="Z13" s="88"/>
      <c r="AA13" s="64">
        <f t="shared" ref="AA13" si="30">((AA12*(AA2-AA3-AA4))+(AA12*(AA3/AA5)))/(AA2-AA4)</f>
        <v>0.12000000000000001</v>
      </c>
      <c r="AB13" s="35">
        <f t="shared" ref="AB13" si="31">((AB12*(AB2-AB3-AB4))+(AB12*(AB3/AB5)))/(AB2-AB4)</f>
        <v>8.3000000000000004E-2</v>
      </c>
      <c r="AC13" s="35">
        <f t="shared" ref="AC13" si="32">((AC12*(AC2-AC3-AC4))+(AC12*(AC3/AC5)))/(AC2-AC4)</f>
        <v>6.7000000000000004E-2</v>
      </c>
      <c r="AD13" s="135">
        <f t="shared" ref="AD13" si="33">((AD12*(AD2-AD3-AD4))+(AD12*(AD3/AD5)))/(AD2-AD4)</f>
        <v>6.0999999999999999E-2</v>
      </c>
      <c r="AE13" s="35">
        <f t="shared" ref="AE13:AZ13" si="34">((AE12*(AE2-AE3-AE4))+(AE12*(AE3/AE5)))/(AE2-AE4)</f>
        <v>9.5034883720930205E-3</v>
      </c>
      <c r="AF13" s="14">
        <f t="shared" si="34"/>
        <v>2.2856250000000002E-2</v>
      </c>
      <c r="AG13" s="65">
        <f t="shared" si="34"/>
        <v>1.8013157894736839E-2</v>
      </c>
      <c r="AH13" s="64">
        <f t="shared" si="34"/>
        <v>0.2</v>
      </c>
      <c r="AI13" s="14">
        <f t="shared" si="34"/>
        <v>1.7999999999999999E-2</v>
      </c>
      <c r="AJ13" s="14">
        <f>((AJ12*(AJ2-0-AJ4))+(AJ12*(0/1)))/(AJ2-AJ4)</f>
        <v>1.0999999999999999E-2</v>
      </c>
      <c r="AK13" s="65">
        <f t="shared" si="34"/>
        <v>1.0999999999999999E-2</v>
      </c>
      <c r="AL13" s="139"/>
      <c r="AM13" s="35">
        <f t="shared" si="34"/>
        <v>6.487804878048781E-3</v>
      </c>
      <c r="AN13" s="14">
        <f t="shared" si="34"/>
        <v>4.6536046511627911E-2</v>
      </c>
      <c r="AO13" s="48">
        <f t="shared" si="34"/>
        <v>3.007474226804124E-2</v>
      </c>
      <c r="AP13" s="48">
        <f t="shared" si="34"/>
        <v>8.7500000000000002E-4</v>
      </c>
      <c r="AQ13" s="122">
        <f t="shared" ref="AQ13" si="35">((AQ12*(AQ2-AQ3-AQ4))+(AQ12*(AQ3/AQ5)))/(AQ2-AQ4)</f>
        <v>3.3000000000000002E-2</v>
      </c>
      <c r="AR13" s="48">
        <f t="shared" ref="AR13" si="36">((AR12*(AR2-AR3-AR4))+(AR12*(AR3/AR5)))/(AR2-AR4)</f>
        <v>0.26</v>
      </c>
      <c r="AS13" s="65">
        <f t="shared" ref="AS13" si="37">((AS12*(AS2-AS3-AS4))+(AS12*(AS3/AS5)))/(AS2-AS4)</f>
        <v>4.6421052631578946E-2</v>
      </c>
      <c r="AT13" s="111"/>
      <c r="AU13" s="111"/>
      <c r="AV13" s="64">
        <f t="shared" si="34"/>
        <v>9.2399999999999999E-3</v>
      </c>
      <c r="AW13" s="25"/>
      <c r="AX13" s="92"/>
      <c r="AY13" s="64">
        <f t="shared" ref="AY13" si="38">((AY12*(AY2-AY3-AY4))+(AY12*(AY3/AY5)))/(AY2-AY4)</f>
        <v>0.34</v>
      </c>
      <c r="AZ13" s="65">
        <f t="shared" si="34"/>
        <v>0.21999999999999997</v>
      </c>
    </row>
    <row r="14" spans="1:57" s="18" customFormat="1" ht="18.600000000000001" x14ac:dyDescent="0.35">
      <c r="A14" s="118" t="s">
        <v>7</v>
      </c>
      <c r="B14" s="66">
        <f>B13/3.25</f>
        <v>2.1538461538461542E-3</v>
      </c>
      <c r="C14" s="15">
        <f t="shared" ref="C14:AZ14" si="39">C13/3.25</f>
        <v>3.3846153846153844E-3</v>
      </c>
      <c r="D14" s="15">
        <f t="shared" si="39"/>
        <v>1.3076923076923077E-4</v>
      </c>
      <c r="E14" s="15">
        <f t="shared" si="39"/>
        <v>2E-3</v>
      </c>
      <c r="F14" s="67">
        <f t="shared" si="39"/>
        <v>1.8461538461538461E-3</v>
      </c>
      <c r="G14" s="66">
        <f t="shared" si="39"/>
        <v>5.3076923076923082E-4</v>
      </c>
      <c r="H14" s="15">
        <f t="shared" si="39"/>
        <v>1.5384615384615385E-3</v>
      </c>
      <c r="I14" s="67">
        <f t="shared" si="39"/>
        <v>4.1538461538461542E-4</v>
      </c>
      <c r="J14" s="66">
        <f t="shared" si="39"/>
        <v>1.7692307692307693E-4</v>
      </c>
      <c r="K14" s="15">
        <f t="shared" si="39"/>
        <v>3.6923076923076922E-3</v>
      </c>
      <c r="L14" s="15">
        <f t="shared" si="39"/>
        <v>4.8461538461538461E-4</v>
      </c>
      <c r="M14" s="15">
        <f t="shared" si="39"/>
        <v>1.692307692307692E-4</v>
      </c>
      <c r="N14" s="67">
        <f t="shared" si="39"/>
        <v>2.3076923076923076E-4</v>
      </c>
      <c r="O14" s="66">
        <f t="shared" si="39"/>
        <v>2.3076923076923076E-4</v>
      </c>
      <c r="P14" s="49">
        <f t="shared" si="39"/>
        <v>8.4615384615384601E-5</v>
      </c>
      <c r="Q14" s="214">
        <f>Q13/3.25</f>
        <v>4.9411153846153849E-3</v>
      </c>
      <c r="R14" s="215"/>
      <c r="S14" s="215">
        <f t="shared" ref="S14" si="40">S13/3.25</f>
        <v>5.1352785145888594E-3</v>
      </c>
      <c r="T14" s="215"/>
      <c r="U14" s="215">
        <f t="shared" ref="U14" si="41">U13/3.25</f>
        <v>9.7052826691380895E-3</v>
      </c>
      <c r="V14" s="227"/>
      <c r="W14" s="36">
        <f t="shared" si="39"/>
        <v>2.1648050579557428E-2</v>
      </c>
      <c r="X14" s="15">
        <f t="shared" si="39"/>
        <v>2.3516483516483515E-3</v>
      </c>
      <c r="Y14" s="15">
        <f>Y13/3.25</f>
        <v>1.5999999999999999E-4</v>
      </c>
      <c r="Z14" s="89"/>
      <c r="AA14" s="66">
        <f t="shared" ref="AA14" si="42">AA13/3.25</f>
        <v>3.6923076923076927E-2</v>
      </c>
      <c r="AB14" s="15">
        <f t="shared" ref="AB14" si="43">AB13/3.25</f>
        <v>2.5538461538461541E-2</v>
      </c>
      <c r="AC14" s="15">
        <f t="shared" si="39"/>
        <v>2.0615384615384615E-2</v>
      </c>
      <c r="AD14" s="67">
        <f t="shared" si="39"/>
        <v>1.8769230769230767E-2</v>
      </c>
      <c r="AE14" s="36">
        <f t="shared" si="39"/>
        <v>2.924150268336314E-3</v>
      </c>
      <c r="AF14" s="15">
        <f t="shared" si="39"/>
        <v>7.0326923076923084E-3</v>
      </c>
      <c r="AG14" s="67">
        <f t="shared" si="39"/>
        <v>5.5425101214574887E-3</v>
      </c>
      <c r="AH14" s="66">
        <f t="shared" si="39"/>
        <v>6.1538461538461542E-2</v>
      </c>
      <c r="AI14" s="15">
        <f t="shared" si="39"/>
        <v>5.5384615384615381E-3</v>
      </c>
      <c r="AJ14" s="15">
        <f t="shared" si="39"/>
        <v>3.3846153846153844E-3</v>
      </c>
      <c r="AK14" s="67">
        <f t="shared" si="39"/>
        <v>3.3846153846153844E-3</v>
      </c>
      <c r="AL14" s="140"/>
      <c r="AM14" s="36">
        <f t="shared" si="39"/>
        <v>1.9962476547842403E-3</v>
      </c>
      <c r="AN14" s="15">
        <f t="shared" si="39"/>
        <v>1.4318783542039358E-2</v>
      </c>
      <c r="AO14" s="49">
        <f t="shared" si="39"/>
        <v>9.2537668517049965E-3</v>
      </c>
      <c r="AP14" s="49">
        <f t="shared" si="39"/>
        <v>2.6923076923076922E-4</v>
      </c>
      <c r="AQ14" s="123">
        <f t="shared" ref="AQ14" si="44">AQ13/3.25</f>
        <v>1.0153846153846154E-2</v>
      </c>
      <c r="AR14" s="49">
        <f t="shared" ref="AR14" si="45">AR13/3.25</f>
        <v>0.08</v>
      </c>
      <c r="AS14" s="67">
        <f t="shared" ref="AS14" si="46">AS13/3.25</f>
        <v>1.4283400809716599E-2</v>
      </c>
      <c r="AT14" s="112"/>
      <c r="AU14" s="112"/>
      <c r="AV14" s="66">
        <f t="shared" si="39"/>
        <v>2.843076923076923E-3</v>
      </c>
      <c r="AW14" s="25"/>
      <c r="AX14" s="92"/>
      <c r="AY14" s="66">
        <f t="shared" ref="AY14" si="47">AY13/3.25</f>
        <v>0.10461538461538462</v>
      </c>
      <c r="AZ14" s="67">
        <f t="shared" si="39"/>
        <v>6.7692307692307691E-2</v>
      </c>
    </row>
    <row r="15" spans="1:57" s="16" customFormat="1" ht="18.600000000000001" x14ac:dyDescent="0.35">
      <c r="A15" s="119" t="s">
        <v>5</v>
      </c>
      <c r="B15" s="68">
        <f>B14</f>
        <v>2.1538461538461542E-3</v>
      </c>
      <c r="C15" s="19">
        <f t="shared" ref="C15:AZ15" si="48">C14</f>
        <v>3.3846153846153844E-3</v>
      </c>
      <c r="D15" s="19">
        <f t="shared" si="48"/>
        <v>1.3076923076923077E-4</v>
      </c>
      <c r="E15" s="19">
        <f t="shared" si="48"/>
        <v>2E-3</v>
      </c>
      <c r="F15" s="69">
        <f t="shared" si="48"/>
        <v>1.8461538461538461E-3</v>
      </c>
      <c r="G15" s="68">
        <f t="shared" si="48"/>
        <v>5.3076923076923082E-4</v>
      </c>
      <c r="H15" s="19">
        <f t="shared" si="48"/>
        <v>1.5384615384615385E-3</v>
      </c>
      <c r="I15" s="69">
        <f t="shared" si="48"/>
        <v>4.1538461538461542E-4</v>
      </c>
      <c r="J15" s="68">
        <f t="shared" si="48"/>
        <v>1.7692307692307693E-4</v>
      </c>
      <c r="K15" s="19">
        <f t="shared" si="48"/>
        <v>3.6923076923076922E-3</v>
      </c>
      <c r="L15" s="19">
        <f t="shared" si="48"/>
        <v>4.8461538461538461E-4</v>
      </c>
      <c r="M15" s="19">
        <f t="shared" si="48"/>
        <v>1.692307692307692E-4</v>
      </c>
      <c r="N15" s="69">
        <f t="shared" si="48"/>
        <v>2.3076923076923076E-4</v>
      </c>
      <c r="O15" s="68">
        <f t="shared" si="48"/>
        <v>2.3076923076923076E-4</v>
      </c>
      <c r="P15" s="50">
        <f t="shared" si="48"/>
        <v>8.4615384615384601E-5</v>
      </c>
      <c r="Q15" s="216">
        <f>Q14</f>
        <v>4.9411153846153849E-3</v>
      </c>
      <c r="R15" s="217"/>
      <c r="S15" s="217">
        <f t="shared" ref="S15" si="49">S14</f>
        <v>5.1352785145888594E-3</v>
      </c>
      <c r="T15" s="217"/>
      <c r="U15" s="217">
        <f t="shared" ref="U15" si="50">U14</f>
        <v>9.7052826691380895E-3</v>
      </c>
      <c r="V15" s="226"/>
      <c r="W15" s="37">
        <f t="shared" si="48"/>
        <v>2.1648050579557428E-2</v>
      </c>
      <c r="X15" s="19">
        <f t="shared" si="48"/>
        <v>2.3516483516483515E-3</v>
      </c>
      <c r="Y15" s="19">
        <f>Y14</f>
        <v>1.5999999999999999E-4</v>
      </c>
      <c r="Z15" s="90"/>
      <c r="AA15" s="68">
        <f t="shared" ref="AA15" si="51">AA14</f>
        <v>3.6923076923076927E-2</v>
      </c>
      <c r="AB15" s="19">
        <f t="shared" ref="AB15" si="52">AB14</f>
        <v>2.5538461538461541E-2</v>
      </c>
      <c r="AC15" s="19">
        <f t="shared" si="48"/>
        <v>2.0615384615384615E-2</v>
      </c>
      <c r="AD15" s="69">
        <f t="shared" si="48"/>
        <v>1.8769230769230767E-2</v>
      </c>
      <c r="AE15" s="37">
        <f t="shared" si="48"/>
        <v>2.924150268336314E-3</v>
      </c>
      <c r="AF15" s="19">
        <f t="shared" si="48"/>
        <v>7.0326923076923084E-3</v>
      </c>
      <c r="AG15" s="69">
        <f t="shared" si="48"/>
        <v>5.5425101214574887E-3</v>
      </c>
      <c r="AH15" s="68">
        <f t="shared" si="48"/>
        <v>6.1538461538461542E-2</v>
      </c>
      <c r="AI15" s="19">
        <f t="shared" si="48"/>
        <v>5.5384615384615381E-3</v>
      </c>
      <c r="AJ15" s="19">
        <f t="shared" si="48"/>
        <v>3.3846153846153844E-3</v>
      </c>
      <c r="AK15" s="69">
        <f t="shared" si="48"/>
        <v>3.3846153846153844E-3</v>
      </c>
      <c r="AL15" s="141"/>
      <c r="AM15" s="37">
        <f t="shared" si="48"/>
        <v>1.9962476547842403E-3</v>
      </c>
      <c r="AN15" s="19">
        <f t="shared" si="48"/>
        <v>1.4318783542039358E-2</v>
      </c>
      <c r="AO15" s="50">
        <f t="shared" si="48"/>
        <v>9.2537668517049965E-3</v>
      </c>
      <c r="AP15" s="50">
        <f t="shared" si="48"/>
        <v>2.6923076923076922E-4</v>
      </c>
      <c r="AQ15" s="124">
        <f t="shared" ref="AQ15" si="53">AQ14</f>
        <v>1.0153846153846154E-2</v>
      </c>
      <c r="AR15" s="50">
        <f t="shared" ref="AR15" si="54">AR14</f>
        <v>0.08</v>
      </c>
      <c r="AS15" s="69">
        <f t="shared" ref="AS15" si="55">AS14</f>
        <v>1.4283400809716599E-2</v>
      </c>
      <c r="AT15" s="113"/>
      <c r="AU15" s="113"/>
      <c r="AV15" s="68">
        <f t="shared" si="48"/>
        <v>2.843076923076923E-3</v>
      </c>
      <c r="AW15" s="25"/>
      <c r="AX15" s="92"/>
      <c r="AY15" s="68">
        <f t="shared" ref="AY15" si="56">AY14</f>
        <v>0.10461538461538462</v>
      </c>
      <c r="AZ15" s="69">
        <f t="shared" si="48"/>
        <v>6.7692307692307691E-2</v>
      </c>
    </row>
    <row r="16" spans="1:57" s="12" customFormat="1" ht="18.75" x14ac:dyDescent="0.25">
      <c r="A16" s="116" t="s">
        <v>23</v>
      </c>
      <c r="B16" s="70"/>
      <c r="C16" s="39"/>
      <c r="D16" s="39"/>
      <c r="E16" s="39"/>
      <c r="F16" s="71"/>
      <c r="G16" s="70"/>
      <c r="H16" s="39"/>
      <c r="I16" s="71"/>
      <c r="J16" s="70"/>
      <c r="K16" s="39"/>
      <c r="L16" s="39"/>
      <c r="M16" s="39"/>
      <c r="N16" s="71"/>
      <c r="O16" s="70"/>
      <c r="P16" s="39"/>
      <c r="Q16" s="172"/>
      <c r="R16" s="169"/>
      <c r="S16" s="169"/>
      <c r="T16" s="169"/>
      <c r="U16" s="169"/>
      <c r="V16" s="173"/>
      <c r="W16" s="40"/>
      <c r="X16" s="126"/>
      <c r="Y16" s="126"/>
      <c r="Z16" s="39"/>
      <c r="AA16" s="129"/>
      <c r="AB16" s="126"/>
      <c r="AC16" s="126"/>
      <c r="AD16" s="130"/>
      <c r="AE16" s="39"/>
      <c r="AF16" s="39"/>
      <c r="AG16" s="71"/>
      <c r="AH16" s="70"/>
      <c r="AI16" s="39"/>
      <c r="AJ16" s="39"/>
      <c r="AK16" s="71"/>
      <c r="AL16" s="158"/>
      <c r="AM16" s="39"/>
      <c r="AN16" s="39"/>
      <c r="AO16" s="39"/>
      <c r="AP16" s="39"/>
      <c r="AQ16" s="129"/>
      <c r="AR16" s="126"/>
      <c r="AS16" s="130"/>
      <c r="AT16" s="105"/>
      <c r="AU16" s="105"/>
      <c r="AV16" s="70"/>
      <c r="AW16" s="39"/>
      <c r="AX16" s="39"/>
      <c r="AY16" s="129"/>
      <c r="AZ16" s="130"/>
      <c r="BA16" s="13"/>
      <c r="BB16" s="13"/>
      <c r="BC16" s="13"/>
      <c r="BD16" s="13"/>
      <c r="BE16" s="13"/>
    </row>
    <row r="17" spans="1:57" ht="18.600000000000001" x14ac:dyDescent="0.35">
      <c r="A17" s="115" t="s">
        <v>3</v>
      </c>
      <c r="B17" s="62">
        <v>1.57</v>
      </c>
      <c r="C17" s="11">
        <v>1.65</v>
      </c>
      <c r="D17" s="11">
        <v>0.65</v>
      </c>
      <c r="E17" s="11">
        <v>2.09</v>
      </c>
      <c r="F17" s="63">
        <v>1.77</v>
      </c>
      <c r="G17" s="62">
        <v>2</v>
      </c>
      <c r="H17" s="11">
        <v>3.85</v>
      </c>
      <c r="I17" s="63">
        <v>2.67</v>
      </c>
      <c r="J17" s="62">
        <v>1.95</v>
      </c>
      <c r="K17" s="11">
        <v>5.03</v>
      </c>
      <c r="L17" s="11">
        <v>0.36</v>
      </c>
      <c r="M17" s="11">
        <v>0.45</v>
      </c>
      <c r="N17" s="63">
        <v>0.96</v>
      </c>
      <c r="O17" s="62">
        <v>0.56000000000000005</v>
      </c>
      <c r="P17" s="47">
        <v>0.32</v>
      </c>
      <c r="Q17" s="62">
        <v>0.24</v>
      </c>
      <c r="R17" s="11">
        <v>0.67</v>
      </c>
      <c r="S17" s="11">
        <v>0.23</v>
      </c>
      <c r="T17" s="11">
        <v>0.94</v>
      </c>
      <c r="U17" s="11">
        <v>0.3</v>
      </c>
      <c r="V17" s="63">
        <v>4.03</v>
      </c>
      <c r="W17" s="142"/>
      <c r="X17" s="11">
        <v>0.21</v>
      </c>
      <c r="Y17" s="25"/>
      <c r="Z17" s="84">
        <v>15.94</v>
      </c>
      <c r="AA17" s="62">
        <v>0.18</v>
      </c>
      <c r="AB17" s="142"/>
      <c r="AC17" s="142"/>
      <c r="AD17" s="63">
        <v>0.33</v>
      </c>
      <c r="AE17" s="34">
        <v>0.68</v>
      </c>
      <c r="AF17" s="11">
        <v>1.22</v>
      </c>
      <c r="AG17" s="63">
        <v>0.64</v>
      </c>
      <c r="AH17" s="62">
        <v>0.16</v>
      </c>
      <c r="AI17" s="11">
        <v>0.22</v>
      </c>
      <c r="AJ17" s="11">
        <v>2.09</v>
      </c>
      <c r="AK17" s="63">
        <v>0.4</v>
      </c>
      <c r="AL17" s="62">
        <v>1.0900000000000001</v>
      </c>
      <c r="AM17" s="11">
        <v>0.27</v>
      </c>
      <c r="AN17" s="11">
        <v>0.46</v>
      </c>
      <c r="AO17" s="47">
        <v>0.28000000000000003</v>
      </c>
      <c r="AP17" s="131"/>
      <c r="AQ17" s="132"/>
      <c r="AR17" s="142"/>
      <c r="AS17" s="147"/>
      <c r="AT17" s="108"/>
      <c r="AU17" s="102">
        <v>3.5</v>
      </c>
      <c r="AV17" s="62">
        <v>1.64</v>
      </c>
      <c r="AW17" s="11">
        <v>2.6</v>
      </c>
      <c r="AX17" s="47">
        <v>4.18</v>
      </c>
      <c r="AY17" s="132"/>
      <c r="AZ17" s="159"/>
      <c r="BA17" s="2"/>
      <c r="BB17" s="2"/>
      <c r="BC17" s="2"/>
      <c r="BD17" s="2"/>
      <c r="BE17" s="2"/>
    </row>
    <row r="18" spans="1:57" s="29" customFormat="1" ht="18.75" x14ac:dyDescent="0.25">
      <c r="A18" s="117" t="s">
        <v>6</v>
      </c>
      <c r="B18" s="72">
        <f>B17/B5</f>
        <v>3.925E-2</v>
      </c>
      <c r="C18" s="26">
        <f t="shared" ref="C18:P18" si="57">C17/C5</f>
        <v>4.1249999999999995E-2</v>
      </c>
      <c r="D18" s="26">
        <f t="shared" si="57"/>
        <v>1.6250000000000001E-2</v>
      </c>
      <c r="E18" s="26">
        <f t="shared" si="57"/>
        <v>5.2249999999999998E-2</v>
      </c>
      <c r="F18" s="73">
        <f t="shared" si="57"/>
        <v>4.4249999999999998E-2</v>
      </c>
      <c r="G18" s="72">
        <f t="shared" si="57"/>
        <v>0.05</v>
      </c>
      <c r="H18" s="26">
        <f t="shared" si="57"/>
        <v>9.6250000000000002E-2</v>
      </c>
      <c r="I18" s="73">
        <f t="shared" si="57"/>
        <v>6.6750000000000004E-2</v>
      </c>
      <c r="J18" s="72">
        <f>J17/J5</f>
        <v>4.8750000000000002E-2</v>
      </c>
      <c r="K18" s="26">
        <f>K17/K5</f>
        <v>0.12575</v>
      </c>
      <c r="L18" s="26">
        <f>L17/L5</f>
        <v>8.9999999999999993E-3</v>
      </c>
      <c r="M18" s="26">
        <f>M17/M5</f>
        <v>1.125E-2</v>
      </c>
      <c r="N18" s="73">
        <f>N17/N5</f>
        <v>2.4E-2</v>
      </c>
      <c r="O18" s="72">
        <f t="shared" si="57"/>
        <v>1.4000000000000002E-2</v>
      </c>
      <c r="P18" s="51">
        <f t="shared" si="57"/>
        <v>8.0000000000000002E-3</v>
      </c>
      <c r="Q18" s="220">
        <f>((((Q17*(Q2-Q3-Q4))+(Q17*(Q3/Q5)))/(Q2-Q4))*(Q2/(Q2+R2)))+((((R17*(R2-R3-R4))+(R17*(R3/R5)))/(R2-R4))*(R2/(Q2+R2)))</f>
        <v>0.16465312500000001</v>
      </c>
      <c r="R18" s="221"/>
      <c r="S18" s="221">
        <f t="shared" ref="S18" si="58">((((S17*(S2-S3-S4))+(S17*(S3/S5)))/(S2-S4))*(S2/(S2+T2)))+((((T17*(T2-T3-T4))+(T17*(T3/T5)))/(T2-T4))*(T2/(S2+T2)))</f>
        <v>0.18549568965517244</v>
      </c>
      <c r="T18" s="221"/>
      <c r="U18" s="221">
        <f t="shared" ref="U18" si="59">((((U17*(U2-U3-U4))+(U17*(U3/U5)))/(U2-U4))*(U2/(U2+V2)))+((((V17*(V2-V3-V4))+(V17*(V3/V5)))/(V2-V4))*(V2/(U2+V2)))</f>
        <v>0.22798192771084336</v>
      </c>
      <c r="V18" s="224"/>
      <c r="W18" s="143"/>
      <c r="X18" s="26">
        <f>((X17*(X2-X3-X4))+(X17*(X3/X5)))/(X2-X4)</f>
        <v>0.10031250000000001</v>
      </c>
      <c r="Y18" s="27"/>
      <c r="Z18" s="87">
        <f>((Z17*(Z2-Z3-Z4))+(Z17*(Z3/Z5)))/(Z2-Z4)</f>
        <v>0.39850000000000002</v>
      </c>
      <c r="AA18" s="72">
        <f t="shared" ref="AA18" si="60">((AA17*(AA2-AA3-AA4))+(AA17*(AA3/AA5)))/(AA2-AA4)</f>
        <v>0.18</v>
      </c>
      <c r="AB18" s="143"/>
      <c r="AC18" s="143"/>
      <c r="AD18" s="137">
        <f t="shared" ref="AD18" si="61">((AD17*(AD2-AD3-AD4))+(AD17*(AD3/AD5)))/(AD2-AD4)</f>
        <v>0.33</v>
      </c>
      <c r="AE18" s="38">
        <f t="shared" ref="AE18:AX18" si="62">((AE17*(AE2-AE3-AE4))+(AE17*(AE3/AE5)))/(AE2-AE4)</f>
        <v>0.58748837209302329</v>
      </c>
      <c r="AF18" s="26">
        <f t="shared" si="62"/>
        <v>0.52612499999999995</v>
      </c>
      <c r="AG18" s="73">
        <f t="shared" si="62"/>
        <v>0.31157894736842107</v>
      </c>
      <c r="AH18" s="72">
        <f t="shared" si="62"/>
        <v>0.15999999999999998</v>
      </c>
      <c r="AI18" s="26">
        <f t="shared" si="62"/>
        <v>0.22</v>
      </c>
      <c r="AJ18" s="26">
        <f t="shared" si="62"/>
        <v>1.6215112359550559</v>
      </c>
      <c r="AK18" s="73">
        <f t="shared" si="62"/>
        <v>0.4</v>
      </c>
      <c r="AL18" s="72">
        <f t="shared" si="62"/>
        <v>0.63948641304347842</v>
      </c>
      <c r="AM18" s="26">
        <f t="shared" si="62"/>
        <v>0.10948170731707317</v>
      </c>
      <c r="AN18" s="26">
        <f t="shared" si="62"/>
        <v>0.34526744186046515</v>
      </c>
      <c r="AO18" s="51">
        <f t="shared" si="62"/>
        <v>0.24059793814432992</v>
      </c>
      <c r="AP18" s="91"/>
      <c r="AQ18" s="132"/>
      <c r="AR18" s="142"/>
      <c r="AS18" s="147"/>
      <c r="AT18" s="109"/>
      <c r="AU18" s="106">
        <f t="shared" si="62"/>
        <v>2.290909090909091</v>
      </c>
      <c r="AV18" s="72">
        <f t="shared" si="62"/>
        <v>0.94709999999999994</v>
      </c>
      <c r="AW18" s="26">
        <f t="shared" si="62"/>
        <v>1.4633831521739133</v>
      </c>
      <c r="AX18" s="51">
        <f t="shared" si="62"/>
        <v>1.1652465753424657</v>
      </c>
      <c r="AY18" s="132"/>
      <c r="AZ18" s="159"/>
      <c r="BA18" s="28"/>
      <c r="BB18" s="28"/>
      <c r="BC18" s="28"/>
      <c r="BD18" s="28"/>
      <c r="BE18" s="28"/>
    </row>
    <row r="19" spans="1:57" s="6" customFormat="1" ht="18.75" x14ac:dyDescent="0.25">
      <c r="A19" s="118" t="s">
        <v>7</v>
      </c>
      <c r="B19" s="66">
        <f>B18/10</f>
        <v>3.9249999999999997E-3</v>
      </c>
      <c r="C19" s="15">
        <f t="shared" ref="C19:AX19" si="63">C18/10</f>
        <v>4.1249999999999993E-3</v>
      </c>
      <c r="D19" s="15">
        <f t="shared" si="63"/>
        <v>1.6250000000000001E-3</v>
      </c>
      <c r="E19" s="15">
        <f t="shared" si="63"/>
        <v>5.2249999999999996E-3</v>
      </c>
      <c r="F19" s="67">
        <f t="shared" si="63"/>
        <v>4.4250000000000001E-3</v>
      </c>
      <c r="G19" s="66">
        <f t="shared" si="63"/>
        <v>5.0000000000000001E-3</v>
      </c>
      <c r="H19" s="15">
        <f t="shared" si="63"/>
        <v>9.6249999999999999E-3</v>
      </c>
      <c r="I19" s="67">
        <f t="shared" si="63"/>
        <v>6.6750000000000004E-3</v>
      </c>
      <c r="J19" s="66">
        <f t="shared" si="63"/>
        <v>4.875E-3</v>
      </c>
      <c r="K19" s="15">
        <f t="shared" si="63"/>
        <v>1.2574999999999999E-2</v>
      </c>
      <c r="L19" s="15">
        <f t="shared" si="63"/>
        <v>8.9999999999999998E-4</v>
      </c>
      <c r="M19" s="15">
        <f t="shared" si="63"/>
        <v>1.1249999999999999E-3</v>
      </c>
      <c r="N19" s="67">
        <f t="shared" si="63"/>
        <v>2.4000000000000002E-3</v>
      </c>
      <c r="O19" s="66">
        <f t="shared" si="63"/>
        <v>1.4000000000000002E-3</v>
      </c>
      <c r="P19" s="49">
        <f t="shared" si="63"/>
        <v>8.0000000000000004E-4</v>
      </c>
      <c r="Q19" s="214">
        <f>Q18/10</f>
        <v>1.6465312500000003E-2</v>
      </c>
      <c r="R19" s="215"/>
      <c r="S19" s="215">
        <f t="shared" ref="S19" si="64">S18/10</f>
        <v>1.8549568965517245E-2</v>
      </c>
      <c r="T19" s="215"/>
      <c r="U19" s="215">
        <f t="shared" ref="U19" si="65">U18/10</f>
        <v>2.2798192771084337E-2</v>
      </c>
      <c r="V19" s="227"/>
      <c r="W19" s="144"/>
      <c r="X19" s="15">
        <f t="shared" si="63"/>
        <v>1.0031250000000002E-2</v>
      </c>
      <c r="Y19" s="23"/>
      <c r="Z19" s="85">
        <f>Z18/10</f>
        <v>3.9850000000000003E-2</v>
      </c>
      <c r="AA19" s="66">
        <f t="shared" ref="AA19" si="66">AA18/10</f>
        <v>1.7999999999999999E-2</v>
      </c>
      <c r="AB19" s="144"/>
      <c r="AC19" s="144"/>
      <c r="AD19" s="136">
        <f t="shared" ref="AD19" si="67">AD18/10</f>
        <v>3.3000000000000002E-2</v>
      </c>
      <c r="AE19" s="36">
        <f t="shared" si="63"/>
        <v>5.8748837209302331E-2</v>
      </c>
      <c r="AF19" s="15">
        <f t="shared" si="63"/>
        <v>5.2612499999999993E-2</v>
      </c>
      <c r="AG19" s="67">
        <f t="shared" si="63"/>
        <v>3.1157894736842107E-2</v>
      </c>
      <c r="AH19" s="66">
        <f t="shared" si="63"/>
        <v>1.5999999999999997E-2</v>
      </c>
      <c r="AI19" s="15">
        <f t="shared" si="63"/>
        <v>2.1999999999999999E-2</v>
      </c>
      <c r="AJ19" s="15">
        <f t="shared" si="63"/>
        <v>0.1621511235955056</v>
      </c>
      <c r="AK19" s="67">
        <f t="shared" si="63"/>
        <v>0.04</v>
      </c>
      <c r="AL19" s="66">
        <f t="shared" si="63"/>
        <v>6.3948641304347839E-2</v>
      </c>
      <c r="AM19" s="15">
        <f t="shared" si="63"/>
        <v>1.0948170731707316E-2</v>
      </c>
      <c r="AN19" s="15">
        <f t="shared" si="63"/>
        <v>3.4526744186046517E-2</v>
      </c>
      <c r="AO19" s="49">
        <f t="shared" si="63"/>
        <v>2.4059793814432993E-2</v>
      </c>
      <c r="AP19" s="89"/>
      <c r="AQ19" s="132"/>
      <c r="AR19" s="142"/>
      <c r="AS19" s="147"/>
      <c r="AT19" s="109"/>
      <c r="AU19" s="103">
        <f t="shared" si="63"/>
        <v>0.2290909090909091</v>
      </c>
      <c r="AV19" s="66">
        <f t="shared" si="63"/>
        <v>9.4709999999999989E-2</v>
      </c>
      <c r="AW19" s="15">
        <f t="shared" si="63"/>
        <v>0.14633831521739132</v>
      </c>
      <c r="AX19" s="49">
        <f t="shared" si="63"/>
        <v>0.11652465753424657</v>
      </c>
      <c r="AY19" s="132"/>
      <c r="AZ19" s="159"/>
      <c r="BA19" s="7"/>
      <c r="BB19" s="7"/>
      <c r="BC19" s="7"/>
      <c r="BD19" s="7"/>
      <c r="BE19" s="7"/>
    </row>
    <row r="20" spans="1:57" s="21" customFormat="1" ht="19.5" thickBot="1" x14ac:dyDescent="0.3">
      <c r="A20" s="120" t="s">
        <v>5</v>
      </c>
      <c r="B20" s="68">
        <f>B19</f>
        <v>3.9249999999999997E-3</v>
      </c>
      <c r="C20" s="19">
        <f t="shared" ref="C20:AX20" si="68">C19</f>
        <v>4.1249999999999993E-3</v>
      </c>
      <c r="D20" s="19">
        <f t="shared" si="68"/>
        <v>1.6250000000000001E-3</v>
      </c>
      <c r="E20" s="19">
        <f t="shared" si="68"/>
        <v>5.2249999999999996E-3</v>
      </c>
      <c r="F20" s="69">
        <f t="shared" si="68"/>
        <v>4.4250000000000001E-3</v>
      </c>
      <c r="G20" s="68">
        <f t="shared" si="68"/>
        <v>5.0000000000000001E-3</v>
      </c>
      <c r="H20" s="19">
        <f t="shared" si="68"/>
        <v>9.6249999999999999E-3</v>
      </c>
      <c r="I20" s="69">
        <f t="shared" si="68"/>
        <v>6.6750000000000004E-3</v>
      </c>
      <c r="J20" s="68">
        <f t="shared" si="68"/>
        <v>4.875E-3</v>
      </c>
      <c r="K20" s="19">
        <f t="shared" si="68"/>
        <v>1.2574999999999999E-2</v>
      </c>
      <c r="L20" s="19">
        <f t="shared" si="68"/>
        <v>8.9999999999999998E-4</v>
      </c>
      <c r="M20" s="19">
        <f t="shared" si="68"/>
        <v>1.1249999999999999E-3</v>
      </c>
      <c r="N20" s="69">
        <f t="shared" si="68"/>
        <v>2.4000000000000002E-3</v>
      </c>
      <c r="O20" s="68">
        <f t="shared" si="68"/>
        <v>1.4000000000000002E-3</v>
      </c>
      <c r="P20" s="50">
        <f t="shared" si="68"/>
        <v>8.0000000000000004E-4</v>
      </c>
      <c r="Q20" s="216">
        <f>Q19</f>
        <v>1.6465312500000003E-2</v>
      </c>
      <c r="R20" s="217"/>
      <c r="S20" s="217">
        <f t="shared" ref="S20" si="69">S19</f>
        <v>1.8549568965517245E-2</v>
      </c>
      <c r="T20" s="217"/>
      <c r="U20" s="217">
        <f t="shared" ref="U20" si="70">U19</f>
        <v>2.2798192771084337E-2</v>
      </c>
      <c r="V20" s="226"/>
      <c r="W20" s="145"/>
      <c r="X20" s="19">
        <f t="shared" si="68"/>
        <v>1.0031250000000002E-2</v>
      </c>
      <c r="Y20" s="24"/>
      <c r="Z20" s="86">
        <f>Z19</f>
        <v>3.9850000000000003E-2</v>
      </c>
      <c r="AA20" s="68">
        <f t="shared" ref="AA20" si="71">AA19</f>
        <v>1.7999999999999999E-2</v>
      </c>
      <c r="AB20" s="151"/>
      <c r="AC20" s="151"/>
      <c r="AD20" s="69">
        <f t="shared" si="68"/>
        <v>3.3000000000000002E-2</v>
      </c>
      <c r="AE20" s="37">
        <f t="shared" si="68"/>
        <v>5.8748837209302331E-2</v>
      </c>
      <c r="AF20" s="19">
        <f t="shared" si="68"/>
        <v>5.2612499999999993E-2</v>
      </c>
      <c r="AG20" s="69">
        <f t="shared" si="68"/>
        <v>3.1157894736842107E-2</v>
      </c>
      <c r="AH20" s="68">
        <f t="shared" si="68"/>
        <v>1.5999999999999997E-2</v>
      </c>
      <c r="AI20" s="19">
        <f t="shared" si="68"/>
        <v>2.1999999999999999E-2</v>
      </c>
      <c r="AJ20" s="19">
        <f t="shared" si="68"/>
        <v>0.1621511235955056</v>
      </c>
      <c r="AK20" s="69">
        <f t="shared" si="68"/>
        <v>0.04</v>
      </c>
      <c r="AL20" s="68">
        <f t="shared" si="68"/>
        <v>6.3948641304347839E-2</v>
      </c>
      <c r="AM20" s="19">
        <f t="shared" si="68"/>
        <v>1.0948170731707316E-2</v>
      </c>
      <c r="AN20" s="19">
        <f t="shared" si="68"/>
        <v>3.4526744186046517E-2</v>
      </c>
      <c r="AO20" s="50">
        <f t="shared" si="68"/>
        <v>2.4059793814432993E-2</v>
      </c>
      <c r="AP20" s="90"/>
      <c r="AQ20" s="132"/>
      <c r="AR20" s="142"/>
      <c r="AS20" s="147"/>
      <c r="AT20" s="109"/>
      <c r="AU20" s="104">
        <f t="shared" si="68"/>
        <v>0.2290909090909091</v>
      </c>
      <c r="AV20" s="68">
        <f t="shared" si="68"/>
        <v>9.4709999999999989E-2</v>
      </c>
      <c r="AW20" s="19">
        <f t="shared" si="68"/>
        <v>0.14633831521739132</v>
      </c>
      <c r="AX20" s="50">
        <f t="shared" si="68"/>
        <v>0.11652465753424657</v>
      </c>
      <c r="AY20" s="132"/>
      <c r="AZ20" s="159"/>
      <c r="BA20" s="20"/>
      <c r="BB20" s="20"/>
      <c r="BC20" s="20"/>
      <c r="BD20" s="20"/>
      <c r="BE20" s="20"/>
    </row>
    <row r="21" spans="1:57" s="12" customFormat="1" ht="18.75" x14ac:dyDescent="0.25">
      <c r="A21" s="116" t="s">
        <v>24</v>
      </c>
      <c r="B21" s="70"/>
      <c r="C21" s="39"/>
      <c r="D21" s="39"/>
      <c r="E21" s="39"/>
      <c r="F21" s="71"/>
      <c r="G21" s="70"/>
      <c r="H21" s="39"/>
      <c r="I21" s="71"/>
      <c r="J21" s="70"/>
      <c r="K21" s="39"/>
      <c r="L21" s="39"/>
      <c r="M21" s="39"/>
      <c r="N21" s="71"/>
      <c r="O21" s="70"/>
      <c r="P21" s="39"/>
      <c r="Q21" s="172"/>
      <c r="R21" s="169"/>
      <c r="S21" s="169"/>
      <c r="T21" s="169"/>
      <c r="U21" s="169"/>
      <c r="V21" s="173"/>
      <c r="W21" s="40"/>
      <c r="X21" s="126"/>
      <c r="Y21" s="126"/>
      <c r="Z21" s="39"/>
      <c r="AA21" s="129"/>
      <c r="AB21" s="126"/>
      <c r="AC21" s="126"/>
      <c r="AD21" s="130"/>
      <c r="AE21" s="39"/>
      <c r="AF21" s="39"/>
      <c r="AG21" s="71"/>
      <c r="AH21" s="70"/>
      <c r="AI21" s="39"/>
      <c r="AJ21" s="39"/>
      <c r="AK21" s="71"/>
      <c r="AL21" s="70"/>
      <c r="AM21" s="39"/>
      <c r="AN21" s="39"/>
      <c r="AO21" s="39"/>
      <c r="AP21" s="157"/>
      <c r="AQ21" s="129"/>
      <c r="AR21" s="126"/>
      <c r="AS21" s="130"/>
      <c r="AT21" s="105"/>
      <c r="AU21" s="105"/>
      <c r="AV21" s="70"/>
      <c r="AW21" s="39"/>
      <c r="AX21" s="39"/>
      <c r="AY21" s="129"/>
      <c r="AZ21" s="130"/>
      <c r="BA21" s="13"/>
      <c r="BB21" s="13"/>
      <c r="BC21" s="13"/>
      <c r="BD21" s="13"/>
      <c r="BE21" s="13"/>
    </row>
    <row r="22" spans="1:57" ht="18.75" x14ac:dyDescent="0.25">
      <c r="A22" s="115" t="s">
        <v>3</v>
      </c>
      <c r="B22" s="132"/>
      <c r="C22" s="142"/>
      <c r="D22" s="142"/>
      <c r="E22" s="11">
        <v>1.52</v>
      </c>
      <c r="F22" s="63">
        <v>0.86</v>
      </c>
      <c r="G22" s="132"/>
      <c r="H22" s="142"/>
      <c r="I22" s="147"/>
      <c r="J22" s="62">
        <v>0.92</v>
      </c>
      <c r="K22" s="11">
        <v>1.0900000000000001</v>
      </c>
      <c r="L22" s="142"/>
      <c r="M22" s="142"/>
      <c r="N22" s="147"/>
      <c r="O22" s="132"/>
      <c r="P22" s="47">
        <v>0.28000000000000003</v>
      </c>
      <c r="Q22" s="132"/>
      <c r="R22" s="25"/>
      <c r="S22" s="25"/>
      <c r="T22" s="25"/>
      <c r="U22" s="25"/>
      <c r="V22" s="133"/>
      <c r="W22" s="142"/>
      <c r="X22" s="11">
        <v>0.18</v>
      </c>
      <c r="Y22" s="142"/>
      <c r="Z22" s="146"/>
      <c r="AA22" s="132"/>
      <c r="AB22" s="142"/>
      <c r="AC22" s="142"/>
      <c r="AD22" s="147"/>
      <c r="AE22" s="34">
        <v>0.14000000000000001</v>
      </c>
      <c r="AF22" s="142"/>
      <c r="AG22" s="147"/>
      <c r="AH22" s="62">
        <v>0.14000000000000001</v>
      </c>
      <c r="AI22" s="11">
        <v>0.15</v>
      </c>
      <c r="AJ22" s="11">
        <v>0.34</v>
      </c>
      <c r="AK22" s="63">
        <v>0.15</v>
      </c>
      <c r="AL22" s="62">
        <v>0.11</v>
      </c>
      <c r="AM22" s="142"/>
      <c r="AN22" s="142"/>
      <c r="AO22" s="142"/>
      <c r="AP22" s="146"/>
      <c r="AQ22" s="132"/>
      <c r="AR22" s="142"/>
      <c r="AS22" s="147"/>
      <c r="AT22" s="108"/>
      <c r="AU22" s="102">
        <v>1.1599999999999999</v>
      </c>
      <c r="AV22" s="62">
        <v>0.3</v>
      </c>
      <c r="AW22" s="25"/>
      <c r="AX22" s="92"/>
      <c r="AY22" s="132"/>
      <c r="AZ22" s="159"/>
      <c r="BA22" s="2"/>
      <c r="BB22" s="2"/>
      <c r="BC22" s="2"/>
      <c r="BD22" s="2"/>
      <c r="BE22" s="2"/>
    </row>
    <row r="23" spans="1:57" s="29" customFormat="1" ht="18.75" x14ac:dyDescent="0.25">
      <c r="A23" s="117" t="s">
        <v>6</v>
      </c>
      <c r="B23" s="139"/>
      <c r="C23" s="143"/>
      <c r="D23" s="143"/>
      <c r="E23" s="26">
        <f t="shared" ref="E23:P23" si="72">E22/E5</f>
        <v>3.7999999999999999E-2</v>
      </c>
      <c r="F23" s="73">
        <f t="shared" si="72"/>
        <v>2.1499999999999998E-2</v>
      </c>
      <c r="G23" s="139"/>
      <c r="H23" s="143"/>
      <c r="I23" s="148"/>
      <c r="J23" s="72">
        <f t="shared" si="72"/>
        <v>2.3E-2</v>
      </c>
      <c r="K23" s="26">
        <f t="shared" si="72"/>
        <v>2.7250000000000003E-2</v>
      </c>
      <c r="L23" s="143"/>
      <c r="M23" s="143"/>
      <c r="N23" s="148"/>
      <c r="O23" s="139"/>
      <c r="P23" s="51">
        <f t="shared" si="72"/>
        <v>7.000000000000001E-3</v>
      </c>
      <c r="Q23" s="177"/>
      <c r="R23" s="176"/>
      <c r="S23" s="176"/>
      <c r="T23" s="176"/>
      <c r="U23" s="176"/>
      <c r="V23" s="178"/>
      <c r="W23" s="143"/>
      <c r="X23" s="26">
        <f>((X22*(X2-X3-X4))+(X22*(X3/X5)))/(X2-X4)</f>
        <v>8.5982142857142854E-2</v>
      </c>
      <c r="Y23" s="143"/>
      <c r="Z23" s="94"/>
      <c r="AA23" s="139"/>
      <c r="AB23" s="143"/>
      <c r="AC23" s="143"/>
      <c r="AD23" s="148"/>
      <c r="AE23" s="38">
        <f t="shared" ref="AE23:AV23" si="73">((AE22*(AE2-AE3-AE4))+(AE22*(AE3/AE5)))/(AE2-AE4)</f>
        <v>0.12095348837209303</v>
      </c>
      <c r="AF23" s="143"/>
      <c r="AG23" s="148"/>
      <c r="AH23" s="72">
        <f t="shared" si="73"/>
        <v>0.14000000000000001</v>
      </c>
      <c r="AI23" s="26">
        <f t="shared" si="73"/>
        <v>0.15</v>
      </c>
      <c r="AJ23" s="26">
        <f t="shared" si="73"/>
        <v>0.26378651685393262</v>
      </c>
      <c r="AK23" s="73">
        <f t="shared" si="73"/>
        <v>0.15</v>
      </c>
      <c r="AL23" s="72">
        <f t="shared" si="73"/>
        <v>6.4535326086956515E-2</v>
      </c>
      <c r="AM23" s="143"/>
      <c r="AN23" s="143"/>
      <c r="AO23" s="143"/>
      <c r="AP23" s="94"/>
      <c r="AQ23" s="132"/>
      <c r="AR23" s="142"/>
      <c r="AS23" s="147"/>
      <c r="AT23" s="109"/>
      <c r="AU23" s="106">
        <f t="shared" si="73"/>
        <v>0.75927272727272721</v>
      </c>
      <c r="AV23" s="72">
        <f t="shared" si="73"/>
        <v>0.17325000000000002</v>
      </c>
      <c r="AW23" s="25"/>
      <c r="AX23" s="92"/>
      <c r="AY23" s="132"/>
      <c r="AZ23" s="159"/>
      <c r="BA23" s="28"/>
      <c r="BB23" s="28"/>
      <c r="BC23" s="28"/>
      <c r="BD23" s="28"/>
      <c r="BE23" s="28"/>
    </row>
    <row r="24" spans="1:57" s="6" customFormat="1" ht="18.75" x14ac:dyDescent="0.25">
      <c r="A24" s="118" t="s">
        <v>7</v>
      </c>
      <c r="B24" s="140"/>
      <c r="C24" s="144"/>
      <c r="D24" s="144"/>
      <c r="E24" s="15">
        <f t="shared" ref="E24:AV24" si="74">E23/5</f>
        <v>7.6E-3</v>
      </c>
      <c r="F24" s="67">
        <f t="shared" si="74"/>
        <v>4.3E-3</v>
      </c>
      <c r="G24" s="140"/>
      <c r="H24" s="144"/>
      <c r="I24" s="149"/>
      <c r="J24" s="66">
        <f t="shared" si="74"/>
        <v>4.5999999999999999E-3</v>
      </c>
      <c r="K24" s="15">
        <f t="shared" si="74"/>
        <v>5.4500000000000009E-3</v>
      </c>
      <c r="L24" s="144"/>
      <c r="M24" s="144"/>
      <c r="N24" s="149"/>
      <c r="O24" s="140"/>
      <c r="P24" s="49">
        <f t="shared" si="74"/>
        <v>1.4000000000000002E-3</v>
      </c>
      <c r="Q24" s="174"/>
      <c r="R24" s="175"/>
      <c r="S24" s="175"/>
      <c r="T24" s="175"/>
      <c r="U24" s="175"/>
      <c r="V24" s="179"/>
      <c r="W24" s="144"/>
      <c r="X24" s="15">
        <f t="shared" si="74"/>
        <v>1.7196428571428571E-2</v>
      </c>
      <c r="Y24" s="144"/>
      <c r="Z24" s="93"/>
      <c r="AA24" s="140"/>
      <c r="AB24" s="144"/>
      <c r="AC24" s="144"/>
      <c r="AD24" s="149"/>
      <c r="AE24" s="36">
        <f t="shared" si="74"/>
        <v>2.4190697674418608E-2</v>
      </c>
      <c r="AF24" s="144"/>
      <c r="AG24" s="149"/>
      <c r="AH24" s="66">
        <f t="shared" si="74"/>
        <v>2.8000000000000004E-2</v>
      </c>
      <c r="AI24" s="15">
        <f t="shared" si="74"/>
        <v>0.03</v>
      </c>
      <c r="AJ24" s="15">
        <f t="shared" si="74"/>
        <v>5.2757303370786525E-2</v>
      </c>
      <c r="AK24" s="67">
        <f t="shared" si="74"/>
        <v>0.03</v>
      </c>
      <c r="AL24" s="66">
        <f t="shared" si="74"/>
        <v>1.2907065217391303E-2</v>
      </c>
      <c r="AM24" s="144"/>
      <c r="AN24" s="144"/>
      <c r="AO24" s="144"/>
      <c r="AP24" s="93"/>
      <c r="AQ24" s="132"/>
      <c r="AR24" s="142"/>
      <c r="AS24" s="147"/>
      <c r="AT24" s="109"/>
      <c r="AU24" s="103">
        <f t="shared" si="74"/>
        <v>0.15185454545454544</v>
      </c>
      <c r="AV24" s="66">
        <f t="shared" si="74"/>
        <v>3.465E-2</v>
      </c>
      <c r="AW24" s="25"/>
      <c r="AX24" s="92"/>
      <c r="AY24" s="132"/>
      <c r="AZ24" s="159"/>
      <c r="BA24" s="7"/>
      <c r="BB24" s="7"/>
      <c r="BC24" s="7"/>
      <c r="BD24" s="7"/>
      <c r="BE24" s="7"/>
    </row>
    <row r="25" spans="1:57" s="21" customFormat="1" ht="19.5" thickBot="1" x14ac:dyDescent="0.3">
      <c r="A25" s="121" t="s">
        <v>5</v>
      </c>
      <c r="B25" s="150"/>
      <c r="C25" s="151"/>
      <c r="D25" s="151"/>
      <c r="E25" s="75">
        <f t="shared" ref="E25" si="75">E24</f>
        <v>7.6E-3</v>
      </c>
      <c r="F25" s="76">
        <f t="shared" ref="F25" si="76">F24</f>
        <v>4.3E-3</v>
      </c>
      <c r="G25" s="150"/>
      <c r="H25" s="151"/>
      <c r="I25" s="152"/>
      <c r="J25" s="74">
        <f t="shared" ref="J25" si="77">J24</f>
        <v>4.5999999999999999E-3</v>
      </c>
      <c r="K25" s="75">
        <f t="shared" ref="K25" si="78">K24</f>
        <v>5.4500000000000009E-3</v>
      </c>
      <c r="L25" s="151"/>
      <c r="M25" s="151"/>
      <c r="N25" s="152"/>
      <c r="O25" s="150"/>
      <c r="P25" s="77">
        <f t="shared" ref="P25" si="79">P24</f>
        <v>1.4000000000000002E-3</v>
      </c>
      <c r="Q25" s="180"/>
      <c r="R25" s="181"/>
      <c r="S25" s="181"/>
      <c r="T25" s="181"/>
      <c r="U25" s="181"/>
      <c r="V25" s="182"/>
      <c r="W25" s="151"/>
      <c r="X25" s="75">
        <f t="shared" ref="X25" si="80">X24</f>
        <v>1.7196428571428571E-2</v>
      </c>
      <c r="Y25" s="151"/>
      <c r="Z25" s="153"/>
      <c r="AA25" s="150"/>
      <c r="AB25" s="151"/>
      <c r="AC25" s="151"/>
      <c r="AD25" s="152"/>
      <c r="AE25" s="95">
        <f t="shared" ref="AE25" si="81">AE24</f>
        <v>2.4190697674418608E-2</v>
      </c>
      <c r="AF25" s="151"/>
      <c r="AG25" s="152"/>
      <c r="AH25" s="74">
        <f t="shared" ref="AH25" si="82">AH24</f>
        <v>2.8000000000000004E-2</v>
      </c>
      <c r="AI25" s="75">
        <f t="shared" ref="AI25" si="83">AI24</f>
        <v>0.03</v>
      </c>
      <c r="AJ25" s="75">
        <f t="shared" ref="AJ25" si="84">AJ24</f>
        <v>5.2757303370786525E-2</v>
      </c>
      <c r="AK25" s="76">
        <f t="shared" ref="AK25" si="85">AK24</f>
        <v>0.03</v>
      </c>
      <c r="AL25" s="74">
        <f t="shared" ref="AL25" si="86">AL24</f>
        <v>1.2907065217391303E-2</v>
      </c>
      <c r="AM25" s="151"/>
      <c r="AN25" s="151"/>
      <c r="AO25" s="151"/>
      <c r="AP25" s="153"/>
      <c r="AQ25" s="138"/>
      <c r="AR25" s="160"/>
      <c r="AS25" s="161"/>
      <c r="AT25" s="162"/>
      <c r="AU25" s="107">
        <f t="shared" ref="AU25" si="87">AU24</f>
        <v>0.15185454545454544</v>
      </c>
      <c r="AV25" s="74">
        <f t="shared" ref="AV25" si="88">AV24</f>
        <v>3.465E-2</v>
      </c>
      <c r="AW25" s="163"/>
      <c r="AX25" s="166"/>
      <c r="AY25" s="138"/>
      <c r="AZ25" s="165"/>
      <c r="BA25" s="20"/>
      <c r="BB25" s="20"/>
      <c r="BC25" s="20"/>
      <c r="BD25" s="20"/>
      <c r="BE25" s="20"/>
    </row>
    <row r="26" spans="1:57" s="8" customFormat="1" ht="18.75" x14ac:dyDescent="0.25">
      <c r="A26" s="116"/>
      <c r="B26" s="70"/>
      <c r="C26" s="39"/>
      <c r="D26" s="39"/>
      <c r="E26" s="39"/>
      <c r="F26" s="71"/>
      <c r="G26" s="70"/>
      <c r="H26" s="39"/>
      <c r="I26" s="71"/>
      <c r="J26" s="70"/>
      <c r="K26" s="39"/>
      <c r="L26" s="39"/>
      <c r="M26" s="39"/>
      <c r="AY26" s="9"/>
      <c r="AZ26" s="9"/>
      <c r="BA26" s="9"/>
      <c r="BB26" s="9"/>
      <c r="BC26" s="9"/>
      <c r="BD26" s="9"/>
      <c r="BE26" s="9"/>
    </row>
    <row r="27" spans="1:57" ht="18.75" x14ac:dyDescent="0.25">
      <c r="A27" s="115" t="s">
        <v>3</v>
      </c>
      <c r="Q27" s="203"/>
      <c r="R27" s="203"/>
      <c r="S27" s="167"/>
      <c r="T27" s="167"/>
      <c r="U27" s="167"/>
      <c r="V27" s="167"/>
    </row>
    <row r="28" spans="1:57" ht="18.75" x14ac:dyDescent="0.25">
      <c r="A28" s="117" t="s">
        <v>6</v>
      </c>
    </row>
    <row r="29" spans="1:57" ht="18.75" x14ac:dyDescent="0.25">
      <c r="A29" s="118" t="s">
        <v>7</v>
      </c>
    </row>
  </sheetData>
  <mergeCells count="40">
    <mergeCell ref="AQ1:AS1"/>
    <mergeCell ref="S10:T10"/>
    <mergeCell ref="U10:V10"/>
    <mergeCell ref="Q10:R10"/>
    <mergeCell ref="U14:V14"/>
    <mergeCell ref="U13:V13"/>
    <mergeCell ref="S14:T14"/>
    <mergeCell ref="S13:T13"/>
    <mergeCell ref="Q20:R20"/>
    <mergeCell ref="S20:T20"/>
    <mergeCell ref="U20:V20"/>
    <mergeCell ref="Q19:R19"/>
    <mergeCell ref="Q18:R18"/>
    <mergeCell ref="U18:V18"/>
    <mergeCell ref="U19:V19"/>
    <mergeCell ref="S19:T19"/>
    <mergeCell ref="S18:T18"/>
    <mergeCell ref="AY1:AZ1"/>
    <mergeCell ref="Q1:V1"/>
    <mergeCell ref="Q14:R14"/>
    <mergeCell ref="Q15:R15"/>
    <mergeCell ref="Q13:R13"/>
    <mergeCell ref="Q8:R8"/>
    <mergeCell ref="Q9:R9"/>
    <mergeCell ref="S8:T8"/>
    <mergeCell ref="S9:T9"/>
    <mergeCell ref="U8:V8"/>
    <mergeCell ref="U9:V9"/>
    <mergeCell ref="AH1:AK1"/>
    <mergeCell ref="AL1:AP1"/>
    <mergeCell ref="AV1:AX1"/>
    <mergeCell ref="S15:T15"/>
    <mergeCell ref="U15:V15"/>
    <mergeCell ref="O1:P1"/>
    <mergeCell ref="AE1:AG1"/>
    <mergeCell ref="B1:F1"/>
    <mergeCell ref="G1:I1"/>
    <mergeCell ref="J1:N1"/>
    <mergeCell ref="W1:Z1"/>
    <mergeCell ref="AA1:AD1"/>
  </mergeCells>
  <conditionalFormatting sqref="Q9 X9 Z9 AE9:AN9 AU9:AX9 S9 U9">
    <cfRule type="cellIs" dxfId="1" priority="60" operator="greaterThan">
      <formula>10</formula>
    </cfRule>
  </conditionalFormatting>
  <conditionalFormatting sqref="AO9">
    <cfRule type="cellIs" dxfId="0" priority="22" operator="greaterThan">
      <formula>10</formula>
    </cfRule>
  </conditionalFormatting>
  <pageMargins left="0.7" right="0.7" top="0.75" bottom="0.75" header="0.3" footer="0.3"/>
  <pageSetup paperSize="9" orientation="portrait" r:id="rId1"/>
  <ignoredErrors>
    <ignoredError sqref="AJ13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9" id="{A11F92CD-96FD-4958-B3F4-8625153D5BF5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AY26:XFD26 A10:P10 X10 Z10:AA10 AD10:AN10 AU10:AX10</xm:sqref>
        </x14:conditionalFormatting>
        <x14:conditionalFormatting xmlns:xm="http://schemas.microsoft.com/office/excel/2006/main">
          <x14:cfRule type="iconSet" priority="57" id="{2D9D1760-25C7-4785-9F4F-0CBE001F97BE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A15</xm:sqref>
        </x14:conditionalFormatting>
        <x14:conditionalFormatting xmlns:xm="http://schemas.microsoft.com/office/excel/2006/main">
          <x14:cfRule type="iconSet" priority="56" id="{8B6FD885-BF0A-469E-B956-40692A5F465F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A20</xm:sqref>
        </x14:conditionalFormatting>
        <x14:conditionalFormatting xmlns:xm="http://schemas.microsoft.com/office/excel/2006/main">
          <x14:cfRule type="iconSet" priority="55" id="{3DE471EA-ABDC-4C8C-9CDF-91C543AFB227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B15:Q15 Z15:AK15 AM15:AN15 AP15:AT15 AV15 AY15:AZ15 W15:X15 S15 U15</xm:sqref>
        </x14:conditionalFormatting>
        <x14:conditionalFormatting xmlns:xm="http://schemas.microsoft.com/office/excel/2006/main">
          <x14:cfRule type="iconSet" priority="54" id="{EBE471C7-EA4A-470A-839D-B0DB8080320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B20:P20 Z20:AA20 AD20:AN20 AU20:AX20 W20:X20</xm:sqref>
        </x14:conditionalFormatting>
        <x14:conditionalFormatting xmlns:xm="http://schemas.microsoft.com/office/excel/2006/main">
          <x14:cfRule type="iconSet" priority="53" id="{EAFB3CD7-969B-4B6A-966E-89310FCD3A4A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52" id="{FA1D54B2-3E6D-42A7-B934-B4FAAFDE72F5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E25:F25 X25 J25:K25 P25 AE25 AH25:AL25 AU25:AV25</xm:sqref>
        </x14:conditionalFormatting>
        <x14:conditionalFormatting xmlns:xm="http://schemas.microsoft.com/office/excel/2006/main">
          <x14:cfRule type="iconSet" priority="48" id="{B9AB86AB-8110-406B-ACA5-1B09B6DF5544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Y15</xm:sqref>
        </x14:conditionalFormatting>
        <x14:conditionalFormatting xmlns:xm="http://schemas.microsoft.com/office/excel/2006/main">
          <x14:cfRule type="iconSet" priority="47" id="{ECFD9419-391E-4F94-8626-2D678BA2A908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Y20</xm:sqref>
        </x14:conditionalFormatting>
        <x14:conditionalFormatting xmlns:xm="http://schemas.microsoft.com/office/excel/2006/main">
          <x14:cfRule type="iconSet" priority="45" id="{D0A32276-2BCE-4F4F-9604-AF6BEF6A03D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W10</xm:sqref>
        </x14:conditionalFormatting>
        <x14:conditionalFormatting xmlns:xm="http://schemas.microsoft.com/office/excel/2006/main">
          <x14:cfRule type="iconSet" priority="44" id="{9C9A7743-02BC-4518-9EF2-7AE802D2A602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Y10</xm:sqref>
        </x14:conditionalFormatting>
        <x14:conditionalFormatting xmlns:xm="http://schemas.microsoft.com/office/excel/2006/main">
          <x14:cfRule type="iconSet" priority="43" id="{AFDD8417-250B-4AFB-84BC-ADE03451B2C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W25</xm:sqref>
        </x14:conditionalFormatting>
        <x14:conditionalFormatting xmlns:xm="http://schemas.microsoft.com/office/excel/2006/main">
          <x14:cfRule type="iconSet" priority="42" id="{27279F30-229F-477F-AB06-75232BC1007A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Y25</xm:sqref>
        </x14:conditionalFormatting>
        <x14:conditionalFormatting xmlns:xm="http://schemas.microsoft.com/office/excel/2006/main">
          <x14:cfRule type="iconSet" priority="41" id="{A9023903-C07A-4EC9-81A5-FEE384BDABBE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Z25</xm:sqref>
        </x14:conditionalFormatting>
        <x14:conditionalFormatting xmlns:xm="http://schemas.microsoft.com/office/excel/2006/main">
          <x14:cfRule type="iconSet" priority="40" id="{9082D4B1-23DD-498D-9610-343C7E0D5EE5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B25</xm:sqref>
        </x14:conditionalFormatting>
        <x14:conditionalFormatting xmlns:xm="http://schemas.microsoft.com/office/excel/2006/main">
          <x14:cfRule type="iconSet" priority="39" id="{8318CBBF-AFBF-468D-BC51-0D82D308E8E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C25</xm:sqref>
        </x14:conditionalFormatting>
        <x14:conditionalFormatting xmlns:xm="http://schemas.microsoft.com/office/excel/2006/main">
          <x14:cfRule type="iconSet" priority="38" id="{973A151F-397D-4660-82C6-C930F014C70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D25</xm:sqref>
        </x14:conditionalFormatting>
        <x14:conditionalFormatting xmlns:xm="http://schemas.microsoft.com/office/excel/2006/main">
          <x14:cfRule type="iconSet" priority="37" id="{A544658B-78D4-41DA-A74A-1674006D1D9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G25</xm:sqref>
        </x14:conditionalFormatting>
        <x14:conditionalFormatting xmlns:xm="http://schemas.microsoft.com/office/excel/2006/main">
          <x14:cfRule type="iconSet" priority="36" id="{ED4223A5-514C-46F4-A896-02C275033622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H25</xm:sqref>
        </x14:conditionalFormatting>
        <x14:conditionalFormatting xmlns:xm="http://schemas.microsoft.com/office/excel/2006/main">
          <x14:cfRule type="iconSet" priority="35" id="{3C0F4C19-9BB9-4D3D-BC1B-5A0002DF35AA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I25</xm:sqref>
        </x14:conditionalFormatting>
        <x14:conditionalFormatting xmlns:xm="http://schemas.microsoft.com/office/excel/2006/main">
          <x14:cfRule type="iconSet" priority="33" id="{65BFCCAB-94B8-4607-AECA-B04256FC8177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L25:M25</xm:sqref>
        </x14:conditionalFormatting>
        <x14:conditionalFormatting xmlns:xm="http://schemas.microsoft.com/office/excel/2006/main">
          <x14:cfRule type="iconSet" priority="32" id="{0D317930-BD61-4C2D-BC15-0FF8845B682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N25</xm:sqref>
        </x14:conditionalFormatting>
        <x14:conditionalFormatting xmlns:xm="http://schemas.microsoft.com/office/excel/2006/main">
          <x14:cfRule type="iconSet" priority="31" id="{756D0613-4D2F-418F-B1D3-2D1B42329894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O25</xm:sqref>
        </x14:conditionalFormatting>
        <x14:conditionalFormatting xmlns:xm="http://schemas.microsoft.com/office/excel/2006/main">
          <x14:cfRule type="iconSet" priority="26" id="{B235CB42-2E1D-455B-897F-D8B3C3C1681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AB20</xm:sqref>
        </x14:conditionalFormatting>
        <x14:conditionalFormatting xmlns:xm="http://schemas.microsoft.com/office/excel/2006/main">
          <x14:cfRule type="iconSet" priority="28" id="{393FE3FA-B3AB-4FDF-8C65-ACA43D40E84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AB10</xm:sqref>
        </x14:conditionalFormatting>
        <x14:conditionalFormatting xmlns:xm="http://schemas.microsoft.com/office/excel/2006/main">
          <x14:cfRule type="iconSet" priority="27" id="{8AFFD94E-9BBC-49D0-A31A-8E30BF16DE0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AC10</xm:sqref>
        </x14:conditionalFormatting>
        <x14:conditionalFormatting xmlns:xm="http://schemas.microsoft.com/office/excel/2006/main">
          <x14:cfRule type="iconSet" priority="25" id="{31629F5E-3617-4AD6-9AA2-5388E0C27C6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AC20</xm:sqref>
        </x14:conditionalFormatting>
        <x14:conditionalFormatting xmlns:xm="http://schemas.microsoft.com/office/excel/2006/main">
          <x14:cfRule type="iconSet" priority="24" id="{FD5B2C2D-AE6F-4837-AD11-6888D98F196F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AA25:AD25</xm:sqref>
        </x14:conditionalFormatting>
        <x14:conditionalFormatting xmlns:xm="http://schemas.microsoft.com/office/excel/2006/main">
          <x14:cfRule type="iconSet" priority="23" id="{DF91638B-E118-4864-9F09-E21B82141B5E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AF25:AG25</xm:sqref>
        </x14:conditionalFormatting>
        <x14:conditionalFormatting xmlns:xm="http://schemas.microsoft.com/office/excel/2006/main">
          <x14:cfRule type="iconSet" priority="21" id="{FEA81E9C-4269-4B24-97C5-72856BB9C4EB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AO10</xm:sqref>
        </x14:conditionalFormatting>
        <x14:conditionalFormatting xmlns:xm="http://schemas.microsoft.com/office/excel/2006/main">
          <x14:cfRule type="iconSet" priority="20" id="{9548379A-0FE6-470E-8E04-C28BEFAE2D49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AO15</xm:sqref>
        </x14:conditionalFormatting>
        <x14:conditionalFormatting xmlns:xm="http://schemas.microsoft.com/office/excel/2006/main">
          <x14:cfRule type="iconSet" priority="19" id="{C682C394-91B0-473A-9175-D8DBBE3AD5E5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AO20</xm:sqref>
        </x14:conditionalFormatting>
        <x14:conditionalFormatting xmlns:xm="http://schemas.microsoft.com/office/excel/2006/main">
          <x14:cfRule type="iconSet" priority="17" id="{E2A900C6-20AF-48F4-B8D5-563BAE45A648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AL15</xm:sqref>
        </x14:conditionalFormatting>
        <x14:conditionalFormatting xmlns:xm="http://schemas.microsoft.com/office/excel/2006/main">
          <x14:cfRule type="iconSet" priority="16" id="{3DD5B8F2-1A4F-4D50-B427-3D1869B905B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AP10</xm:sqref>
        </x14:conditionalFormatting>
        <x14:conditionalFormatting xmlns:xm="http://schemas.microsoft.com/office/excel/2006/main">
          <x14:cfRule type="iconSet" priority="15" id="{11129595-C98B-4118-A338-4FFC4E5D1901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AP20</xm:sqref>
        </x14:conditionalFormatting>
        <x14:conditionalFormatting xmlns:xm="http://schemas.microsoft.com/office/excel/2006/main">
          <x14:cfRule type="iconSet" priority="14" id="{C50EB8D7-B708-4035-AEA7-816F69F6F75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AM25</xm:sqref>
        </x14:conditionalFormatting>
        <x14:conditionalFormatting xmlns:xm="http://schemas.microsoft.com/office/excel/2006/main">
          <x14:cfRule type="iconSet" priority="12" id="{DEC99104-A617-46BC-A039-15CB428F799B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AN25</xm:sqref>
        </x14:conditionalFormatting>
        <x14:conditionalFormatting xmlns:xm="http://schemas.microsoft.com/office/excel/2006/main">
          <x14:cfRule type="iconSet" priority="11" id="{BACABB55-B7D3-46D0-B7D4-19615D34C3B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AO25</xm:sqref>
        </x14:conditionalFormatting>
        <x14:conditionalFormatting xmlns:xm="http://schemas.microsoft.com/office/excel/2006/main">
          <x14:cfRule type="iconSet" priority="10" id="{30B2B5F8-491F-455C-874E-9838D18CEDE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AP25</xm:sqref>
        </x14:conditionalFormatting>
        <x14:conditionalFormatting xmlns:xm="http://schemas.microsoft.com/office/excel/2006/main">
          <x14:cfRule type="iconSet" priority="8" id="{37A30D20-2799-4084-900D-3D37878084B1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AU15</xm:sqref>
        </x14:conditionalFormatting>
        <x14:conditionalFormatting xmlns:xm="http://schemas.microsoft.com/office/excel/2006/main">
          <x14:cfRule type="iconSet" priority="5" id="{E5C156BF-817F-417F-9FA7-62B89C369538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Q10</xm:sqref>
        </x14:conditionalFormatting>
        <x14:conditionalFormatting xmlns:xm="http://schemas.microsoft.com/office/excel/2006/main">
          <x14:cfRule type="iconSet" priority="4" id="{401AF610-F93B-4DE5-B506-45C4EE091CD1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S10</xm:sqref>
        </x14:conditionalFormatting>
        <x14:conditionalFormatting xmlns:xm="http://schemas.microsoft.com/office/excel/2006/main">
          <x14:cfRule type="iconSet" priority="3" id="{FF7D6306-82CD-47EF-8116-44FCBEE4339A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U10</xm:sqref>
        </x14:conditionalFormatting>
        <x14:conditionalFormatting xmlns:xm="http://schemas.microsoft.com/office/excel/2006/main">
          <x14:cfRule type="iconSet" priority="2" id="{83C6510E-EAF9-44F9-8CFA-7304E49C5369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Q20 S20 U20</xm:sqref>
        </x14:conditionalFormatting>
        <x14:conditionalFormatting xmlns:xm="http://schemas.microsoft.com/office/excel/2006/main">
          <x14:cfRule type="iconSet" priority="1" id="{40FCC4CB-93F0-45B3-88B2-AA5EE8688BB6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Q25 S25 U25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>
      <selection activeCell="S19" sqref="S1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"/>
  <sheetViews>
    <sheetView workbookViewId="0">
      <selection activeCell="L18" sqref="L18"/>
    </sheetView>
  </sheetViews>
  <sheetFormatPr baseColWidth="10" defaultColWidth="10.85546875" defaultRowHeight="15.75" x14ac:dyDescent="0.25"/>
  <cols>
    <col min="1" max="1" width="21.140625" style="2" customWidth="1"/>
    <col min="2" max="2" width="12.5703125" style="2" customWidth="1"/>
    <col min="3" max="11" width="10.85546875" style="2"/>
    <col min="12" max="12" width="12.85546875" style="2" bestFit="1" customWidth="1"/>
    <col min="13" max="16384" width="10.85546875" style="2"/>
  </cols>
  <sheetData>
    <row r="1" spans="1:7" x14ac:dyDescent="0.25">
      <c r="A1" s="2" t="s">
        <v>59</v>
      </c>
      <c r="B1" s="189" t="s">
        <v>0</v>
      </c>
      <c r="C1" s="189" t="s">
        <v>1</v>
      </c>
      <c r="D1" s="189" t="s">
        <v>2</v>
      </c>
      <c r="E1" s="189" t="s">
        <v>4</v>
      </c>
      <c r="F1" s="2" t="s">
        <v>70</v>
      </c>
      <c r="G1" s="2" t="s">
        <v>48</v>
      </c>
    </row>
    <row r="2" spans="1:7" ht="15.6" x14ac:dyDescent="0.35">
      <c r="A2" s="184" t="s">
        <v>56</v>
      </c>
      <c r="B2" s="189">
        <v>410</v>
      </c>
      <c r="C2" s="189">
        <v>350</v>
      </c>
      <c r="D2" s="189">
        <v>0</v>
      </c>
      <c r="E2" s="189">
        <v>40</v>
      </c>
      <c r="F2" s="2" t="s">
        <v>8</v>
      </c>
      <c r="G2" s="2">
        <v>2019</v>
      </c>
    </row>
    <row r="3" spans="1:7" ht="15.6" x14ac:dyDescent="0.35">
      <c r="A3" s="184" t="s">
        <v>57</v>
      </c>
      <c r="B3" s="189">
        <v>430</v>
      </c>
      <c r="C3" s="189">
        <v>415</v>
      </c>
      <c r="D3" s="189">
        <v>0</v>
      </c>
      <c r="E3" s="189">
        <v>40</v>
      </c>
      <c r="F3" s="2" t="s">
        <v>8</v>
      </c>
      <c r="G3" s="2">
        <v>2019</v>
      </c>
    </row>
    <row r="4" spans="1:7" ht="15.6" x14ac:dyDescent="0.35">
      <c r="A4" s="184" t="s">
        <v>58</v>
      </c>
      <c r="B4" s="189">
        <v>430</v>
      </c>
      <c r="C4" s="189">
        <v>320</v>
      </c>
      <c r="D4" s="189">
        <v>0</v>
      </c>
      <c r="E4" s="189">
        <v>40</v>
      </c>
      <c r="F4" s="2" t="s">
        <v>8</v>
      </c>
      <c r="G4" s="2">
        <v>2019</v>
      </c>
    </row>
    <row r="5" spans="1:7" ht="15.6" x14ac:dyDescent="0.35">
      <c r="A5" s="184" t="s">
        <v>54</v>
      </c>
      <c r="B5" s="189">
        <v>475</v>
      </c>
      <c r="C5" s="189">
        <v>285</v>
      </c>
      <c r="D5" s="189">
        <v>0</v>
      </c>
      <c r="E5" s="189">
        <v>40</v>
      </c>
      <c r="F5" s="2" t="s">
        <v>8</v>
      </c>
      <c r="G5" s="2">
        <v>2019</v>
      </c>
    </row>
    <row r="6" spans="1:7" ht="15.6" x14ac:dyDescent="0.35">
      <c r="A6" s="184" t="s">
        <v>55</v>
      </c>
      <c r="B6" s="189">
        <v>480</v>
      </c>
      <c r="C6" s="189">
        <v>395</v>
      </c>
      <c r="D6" s="189">
        <v>0</v>
      </c>
      <c r="E6" s="189">
        <v>40</v>
      </c>
      <c r="F6" s="2" t="s">
        <v>8</v>
      </c>
      <c r="G6" s="2">
        <v>2019</v>
      </c>
    </row>
    <row r="7" spans="1:7" ht="15.6" x14ac:dyDescent="0.35">
      <c r="A7" s="2" t="s">
        <v>60</v>
      </c>
      <c r="B7" s="2">
        <v>270</v>
      </c>
      <c r="C7" s="2">
        <v>215</v>
      </c>
      <c r="D7" s="189">
        <v>0</v>
      </c>
      <c r="E7" s="189">
        <v>40</v>
      </c>
      <c r="F7" s="2" t="s">
        <v>9</v>
      </c>
      <c r="G7" s="2">
        <v>2019</v>
      </c>
    </row>
    <row r="8" spans="1:7" ht="15.6" x14ac:dyDescent="0.35">
      <c r="A8" s="2" t="s">
        <v>61</v>
      </c>
      <c r="B8" s="2">
        <v>345</v>
      </c>
      <c r="C8" s="2">
        <v>200</v>
      </c>
      <c r="D8" s="189">
        <v>0</v>
      </c>
      <c r="E8" s="189">
        <v>40</v>
      </c>
      <c r="F8" s="2" t="s">
        <v>9</v>
      </c>
      <c r="G8" s="2">
        <v>2019</v>
      </c>
    </row>
    <row r="9" spans="1:7" ht="15.6" x14ac:dyDescent="0.35">
      <c r="A9" s="2" t="s">
        <v>62</v>
      </c>
      <c r="B9" s="2">
        <v>415</v>
      </c>
      <c r="C9" s="2">
        <v>270</v>
      </c>
      <c r="D9" s="189">
        <v>0</v>
      </c>
      <c r="E9" s="189">
        <v>40</v>
      </c>
      <c r="F9" s="2" t="s">
        <v>9</v>
      </c>
      <c r="G9" s="2">
        <v>2019</v>
      </c>
    </row>
    <row r="10" spans="1:7" ht="15.6" x14ac:dyDescent="0.35">
      <c r="A10" s="2" t="s">
        <v>66</v>
      </c>
      <c r="B10" s="2">
        <v>400</v>
      </c>
      <c r="C10" s="2">
        <v>315</v>
      </c>
      <c r="D10" s="189">
        <v>0</v>
      </c>
      <c r="E10" s="189">
        <v>40</v>
      </c>
      <c r="F10" s="2" t="s">
        <v>10</v>
      </c>
      <c r="G10" s="2">
        <v>2019</v>
      </c>
    </row>
    <row r="11" spans="1:7" ht="15.6" x14ac:dyDescent="0.35">
      <c r="A11" s="2" t="s">
        <v>67</v>
      </c>
      <c r="B11" s="2">
        <v>330</v>
      </c>
      <c r="C11" s="2">
        <v>235</v>
      </c>
      <c r="D11" s="189">
        <v>0</v>
      </c>
      <c r="E11" s="189">
        <v>40</v>
      </c>
      <c r="F11" s="2" t="s">
        <v>10</v>
      </c>
      <c r="G11" s="2">
        <v>2019</v>
      </c>
    </row>
    <row r="12" spans="1:7" ht="15.6" x14ac:dyDescent="0.35">
      <c r="A12" s="2" t="s">
        <v>63</v>
      </c>
      <c r="B12" s="2">
        <v>310</v>
      </c>
      <c r="C12" s="2">
        <v>175</v>
      </c>
      <c r="D12" s="189">
        <v>0</v>
      </c>
      <c r="E12" s="189">
        <v>40</v>
      </c>
      <c r="F12" s="2" t="s">
        <v>10</v>
      </c>
      <c r="G12" s="2">
        <v>2019</v>
      </c>
    </row>
    <row r="13" spans="1:7" ht="15.6" x14ac:dyDescent="0.35">
      <c r="A13" s="2" t="s">
        <v>64</v>
      </c>
      <c r="B13" s="2">
        <v>370</v>
      </c>
      <c r="C13" s="2">
        <v>220</v>
      </c>
      <c r="D13" s="189">
        <v>0</v>
      </c>
      <c r="E13" s="189">
        <v>40</v>
      </c>
      <c r="F13" s="2" t="s">
        <v>10</v>
      </c>
      <c r="G13" s="2">
        <v>2019</v>
      </c>
    </row>
    <row r="14" spans="1:7" ht="15.6" x14ac:dyDescent="0.35">
      <c r="A14" s="2" t="s">
        <v>65</v>
      </c>
      <c r="B14" s="2">
        <v>370</v>
      </c>
      <c r="C14" s="2">
        <v>240</v>
      </c>
      <c r="D14" s="2">
        <v>0</v>
      </c>
      <c r="E14" s="2">
        <v>40</v>
      </c>
      <c r="F14" s="2" t="s">
        <v>10</v>
      </c>
      <c r="G14" s="2">
        <v>2019</v>
      </c>
    </row>
    <row r="15" spans="1:7" ht="15.6" x14ac:dyDescent="0.35">
      <c r="A15" s="2" t="s">
        <v>68</v>
      </c>
      <c r="B15" s="2">
        <v>430</v>
      </c>
      <c r="C15" s="2">
        <v>318</v>
      </c>
      <c r="D15" s="189">
        <v>0</v>
      </c>
      <c r="E15" s="189">
        <v>40</v>
      </c>
      <c r="F15" s="2" t="s">
        <v>12</v>
      </c>
      <c r="G15" s="2">
        <v>2019</v>
      </c>
    </row>
    <row r="16" spans="1:7" ht="15.6" x14ac:dyDescent="0.35">
      <c r="A16" s="2" t="s">
        <v>69</v>
      </c>
      <c r="B16" s="2">
        <v>440</v>
      </c>
      <c r="C16" s="2">
        <v>360</v>
      </c>
      <c r="D16" s="189">
        <v>0</v>
      </c>
      <c r="E16" s="189">
        <v>40</v>
      </c>
      <c r="F16" s="2" t="s">
        <v>12</v>
      </c>
      <c r="G16" s="2">
        <v>2019</v>
      </c>
    </row>
    <row r="17" spans="1:12" ht="15.6" x14ac:dyDescent="0.35">
      <c r="A17" s="2" t="s">
        <v>71</v>
      </c>
      <c r="B17" s="2">
        <v>265</v>
      </c>
      <c r="C17" s="2">
        <v>0</v>
      </c>
      <c r="D17" s="2">
        <v>60</v>
      </c>
      <c r="E17" s="2">
        <v>1</v>
      </c>
      <c r="F17" s="2" t="s">
        <v>13</v>
      </c>
      <c r="G17" s="2">
        <v>2019</v>
      </c>
      <c r="H17" s="2">
        <f>$B17/($B18+$B17)</f>
        <v>0.66249999999999998</v>
      </c>
      <c r="L17" s="206" t="str">
        <f>IFERROR(VLOOKUP($A17,BDD!C:O,8,0),"")</f>
        <v/>
      </c>
    </row>
    <row r="18" spans="1:12" ht="15.6" x14ac:dyDescent="0.35">
      <c r="A18" s="2" t="s">
        <v>72</v>
      </c>
      <c r="B18" s="2">
        <v>135</v>
      </c>
      <c r="C18" s="2">
        <v>135</v>
      </c>
      <c r="D18" s="2">
        <v>0</v>
      </c>
      <c r="E18" s="2">
        <v>40</v>
      </c>
      <c r="F18" s="2" t="s">
        <v>13</v>
      </c>
      <c r="G18" s="2">
        <v>2019</v>
      </c>
      <c r="H18" s="2">
        <f>$B18/($B18+$B17)</f>
        <v>0.33750000000000002</v>
      </c>
      <c r="L18" s="207" t="str">
        <f>IFERROR(VLOOKUP($A18,BDD!C:O,8,0),"")</f>
        <v/>
      </c>
    </row>
    <row r="19" spans="1:12" ht="15.6" x14ac:dyDescent="0.35">
      <c r="A19" s="2" t="s">
        <v>115</v>
      </c>
      <c r="B19" s="2" t="s">
        <v>118</v>
      </c>
      <c r="C19" s="2" t="s">
        <v>118</v>
      </c>
      <c r="D19" s="2" t="s">
        <v>118</v>
      </c>
      <c r="E19" s="2" t="s">
        <v>118</v>
      </c>
      <c r="F19" s="2" t="s">
        <v>13</v>
      </c>
      <c r="G19" s="2">
        <v>2019</v>
      </c>
      <c r="I19" s="2" t="e">
        <f>BDD!L66+BDD!L70</f>
        <v>#VALUE!</v>
      </c>
      <c r="L19" s="2" t="str">
        <f>IFERROR(VLOOKUP($A19,BDD!C:O,8,0),"")</f>
        <v/>
      </c>
    </row>
    <row r="20" spans="1:12" ht="15.6" x14ac:dyDescent="0.35">
      <c r="A20" s="2" t="s">
        <v>73</v>
      </c>
      <c r="B20" s="2">
        <v>273</v>
      </c>
      <c r="C20" s="2">
        <v>0</v>
      </c>
      <c r="D20" s="2">
        <v>30</v>
      </c>
      <c r="E20" s="2">
        <v>1</v>
      </c>
      <c r="F20" s="2" t="s">
        <v>13</v>
      </c>
      <c r="G20" s="2">
        <v>2019</v>
      </c>
      <c r="H20" s="2">
        <f>$B20/($B21+$B20)</f>
        <v>0.78448275862068961</v>
      </c>
    </row>
    <row r="21" spans="1:12" x14ac:dyDescent="0.25">
      <c r="A21" s="2" t="s">
        <v>74</v>
      </c>
      <c r="B21" s="2">
        <v>75</v>
      </c>
      <c r="C21" s="2">
        <v>75</v>
      </c>
      <c r="D21" s="2">
        <v>0</v>
      </c>
      <c r="E21" s="2">
        <v>40</v>
      </c>
      <c r="F21" s="2" t="s">
        <v>13</v>
      </c>
      <c r="G21" s="2">
        <v>2019</v>
      </c>
      <c r="H21" s="2">
        <f>$B21/($B21+$B20)</f>
        <v>0.21551724137931033</v>
      </c>
    </row>
    <row r="22" spans="1:12" x14ac:dyDescent="0.25">
      <c r="A22" s="2" t="s">
        <v>109</v>
      </c>
      <c r="B22" s="2" t="s">
        <v>118</v>
      </c>
      <c r="C22" s="2" t="s">
        <v>118</v>
      </c>
      <c r="D22" s="2" t="s">
        <v>118</v>
      </c>
      <c r="E22" s="2" t="s">
        <v>118</v>
      </c>
      <c r="F22" s="2" t="s">
        <v>13</v>
      </c>
      <c r="G22" s="2">
        <v>2019</v>
      </c>
    </row>
    <row r="23" spans="1:12" x14ac:dyDescent="0.25">
      <c r="A23" s="2" t="s">
        <v>75</v>
      </c>
      <c r="B23" s="2">
        <v>265</v>
      </c>
      <c r="C23" s="2">
        <v>0</v>
      </c>
      <c r="D23" s="2">
        <v>0</v>
      </c>
      <c r="E23" s="2">
        <v>1</v>
      </c>
      <c r="F23" s="2" t="s">
        <v>13</v>
      </c>
      <c r="G23" s="2">
        <v>2019</v>
      </c>
      <c r="H23" s="2">
        <f>$B23/($B24+$B23)</f>
        <v>0.63855421686746983</v>
      </c>
    </row>
    <row r="24" spans="1:12" x14ac:dyDescent="0.25">
      <c r="A24" s="2" t="s">
        <v>76</v>
      </c>
      <c r="B24" s="2">
        <v>150</v>
      </c>
      <c r="C24" s="2">
        <v>150</v>
      </c>
      <c r="D24" s="2">
        <v>0</v>
      </c>
      <c r="E24" s="2">
        <v>40</v>
      </c>
      <c r="F24" s="2" t="s">
        <v>13</v>
      </c>
      <c r="G24" s="2">
        <v>2019</v>
      </c>
      <c r="H24" s="2">
        <f>$B24/($B24+$B23)</f>
        <v>0.36144578313253012</v>
      </c>
    </row>
    <row r="25" spans="1:12" x14ac:dyDescent="0.25">
      <c r="A25" s="2" t="s">
        <v>114</v>
      </c>
      <c r="B25" s="2" t="s">
        <v>118</v>
      </c>
      <c r="C25" s="2" t="s">
        <v>118</v>
      </c>
      <c r="D25" s="2" t="s">
        <v>118</v>
      </c>
      <c r="E25" s="2" t="s">
        <v>118</v>
      </c>
      <c r="F25" s="2" t="s">
        <v>13</v>
      </c>
      <c r="G25" s="2">
        <v>2019</v>
      </c>
    </row>
    <row r="26" spans="1:12" x14ac:dyDescent="0.25">
      <c r="A26" s="2" t="s">
        <v>77</v>
      </c>
      <c r="B26" s="2">
        <v>322</v>
      </c>
      <c r="C26" s="2">
        <v>80</v>
      </c>
      <c r="D26" s="2">
        <v>30</v>
      </c>
      <c r="E26" s="2">
        <v>40</v>
      </c>
      <c r="F26" s="2" t="s">
        <v>14</v>
      </c>
      <c r="G26" s="2">
        <v>2019</v>
      </c>
    </row>
    <row r="27" spans="1:12" x14ac:dyDescent="0.25">
      <c r="A27" s="2" t="s">
        <v>78</v>
      </c>
      <c r="B27" s="2">
        <v>280</v>
      </c>
      <c r="C27" s="2">
        <v>150</v>
      </c>
      <c r="D27" s="2">
        <v>0</v>
      </c>
      <c r="E27" s="2">
        <v>40</v>
      </c>
      <c r="F27" s="2" t="s">
        <v>14</v>
      </c>
      <c r="G27" s="2">
        <v>2019</v>
      </c>
    </row>
    <row r="28" spans="1:12" x14ac:dyDescent="0.25">
      <c r="A28" s="2" t="s">
        <v>79</v>
      </c>
      <c r="B28" s="2">
        <v>345</v>
      </c>
      <c r="C28" s="2">
        <v>320</v>
      </c>
      <c r="D28" s="2">
        <v>20</v>
      </c>
      <c r="E28" s="2">
        <v>40</v>
      </c>
      <c r="F28" s="2" t="s">
        <v>14</v>
      </c>
      <c r="G28" s="2">
        <v>2019</v>
      </c>
    </row>
    <row r="29" spans="1:12" x14ac:dyDescent="0.25">
      <c r="A29" s="2" t="s">
        <v>80</v>
      </c>
      <c r="B29" s="2">
        <v>360</v>
      </c>
      <c r="C29" s="2">
        <v>360</v>
      </c>
      <c r="D29" s="2">
        <v>0</v>
      </c>
      <c r="E29" s="2">
        <v>40</v>
      </c>
      <c r="F29" s="2" t="s">
        <v>14</v>
      </c>
      <c r="G29" s="2">
        <v>2019</v>
      </c>
    </row>
    <row r="30" spans="1:12" x14ac:dyDescent="0.25">
      <c r="A30" s="2" t="s">
        <v>81</v>
      </c>
      <c r="B30" s="2">
        <v>330</v>
      </c>
      <c r="C30" s="2">
        <v>0</v>
      </c>
      <c r="D30" s="2">
        <v>0</v>
      </c>
      <c r="E30" s="2">
        <v>1</v>
      </c>
      <c r="F30" s="2" t="s">
        <v>15</v>
      </c>
      <c r="G30" s="2">
        <v>2019</v>
      </c>
    </row>
    <row r="31" spans="1:12" x14ac:dyDescent="0.25">
      <c r="A31" s="2" t="s">
        <v>82</v>
      </c>
      <c r="B31" s="2">
        <v>490</v>
      </c>
      <c r="C31" s="2">
        <v>0</v>
      </c>
      <c r="D31" s="2">
        <v>60</v>
      </c>
      <c r="E31" s="2">
        <v>1</v>
      </c>
      <c r="F31" s="2" t="s">
        <v>15</v>
      </c>
      <c r="G31" s="2">
        <v>2019</v>
      </c>
    </row>
    <row r="32" spans="1:12" x14ac:dyDescent="0.25">
      <c r="A32" s="2" t="s">
        <v>83</v>
      </c>
      <c r="B32" s="2">
        <v>325</v>
      </c>
      <c r="C32" s="2">
        <v>0</v>
      </c>
      <c r="D32" s="2">
        <v>0</v>
      </c>
      <c r="E32" s="2">
        <v>1</v>
      </c>
      <c r="F32" s="2" t="s">
        <v>15</v>
      </c>
      <c r="G32" s="2">
        <v>2019</v>
      </c>
    </row>
    <row r="33" spans="1:7" x14ac:dyDescent="0.25">
      <c r="A33" s="2" t="s">
        <v>84</v>
      </c>
      <c r="B33" s="2">
        <v>375</v>
      </c>
      <c r="C33" s="2">
        <v>0</v>
      </c>
      <c r="D33" s="2">
        <v>0</v>
      </c>
      <c r="E33" s="2">
        <v>1</v>
      </c>
      <c r="F33" s="2" t="s">
        <v>15</v>
      </c>
      <c r="G33" s="2">
        <v>2019</v>
      </c>
    </row>
    <row r="34" spans="1:7" x14ac:dyDescent="0.25">
      <c r="A34" s="2" t="s">
        <v>85</v>
      </c>
      <c r="B34" s="2">
        <v>345</v>
      </c>
      <c r="C34" s="2">
        <v>0</v>
      </c>
      <c r="D34" s="2">
        <v>0</v>
      </c>
      <c r="E34" s="2">
        <v>1</v>
      </c>
      <c r="F34" s="2" t="s">
        <v>15</v>
      </c>
      <c r="G34" s="2">
        <v>2019</v>
      </c>
    </row>
    <row r="35" spans="1:7" x14ac:dyDescent="0.25">
      <c r="A35" s="2" t="s">
        <v>86</v>
      </c>
      <c r="B35" s="2">
        <v>395</v>
      </c>
      <c r="C35" s="2">
        <v>0</v>
      </c>
      <c r="D35" s="2">
        <v>0</v>
      </c>
      <c r="E35" s="2">
        <v>1</v>
      </c>
      <c r="F35" s="2" t="s">
        <v>15</v>
      </c>
      <c r="G35" s="2">
        <v>2019</v>
      </c>
    </row>
    <row r="36" spans="1:7" x14ac:dyDescent="0.25">
      <c r="A36" s="2" t="s">
        <v>87</v>
      </c>
      <c r="B36" s="2">
        <v>375</v>
      </c>
      <c r="C36" s="2">
        <v>0</v>
      </c>
      <c r="D36" s="2">
        <v>0</v>
      </c>
      <c r="E36" s="2">
        <v>1</v>
      </c>
      <c r="F36" s="2" t="s">
        <v>15</v>
      </c>
      <c r="G36" s="2">
        <v>2019</v>
      </c>
    </row>
    <row r="37" spans="1:7" x14ac:dyDescent="0.25">
      <c r="A37" s="2" t="s">
        <v>88</v>
      </c>
      <c r="B37" s="2">
        <v>430</v>
      </c>
      <c r="C37" s="2">
        <v>60</v>
      </c>
      <c r="D37" s="2">
        <v>0</v>
      </c>
      <c r="E37" s="2">
        <v>40</v>
      </c>
      <c r="F37" s="2" t="s">
        <v>16</v>
      </c>
      <c r="G37" s="2">
        <v>2019</v>
      </c>
    </row>
    <row r="38" spans="1:7" x14ac:dyDescent="0.25">
      <c r="A38" s="2" t="s">
        <v>89</v>
      </c>
      <c r="B38" s="2">
        <v>480</v>
      </c>
      <c r="C38" s="2">
        <v>280</v>
      </c>
      <c r="D38" s="2">
        <v>0</v>
      </c>
      <c r="E38" s="2">
        <v>40</v>
      </c>
      <c r="F38" s="2" t="s">
        <v>16</v>
      </c>
      <c r="G38" s="2">
        <v>2019</v>
      </c>
    </row>
    <row r="39" spans="1:7" x14ac:dyDescent="0.25">
      <c r="A39" s="2" t="s">
        <v>90</v>
      </c>
      <c r="B39" s="2">
        <v>380</v>
      </c>
      <c r="C39" s="2">
        <v>200</v>
      </c>
      <c r="D39" s="2">
        <v>0</v>
      </c>
      <c r="E39" s="2">
        <v>40</v>
      </c>
      <c r="F39" s="2" t="s">
        <v>16</v>
      </c>
      <c r="G39" s="2">
        <v>2019</v>
      </c>
    </row>
    <row r="40" spans="1:7" x14ac:dyDescent="0.25">
      <c r="A40" s="2" t="s">
        <v>81</v>
      </c>
      <c r="B40" s="2">
        <v>410</v>
      </c>
      <c r="C40" s="2">
        <v>0</v>
      </c>
      <c r="D40" s="2">
        <v>0</v>
      </c>
      <c r="E40" s="2">
        <v>1</v>
      </c>
      <c r="F40" s="2" t="s">
        <v>17</v>
      </c>
      <c r="G40" s="2">
        <v>2019</v>
      </c>
    </row>
    <row r="41" spans="1:7" x14ac:dyDescent="0.25">
      <c r="A41" s="2" t="s">
        <v>91</v>
      </c>
      <c r="B41" s="2">
        <v>390</v>
      </c>
      <c r="C41" s="2">
        <v>0</v>
      </c>
      <c r="D41" s="2">
        <v>0</v>
      </c>
      <c r="E41" s="2">
        <v>1</v>
      </c>
      <c r="F41" s="2" t="s">
        <v>17</v>
      </c>
      <c r="G41" s="2">
        <v>2019</v>
      </c>
    </row>
    <row r="42" spans="1:7" x14ac:dyDescent="0.25">
      <c r="A42" s="2" t="s">
        <v>93</v>
      </c>
      <c r="B42" s="2">
        <v>445</v>
      </c>
      <c r="C42" s="2">
        <v>0</v>
      </c>
      <c r="D42" s="2">
        <v>0</v>
      </c>
      <c r="E42" s="2">
        <v>1</v>
      </c>
      <c r="F42" s="2" t="s">
        <v>17</v>
      </c>
      <c r="G42" s="2">
        <v>2019</v>
      </c>
    </row>
    <row r="43" spans="1:7" x14ac:dyDescent="0.25">
      <c r="A43" s="2" t="s">
        <v>92</v>
      </c>
      <c r="B43" s="2">
        <v>475</v>
      </c>
      <c r="C43" s="2">
        <v>0</v>
      </c>
      <c r="D43" s="2">
        <v>0</v>
      </c>
      <c r="E43" s="2">
        <v>1</v>
      </c>
      <c r="F43" s="2" t="s">
        <v>17</v>
      </c>
      <c r="G43" s="2">
        <v>2019</v>
      </c>
    </row>
    <row r="44" spans="1:7" x14ac:dyDescent="0.25">
      <c r="A44" s="2" t="s">
        <v>94</v>
      </c>
      <c r="B44" s="2">
        <v>445</v>
      </c>
      <c r="C44" s="2">
        <v>105</v>
      </c>
      <c r="D44" s="2">
        <v>0</v>
      </c>
      <c r="E44" s="2">
        <v>20</v>
      </c>
      <c r="F44" s="2" t="s">
        <v>17</v>
      </c>
      <c r="G44" s="2">
        <v>2019</v>
      </c>
    </row>
    <row r="45" spans="1:7" x14ac:dyDescent="0.25">
      <c r="A45" s="2" t="s">
        <v>95</v>
      </c>
      <c r="B45" s="2">
        <v>470</v>
      </c>
      <c r="C45" s="2">
        <v>250</v>
      </c>
      <c r="D45" s="2">
        <v>60</v>
      </c>
      <c r="E45" s="2">
        <v>40</v>
      </c>
      <c r="F45" s="2" t="s">
        <v>18</v>
      </c>
      <c r="G45" s="2">
        <v>2019</v>
      </c>
    </row>
    <row r="46" spans="1:7" x14ac:dyDescent="0.25">
      <c r="A46" s="2" t="s">
        <v>96</v>
      </c>
      <c r="B46" s="2">
        <v>430</v>
      </c>
      <c r="C46" s="2">
        <v>110</v>
      </c>
      <c r="D46" s="2">
        <v>0</v>
      </c>
      <c r="E46" s="2">
        <v>40</v>
      </c>
      <c r="F46" s="2" t="s">
        <v>18</v>
      </c>
      <c r="G46" s="2">
        <v>2019</v>
      </c>
    </row>
    <row r="47" spans="1:7" x14ac:dyDescent="0.25">
      <c r="A47" s="2" t="s">
        <v>97</v>
      </c>
      <c r="B47" s="2">
        <v>545</v>
      </c>
      <c r="C47" s="2">
        <v>70</v>
      </c>
      <c r="D47" s="2">
        <v>60</v>
      </c>
      <c r="E47" s="2">
        <v>40</v>
      </c>
      <c r="F47" s="2" t="s">
        <v>18</v>
      </c>
      <c r="G47" s="2">
        <v>2019</v>
      </c>
    </row>
    <row r="48" spans="1:7" x14ac:dyDescent="0.25">
      <c r="A48" s="2" t="s">
        <v>98</v>
      </c>
      <c r="B48" s="2">
        <v>395</v>
      </c>
      <c r="C48" s="2">
        <v>395</v>
      </c>
      <c r="D48" s="2">
        <v>0</v>
      </c>
      <c r="E48" s="2">
        <v>40</v>
      </c>
      <c r="F48" s="2" t="s">
        <v>18</v>
      </c>
      <c r="G48" s="2">
        <v>2019</v>
      </c>
    </row>
    <row r="49" spans="1:7" x14ac:dyDescent="0.25">
      <c r="A49" s="2" t="s">
        <v>99</v>
      </c>
      <c r="B49" s="2">
        <v>490</v>
      </c>
      <c r="C49" s="2">
        <v>195</v>
      </c>
      <c r="D49" s="2">
        <v>30</v>
      </c>
      <c r="E49" s="2">
        <v>40</v>
      </c>
      <c r="F49" s="2" t="s">
        <v>18</v>
      </c>
      <c r="G49" s="2">
        <v>2019</v>
      </c>
    </row>
    <row r="50" spans="1:7" x14ac:dyDescent="0.25">
      <c r="A50" s="2" t="s">
        <v>100</v>
      </c>
      <c r="B50" s="2">
        <v>505</v>
      </c>
      <c r="C50" s="2">
        <v>0</v>
      </c>
      <c r="D50" s="2">
        <v>60</v>
      </c>
      <c r="E50" s="2">
        <v>1</v>
      </c>
      <c r="F50" s="2" t="s">
        <v>22</v>
      </c>
      <c r="G50" s="2">
        <v>2019</v>
      </c>
    </row>
    <row r="51" spans="1:7" x14ac:dyDescent="0.25">
      <c r="A51" s="2" t="s">
        <v>101</v>
      </c>
      <c r="B51" s="2">
        <v>580</v>
      </c>
      <c r="C51" s="2">
        <v>0</v>
      </c>
      <c r="D51" s="2">
        <v>40</v>
      </c>
      <c r="E51" s="2">
        <v>1</v>
      </c>
      <c r="F51" s="2" t="s">
        <v>22</v>
      </c>
      <c r="G51" s="2">
        <v>2019</v>
      </c>
    </row>
    <row r="52" spans="1:7" x14ac:dyDescent="0.25">
      <c r="A52" s="2" t="s">
        <v>102</v>
      </c>
      <c r="B52" s="2">
        <v>501</v>
      </c>
      <c r="C52" s="2">
        <v>80</v>
      </c>
      <c r="D52" s="2">
        <v>45</v>
      </c>
      <c r="E52" s="2">
        <v>40</v>
      </c>
      <c r="F52" s="2" t="s">
        <v>22</v>
      </c>
      <c r="G52" s="2">
        <v>2019</v>
      </c>
    </row>
    <row r="53" spans="1:7" x14ac:dyDescent="0.25">
      <c r="A53" s="2" t="s">
        <v>103</v>
      </c>
      <c r="B53" s="2">
        <v>435</v>
      </c>
      <c r="C53" s="2">
        <v>140</v>
      </c>
      <c r="D53" s="2">
        <v>50</v>
      </c>
      <c r="E53" s="2">
        <v>20</v>
      </c>
      <c r="F53" s="2" t="s">
        <v>19</v>
      </c>
      <c r="G53" s="2">
        <v>2019</v>
      </c>
    </row>
    <row r="54" spans="1:7" x14ac:dyDescent="0.25">
      <c r="A54" s="2" t="s">
        <v>104</v>
      </c>
      <c r="B54" s="2">
        <v>300</v>
      </c>
      <c r="C54" s="2">
        <v>130</v>
      </c>
      <c r="D54" s="2">
        <v>0</v>
      </c>
      <c r="E54" s="2">
        <v>40</v>
      </c>
      <c r="F54" s="2" t="s">
        <v>20</v>
      </c>
      <c r="G54" s="2">
        <v>2019</v>
      </c>
    </row>
    <row r="55" spans="1:7" x14ac:dyDescent="0.25">
      <c r="A55" s="2" t="s">
        <v>105</v>
      </c>
      <c r="B55" s="2">
        <v>368</v>
      </c>
      <c r="C55" s="2">
        <v>165</v>
      </c>
      <c r="D55" s="2">
        <v>0</v>
      </c>
      <c r="E55" s="2">
        <v>40</v>
      </c>
      <c r="F55" s="2" t="s">
        <v>20</v>
      </c>
      <c r="G55" s="2">
        <v>2019</v>
      </c>
    </row>
    <row r="56" spans="1:7" x14ac:dyDescent="0.25">
      <c r="A56" s="2" t="s">
        <v>106</v>
      </c>
      <c r="B56" s="2">
        <v>365</v>
      </c>
      <c r="C56" s="2">
        <v>270</v>
      </c>
      <c r="D56" s="2">
        <v>0</v>
      </c>
      <c r="E56" s="2">
        <v>40</v>
      </c>
      <c r="F56" s="2" t="s">
        <v>20</v>
      </c>
      <c r="G56" s="2">
        <v>2019</v>
      </c>
    </row>
    <row r="57" spans="1:7" x14ac:dyDescent="0.25">
      <c r="A57" s="2" t="s">
        <v>107</v>
      </c>
      <c r="B57" s="2">
        <v>455</v>
      </c>
      <c r="C57" s="2">
        <v>0</v>
      </c>
      <c r="D57" s="2">
        <v>60</v>
      </c>
      <c r="E57" s="2">
        <v>1</v>
      </c>
      <c r="F57" s="2" t="s">
        <v>25</v>
      </c>
      <c r="G57" s="2">
        <v>2019</v>
      </c>
    </row>
    <row r="58" spans="1:7" x14ac:dyDescent="0.25">
      <c r="A58" s="2" t="s">
        <v>108</v>
      </c>
      <c r="B58" s="2">
        <v>440</v>
      </c>
      <c r="C58" s="2">
        <v>0</v>
      </c>
      <c r="D58" s="2">
        <v>60</v>
      </c>
      <c r="E58" s="2">
        <v>1</v>
      </c>
      <c r="F58" s="2" t="s">
        <v>25</v>
      </c>
      <c r="G58" s="2">
        <v>2019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B232"/>
  <sheetViews>
    <sheetView topLeftCell="A151" zoomScaleNormal="100" workbookViewId="0">
      <selection activeCell="C69" sqref="C69"/>
    </sheetView>
  </sheetViews>
  <sheetFormatPr baseColWidth="10" defaultColWidth="10.85546875" defaultRowHeight="20.100000000000001" customHeight="1" x14ac:dyDescent="0.25"/>
  <cols>
    <col min="1" max="1" width="10.85546875" style="2"/>
    <col min="2" max="2" width="15" style="190" customWidth="1"/>
    <col min="3" max="3" width="21.7109375" style="190" customWidth="1"/>
    <col min="4" max="5" width="10.85546875" style="197" customWidth="1"/>
    <col min="6" max="6" width="15.140625" style="197" customWidth="1"/>
    <col min="7" max="7" width="10.85546875" style="197" customWidth="1"/>
    <col min="8" max="8" width="29.42578125" style="190" customWidth="1"/>
    <col min="9" max="9" width="10.85546875" style="190" customWidth="1"/>
    <col min="10" max="13" width="26.85546875" style="190" customWidth="1"/>
    <col min="14" max="14" width="25.5703125" style="190" customWidth="1"/>
    <col min="15" max="15" width="12.28515625" style="198" customWidth="1"/>
    <col min="16" max="16" width="11.85546875" style="2" bestFit="1" customWidth="1"/>
    <col min="17" max="18" width="10.85546875" style="2" customWidth="1"/>
    <col min="19" max="19" width="31.85546875" style="2" customWidth="1"/>
    <col min="20" max="23" width="10.85546875" style="2"/>
    <col min="24" max="24" width="45.140625" style="2" customWidth="1"/>
    <col min="25" max="16384" width="10.85546875" style="2"/>
  </cols>
  <sheetData>
    <row r="1" spans="1:54" ht="20.100000000000001" customHeight="1" x14ac:dyDescent="0.25">
      <c r="A1" s="2" t="s">
        <v>48</v>
      </c>
      <c r="B1" s="184" t="s">
        <v>11</v>
      </c>
      <c r="C1" s="184" t="s">
        <v>53</v>
      </c>
      <c r="D1" s="189" t="s">
        <v>0</v>
      </c>
      <c r="E1" s="189" t="s">
        <v>1</v>
      </c>
      <c r="F1" s="189" t="s">
        <v>2</v>
      </c>
      <c r="G1" s="189" t="s">
        <v>4</v>
      </c>
      <c r="H1" s="184" t="s">
        <v>26</v>
      </c>
      <c r="I1" s="184" t="s">
        <v>3</v>
      </c>
      <c r="J1" s="185" t="s">
        <v>6</v>
      </c>
      <c r="K1" s="185" t="s">
        <v>116</v>
      </c>
      <c r="L1" s="185" t="s">
        <v>117</v>
      </c>
      <c r="M1" s="185" t="s">
        <v>119</v>
      </c>
      <c r="N1" s="186" t="s">
        <v>7</v>
      </c>
      <c r="O1" s="187" t="s">
        <v>5</v>
      </c>
      <c r="P1" s="10"/>
      <c r="Q1" s="191"/>
      <c r="R1" s="192"/>
      <c r="S1" s="10"/>
      <c r="T1" s="10"/>
      <c r="U1" s="28"/>
      <c r="V1" s="191"/>
      <c r="W1" s="193"/>
      <c r="X1" s="10"/>
      <c r="Y1" s="10"/>
      <c r="Z1" s="28"/>
      <c r="AA1" s="191"/>
      <c r="AB1" s="193"/>
    </row>
    <row r="2" spans="1:54" ht="20.100000000000001" customHeight="1" x14ac:dyDescent="0.35">
      <c r="A2" s="2">
        <f>IFERROR(VLOOKUP($C2,'Nom Prénom'!$A:$G,7,0),"")</f>
        <v>2019</v>
      </c>
      <c r="B2" s="184" t="str">
        <f>IFERROR(VLOOKUP($C2,'Nom Prénom'!$A:$G,6,0),"")</f>
        <v>GEH1a</v>
      </c>
      <c r="C2" s="184" t="s">
        <v>56</v>
      </c>
      <c r="D2" s="2">
        <f>IFERROR(VLOOKUP($C2,'Nom Prénom'!$A:$G,2,0),"")</f>
        <v>410</v>
      </c>
      <c r="E2" s="2">
        <f>IFERROR(VLOOKUP($C2,'Nom Prénom'!$A:$G,3,0),"")</f>
        <v>350</v>
      </c>
      <c r="F2" s="2">
        <f>IFERROR(VLOOKUP($C2,'Nom Prénom'!$A:$G,4,0),"")</f>
        <v>0</v>
      </c>
      <c r="G2" s="2">
        <f>IFERROR(VLOOKUP($C2,'Nom Prénom'!$A:$G,5,0),"")</f>
        <v>40</v>
      </c>
      <c r="H2" s="184" t="s">
        <v>27</v>
      </c>
      <c r="I2" s="184">
        <v>0.28000000000000003</v>
      </c>
      <c r="J2" s="185">
        <f t="shared" ref="J2:J65" si="0">IFERROR(IF(OR(B2="GEH1a",B2="GEH1b",B2="GEH2",B2="GEH3",B2="GEH4"),I2/G2,((I2*(D2-E2))+(I2*(E2/G2)))/(D2-F2)),"")</f>
        <v>7.000000000000001E-3</v>
      </c>
      <c r="K2" s="185">
        <f>IFERROR(VLOOKUP($C2,'Nom Prénom'!$A:$I,8,0),"")</f>
        <v>0</v>
      </c>
      <c r="L2" s="185">
        <f t="shared" ref="L2:L65" si="1">IFERROR(J2*K2,"")</f>
        <v>0</v>
      </c>
      <c r="M2" s="185">
        <f>IFERROR(VLOOKUP($C2,'Nom Prénom'!$A:$I,9,0),"")</f>
        <v>0</v>
      </c>
      <c r="N2" s="186">
        <f>IFERROR($J2/(VLOOKUP($H2,VLEP!$A:$B,2,0)),"")</f>
        <v>2.1538461538461542E-3</v>
      </c>
      <c r="O2" s="187">
        <f>N2</f>
        <v>2.1538461538461542E-3</v>
      </c>
      <c r="P2" s="200"/>
      <c r="Q2" s="191"/>
      <c r="R2" s="193"/>
      <c r="S2" s="10"/>
      <c r="T2" s="10"/>
      <c r="U2" s="28"/>
      <c r="V2" s="191"/>
      <c r="W2" s="193"/>
      <c r="X2" s="10"/>
      <c r="Y2" s="10"/>
      <c r="Z2" s="28"/>
      <c r="AA2" s="191"/>
      <c r="AB2" s="193"/>
    </row>
    <row r="3" spans="1:54" ht="20.100000000000001" customHeight="1" x14ac:dyDescent="0.35">
      <c r="A3" s="2">
        <f>IFERROR(VLOOKUP($C3,'Nom Prénom'!$A:$G,7,0),"")</f>
        <v>2019</v>
      </c>
      <c r="B3" s="184" t="str">
        <f>IFERROR(VLOOKUP($C3,'Nom Prénom'!$A:$G,6,0),"")</f>
        <v>GEH1a</v>
      </c>
      <c r="C3" s="184" t="s">
        <v>56</v>
      </c>
      <c r="D3" s="2">
        <f>IFERROR(VLOOKUP($C3,'Nom Prénom'!$A:$G,2,0),"")</f>
        <v>410</v>
      </c>
      <c r="E3" s="2">
        <f>IFERROR(VLOOKUP($C3,'Nom Prénom'!$A:$G,3,0),"")</f>
        <v>350</v>
      </c>
      <c r="F3" s="2">
        <f>IFERROR(VLOOKUP($C3,'Nom Prénom'!$A:$G,4,0),"")</f>
        <v>0</v>
      </c>
      <c r="G3" s="2">
        <f>IFERROR(VLOOKUP($C3,'Nom Prénom'!$A:$G,5,0),"")</f>
        <v>40</v>
      </c>
      <c r="H3" s="184" t="s">
        <v>28</v>
      </c>
      <c r="I3" s="184">
        <v>4.1000000000000003E-3</v>
      </c>
      <c r="J3" s="185">
        <f t="shared" si="0"/>
        <v>1.0250000000000001E-4</v>
      </c>
      <c r="K3" s="185">
        <f>IFERROR(VLOOKUP($C3,'Nom Prénom'!$A:$I,8,0),"")</f>
        <v>0</v>
      </c>
      <c r="L3" s="185">
        <f t="shared" si="1"/>
        <v>0</v>
      </c>
      <c r="M3" s="185">
        <f>IFERROR(VLOOKUP($C3,'Nom Prénom'!$A:$I,9,0),"")</f>
        <v>0</v>
      </c>
      <c r="N3" s="186">
        <f>IFERROR($J3/(VLOOKUP($H3,VLEP!$A:$B,2,0)),"")</f>
        <v>0.68333333333333346</v>
      </c>
      <c r="O3" s="187">
        <f>N3</f>
        <v>0.68333333333333346</v>
      </c>
      <c r="P3" s="10"/>
      <c r="Q3" s="191"/>
      <c r="R3" s="193"/>
      <c r="S3" s="10"/>
      <c r="T3" s="10"/>
      <c r="U3" s="28"/>
      <c r="V3" s="191"/>
      <c r="W3" s="193"/>
      <c r="X3" s="10"/>
      <c r="Y3" s="10"/>
      <c r="Z3" s="28"/>
      <c r="AA3" s="191"/>
      <c r="AB3" s="193"/>
    </row>
    <row r="4" spans="1:54" ht="20.100000000000001" customHeight="1" x14ac:dyDescent="0.35">
      <c r="A4" s="2">
        <f>IFERROR(VLOOKUP($C4,'Nom Prénom'!$A:$G,7,0),"")</f>
        <v>2019</v>
      </c>
      <c r="B4" s="184" t="str">
        <f>IFERROR(VLOOKUP($C4,'Nom Prénom'!$A:$G,6,0),"")</f>
        <v>GEH1a</v>
      </c>
      <c r="C4" s="184" t="s">
        <v>56</v>
      </c>
      <c r="D4" s="2">
        <f>IFERROR(VLOOKUP($C4,'Nom Prénom'!$A:$G,2,0),"")</f>
        <v>410</v>
      </c>
      <c r="E4" s="2">
        <f>IFERROR(VLOOKUP($C4,'Nom Prénom'!$A:$G,3,0),"")</f>
        <v>350</v>
      </c>
      <c r="F4" s="2">
        <f>IFERROR(VLOOKUP($C4,'Nom Prénom'!$A:$G,4,0),"")</f>
        <v>0</v>
      </c>
      <c r="G4" s="2">
        <f>IFERROR(VLOOKUP($C4,'Nom Prénom'!$A:$G,5,0),"")</f>
        <v>40</v>
      </c>
      <c r="H4" s="184" t="s">
        <v>24</v>
      </c>
      <c r="I4" s="184"/>
      <c r="J4" s="185">
        <f t="shared" si="0"/>
        <v>0</v>
      </c>
      <c r="K4" s="185">
        <f>IFERROR(VLOOKUP($C4,'Nom Prénom'!$A:$I,8,0),"")</f>
        <v>0</v>
      </c>
      <c r="L4" s="185">
        <f t="shared" si="1"/>
        <v>0</v>
      </c>
      <c r="M4" s="185">
        <f>IFERROR(VLOOKUP($C4,'Nom Prénom'!$A:$I,9,0),"")</f>
        <v>0</v>
      </c>
      <c r="N4" s="186"/>
      <c r="O4" s="187"/>
      <c r="P4" s="10"/>
      <c r="Q4" s="191"/>
      <c r="R4" s="193"/>
      <c r="S4" s="10"/>
      <c r="T4" s="10"/>
      <c r="U4" s="28"/>
      <c r="V4" s="191"/>
      <c r="W4" s="193"/>
      <c r="X4" s="10"/>
      <c r="Y4" s="10"/>
      <c r="Z4" s="28"/>
      <c r="AA4" s="191"/>
      <c r="AB4" s="193"/>
    </row>
    <row r="5" spans="1:54" ht="20.100000000000001" customHeight="1" x14ac:dyDescent="0.35">
      <c r="A5" s="2">
        <f>IFERROR(VLOOKUP($C5,'Nom Prénom'!$A:$G,7,0),"")</f>
        <v>2019</v>
      </c>
      <c r="B5" s="184" t="str">
        <f>IFERROR(VLOOKUP($C5,'Nom Prénom'!$A:$G,6,0),"")</f>
        <v>GEH1a</v>
      </c>
      <c r="C5" s="184" t="s">
        <v>56</v>
      </c>
      <c r="D5" s="2">
        <f>IFERROR(VLOOKUP($C5,'Nom Prénom'!$A:$G,2,0),"")</f>
        <v>410</v>
      </c>
      <c r="E5" s="2">
        <f>IFERROR(VLOOKUP($C5,'Nom Prénom'!$A:$G,3,0),"")</f>
        <v>350</v>
      </c>
      <c r="F5" s="2">
        <f>IFERROR(VLOOKUP($C5,'Nom Prénom'!$A:$G,4,0),"")</f>
        <v>0</v>
      </c>
      <c r="G5" s="2">
        <f>IFERROR(VLOOKUP($C5,'Nom Prénom'!$A:$G,5,0),"")</f>
        <v>40</v>
      </c>
      <c r="H5" s="184" t="s">
        <v>23</v>
      </c>
      <c r="I5" s="184">
        <v>1.57</v>
      </c>
      <c r="J5" s="185">
        <f t="shared" si="0"/>
        <v>3.925E-2</v>
      </c>
      <c r="K5" s="185">
        <f>IFERROR(VLOOKUP($C5,'Nom Prénom'!$A:$I,8,0),"")</f>
        <v>0</v>
      </c>
      <c r="L5" s="185">
        <f t="shared" si="1"/>
        <v>0</v>
      </c>
      <c r="M5" s="185">
        <f>IFERROR(VLOOKUP($C5,'Nom Prénom'!$A:$I,9,0),"")</f>
        <v>0</v>
      </c>
      <c r="N5" s="186">
        <f>IFERROR($J5/(VLOOKUP($H5,VLEP!$A:$B,2,0)),"")</f>
        <v>3.9249999999999997E-3</v>
      </c>
      <c r="O5" s="187">
        <f>N5</f>
        <v>3.9249999999999997E-3</v>
      </c>
      <c r="P5" s="10"/>
      <c r="Q5" s="191"/>
      <c r="R5" s="193"/>
      <c r="S5" s="10"/>
      <c r="T5" s="10"/>
      <c r="U5" s="28"/>
      <c r="V5" s="191"/>
      <c r="W5" s="193"/>
      <c r="X5" s="10"/>
      <c r="Y5" s="10"/>
      <c r="Z5" s="28"/>
      <c r="AA5" s="191"/>
      <c r="AB5" s="193"/>
    </row>
    <row r="6" spans="1:54" ht="20.100000000000001" customHeight="1" x14ac:dyDescent="0.35">
      <c r="A6" s="2">
        <f>IFERROR(VLOOKUP($C6,'Nom Prénom'!$A:$G,7,0),"")</f>
        <v>2019</v>
      </c>
      <c r="B6" s="184" t="str">
        <f>IFERROR(VLOOKUP($C6,'Nom Prénom'!$A:$G,6,0),"")</f>
        <v>GEH1a</v>
      </c>
      <c r="C6" s="184" t="s">
        <v>57</v>
      </c>
      <c r="D6" s="2">
        <f>IFERROR(VLOOKUP($C6,'Nom Prénom'!$A:$G,2,0),"")</f>
        <v>430</v>
      </c>
      <c r="E6" s="2">
        <f>IFERROR(VLOOKUP($C6,'Nom Prénom'!$A:$G,3,0),"")</f>
        <v>415</v>
      </c>
      <c r="F6" s="2">
        <f>IFERROR(VLOOKUP($C6,'Nom Prénom'!$A:$G,4,0),"")</f>
        <v>0</v>
      </c>
      <c r="G6" s="2">
        <f>IFERROR(VLOOKUP($C6,'Nom Prénom'!$A:$G,5,0),"")</f>
        <v>40</v>
      </c>
      <c r="H6" s="184" t="s">
        <v>27</v>
      </c>
      <c r="I6" s="184">
        <v>0.44</v>
      </c>
      <c r="J6" s="185">
        <f t="shared" si="0"/>
        <v>1.0999999999999999E-2</v>
      </c>
      <c r="K6" s="185">
        <f>IFERROR(VLOOKUP($C6,'Nom Prénom'!$A:$I,8,0),"")</f>
        <v>0</v>
      </c>
      <c r="L6" s="185">
        <f t="shared" si="1"/>
        <v>0</v>
      </c>
      <c r="M6" s="185">
        <f>IFERROR(VLOOKUP($C6,'Nom Prénom'!$A:$I,9,0),"")</f>
        <v>0</v>
      </c>
      <c r="N6" s="186">
        <f>IFERROR($J6/(VLOOKUP($H6,VLEP!$A:$B,2,0)),"")</f>
        <v>3.3846153846153844E-3</v>
      </c>
      <c r="O6" s="187">
        <f>N6</f>
        <v>3.3846153846153844E-3</v>
      </c>
      <c r="P6" s="10"/>
      <c r="Q6" s="191"/>
      <c r="R6" s="193"/>
      <c r="S6" s="10"/>
      <c r="T6" s="10"/>
      <c r="U6" s="28"/>
      <c r="V6" s="191"/>
      <c r="W6" s="193"/>
      <c r="X6" s="10"/>
      <c r="Y6" s="10"/>
      <c r="Z6" s="28"/>
      <c r="AA6" s="191"/>
      <c r="AB6" s="193"/>
    </row>
    <row r="7" spans="1:54" ht="20.100000000000001" customHeight="1" x14ac:dyDescent="0.35">
      <c r="A7" s="2">
        <f>IFERROR(VLOOKUP($C7,'Nom Prénom'!$A:$G,7,0),"")</f>
        <v>2019</v>
      </c>
      <c r="B7" s="184" t="str">
        <f>IFERROR(VLOOKUP($C7,'Nom Prénom'!$A:$G,6,0),"")</f>
        <v>GEH1a</v>
      </c>
      <c r="C7" s="184" t="s">
        <v>58</v>
      </c>
      <c r="D7" s="2">
        <f>IFERROR(VLOOKUP($C7,'Nom Prénom'!$A:$G,2,0),"")</f>
        <v>430</v>
      </c>
      <c r="E7" s="2">
        <f>IFERROR(VLOOKUP($C7,'Nom Prénom'!$A:$G,3,0),"")</f>
        <v>320</v>
      </c>
      <c r="F7" s="2">
        <f>IFERROR(VLOOKUP($C7,'Nom Prénom'!$A:$G,4,0),"")</f>
        <v>0</v>
      </c>
      <c r="G7" s="2">
        <f>IFERROR(VLOOKUP($C7,'Nom Prénom'!$A:$G,5,0),"")</f>
        <v>40</v>
      </c>
      <c r="H7" s="184" t="s">
        <v>27</v>
      </c>
      <c r="I7" s="184">
        <v>1.7000000000000001E-2</v>
      </c>
      <c r="J7" s="185">
        <f t="shared" si="0"/>
        <v>4.2500000000000003E-4</v>
      </c>
      <c r="K7" s="185">
        <f>IFERROR(VLOOKUP($C7,'Nom Prénom'!$A:$I,8,0),"")</f>
        <v>0</v>
      </c>
      <c r="L7" s="185">
        <f t="shared" si="1"/>
        <v>0</v>
      </c>
      <c r="M7" s="185">
        <f>IFERROR(VLOOKUP($C7,'Nom Prénom'!$A:$I,9,0),"")</f>
        <v>0</v>
      </c>
      <c r="N7" s="186">
        <f>IFERROR($J7/(VLOOKUP($H7,VLEP!$A:$B,2,0)),"")</f>
        <v>1.3076923076923077E-4</v>
      </c>
      <c r="O7" s="187">
        <f>N7</f>
        <v>1.3076923076923077E-4</v>
      </c>
      <c r="P7" s="10"/>
      <c r="Q7" s="191"/>
      <c r="R7" s="193"/>
      <c r="S7" s="10"/>
      <c r="T7" s="10"/>
      <c r="U7" s="28"/>
      <c r="V7" s="191"/>
      <c r="W7" s="193"/>
      <c r="X7" s="10"/>
      <c r="Y7" s="10"/>
      <c r="Z7" s="28"/>
      <c r="AA7" s="191"/>
      <c r="AB7" s="193"/>
      <c r="AC7" s="30"/>
      <c r="AD7" s="3"/>
      <c r="AE7" s="3"/>
      <c r="AF7" s="53"/>
      <c r="AG7" s="30"/>
      <c r="AH7" s="3"/>
      <c r="AI7" s="53"/>
      <c r="AJ7" s="52"/>
      <c r="AK7" s="3"/>
      <c r="AL7" s="3"/>
      <c r="AM7" s="53"/>
      <c r="AN7" s="52"/>
      <c r="AO7" s="3"/>
      <c r="AP7" s="3"/>
      <c r="AQ7" s="43"/>
      <c r="AR7" s="43"/>
      <c r="AS7" s="52"/>
      <c r="AT7" s="3"/>
      <c r="AU7" s="53"/>
      <c r="AV7" s="194"/>
      <c r="AW7" s="97"/>
      <c r="AX7" s="52"/>
      <c r="AY7" s="3"/>
      <c r="AZ7" s="43"/>
      <c r="BA7" s="52"/>
      <c r="BB7" s="53"/>
    </row>
    <row r="8" spans="1:54" ht="20.100000000000001" customHeight="1" x14ac:dyDescent="0.35">
      <c r="A8" s="2">
        <f>IFERROR(VLOOKUP($C8,'Nom Prénom'!$A:$G,7,0),"")</f>
        <v>2019</v>
      </c>
      <c r="B8" s="184" t="str">
        <f>IFERROR(VLOOKUP($C8,'Nom Prénom'!$A:$G,6,0),"")</f>
        <v>GEH1a</v>
      </c>
      <c r="C8" s="184" t="s">
        <v>57</v>
      </c>
      <c r="D8" s="2">
        <f>IFERROR(VLOOKUP($C8,'Nom Prénom'!$A:$G,2,0),"")</f>
        <v>430</v>
      </c>
      <c r="E8" s="2">
        <f>IFERROR(VLOOKUP($C8,'Nom Prénom'!$A:$G,3,0),"")</f>
        <v>415</v>
      </c>
      <c r="F8" s="2">
        <f>IFERROR(VLOOKUP($C8,'Nom Prénom'!$A:$G,4,0),"")</f>
        <v>0</v>
      </c>
      <c r="G8" s="2">
        <f>IFERROR(VLOOKUP($C8,'Nom Prénom'!$A:$G,5,0),"")</f>
        <v>40</v>
      </c>
      <c r="H8" s="184" t="s">
        <v>28</v>
      </c>
      <c r="I8" s="184">
        <v>1.9E-3</v>
      </c>
      <c r="J8" s="185">
        <f t="shared" si="0"/>
        <v>4.7500000000000003E-5</v>
      </c>
      <c r="K8" s="185">
        <f>IFERROR(VLOOKUP($C8,'Nom Prénom'!$A:$I,8,0),"")</f>
        <v>0</v>
      </c>
      <c r="L8" s="185">
        <f t="shared" si="1"/>
        <v>0</v>
      </c>
      <c r="M8" s="185">
        <f>IFERROR(VLOOKUP($C8,'Nom Prénom'!$A:$I,9,0),"")</f>
        <v>0</v>
      </c>
      <c r="N8" s="186">
        <f>IFERROR($J8/(VLOOKUP($H8,VLEP!$A:$B,2,0)),"")</f>
        <v>0.31666666666666671</v>
      </c>
      <c r="O8" s="187">
        <f>N8</f>
        <v>0.31666666666666671</v>
      </c>
      <c r="P8" s="10"/>
      <c r="Q8" s="191"/>
      <c r="R8" s="193"/>
      <c r="S8" s="10"/>
      <c r="T8" s="10"/>
      <c r="U8" s="28"/>
      <c r="V8" s="191"/>
      <c r="W8" s="193"/>
      <c r="X8" s="10"/>
      <c r="Y8" s="10"/>
      <c r="Z8" s="28"/>
      <c r="AA8" s="191"/>
      <c r="AB8" s="193"/>
    </row>
    <row r="9" spans="1:54" ht="20.100000000000001" customHeight="1" x14ac:dyDescent="0.35">
      <c r="A9" s="2">
        <f>IFERROR(VLOOKUP($C9,'Nom Prénom'!$A:$G,7,0),"")</f>
        <v>2019</v>
      </c>
      <c r="B9" s="184" t="str">
        <f>IFERROR(VLOOKUP($C9,'Nom Prénom'!$A:$G,6,0),"")</f>
        <v>GEH1a</v>
      </c>
      <c r="C9" s="184" t="s">
        <v>58</v>
      </c>
      <c r="D9" s="2">
        <f>IFERROR(VLOOKUP($C9,'Nom Prénom'!$A:$G,2,0),"")</f>
        <v>430</v>
      </c>
      <c r="E9" s="2">
        <f>IFERROR(VLOOKUP($C9,'Nom Prénom'!$A:$G,3,0),"")</f>
        <v>320</v>
      </c>
      <c r="F9" s="2">
        <f>IFERROR(VLOOKUP($C9,'Nom Prénom'!$A:$G,4,0),"")</f>
        <v>0</v>
      </c>
      <c r="G9" s="2">
        <f>IFERROR(VLOOKUP($C9,'Nom Prénom'!$A:$G,5,0),"")</f>
        <v>40</v>
      </c>
      <c r="H9" s="184" t="s">
        <v>28</v>
      </c>
      <c r="I9" s="184">
        <v>2.7999999999999998E-4</v>
      </c>
      <c r="J9" s="185">
        <f t="shared" si="0"/>
        <v>6.999999999999999E-6</v>
      </c>
      <c r="K9" s="185">
        <f>IFERROR(VLOOKUP($C9,'Nom Prénom'!$A:$I,8,0),"")</f>
        <v>0</v>
      </c>
      <c r="L9" s="185">
        <f t="shared" si="1"/>
        <v>0</v>
      </c>
      <c r="M9" s="185">
        <f>IFERROR(VLOOKUP($C9,'Nom Prénom'!$A:$I,9,0),"")</f>
        <v>0</v>
      </c>
      <c r="N9" s="186">
        <f>IFERROR($J9/(VLOOKUP($H9,VLEP!$A:$B,2,0)),"")</f>
        <v>4.6666666666666662E-2</v>
      </c>
      <c r="O9" s="187">
        <f>N9</f>
        <v>4.6666666666666662E-2</v>
      </c>
      <c r="P9" s="10"/>
      <c r="Q9" s="191"/>
      <c r="R9" s="193"/>
      <c r="S9" s="10"/>
      <c r="T9" s="10"/>
      <c r="U9" s="28"/>
      <c r="V9" s="191"/>
      <c r="W9" s="193"/>
      <c r="X9" s="10"/>
      <c r="Y9" s="10"/>
      <c r="Z9" s="28"/>
      <c r="AA9" s="191"/>
      <c r="AB9" s="193"/>
    </row>
    <row r="10" spans="1:54" ht="20.100000000000001" customHeight="1" x14ac:dyDescent="0.35">
      <c r="A10" s="2">
        <f>IFERROR(VLOOKUP($C10,'Nom Prénom'!$A:$G,7,0),"")</f>
        <v>2019</v>
      </c>
      <c r="B10" s="184" t="str">
        <f>IFERROR(VLOOKUP($C10,'Nom Prénom'!$A:$G,6,0),"")</f>
        <v>GEH1a</v>
      </c>
      <c r="C10" s="184" t="s">
        <v>57</v>
      </c>
      <c r="D10" s="2">
        <f>IFERROR(VLOOKUP($C10,'Nom Prénom'!$A:$G,2,0),"")</f>
        <v>430</v>
      </c>
      <c r="E10" s="2">
        <f>IFERROR(VLOOKUP($C10,'Nom Prénom'!$A:$G,3,0),"")</f>
        <v>415</v>
      </c>
      <c r="F10" s="2">
        <f>IFERROR(VLOOKUP($C10,'Nom Prénom'!$A:$G,4,0),"")</f>
        <v>0</v>
      </c>
      <c r="G10" s="2">
        <f>IFERROR(VLOOKUP($C10,'Nom Prénom'!$A:$G,5,0),"")</f>
        <v>40</v>
      </c>
      <c r="H10" s="184" t="s">
        <v>24</v>
      </c>
      <c r="I10" s="184"/>
      <c r="J10" s="185">
        <f t="shared" si="0"/>
        <v>0</v>
      </c>
      <c r="K10" s="185">
        <f>IFERROR(VLOOKUP($C10,'Nom Prénom'!$A:$I,8,0),"")</f>
        <v>0</v>
      </c>
      <c r="L10" s="185">
        <f t="shared" si="1"/>
        <v>0</v>
      </c>
      <c r="M10" s="185">
        <f>IFERROR(VLOOKUP($C10,'Nom Prénom'!$A:$I,9,0),"")</f>
        <v>0</v>
      </c>
      <c r="N10" s="186">
        <f>IFERROR($J10/(VLOOKUP($H10,VLEP!$A:$B,2,0)),"")</f>
        <v>0</v>
      </c>
      <c r="O10" s="187"/>
      <c r="P10" s="10"/>
      <c r="Q10" s="191"/>
      <c r="R10" s="193"/>
      <c r="S10" s="10"/>
      <c r="T10" s="10"/>
      <c r="U10" s="28"/>
      <c r="V10" s="191"/>
      <c r="W10" s="193"/>
      <c r="X10" s="10"/>
      <c r="Y10" s="10"/>
      <c r="Z10" s="28"/>
      <c r="AA10" s="191"/>
      <c r="AB10" s="193"/>
    </row>
    <row r="11" spans="1:54" ht="20.100000000000001" customHeight="1" x14ac:dyDescent="0.35">
      <c r="A11" s="2">
        <f>IFERROR(VLOOKUP($C11,'Nom Prénom'!$A:$G,7,0),"")</f>
        <v>2019</v>
      </c>
      <c r="B11" s="184" t="str">
        <f>IFERROR(VLOOKUP($C11,'Nom Prénom'!$A:$G,6,0),"")</f>
        <v>GEH1a</v>
      </c>
      <c r="C11" s="184" t="s">
        <v>58</v>
      </c>
      <c r="D11" s="2">
        <f>IFERROR(VLOOKUP($C11,'Nom Prénom'!$A:$G,2,0),"")</f>
        <v>430</v>
      </c>
      <c r="E11" s="2">
        <f>IFERROR(VLOOKUP($C11,'Nom Prénom'!$A:$G,3,0),"")</f>
        <v>320</v>
      </c>
      <c r="F11" s="2">
        <f>IFERROR(VLOOKUP($C11,'Nom Prénom'!$A:$G,4,0),"")</f>
        <v>0</v>
      </c>
      <c r="G11" s="2">
        <f>IFERROR(VLOOKUP($C11,'Nom Prénom'!$A:$G,5,0),"")</f>
        <v>40</v>
      </c>
      <c r="H11" s="184" t="s">
        <v>24</v>
      </c>
      <c r="I11" s="184"/>
      <c r="J11" s="185">
        <f t="shared" si="0"/>
        <v>0</v>
      </c>
      <c r="K11" s="185">
        <f>IFERROR(VLOOKUP($C11,'Nom Prénom'!$A:$I,8,0),"")</f>
        <v>0</v>
      </c>
      <c r="L11" s="185">
        <f t="shared" si="1"/>
        <v>0</v>
      </c>
      <c r="M11" s="185">
        <f>IFERROR(VLOOKUP($C11,'Nom Prénom'!$A:$I,9,0),"")</f>
        <v>0</v>
      </c>
      <c r="N11" s="186">
        <f>IFERROR($J11/(VLOOKUP($H11,VLEP!$A:$B,2,0)),"")</f>
        <v>0</v>
      </c>
      <c r="O11" s="187"/>
      <c r="P11" s="10"/>
      <c r="Q11" s="191"/>
      <c r="R11" s="193"/>
      <c r="S11" s="10"/>
      <c r="T11" s="10"/>
      <c r="U11" s="28"/>
      <c r="V11" s="191"/>
      <c r="W11" s="193"/>
      <c r="X11" s="10"/>
      <c r="Y11" s="10"/>
      <c r="Z11" s="28"/>
      <c r="AA11" s="191"/>
      <c r="AB11" s="193"/>
    </row>
    <row r="12" spans="1:54" ht="20.100000000000001" customHeight="1" x14ac:dyDescent="0.35">
      <c r="A12" s="2">
        <f>IFERROR(VLOOKUP($C12,'Nom Prénom'!$A:$G,7,0),"")</f>
        <v>2019</v>
      </c>
      <c r="B12" s="184" t="str">
        <f>IFERROR(VLOOKUP($C12,'Nom Prénom'!$A:$G,6,0),"")</f>
        <v>GEH1a</v>
      </c>
      <c r="C12" s="184" t="s">
        <v>57</v>
      </c>
      <c r="D12" s="2">
        <f>IFERROR(VLOOKUP($C12,'Nom Prénom'!$A:$G,2,0),"")</f>
        <v>430</v>
      </c>
      <c r="E12" s="2">
        <f>IFERROR(VLOOKUP($C12,'Nom Prénom'!$A:$G,3,0),"")</f>
        <v>415</v>
      </c>
      <c r="F12" s="2">
        <f>IFERROR(VLOOKUP($C12,'Nom Prénom'!$A:$G,4,0),"")</f>
        <v>0</v>
      </c>
      <c r="G12" s="2">
        <f>IFERROR(VLOOKUP($C12,'Nom Prénom'!$A:$G,5,0),"")</f>
        <v>40</v>
      </c>
      <c r="H12" s="184" t="s">
        <v>23</v>
      </c>
      <c r="I12" s="184">
        <v>1.65</v>
      </c>
      <c r="J12" s="185">
        <f t="shared" si="0"/>
        <v>4.1249999999999995E-2</v>
      </c>
      <c r="K12" s="185">
        <f>IFERROR(VLOOKUP($C12,'Nom Prénom'!$A:$I,8,0),"")</f>
        <v>0</v>
      </c>
      <c r="L12" s="185">
        <f t="shared" si="1"/>
        <v>0</v>
      </c>
      <c r="M12" s="185">
        <f>IFERROR(VLOOKUP($C12,'Nom Prénom'!$A:$I,9,0),"")</f>
        <v>0</v>
      </c>
      <c r="N12" s="186">
        <f>IFERROR($J12/(VLOOKUP($H12,VLEP!$A:$B,2,0)),"")</f>
        <v>4.1249999999999993E-3</v>
      </c>
      <c r="O12" s="187">
        <f t="shared" ref="O12:O23" si="2">N12</f>
        <v>4.1249999999999993E-3</v>
      </c>
      <c r="P12" s="10"/>
      <c r="Q12" s="191"/>
      <c r="R12" s="193"/>
      <c r="S12" s="10"/>
      <c r="T12" s="10"/>
      <c r="U12" s="28"/>
      <c r="V12" s="191"/>
      <c r="W12" s="193"/>
      <c r="X12" s="10"/>
      <c r="Y12" s="10"/>
      <c r="Z12" s="28"/>
      <c r="AA12" s="191"/>
      <c r="AB12" s="193"/>
    </row>
    <row r="13" spans="1:54" ht="20.100000000000001" customHeight="1" x14ac:dyDescent="0.35">
      <c r="A13" s="2">
        <f>IFERROR(VLOOKUP($C13,'Nom Prénom'!$A:$G,7,0),"")</f>
        <v>2019</v>
      </c>
      <c r="B13" s="184" t="str">
        <f>IFERROR(VLOOKUP($C13,'Nom Prénom'!$A:$G,6,0),"")</f>
        <v>GEH1a</v>
      </c>
      <c r="C13" s="184" t="s">
        <v>58</v>
      </c>
      <c r="D13" s="2">
        <f>IFERROR(VLOOKUP($C13,'Nom Prénom'!$A:$G,2,0),"")</f>
        <v>430</v>
      </c>
      <c r="E13" s="2">
        <f>IFERROR(VLOOKUP($C13,'Nom Prénom'!$A:$G,3,0),"")</f>
        <v>320</v>
      </c>
      <c r="F13" s="2">
        <f>IFERROR(VLOOKUP($C13,'Nom Prénom'!$A:$G,4,0),"")</f>
        <v>0</v>
      </c>
      <c r="G13" s="2">
        <f>IFERROR(VLOOKUP($C13,'Nom Prénom'!$A:$G,5,0),"")</f>
        <v>40</v>
      </c>
      <c r="H13" s="184" t="s">
        <v>23</v>
      </c>
      <c r="I13" s="184">
        <v>0.65</v>
      </c>
      <c r="J13" s="185">
        <f t="shared" si="0"/>
        <v>1.6250000000000001E-2</v>
      </c>
      <c r="K13" s="185">
        <f>IFERROR(VLOOKUP($C13,'Nom Prénom'!$A:$I,8,0),"")</f>
        <v>0</v>
      </c>
      <c r="L13" s="185">
        <f t="shared" si="1"/>
        <v>0</v>
      </c>
      <c r="M13" s="185">
        <f>IFERROR(VLOOKUP($C13,'Nom Prénom'!$A:$I,9,0),"")</f>
        <v>0</v>
      </c>
      <c r="N13" s="186">
        <f>IFERROR($J13/(VLOOKUP($H13,VLEP!$A:$B,2,0)),"")</f>
        <v>1.6250000000000001E-3</v>
      </c>
      <c r="O13" s="187">
        <f t="shared" si="2"/>
        <v>1.6250000000000001E-3</v>
      </c>
      <c r="P13" s="10"/>
      <c r="Q13" s="191"/>
      <c r="R13" s="193"/>
      <c r="S13" s="10"/>
      <c r="T13" s="10"/>
      <c r="U13" s="28"/>
      <c r="V13" s="191"/>
      <c r="W13" s="193"/>
      <c r="X13" s="10"/>
      <c r="Y13" s="10"/>
      <c r="Z13" s="28"/>
      <c r="AA13" s="191"/>
      <c r="AB13" s="193"/>
    </row>
    <row r="14" spans="1:54" ht="20.100000000000001" customHeight="1" x14ac:dyDescent="0.35">
      <c r="A14" s="2">
        <f>IFERROR(VLOOKUP($C14,'Nom Prénom'!$A:$G,7,0),"")</f>
        <v>2019</v>
      </c>
      <c r="B14" s="184" t="str">
        <f>IFERROR(VLOOKUP($C14,'Nom Prénom'!$A:$G,6,0),"")</f>
        <v>GEH1a</v>
      </c>
      <c r="C14" s="184" t="s">
        <v>54</v>
      </c>
      <c r="D14" s="2">
        <f>IFERROR(VLOOKUP($C14,'Nom Prénom'!$A:$G,2,0),"")</f>
        <v>475</v>
      </c>
      <c r="E14" s="2">
        <f>IFERROR(VLOOKUP($C14,'Nom Prénom'!$A:$G,3,0),"")</f>
        <v>285</v>
      </c>
      <c r="F14" s="2">
        <f>IFERROR(VLOOKUP($C14,'Nom Prénom'!$A:$G,4,0),"")</f>
        <v>0</v>
      </c>
      <c r="G14" s="2">
        <f>IFERROR(VLOOKUP($C14,'Nom Prénom'!$A:$G,5,0),"")</f>
        <v>40</v>
      </c>
      <c r="H14" s="184" t="s">
        <v>27</v>
      </c>
      <c r="I14" s="184">
        <v>0.26</v>
      </c>
      <c r="J14" s="185">
        <f t="shared" si="0"/>
        <v>6.5000000000000006E-3</v>
      </c>
      <c r="K14" s="185">
        <f>IFERROR(VLOOKUP($C14,'Nom Prénom'!$A:$I,8,0),"")</f>
        <v>0</v>
      </c>
      <c r="L14" s="185">
        <f t="shared" si="1"/>
        <v>0</v>
      </c>
      <c r="M14" s="185">
        <f>IFERROR(VLOOKUP($C14,'Nom Prénom'!$A:$I,9,0),"")</f>
        <v>0</v>
      </c>
      <c r="N14" s="186">
        <f>IFERROR($J14/(VLOOKUP($H14,VLEP!$A:$B,2,0)),"")</f>
        <v>2E-3</v>
      </c>
      <c r="O14" s="187">
        <f t="shared" si="2"/>
        <v>2E-3</v>
      </c>
      <c r="P14" s="10"/>
      <c r="Q14" s="191"/>
      <c r="R14" s="193"/>
      <c r="S14" s="10"/>
      <c r="T14" s="10"/>
      <c r="U14" s="28"/>
      <c r="V14" s="191"/>
      <c r="W14" s="193"/>
      <c r="X14" s="10"/>
      <c r="Y14" s="10"/>
      <c r="Z14" s="28"/>
      <c r="AA14" s="191"/>
      <c r="AB14" s="193"/>
    </row>
    <row r="15" spans="1:54" ht="20.100000000000001" customHeight="1" x14ac:dyDescent="0.35">
      <c r="A15" s="2">
        <f>IFERROR(VLOOKUP($C15,'Nom Prénom'!$A:$G,7,0),"")</f>
        <v>2019</v>
      </c>
      <c r="B15" s="184" t="str">
        <f>IFERROR(VLOOKUP($C15,'Nom Prénom'!$A:$G,6,0),"")</f>
        <v>GEH1a</v>
      </c>
      <c r="C15" s="184" t="s">
        <v>54</v>
      </c>
      <c r="D15" s="2">
        <f>IFERROR(VLOOKUP($C15,'Nom Prénom'!$A:$G,2,0),"")</f>
        <v>475</v>
      </c>
      <c r="E15" s="2">
        <f>IFERROR(VLOOKUP($C15,'Nom Prénom'!$A:$G,3,0),"")</f>
        <v>285</v>
      </c>
      <c r="F15" s="2">
        <f>IFERROR(VLOOKUP($C15,'Nom Prénom'!$A:$G,4,0),"")</f>
        <v>0</v>
      </c>
      <c r="G15" s="2">
        <f>IFERROR(VLOOKUP($C15,'Nom Prénom'!$A:$G,5,0),"")</f>
        <v>40</v>
      </c>
      <c r="H15" s="184" t="s">
        <v>28</v>
      </c>
      <c r="I15" s="184">
        <v>2.5999999999999999E-3</v>
      </c>
      <c r="J15" s="185">
        <f t="shared" si="0"/>
        <v>6.4999999999999994E-5</v>
      </c>
      <c r="K15" s="185">
        <f>IFERROR(VLOOKUP($C15,'Nom Prénom'!$A:$I,8,0),"")</f>
        <v>0</v>
      </c>
      <c r="L15" s="185">
        <f t="shared" si="1"/>
        <v>0</v>
      </c>
      <c r="M15" s="185">
        <f>IFERROR(VLOOKUP($C15,'Nom Prénom'!$A:$I,9,0),"")</f>
        <v>0</v>
      </c>
      <c r="N15" s="186">
        <f>IFERROR($J15/(VLOOKUP($H15,VLEP!$A:$B,2,0)),"")</f>
        <v>0.43333333333333335</v>
      </c>
      <c r="O15" s="187">
        <f t="shared" si="2"/>
        <v>0.43333333333333335</v>
      </c>
      <c r="P15" s="10"/>
      <c r="Q15" s="191"/>
      <c r="R15" s="193"/>
      <c r="S15" s="10"/>
      <c r="T15" s="10"/>
      <c r="U15" s="28"/>
      <c r="V15" s="191"/>
      <c r="W15" s="193"/>
      <c r="X15" s="10"/>
      <c r="Y15" s="10"/>
      <c r="Z15" s="28"/>
      <c r="AA15" s="191"/>
      <c r="AB15" s="193"/>
    </row>
    <row r="16" spans="1:54" ht="20.100000000000001" customHeight="1" x14ac:dyDescent="0.35">
      <c r="A16" s="2">
        <f>IFERROR(VLOOKUP($C16,'Nom Prénom'!$A:$G,7,0),"")</f>
        <v>2019</v>
      </c>
      <c r="B16" s="184" t="str">
        <f>IFERROR(VLOOKUP($C16,'Nom Prénom'!$A:$G,6,0),"")</f>
        <v>GEH1a</v>
      </c>
      <c r="C16" s="184" t="s">
        <v>54</v>
      </c>
      <c r="D16" s="2">
        <f>IFERROR(VLOOKUP($C16,'Nom Prénom'!$A:$G,2,0),"")</f>
        <v>475</v>
      </c>
      <c r="E16" s="2">
        <f>IFERROR(VLOOKUP($C16,'Nom Prénom'!$A:$G,3,0),"")</f>
        <v>285</v>
      </c>
      <c r="F16" s="2">
        <f>IFERROR(VLOOKUP($C16,'Nom Prénom'!$A:$G,4,0),"")</f>
        <v>0</v>
      </c>
      <c r="G16" s="2">
        <f>IFERROR(VLOOKUP($C16,'Nom Prénom'!$A:$G,5,0),"")</f>
        <v>40</v>
      </c>
      <c r="H16" s="184" t="s">
        <v>24</v>
      </c>
      <c r="I16" s="184">
        <v>1.52</v>
      </c>
      <c r="J16" s="185">
        <f t="shared" si="0"/>
        <v>3.7999999999999999E-2</v>
      </c>
      <c r="K16" s="185">
        <f>IFERROR(VLOOKUP($C16,'Nom Prénom'!$A:$I,8,0),"")</f>
        <v>0</v>
      </c>
      <c r="L16" s="185">
        <f t="shared" si="1"/>
        <v>0</v>
      </c>
      <c r="M16" s="185">
        <f>IFERROR(VLOOKUP($C16,'Nom Prénom'!$A:$I,9,0),"")</f>
        <v>0</v>
      </c>
      <c r="N16" s="186">
        <f>IFERROR($J16/(VLOOKUP($H16,VLEP!$A:$B,2,0)),"")</f>
        <v>7.6E-3</v>
      </c>
      <c r="O16" s="187">
        <f t="shared" si="2"/>
        <v>7.6E-3</v>
      </c>
      <c r="P16" s="10"/>
      <c r="Q16" s="191"/>
      <c r="R16" s="193"/>
      <c r="S16" s="10"/>
      <c r="T16" s="10"/>
      <c r="U16" s="28"/>
      <c r="V16" s="191"/>
      <c r="W16" s="193"/>
      <c r="X16" s="10"/>
      <c r="Y16" s="10"/>
      <c r="Z16" s="28"/>
      <c r="AA16" s="191"/>
      <c r="AB16" s="193"/>
    </row>
    <row r="17" spans="1:28" ht="20.100000000000001" customHeight="1" x14ac:dyDescent="0.35">
      <c r="A17" s="2">
        <f>IFERROR(VLOOKUP($C17,'Nom Prénom'!$A:$G,7,0),"")</f>
        <v>2019</v>
      </c>
      <c r="B17" s="184" t="str">
        <f>IFERROR(VLOOKUP($C17,'Nom Prénom'!$A:$G,6,0),"")</f>
        <v>GEH1a</v>
      </c>
      <c r="C17" s="184" t="s">
        <v>54</v>
      </c>
      <c r="D17" s="2">
        <f>IFERROR(VLOOKUP($C17,'Nom Prénom'!$A:$G,2,0),"")</f>
        <v>475</v>
      </c>
      <c r="E17" s="2">
        <f>IFERROR(VLOOKUP($C17,'Nom Prénom'!$A:$G,3,0),"")</f>
        <v>285</v>
      </c>
      <c r="F17" s="2">
        <f>IFERROR(VLOOKUP($C17,'Nom Prénom'!$A:$G,4,0),"")</f>
        <v>0</v>
      </c>
      <c r="G17" s="2">
        <f>IFERROR(VLOOKUP($C17,'Nom Prénom'!$A:$G,5,0),"")</f>
        <v>40</v>
      </c>
      <c r="H17" s="184" t="s">
        <v>23</v>
      </c>
      <c r="I17" s="184">
        <v>2.09</v>
      </c>
      <c r="J17" s="185">
        <f t="shared" si="0"/>
        <v>5.2249999999999998E-2</v>
      </c>
      <c r="K17" s="185">
        <f>IFERROR(VLOOKUP($C17,'Nom Prénom'!$A:$I,8,0),"")</f>
        <v>0</v>
      </c>
      <c r="L17" s="185">
        <f t="shared" si="1"/>
        <v>0</v>
      </c>
      <c r="M17" s="185">
        <f>IFERROR(VLOOKUP($C17,'Nom Prénom'!$A:$I,9,0),"")</f>
        <v>0</v>
      </c>
      <c r="N17" s="186">
        <f>IFERROR($J17/(VLOOKUP($H17,VLEP!$A:$B,2,0)),"")</f>
        <v>5.2249999999999996E-3</v>
      </c>
      <c r="O17" s="187">
        <f t="shared" si="2"/>
        <v>5.2249999999999996E-3</v>
      </c>
      <c r="P17" s="10"/>
      <c r="Q17" s="201"/>
      <c r="R17" s="202"/>
      <c r="S17" s="10"/>
      <c r="T17" s="10"/>
      <c r="U17" s="229"/>
      <c r="V17" s="230"/>
      <c r="W17" s="231"/>
      <c r="X17" s="10"/>
      <c r="Y17" s="10"/>
      <c r="Z17" s="28"/>
      <c r="AA17" s="195"/>
      <c r="AB17" s="193"/>
    </row>
    <row r="18" spans="1:28" ht="20.100000000000001" customHeight="1" x14ac:dyDescent="0.35">
      <c r="A18" s="2">
        <f>IFERROR(VLOOKUP($C18,'Nom Prénom'!$A:$G,7,0),"")</f>
        <v>2019</v>
      </c>
      <c r="B18" s="184" t="str">
        <f>IFERROR(VLOOKUP($C18,'Nom Prénom'!$A:$G,6,0),"")</f>
        <v>GEH1a</v>
      </c>
      <c r="C18" s="184" t="s">
        <v>55</v>
      </c>
      <c r="D18" s="2">
        <f>IFERROR(VLOOKUP($C18,'Nom Prénom'!$A:$G,2,0),"")</f>
        <v>480</v>
      </c>
      <c r="E18" s="2">
        <f>IFERROR(VLOOKUP($C18,'Nom Prénom'!$A:$G,3,0),"")</f>
        <v>395</v>
      </c>
      <c r="F18" s="2">
        <f>IFERROR(VLOOKUP($C18,'Nom Prénom'!$A:$G,4,0),"")</f>
        <v>0</v>
      </c>
      <c r="G18" s="2">
        <f>IFERROR(VLOOKUP($C18,'Nom Prénom'!$A:$G,5,0),"")</f>
        <v>40</v>
      </c>
      <c r="H18" s="184" t="s">
        <v>27</v>
      </c>
      <c r="I18" s="184">
        <v>0.24</v>
      </c>
      <c r="J18" s="185">
        <f t="shared" si="0"/>
        <v>6.0000000000000001E-3</v>
      </c>
      <c r="K18" s="185">
        <f>IFERROR(VLOOKUP($C18,'Nom Prénom'!$A:$I,8,0),"")</f>
        <v>0</v>
      </c>
      <c r="L18" s="185">
        <f t="shared" si="1"/>
        <v>0</v>
      </c>
      <c r="M18" s="185">
        <f>IFERROR(VLOOKUP($C18,'Nom Prénom'!$A:$I,9,0),"")</f>
        <v>0</v>
      </c>
      <c r="N18" s="186">
        <f>IFERROR($J18/(VLOOKUP($H18,VLEP!$A:$B,2,0)),"")</f>
        <v>1.8461538461538461E-3</v>
      </c>
      <c r="O18" s="187">
        <f t="shared" si="2"/>
        <v>1.8461538461538461E-3</v>
      </c>
      <c r="P18" s="10"/>
      <c r="Q18" s="201"/>
      <c r="R18" s="202"/>
      <c r="S18" s="10"/>
      <c r="T18" s="10"/>
      <c r="U18" s="229"/>
      <c r="V18" s="230"/>
      <c r="W18" s="231"/>
      <c r="X18" s="10"/>
      <c r="Y18" s="10"/>
      <c r="Z18" s="28"/>
      <c r="AA18" s="195"/>
      <c r="AB18" s="193"/>
    </row>
    <row r="19" spans="1:28" ht="20.100000000000001" customHeight="1" x14ac:dyDescent="0.35">
      <c r="A19" s="2">
        <f>IFERROR(VLOOKUP($C19,'Nom Prénom'!$A:$G,7,0),"")</f>
        <v>2019</v>
      </c>
      <c r="B19" s="184" t="str">
        <f>IFERROR(VLOOKUP($C19,'Nom Prénom'!$A:$G,6,0),"")</f>
        <v>GEH1a</v>
      </c>
      <c r="C19" s="184" t="s">
        <v>55</v>
      </c>
      <c r="D19" s="2">
        <f>IFERROR(VLOOKUP($C19,'Nom Prénom'!$A:$G,2,0),"")</f>
        <v>480</v>
      </c>
      <c r="E19" s="2">
        <f>IFERROR(VLOOKUP($C19,'Nom Prénom'!$A:$G,3,0),"")</f>
        <v>395</v>
      </c>
      <c r="F19" s="2">
        <f>IFERROR(VLOOKUP($C19,'Nom Prénom'!$A:$G,4,0),"")</f>
        <v>0</v>
      </c>
      <c r="G19" s="2">
        <f>IFERROR(VLOOKUP($C19,'Nom Prénom'!$A:$G,5,0),"")</f>
        <v>40</v>
      </c>
      <c r="H19" s="184" t="s">
        <v>28</v>
      </c>
      <c r="I19" s="184">
        <v>2.2000000000000001E-3</v>
      </c>
      <c r="J19" s="185">
        <f t="shared" si="0"/>
        <v>5.5000000000000002E-5</v>
      </c>
      <c r="K19" s="185">
        <f>IFERROR(VLOOKUP($C19,'Nom Prénom'!$A:$I,8,0),"")</f>
        <v>0</v>
      </c>
      <c r="L19" s="185">
        <f t="shared" si="1"/>
        <v>0</v>
      </c>
      <c r="M19" s="185">
        <f>IFERROR(VLOOKUP($C19,'Nom Prénom'!$A:$I,9,0),"")</f>
        <v>0</v>
      </c>
      <c r="N19" s="186">
        <f>IFERROR($J19/(VLOOKUP($H19,VLEP!$A:$B,2,0)),"")</f>
        <v>0.3666666666666667</v>
      </c>
      <c r="O19" s="187">
        <f t="shared" si="2"/>
        <v>0.3666666666666667</v>
      </c>
      <c r="P19" s="10"/>
      <c r="Q19" s="201"/>
      <c r="R19" s="202"/>
      <c r="S19" s="10"/>
      <c r="T19" s="10"/>
      <c r="U19" s="229"/>
      <c r="V19" s="230"/>
      <c r="W19" s="231"/>
      <c r="X19" s="10"/>
      <c r="Y19" s="10"/>
      <c r="Z19" s="28"/>
      <c r="AA19" s="195"/>
      <c r="AB19" s="193"/>
    </row>
    <row r="20" spans="1:28" ht="20.100000000000001" customHeight="1" x14ac:dyDescent="0.35">
      <c r="A20" s="2">
        <f>IFERROR(VLOOKUP($C20,'Nom Prénom'!$A:$G,7,0),"")</f>
        <v>2019</v>
      </c>
      <c r="B20" s="184" t="str">
        <f>IFERROR(VLOOKUP($C20,'Nom Prénom'!$A:$G,6,0),"")</f>
        <v>GEH1a</v>
      </c>
      <c r="C20" s="184" t="s">
        <v>55</v>
      </c>
      <c r="D20" s="2">
        <f>IFERROR(VLOOKUP($C20,'Nom Prénom'!$A:$G,2,0),"")</f>
        <v>480</v>
      </c>
      <c r="E20" s="2">
        <f>IFERROR(VLOOKUP($C20,'Nom Prénom'!$A:$G,3,0),"")</f>
        <v>395</v>
      </c>
      <c r="F20" s="2">
        <f>IFERROR(VLOOKUP($C20,'Nom Prénom'!$A:$G,4,0),"")</f>
        <v>0</v>
      </c>
      <c r="G20" s="2">
        <f>IFERROR(VLOOKUP($C20,'Nom Prénom'!$A:$G,5,0),"")</f>
        <v>40</v>
      </c>
      <c r="H20" s="184" t="s">
        <v>24</v>
      </c>
      <c r="I20" s="184">
        <v>0.86</v>
      </c>
      <c r="J20" s="185">
        <f t="shared" si="0"/>
        <v>2.1499999999999998E-2</v>
      </c>
      <c r="K20" s="185">
        <f>IFERROR(VLOOKUP($C20,'Nom Prénom'!$A:$I,8,0),"")</f>
        <v>0</v>
      </c>
      <c r="L20" s="185">
        <f t="shared" si="1"/>
        <v>0</v>
      </c>
      <c r="M20" s="185">
        <f>IFERROR(VLOOKUP($C20,'Nom Prénom'!$A:$I,9,0),"")</f>
        <v>0</v>
      </c>
      <c r="N20" s="186">
        <f>IFERROR($J20/(VLOOKUP($H20,VLEP!$A:$B,2,0)),"")</f>
        <v>4.3E-3</v>
      </c>
      <c r="O20" s="187">
        <f t="shared" si="2"/>
        <v>4.3E-3</v>
      </c>
      <c r="P20" s="10"/>
      <c r="Q20" s="201"/>
      <c r="R20" s="202"/>
      <c r="S20" s="10"/>
      <c r="T20" s="10"/>
      <c r="U20" s="229"/>
      <c r="V20" s="230"/>
      <c r="W20" s="231"/>
      <c r="X20" s="10"/>
      <c r="Y20" s="10"/>
      <c r="Z20" s="28"/>
      <c r="AA20" s="195"/>
      <c r="AB20" s="193"/>
    </row>
    <row r="21" spans="1:28" ht="20.100000000000001" customHeight="1" x14ac:dyDescent="0.35">
      <c r="A21" s="2">
        <f>IFERROR(VLOOKUP($C21,'Nom Prénom'!$A:$G,7,0),"")</f>
        <v>2019</v>
      </c>
      <c r="B21" s="184" t="str">
        <f>IFERROR(VLOOKUP($C21,'Nom Prénom'!$A:$G,6,0),"")</f>
        <v>GEH1a</v>
      </c>
      <c r="C21" s="184" t="s">
        <v>55</v>
      </c>
      <c r="D21" s="2">
        <f>IFERROR(VLOOKUP($C21,'Nom Prénom'!$A:$G,2,0),"")</f>
        <v>480</v>
      </c>
      <c r="E21" s="2">
        <f>IFERROR(VLOOKUP($C21,'Nom Prénom'!$A:$G,3,0),"")</f>
        <v>395</v>
      </c>
      <c r="F21" s="2">
        <f>IFERROR(VLOOKUP($C21,'Nom Prénom'!$A:$G,4,0),"")</f>
        <v>0</v>
      </c>
      <c r="G21" s="2">
        <f>IFERROR(VLOOKUP($C21,'Nom Prénom'!$A:$G,5,0),"")</f>
        <v>40</v>
      </c>
      <c r="H21" s="184" t="s">
        <v>23</v>
      </c>
      <c r="I21" s="184">
        <v>1.77</v>
      </c>
      <c r="J21" s="185">
        <f t="shared" si="0"/>
        <v>4.4249999999999998E-2</v>
      </c>
      <c r="K21" s="185">
        <f>IFERROR(VLOOKUP($C21,'Nom Prénom'!$A:$I,8,0),"")</f>
        <v>0</v>
      </c>
      <c r="L21" s="185">
        <f t="shared" si="1"/>
        <v>0</v>
      </c>
      <c r="M21" s="185">
        <f>IFERROR(VLOOKUP($C21,'Nom Prénom'!$A:$I,9,0),"")</f>
        <v>0</v>
      </c>
      <c r="N21" s="186">
        <f>IFERROR($J21/(VLOOKUP($H21,VLEP!$A:$B,2,0)),"")</f>
        <v>4.4250000000000001E-3</v>
      </c>
      <c r="O21" s="187">
        <f t="shared" si="2"/>
        <v>4.4250000000000001E-3</v>
      </c>
      <c r="P21" s="10"/>
      <c r="Q21" s="201"/>
      <c r="R21" s="202"/>
      <c r="S21" s="10"/>
      <c r="T21" s="10"/>
      <c r="U21" s="229"/>
      <c r="V21" s="230"/>
      <c r="W21" s="231"/>
      <c r="X21" s="10"/>
      <c r="Y21" s="10"/>
      <c r="Z21" s="28"/>
      <c r="AA21" s="195"/>
      <c r="AB21" s="193"/>
    </row>
    <row r="22" spans="1:28" ht="20.100000000000001" customHeight="1" x14ac:dyDescent="0.35">
      <c r="A22" s="2">
        <f>IFERROR(VLOOKUP($C22,'Nom Prénom'!$A:$G,7,0),"")</f>
        <v>2019</v>
      </c>
      <c r="B22" s="184" t="str">
        <f>IFERROR(VLOOKUP($C22,'Nom Prénom'!$A:$G,6,0),"")</f>
        <v>GEH1b</v>
      </c>
      <c r="C22" s="1" t="s">
        <v>60</v>
      </c>
      <c r="D22" s="2">
        <f>IFERROR(VLOOKUP($C22,'Nom Prénom'!$A:$G,2,0),"")</f>
        <v>270</v>
      </c>
      <c r="E22" s="2">
        <f>IFERROR(VLOOKUP($C22,'Nom Prénom'!$A:$G,3,0),"")</f>
        <v>215</v>
      </c>
      <c r="F22" s="2">
        <f>IFERROR(VLOOKUP($C22,'Nom Prénom'!$A:$G,4,0),"")</f>
        <v>0</v>
      </c>
      <c r="G22" s="2">
        <f>IFERROR(VLOOKUP($C22,'Nom Prénom'!$A:$G,5,0),"")</f>
        <v>40</v>
      </c>
      <c r="H22" s="184" t="s">
        <v>27</v>
      </c>
      <c r="I22" s="184">
        <v>6.9000000000000006E-2</v>
      </c>
      <c r="J22" s="185">
        <f t="shared" si="0"/>
        <v>1.7250000000000002E-3</v>
      </c>
      <c r="K22" s="185">
        <f>IFERROR(VLOOKUP($C22,'Nom Prénom'!$A:$I,8,0),"")</f>
        <v>0</v>
      </c>
      <c r="L22" s="185">
        <f t="shared" si="1"/>
        <v>0</v>
      </c>
      <c r="M22" s="185">
        <f>IFERROR(VLOOKUP($C22,'Nom Prénom'!$A:$I,9,0),"")</f>
        <v>0</v>
      </c>
      <c r="N22" s="186">
        <f>IFERROR($J22/(VLOOKUP($H22,VLEP!$A:$B,2,0)),"")</f>
        <v>5.3076923076923082E-4</v>
      </c>
      <c r="O22" s="187">
        <f t="shared" si="2"/>
        <v>5.3076923076923082E-4</v>
      </c>
      <c r="P22" s="10"/>
      <c r="Q22" s="201"/>
      <c r="R22" s="202"/>
      <c r="S22" s="10"/>
      <c r="T22" s="10"/>
      <c r="U22" s="229"/>
      <c r="V22" s="230"/>
      <c r="W22" s="231"/>
      <c r="X22" s="10"/>
      <c r="Y22" s="10"/>
      <c r="Z22" s="28"/>
      <c r="AA22" s="195"/>
      <c r="AB22" s="193"/>
    </row>
    <row r="23" spans="1:28" ht="20.100000000000001" customHeight="1" x14ac:dyDescent="0.35">
      <c r="A23" s="2">
        <f>IFERROR(VLOOKUP($C23,'Nom Prénom'!$A:$G,7,0),"")</f>
        <v>2019</v>
      </c>
      <c r="B23" s="184" t="str">
        <f>IFERROR(VLOOKUP($C23,'Nom Prénom'!$A:$G,6,0),"")</f>
        <v>GEH1b</v>
      </c>
      <c r="C23" s="1" t="s">
        <v>60</v>
      </c>
      <c r="D23" s="2">
        <f>IFERROR(VLOOKUP($C23,'Nom Prénom'!$A:$G,2,0),"")</f>
        <v>270</v>
      </c>
      <c r="E23" s="2">
        <f>IFERROR(VLOOKUP($C23,'Nom Prénom'!$A:$G,3,0),"")</f>
        <v>215</v>
      </c>
      <c r="F23" s="2">
        <f>IFERROR(VLOOKUP($C23,'Nom Prénom'!$A:$G,4,0),"")</f>
        <v>0</v>
      </c>
      <c r="G23" s="2">
        <f>IFERROR(VLOOKUP($C23,'Nom Prénom'!$A:$G,5,0),"")</f>
        <v>40</v>
      </c>
      <c r="H23" s="184" t="s">
        <v>28</v>
      </c>
      <c r="I23" s="184">
        <v>1.1000000000000001E-3</v>
      </c>
      <c r="J23" s="185">
        <f t="shared" si="0"/>
        <v>2.7500000000000001E-5</v>
      </c>
      <c r="K23" s="185">
        <f>IFERROR(VLOOKUP($C23,'Nom Prénom'!$A:$I,8,0),"")</f>
        <v>0</v>
      </c>
      <c r="L23" s="185">
        <f t="shared" si="1"/>
        <v>0</v>
      </c>
      <c r="M23" s="185">
        <f>IFERROR(VLOOKUP($C23,'Nom Prénom'!$A:$I,9,0),"")</f>
        <v>0</v>
      </c>
      <c r="N23" s="186">
        <f>IFERROR($J23/(VLOOKUP($H23,VLEP!$A:$B,2,0)),"")</f>
        <v>0.18333333333333335</v>
      </c>
      <c r="O23" s="187">
        <f t="shared" si="2"/>
        <v>0.18333333333333335</v>
      </c>
      <c r="P23" s="10"/>
      <c r="Q23" s="191"/>
      <c r="R23" s="193"/>
      <c r="S23" s="10"/>
      <c r="T23" s="10"/>
      <c r="U23" s="28"/>
      <c r="V23" s="191"/>
      <c r="W23" s="193"/>
      <c r="X23" s="10"/>
      <c r="Y23" s="10"/>
      <c r="Z23" s="28"/>
      <c r="AA23" s="191"/>
      <c r="AB23" s="193"/>
    </row>
    <row r="24" spans="1:28" ht="20.100000000000001" customHeight="1" x14ac:dyDescent="0.35">
      <c r="A24" s="2">
        <f>IFERROR(VLOOKUP($C24,'Nom Prénom'!$A:$G,7,0),"")</f>
        <v>2019</v>
      </c>
      <c r="B24" s="184" t="str">
        <f>IFERROR(VLOOKUP($C24,'Nom Prénom'!$A:$G,6,0),"")</f>
        <v>GEH1b</v>
      </c>
      <c r="C24" s="1" t="s">
        <v>60</v>
      </c>
      <c r="D24" s="2">
        <f>IFERROR(VLOOKUP($C24,'Nom Prénom'!$A:$G,2,0),"")</f>
        <v>270</v>
      </c>
      <c r="E24" s="2">
        <f>IFERROR(VLOOKUP($C24,'Nom Prénom'!$A:$G,3,0),"")</f>
        <v>215</v>
      </c>
      <c r="F24" s="2">
        <f>IFERROR(VLOOKUP($C24,'Nom Prénom'!$A:$G,4,0),"")</f>
        <v>0</v>
      </c>
      <c r="G24" s="2">
        <f>IFERROR(VLOOKUP($C24,'Nom Prénom'!$A:$G,5,0),"")</f>
        <v>40</v>
      </c>
      <c r="H24" s="184" t="s">
        <v>24</v>
      </c>
      <c r="I24" s="184"/>
      <c r="J24" s="185">
        <f t="shared" si="0"/>
        <v>0</v>
      </c>
      <c r="K24" s="185">
        <f>IFERROR(VLOOKUP($C24,'Nom Prénom'!$A:$I,8,0),"")</f>
        <v>0</v>
      </c>
      <c r="L24" s="185">
        <f t="shared" si="1"/>
        <v>0</v>
      </c>
      <c r="M24" s="185">
        <f>IFERROR(VLOOKUP($C24,'Nom Prénom'!$A:$I,9,0),"")</f>
        <v>0</v>
      </c>
      <c r="N24" s="186">
        <f>IFERROR($J24/(VLOOKUP($H24,VLEP!$A:$B,2,0)),"")</f>
        <v>0</v>
      </c>
      <c r="O24" s="187"/>
      <c r="P24" s="10"/>
      <c r="Q24" s="191"/>
      <c r="R24" s="193"/>
      <c r="S24" s="10"/>
      <c r="T24" s="10"/>
      <c r="U24" s="28"/>
      <c r="V24" s="191"/>
      <c r="W24" s="193"/>
      <c r="X24" s="10"/>
      <c r="Y24" s="10"/>
      <c r="Z24" s="28"/>
      <c r="AA24" s="191"/>
      <c r="AB24" s="193"/>
    </row>
    <row r="25" spans="1:28" ht="20.100000000000001" customHeight="1" x14ac:dyDescent="0.35">
      <c r="A25" s="2">
        <f>IFERROR(VLOOKUP($C25,'Nom Prénom'!$A:$G,7,0),"")</f>
        <v>2019</v>
      </c>
      <c r="B25" s="184" t="str">
        <f>IFERROR(VLOOKUP($C25,'Nom Prénom'!$A:$G,6,0),"")</f>
        <v>GEH1b</v>
      </c>
      <c r="C25" s="1" t="s">
        <v>60</v>
      </c>
      <c r="D25" s="2">
        <f>IFERROR(VLOOKUP($C25,'Nom Prénom'!$A:$G,2,0),"")</f>
        <v>270</v>
      </c>
      <c r="E25" s="2">
        <f>IFERROR(VLOOKUP($C25,'Nom Prénom'!$A:$G,3,0),"")</f>
        <v>215</v>
      </c>
      <c r="F25" s="2">
        <f>IFERROR(VLOOKUP($C25,'Nom Prénom'!$A:$G,4,0),"")</f>
        <v>0</v>
      </c>
      <c r="G25" s="2">
        <f>IFERROR(VLOOKUP($C25,'Nom Prénom'!$A:$G,5,0),"")</f>
        <v>40</v>
      </c>
      <c r="H25" s="184" t="s">
        <v>23</v>
      </c>
      <c r="I25" s="184">
        <v>2</v>
      </c>
      <c r="J25" s="185">
        <f t="shared" si="0"/>
        <v>0.05</v>
      </c>
      <c r="K25" s="185">
        <f>IFERROR(VLOOKUP($C25,'Nom Prénom'!$A:$I,8,0),"")</f>
        <v>0</v>
      </c>
      <c r="L25" s="185">
        <f t="shared" si="1"/>
        <v>0</v>
      </c>
      <c r="M25" s="185">
        <f>IFERROR(VLOOKUP($C25,'Nom Prénom'!$A:$I,9,0),"")</f>
        <v>0</v>
      </c>
      <c r="N25" s="186">
        <f>IFERROR($J25/(VLOOKUP($H25,VLEP!$A:$B,2,0)),"")</f>
        <v>5.0000000000000001E-3</v>
      </c>
      <c r="O25" s="187">
        <f>N25</f>
        <v>5.0000000000000001E-3</v>
      </c>
      <c r="P25" s="10"/>
      <c r="Q25" s="191"/>
      <c r="R25" s="193"/>
      <c r="S25" s="10"/>
      <c r="T25" s="10"/>
      <c r="U25" s="28"/>
      <c r="V25" s="191"/>
      <c r="W25" s="193"/>
      <c r="X25" s="10"/>
      <c r="Y25" s="10"/>
      <c r="Z25" s="28"/>
      <c r="AA25" s="191"/>
      <c r="AB25" s="193"/>
    </row>
    <row r="26" spans="1:28" ht="20.100000000000001" customHeight="1" x14ac:dyDescent="0.35">
      <c r="A26" s="2">
        <f>IFERROR(VLOOKUP($C26,'Nom Prénom'!$A:$G,7,0),"")</f>
        <v>2019</v>
      </c>
      <c r="B26" s="184" t="str">
        <f>IFERROR(VLOOKUP($C26,'Nom Prénom'!$A:$G,6,0),"")</f>
        <v>GEH1b</v>
      </c>
      <c r="C26" s="1" t="s">
        <v>61</v>
      </c>
      <c r="D26" s="2">
        <f>IFERROR(VLOOKUP($C26,'Nom Prénom'!$A:$G,2,0),"")</f>
        <v>345</v>
      </c>
      <c r="E26" s="2">
        <f>IFERROR(VLOOKUP($C26,'Nom Prénom'!$A:$G,3,0),"")</f>
        <v>200</v>
      </c>
      <c r="F26" s="2">
        <f>IFERROR(VLOOKUP($C26,'Nom Prénom'!$A:$G,4,0),"")</f>
        <v>0</v>
      </c>
      <c r="G26" s="2">
        <f>IFERROR(VLOOKUP($C26,'Nom Prénom'!$A:$G,5,0),"")</f>
        <v>40</v>
      </c>
      <c r="H26" s="184" t="s">
        <v>27</v>
      </c>
      <c r="I26" s="184">
        <v>0.2</v>
      </c>
      <c r="J26" s="185">
        <f t="shared" si="0"/>
        <v>5.0000000000000001E-3</v>
      </c>
      <c r="K26" s="185">
        <f>IFERROR(VLOOKUP($C26,'Nom Prénom'!$A:$I,8,0),"")</f>
        <v>0</v>
      </c>
      <c r="L26" s="185">
        <f t="shared" si="1"/>
        <v>0</v>
      </c>
      <c r="M26" s="185">
        <f>IFERROR(VLOOKUP($C26,'Nom Prénom'!$A:$I,9,0),"")</f>
        <v>0</v>
      </c>
      <c r="N26" s="186">
        <f>IFERROR($J26/(VLOOKUP($H26,VLEP!$A:$B,2,0)),"")</f>
        <v>1.5384615384615385E-3</v>
      </c>
      <c r="O26" s="187">
        <f>N26</f>
        <v>1.5384615384615385E-3</v>
      </c>
      <c r="P26" s="10"/>
      <c r="Q26" s="191"/>
      <c r="R26" s="193"/>
      <c r="S26" s="10"/>
      <c r="T26" s="10"/>
      <c r="U26" s="28"/>
      <c r="V26" s="191"/>
      <c r="W26" s="193"/>
      <c r="X26" s="10"/>
      <c r="Y26" s="10"/>
      <c r="Z26" s="28"/>
      <c r="AA26" s="191"/>
      <c r="AB26" s="193"/>
    </row>
    <row r="27" spans="1:28" ht="20.100000000000001" customHeight="1" x14ac:dyDescent="0.35">
      <c r="A27" s="2">
        <f>IFERROR(VLOOKUP($C27,'Nom Prénom'!$A:$G,7,0),"")</f>
        <v>2019</v>
      </c>
      <c r="B27" s="184" t="str">
        <f>IFERROR(VLOOKUP($C27,'Nom Prénom'!$A:$G,6,0),"")</f>
        <v>GEH1b</v>
      </c>
      <c r="C27" s="1" t="s">
        <v>61</v>
      </c>
      <c r="D27" s="2">
        <f>IFERROR(VLOOKUP($C27,'Nom Prénom'!$A:$G,2,0),"")</f>
        <v>345</v>
      </c>
      <c r="E27" s="2">
        <f>IFERROR(VLOOKUP($C27,'Nom Prénom'!$A:$G,3,0),"")</f>
        <v>200</v>
      </c>
      <c r="F27" s="2">
        <f>IFERROR(VLOOKUP($C27,'Nom Prénom'!$A:$G,4,0),"")</f>
        <v>0</v>
      </c>
      <c r="G27" s="2">
        <f>IFERROR(VLOOKUP($C27,'Nom Prénom'!$A:$G,5,0),"")</f>
        <v>40</v>
      </c>
      <c r="H27" s="184" t="s">
        <v>28</v>
      </c>
      <c r="I27" s="184">
        <v>3.3999999999999998E-3</v>
      </c>
      <c r="J27" s="185">
        <f t="shared" si="0"/>
        <v>8.4999999999999993E-5</v>
      </c>
      <c r="K27" s="185">
        <f>IFERROR(VLOOKUP($C27,'Nom Prénom'!$A:$I,8,0),"")</f>
        <v>0</v>
      </c>
      <c r="L27" s="185">
        <f t="shared" si="1"/>
        <v>0</v>
      </c>
      <c r="M27" s="185">
        <f>IFERROR(VLOOKUP($C27,'Nom Prénom'!$A:$I,9,0),"")</f>
        <v>0</v>
      </c>
      <c r="N27" s="186">
        <f>IFERROR($J27/(VLOOKUP($H27,VLEP!$A:$B,2,0)),"")</f>
        <v>0.56666666666666665</v>
      </c>
      <c r="O27" s="187">
        <f>N27</f>
        <v>0.56666666666666665</v>
      </c>
      <c r="P27" s="10"/>
      <c r="Q27" s="191"/>
      <c r="R27" s="193"/>
      <c r="S27" s="10"/>
      <c r="T27" s="10"/>
      <c r="U27" s="28"/>
      <c r="V27" s="191"/>
      <c r="W27" s="193"/>
      <c r="X27" s="10"/>
      <c r="Y27" s="10"/>
      <c r="Z27" s="28"/>
      <c r="AA27" s="191"/>
      <c r="AB27" s="193"/>
    </row>
    <row r="28" spans="1:28" ht="20.100000000000001" customHeight="1" x14ac:dyDescent="0.35">
      <c r="A28" s="2">
        <f>IFERROR(VLOOKUP($C28,'Nom Prénom'!$A:$G,7,0),"")</f>
        <v>2019</v>
      </c>
      <c r="B28" s="184" t="str">
        <f>IFERROR(VLOOKUP($C28,'Nom Prénom'!$A:$G,6,0),"")</f>
        <v>GEH1b</v>
      </c>
      <c r="C28" s="1" t="s">
        <v>61</v>
      </c>
      <c r="D28" s="2">
        <f>IFERROR(VLOOKUP($C28,'Nom Prénom'!$A:$G,2,0),"")</f>
        <v>345</v>
      </c>
      <c r="E28" s="2">
        <f>IFERROR(VLOOKUP($C28,'Nom Prénom'!$A:$G,3,0),"")</f>
        <v>200</v>
      </c>
      <c r="F28" s="2">
        <f>IFERROR(VLOOKUP($C28,'Nom Prénom'!$A:$G,4,0),"")</f>
        <v>0</v>
      </c>
      <c r="G28" s="2">
        <f>IFERROR(VLOOKUP($C28,'Nom Prénom'!$A:$G,5,0),"")</f>
        <v>40</v>
      </c>
      <c r="H28" s="184" t="s">
        <v>24</v>
      </c>
      <c r="I28" s="184"/>
      <c r="J28" s="185">
        <f t="shared" si="0"/>
        <v>0</v>
      </c>
      <c r="K28" s="185">
        <f>IFERROR(VLOOKUP($C28,'Nom Prénom'!$A:$I,8,0),"")</f>
        <v>0</v>
      </c>
      <c r="L28" s="185">
        <f t="shared" si="1"/>
        <v>0</v>
      </c>
      <c r="M28" s="185">
        <f>IFERROR(VLOOKUP($C28,'Nom Prénom'!$A:$I,9,0),"")</f>
        <v>0</v>
      </c>
      <c r="N28" s="186">
        <f>IFERROR($J28/(VLOOKUP($H28,VLEP!$A:$B,2,0)),"")</f>
        <v>0</v>
      </c>
      <c r="O28" s="187"/>
      <c r="P28" s="10"/>
      <c r="Q28" s="191"/>
      <c r="R28" s="193"/>
      <c r="S28" s="10"/>
      <c r="T28" s="10"/>
      <c r="U28" s="28"/>
      <c r="V28" s="191"/>
      <c r="W28" s="193"/>
      <c r="X28" s="10"/>
      <c r="Y28" s="10"/>
      <c r="Z28" s="28"/>
      <c r="AA28" s="191"/>
      <c r="AB28" s="193"/>
    </row>
    <row r="29" spans="1:28" ht="20.100000000000001" customHeight="1" x14ac:dyDescent="0.35">
      <c r="A29" s="2">
        <f>IFERROR(VLOOKUP($C29,'Nom Prénom'!$A:$G,7,0),"")</f>
        <v>2019</v>
      </c>
      <c r="B29" s="184" t="str">
        <f>IFERROR(VLOOKUP($C29,'Nom Prénom'!$A:$G,6,0),"")</f>
        <v>GEH1b</v>
      </c>
      <c r="C29" s="1" t="s">
        <v>61</v>
      </c>
      <c r="D29" s="2">
        <f>IFERROR(VLOOKUP($C29,'Nom Prénom'!$A:$G,2,0),"")</f>
        <v>345</v>
      </c>
      <c r="E29" s="2">
        <f>IFERROR(VLOOKUP($C29,'Nom Prénom'!$A:$G,3,0),"")</f>
        <v>200</v>
      </c>
      <c r="F29" s="2">
        <f>IFERROR(VLOOKUP($C29,'Nom Prénom'!$A:$G,4,0),"")</f>
        <v>0</v>
      </c>
      <c r="G29" s="2">
        <f>IFERROR(VLOOKUP($C29,'Nom Prénom'!$A:$G,5,0),"")</f>
        <v>40</v>
      </c>
      <c r="H29" s="184" t="s">
        <v>23</v>
      </c>
      <c r="I29" s="184">
        <v>3.85</v>
      </c>
      <c r="J29" s="185">
        <f t="shared" si="0"/>
        <v>9.6250000000000002E-2</v>
      </c>
      <c r="K29" s="185">
        <f>IFERROR(VLOOKUP($C29,'Nom Prénom'!$A:$I,8,0),"")</f>
        <v>0</v>
      </c>
      <c r="L29" s="185">
        <f t="shared" si="1"/>
        <v>0</v>
      </c>
      <c r="M29" s="185">
        <f>IFERROR(VLOOKUP($C29,'Nom Prénom'!$A:$I,9,0),"")</f>
        <v>0</v>
      </c>
      <c r="N29" s="186">
        <f>IFERROR($J29/(VLOOKUP($H29,VLEP!$A:$B,2,0)),"")</f>
        <v>9.6249999999999999E-3</v>
      </c>
      <c r="O29" s="187">
        <f>N29</f>
        <v>9.6249999999999999E-3</v>
      </c>
      <c r="P29" s="10"/>
      <c r="Q29" s="191"/>
      <c r="R29" s="193"/>
      <c r="S29" s="10"/>
      <c r="T29" s="10"/>
      <c r="U29" s="28"/>
      <c r="V29" s="191"/>
      <c r="W29" s="193"/>
      <c r="X29" s="10"/>
      <c r="Y29" s="10"/>
      <c r="Z29" s="28"/>
      <c r="AA29" s="191"/>
      <c r="AB29" s="193"/>
    </row>
    <row r="30" spans="1:28" ht="20.100000000000001" customHeight="1" x14ac:dyDescent="0.35">
      <c r="A30" s="2">
        <f>IFERROR(VLOOKUP($C30,'Nom Prénom'!$A:$G,7,0),"")</f>
        <v>2019</v>
      </c>
      <c r="B30" s="184" t="str">
        <f>IFERROR(VLOOKUP($C30,'Nom Prénom'!$A:$G,6,0),"")</f>
        <v>GEH1b</v>
      </c>
      <c r="C30" s="1" t="s">
        <v>62</v>
      </c>
      <c r="D30" s="2">
        <f>IFERROR(VLOOKUP($C30,'Nom Prénom'!$A:$G,2,0),"")</f>
        <v>415</v>
      </c>
      <c r="E30" s="2">
        <f>IFERROR(VLOOKUP($C30,'Nom Prénom'!$A:$G,3,0),"")</f>
        <v>270</v>
      </c>
      <c r="F30" s="2">
        <f>IFERROR(VLOOKUP($C30,'Nom Prénom'!$A:$G,4,0),"")</f>
        <v>0</v>
      </c>
      <c r="G30" s="2">
        <f>IFERROR(VLOOKUP($C30,'Nom Prénom'!$A:$G,5,0),"")</f>
        <v>40</v>
      </c>
      <c r="H30" s="184" t="s">
        <v>27</v>
      </c>
      <c r="I30" s="184">
        <v>5.3999999999999999E-2</v>
      </c>
      <c r="J30" s="185">
        <f t="shared" si="0"/>
        <v>1.3500000000000001E-3</v>
      </c>
      <c r="K30" s="185">
        <f>IFERROR(VLOOKUP($C30,'Nom Prénom'!$A:$I,8,0),"")</f>
        <v>0</v>
      </c>
      <c r="L30" s="185">
        <f t="shared" si="1"/>
        <v>0</v>
      </c>
      <c r="M30" s="185">
        <f>IFERROR(VLOOKUP($C30,'Nom Prénom'!$A:$I,9,0),"")</f>
        <v>0</v>
      </c>
      <c r="N30" s="186">
        <f>IFERROR($J30/(VLOOKUP($H30,VLEP!$A:$B,2,0)),"")</f>
        <v>4.1538461538461542E-4</v>
      </c>
      <c r="O30" s="187">
        <f>N30</f>
        <v>4.1538461538461542E-4</v>
      </c>
      <c r="P30" s="10"/>
      <c r="Q30" s="191"/>
      <c r="R30" s="193"/>
      <c r="S30" s="10"/>
      <c r="T30" s="10"/>
      <c r="U30" s="28"/>
      <c r="V30" s="191"/>
      <c r="W30" s="193"/>
      <c r="X30" s="10"/>
      <c r="Y30" s="10"/>
      <c r="Z30" s="28"/>
      <c r="AA30" s="191"/>
      <c r="AB30" s="193"/>
    </row>
    <row r="31" spans="1:28" ht="20.100000000000001" customHeight="1" x14ac:dyDescent="0.35">
      <c r="A31" s="2">
        <f>IFERROR(VLOOKUP($C31,'Nom Prénom'!$A:$G,7,0),"")</f>
        <v>2019</v>
      </c>
      <c r="B31" s="184" t="str">
        <f>IFERROR(VLOOKUP($C31,'Nom Prénom'!$A:$G,6,0),"")</f>
        <v>GEH1b</v>
      </c>
      <c r="C31" s="1" t="s">
        <v>62</v>
      </c>
      <c r="D31" s="2">
        <f>IFERROR(VLOOKUP($C31,'Nom Prénom'!$A:$G,2,0),"")</f>
        <v>415</v>
      </c>
      <c r="E31" s="2">
        <f>IFERROR(VLOOKUP($C31,'Nom Prénom'!$A:$G,3,0),"")</f>
        <v>270</v>
      </c>
      <c r="F31" s="2">
        <f>IFERROR(VLOOKUP($C31,'Nom Prénom'!$A:$G,4,0),"")</f>
        <v>0</v>
      </c>
      <c r="G31" s="2">
        <f>IFERROR(VLOOKUP($C31,'Nom Prénom'!$A:$G,5,0),"")</f>
        <v>40</v>
      </c>
      <c r="H31" s="184" t="s">
        <v>28</v>
      </c>
      <c r="I31" s="184">
        <v>3.0999999999999999E-3</v>
      </c>
      <c r="J31" s="185">
        <f t="shared" si="0"/>
        <v>7.75E-5</v>
      </c>
      <c r="K31" s="185">
        <f>IFERROR(VLOOKUP($C31,'Nom Prénom'!$A:$I,8,0),"")</f>
        <v>0</v>
      </c>
      <c r="L31" s="185">
        <f t="shared" si="1"/>
        <v>0</v>
      </c>
      <c r="M31" s="185">
        <f>IFERROR(VLOOKUP($C31,'Nom Prénom'!$A:$I,9,0),"")</f>
        <v>0</v>
      </c>
      <c r="N31" s="186">
        <f>IFERROR($J31/(VLOOKUP($H31,VLEP!$A:$B,2,0)),"")</f>
        <v>0.51666666666666672</v>
      </c>
      <c r="O31" s="187">
        <f>N31</f>
        <v>0.51666666666666672</v>
      </c>
      <c r="P31" s="10"/>
      <c r="Q31" s="191"/>
      <c r="R31" s="193"/>
      <c r="S31" s="10"/>
      <c r="T31" s="10"/>
      <c r="U31" s="28"/>
      <c r="V31" s="191"/>
      <c r="W31" s="193"/>
      <c r="X31" s="10"/>
      <c r="Y31" s="10"/>
      <c r="Z31" s="28"/>
      <c r="AA31" s="191"/>
      <c r="AB31" s="193"/>
    </row>
    <row r="32" spans="1:28" ht="20.100000000000001" customHeight="1" x14ac:dyDescent="0.35">
      <c r="A32" s="2">
        <f>IFERROR(VLOOKUP($C32,'Nom Prénom'!$A:$G,7,0),"")</f>
        <v>2019</v>
      </c>
      <c r="B32" s="184" t="str">
        <f>IFERROR(VLOOKUP($C32,'Nom Prénom'!$A:$G,6,0),"")</f>
        <v>GEH1b</v>
      </c>
      <c r="C32" s="1" t="s">
        <v>62</v>
      </c>
      <c r="D32" s="2">
        <f>IFERROR(VLOOKUP($C32,'Nom Prénom'!$A:$G,2,0),"")</f>
        <v>415</v>
      </c>
      <c r="E32" s="2">
        <f>IFERROR(VLOOKUP($C32,'Nom Prénom'!$A:$G,3,0),"")</f>
        <v>270</v>
      </c>
      <c r="F32" s="2">
        <f>IFERROR(VLOOKUP($C32,'Nom Prénom'!$A:$G,4,0),"")</f>
        <v>0</v>
      </c>
      <c r="G32" s="2">
        <f>IFERROR(VLOOKUP($C32,'Nom Prénom'!$A:$G,5,0),"")</f>
        <v>40</v>
      </c>
      <c r="H32" s="184" t="s">
        <v>24</v>
      </c>
      <c r="I32" s="184"/>
      <c r="J32" s="185">
        <f t="shared" si="0"/>
        <v>0</v>
      </c>
      <c r="K32" s="185">
        <f>IFERROR(VLOOKUP($C32,'Nom Prénom'!$A:$I,8,0),"")</f>
        <v>0</v>
      </c>
      <c r="L32" s="185">
        <f t="shared" si="1"/>
        <v>0</v>
      </c>
      <c r="M32" s="185">
        <f>IFERROR(VLOOKUP($C32,'Nom Prénom'!$A:$I,9,0),"")</f>
        <v>0</v>
      </c>
      <c r="N32" s="186">
        <f>IFERROR($J32/(VLOOKUP($H32,VLEP!$A:$B,2,0)),"")</f>
        <v>0</v>
      </c>
      <c r="O32" s="187"/>
      <c r="P32" s="10"/>
      <c r="Q32" s="191"/>
      <c r="R32" s="193"/>
      <c r="S32" s="10"/>
      <c r="T32" s="10"/>
      <c r="U32" s="28"/>
      <c r="V32" s="191"/>
      <c r="W32" s="193"/>
      <c r="X32" s="10"/>
      <c r="Y32" s="10"/>
      <c r="Z32" s="28"/>
      <c r="AA32" s="191"/>
      <c r="AB32" s="193"/>
    </row>
    <row r="33" spans="1:28" ht="20.100000000000001" customHeight="1" x14ac:dyDescent="0.35">
      <c r="A33" s="2">
        <f>IFERROR(VLOOKUP($C33,'Nom Prénom'!$A:$G,7,0),"")</f>
        <v>2019</v>
      </c>
      <c r="B33" s="184" t="str">
        <f>IFERROR(VLOOKUP($C33,'Nom Prénom'!$A:$G,6,0),"")</f>
        <v>GEH1b</v>
      </c>
      <c r="C33" s="1" t="s">
        <v>62</v>
      </c>
      <c r="D33" s="2">
        <f>IFERROR(VLOOKUP($C33,'Nom Prénom'!$A:$G,2,0),"")</f>
        <v>415</v>
      </c>
      <c r="E33" s="2">
        <f>IFERROR(VLOOKUP($C33,'Nom Prénom'!$A:$G,3,0),"")</f>
        <v>270</v>
      </c>
      <c r="F33" s="2">
        <f>IFERROR(VLOOKUP($C33,'Nom Prénom'!$A:$G,4,0),"")</f>
        <v>0</v>
      </c>
      <c r="G33" s="2">
        <f>IFERROR(VLOOKUP($C33,'Nom Prénom'!$A:$G,5,0),"")</f>
        <v>40</v>
      </c>
      <c r="H33" s="184" t="s">
        <v>23</v>
      </c>
      <c r="I33" s="184">
        <v>2.67</v>
      </c>
      <c r="J33" s="185">
        <f t="shared" si="0"/>
        <v>6.6750000000000004E-2</v>
      </c>
      <c r="K33" s="185">
        <f>IFERROR(VLOOKUP($C33,'Nom Prénom'!$A:$I,8,0),"")</f>
        <v>0</v>
      </c>
      <c r="L33" s="185">
        <f t="shared" si="1"/>
        <v>0</v>
      </c>
      <c r="M33" s="185">
        <f>IFERROR(VLOOKUP($C33,'Nom Prénom'!$A:$I,9,0),"")</f>
        <v>0</v>
      </c>
      <c r="N33" s="186">
        <f>IFERROR($J33/(VLOOKUP($H33,VLEP!$A:$B,2,0)),"")</f>
        <v>6.6750000000000004E-3</v>
      </c>
      <c r="O33" s="187">
        <f>N33</f>
        <v>6.6750000000000004E-3</v>
      </c>
      <c r="P33" s="10"/>
      <c r="Q33" s="191"/>
      <c r="R33" s="193"/>
      <c r="S33" s="10"/>
      <c r="T33" s="10"/>
      <c r="U33" s="28"/>
      <c r="V33" s="191"/>
      <c r="W33" s="193"/>
      <c r="X33" s="10"/>
      <c r="Y33" s="10"/>
      <c r="Z33" s="28"/>
      <c r="AA33" s="191"/>
      <c r="AB33" s="193"/>
    </row>
    <row r="34" spans="1:28" ht="20.100000000000001" customHeight="1" x14ac:dyDescent="0.35">
      <c r="A34" s="2">
        <f>IFERROR(VLOOKUP($C34,'Nom Prénom'!$A:$G,7,0),"")</f>
        <v>2019</v>
      </c>
      <c r="B34" s="184" t="str">
        <f>IFERROR(VLOOKUP($C34,'Nom Prénom'!$A:$G,6,0),"")</f>
        <v>GEH2</v>
      </c>
      <c r="C34" s="1" t="s">
        <v>63</v>
      </c>
      <c r="D34" s="2">
        <f>IFERROR(VLOOKUP($C34,'Nom Prénom'!$A:$G,2,0),"")</f>
        <v>310</v>
      </c>
      <c r="E34" s="2">
        <f>IFERROR(VLOOKUP($C34,'Nom Prénom'!$A:$G,3,0),"")</f>
        <v>175</v>
      </c>
      <c r="F34" s="2">
        <f>IFERROR(VLOOKUP($C34,'Nom Prénom'!$A:$G,4,0),"")</f>
        <v>0</v>
      </c>
      <c r="G34" s="2">
        <f>IFERROR(VLOOKUP($C34,'Nom Prénom'!$A:$G,5,0),"")</f>
        <v>40</v>
      </c>
      <c r="H34" s="184" t="s">
        <v>27</v>
      </c>
      <c r="I34" s="184">
        <v>6.3E-2</v>
      </c>
      <c r="J34" s="185">
        <f t="shared" si="0"/>
        <v>1.575E-3</v>
      </c>
      <c r="K34" s="185">
        <f>IFERROR(VLOOKUP($C34,'Nom Prénom'!$A:$I,8,0),"")</f>
        <v>0</v>
      </c>
      <c r="L34" s="185">
        <f t="shared" si="1"/>
        <v>0</v>
      </c>
      <c r="M34" s="185">
        <f>IFERROR(VLOOKUP($C34,'Nom Prénom'!$A:$I,9,0),"")</f>
        <v>0</v>
      </c>
      <c r="N34" s="186">
        <f>IFERROR($J34/(VLOOKUP($H34,VLEP!$A:$B,2,0)),"")</f>
        <v>4.8461538461538461E-4</v>
      </c>
      <c r="O34" s="187">
        <f>N34</f>
        <v>4.8461538461538461E-4</v>
      </c>
      <c r="P34" s="10"/>
      <c r="Q34" s="191"/>
      <c r="R34" s="193"/>
      <c r="S34" s="10"/>
      <c r="T34" s="10"/>
      <c r="U34" s="28"/>
      <c r="V34" s="191"/>
      <c r="W34" s="193"/>
      <c r="X34" s="10"/>
      <c r="Y34" s="10"/>
      <c r="Z34" s="28"/>
      <c r="AA34" s="191"/>
      <c r="AB34" s="193"/>
    </row>
    <row r="35" spans="1:28" ht="20.100000000000001" customHeight="1" x14ac:dyDescent="0.35">
      <c r="A35" s="2">
        <f>IFERROR(VLOOKUP($C35,'Nom Prénom'!$A:$G,7,0),"")</f>
        <v>2019</v>
      </c>
      <c r="B35" s="184" t="str">
        <f>IFERROR(VLOOKUP($C35,'Nom Prénom'!$A:$G,6,0),"")</f>
        <v>GEH2</v>
      </c>
      <c r="C35" s="1" t="s">
        <v>63</v>
      </c>
      <c r="D35" s="2">
        <f>IFERROR(VLOOKUP($C35,'Nom Prénom'!$A:$G,2,0),"")</f>
        <v>310</v>
      </c>
      <c r="E35" s="2">
        <f>IFERROR(VLOOKUP($C35,'Nom Prénom'!$A:$G,3,0),"")</f>
        <v>175</v>
      </c>
      <c r="F35" s="2">
        <f>IFERROR(VLOOKUP($C35,'Nom Prénom'!$A:$G,4,0),"")</f>
        <v>0</v>
      </c>
      <c r="G35" s="2">
        <f>IFERROR(VLOOKUP($C35,'Nom Prénom'!$A:$G,5,0),"")</f>
        <v>40</v>
      </c>
      <c r="H35" s="184" t="s">
        <v>28</v>
      </c>
      <c r="I35" s="184">
        <v>5.3000000000000001E-5</v>
      </c>
      <c r="J35" s="185">
        <f t="shared" si="0"/>
        <v>1.325E-6</v>
      </c>
      <c r="K35" s="185">
        <f>IFERROR(VLOOKUP($C35,'Nom Prénom'!$A:$I,8,0),"")</f>
        <v>0</v>
      </c>
      <c r="L35" s="185">
        <f t="shared" si="1"/>
        <v>0</v>
      </c>
      <c r="M35" s="185">
        <f>IFERROR(VLOOKUP($C35,'Nom Prénom'!$A:$I,9,0),"")</f>
        <v>0</v>
      </c>
      <c r="N35" s="186">
        <f>IFERROR($J35/(VLOOKUP($H35,VLEP!$A:$B,2,0)),"")</f>
        <v>8.8333333333333337E-3</v>
      </c>
      <c r="O35" s="187">
        <f>N35</f>
        <v>8.8333333333333337E-3</v>
      </c>
      <c r="P35" s="10"/>
      <c r="Q35" s="191"/>
      <c r="R35" s="193"/>
      <c r="S35" s="10"/>
      <c r="T35" s="10"/>
      <c r="U35" s="28"/>
      <c r="V35" s="191"/>
      <c r="W35" s="193"/>
      <c r="X35" s="10"/>
      <c r="Y35" s="10"/>
      <c r="Z35" s="28"/>
      <c r="AA35" s="191"/>
      <c r="AB35" s="193"/>
    </row>
    <row r="36" spans="1:28" ht="20.100000000000001" customHeight="1" x14ac:dyDescent="0.35">
      <c r="A36" s="2">
        <f>IFERROR(VLOOKUP($C36,'Nom Prénom'!$A:$G,7,0),"")</f>
        <v>2019</v>
      </c>
      <c r="B36" s="184" t="str">
        <f>IFERROR(VLOOKUP($C36,'Nom Prénom'!$A:$G,6,0),"")</f>
        <v>GEH2</v>
      </c>
      <c r="C36" s="1" t="s">
        <v>63</v>
      </c>
      <c r="D36" s="2">
        <f>IFERROR(VLOOKUP($C36,'Nom Prénom'!$A:$G,2,0),"")</f>
        <v>310</v>
      </c>
      <c r="E36" s="2">
        <f>IFERROR(VLOOKUP($C36,'Nom Prénom'!$A:$G,3,0),"")</f>
        <v>175</v>
      </c>
      <c r="F36" s="2">
        <f>IFERROR(VLOOKUP($C36,'Nom Prénom'!$A:$G,4,0),"")</f>
        <v>0</v>
      </c>
      <c r="G36" s="2">
        <f>IFERROR(VLOOKUP($C36,'Nom Prénom'!$A:$G,5,0),"")</f>
        <v>40</v>
      </c>
      <c r="H36" s="184" t="s">
        <v>24</v>
      </c>
      <c r="I36" s="184"/>
      <c r="J36" s="185">
        <f t="shared" si="0"/>
        <v>0</v>
      </c>
      <c r="K36" s="185">
        <f>IFERROR(VLOOKUP($C36,'Nom Prénom'!$A:$I,8,0),"")</f>
        <v>0</v>
      </c>
      <c r="L36" s="185">
        <f t="shared" si="1"/>
        <v>0</v>
      </c>
      <c r="M36" s="185">
        <f>IFERROR(VLOOKUP($C36,'Nom Prénom'!$A:$I,9,0),"")</f>
        <v>0</v>
      </c>
      <c r="N36" s="186">
        <f>IFERROR($J36/(VLOOKUP($H36,VLEP!$A:$B,2,0)),"")</f>
        <v>0</v>
      </c>
      <c r="O36" s="187"/>
      <c r="P36" s="10"/>
      <c r="Q36" s="191"/>
      <c r="R36" s="193"/>
      <c r="S36" s="10"/>
      <c r="T36" s="10"/>
      <c r="U36" s="28"/>
      <c r="V36" s="191"/>
      <c r="W36" s="193"/>
      <c r="X36" s="10"/>
      <c r="Y36" s="10"/>
      <c r="Z36" s="28"/>
      <c r="AA36" s="191"/>
      <c r="AB36" s="193"/>
    </row>
    <row r="37" spans="1:28" ht="20.100000000000001" customHeight="1" x14ac:dyDescent="0.35">
      <c r="A37" s="2">
        <f>IFERROR(VLOOKUP($C37,'Nom Prénom'!$A:$G,7,0),"")</f>
        <v>2019</v>
      </c>
      <c r="B37" s="184" t="str">
        <f>IFERROR(VLOOKUP($C37,'Nom Prénom'!$A:$G,6,0),"")</f>
        <v>GEH2</v>
      </c>
      <c r="C37" s="1" t="s">
        <v>63</v>
      </c>
      <c r="D37" s="2">
        <f>IFERROR(VLOOKUP($C37,'Nom Prénom'!$A:$G,2,0),"")</f>
        <v>310</v>
      </c>
      <c r="E37" s="2">
        <f>IFERROR(VLOOKUP($C37,'Nom Prénom'!$A:$G,3,0),"")</f>
        <v>175</v>
      </c>
      <c r="F37" s="2">
        <f>IFERROR(VLOOKUP($C37,'Nom Prénom'!$A:$G,4,0),"")</f>
        <v>0</v>
      </c>
      <c r="G37" s="2">
        <f>IFERROR(VLOOKUP($C37,'Nom Prénom'!$A:$G,5,0),"")</f>
        <v>40</v>
      </c>
      <c r="H37" s="184" t="s">
        <v>23</v>
      </c>
      <c r="I37" s="184">
        <v>0.36</v>
      </c>
      <c r="J37" s="185">
        <f t="shared" si="0"/>
        <v>8.9999999999999993E-3</v>
      </c>
      <c r="K37" s="185">
        <f>IFERROR(VLOOKUP($C37,'Nom Prénom'!$A:$I,8,0),"")</f>
        <v>0</v>
      </c>
      <c r="L37" s="185">
        <f t="shared" si="1"/>
        <v>0</v>
      </c>
      <c r="M37" s="185">
        <f>IFERROR(VLOOKUP($C37,'Nom Prénom'!$A:$I,9,0),"")</f>
        <v>0</v>
      </c>
      <c r="N37" s="186">
        <f>IFERROR($J37/(VLOOKUP($H37,VLEP!$A:$B,2,0)),"")</f>
        <v>8.9999999999999998E-4</v>
      </c>
      <c r="O37" s="187">
        <f t="shared" ref="O37:O45" si="3">N37</f>
        <v>8.9999999999999998E-4</v>
      </c>
      <c r="P37" s="10"/>
      <c r="Q37" s="191"/>
      <c r="R37" s="193"/>
      <c r="S37" s="10"/>
      <c r="T37" s="10"/>
      <c r="U37" s="28"/>
      <c r="V37" s="191"/>
      <c r="W37" s="193"/>
      <c r="X37" s="10"/>
      <c r="Y37" s="10"/>
      <c r="Z37" s="28"/>
      <c r="AA37" s="191"/>
      <c r="AB37" s="193"/>
    </row>
    <row r="38" spans="1:28" ht="20.100000000000001" customHeight="1" x14ac:dyDescent="0.35">
      <c r="A38" s="2" t="str">
        <f>IFERROR(VLOOKUP($C38,'Nom Prénom'!$A:$G,7,0),"")</f>
        <v/>
      </c>
      <c r="B38" s="184" t="str">
        <f>IFERROR(VLOOKUP($C38,'Nom Prénom'!$A:$G,6,0),"")</f>
        <v/>
      </c>
      <c r="C38" s="1" t="s">
        <v>120</v>
      </c>
      <c r="D38" s="2" t="str">
        <f>IFERROR(VLOOKUP($C38,'Nom Prénom'!$A:$G,2,0),"")</f>
        <v/>
      </c>
      <c r="E38" s="2" t="str">
        <f>IFERROR(VLOOKUP($C38,'Nom Prénom'!$A:$G,3,0),"")</f>
        <v/>
      </c>
      <c r="F38" s="2" t="str">
        <f>IFERROR(VLOOKUP($C38,'Nom Prénom'!$A:$G,4,0),"")</f>
        <v/>
      </c>
      <c r="G38" s="2" t="str">
        <f>IFERROR(VLOOKUP($C38,'Nom Prénom'!$A:$G,5,0),"")</f>
        <v/>
      </c>
      <c r="H38" s="184" t="s">
        <v>27</v>
      </c>
      <c r="I38" s="184">
        <v>0.48</v>
      </c>
      <c r="J38" s="185" t="str">
        <f t="shared" si="0"/>
        <v/>
      </c>
      <c r="K38" s="185" t="str">
        <f>IFERROR(VLOOKUP($C38,'Nom Prénom'!$A:$I,8,0),"")</f>
        <v/>
      </c>
      <c r="L38" s="185" t="str">
        <f t="shared" si="1"/>
        <v/>
      </c>
      <c r="M38" s="185" t="str">
        <f>IFERROR(VLOOKUP($C38,'Nom Prénom'!$A:$I,9,0),"")</f>
        <v/>
      </c>
      <c r="N38" s="186" t="str">
        <f>IFERROR($J38/(VLOOKUP($H38,VLEP!$A:$B,2,0)),"")</f>
        <v/>
      </c>
      <c r="O38" s="187" t="str">
        <f t="shared" si="3"/>
        <v/>
      </c>
      <c r="P38" s="10"/>
      <c r="Q38" s="191"/>
      <c r="R38" s="193"/>
      <c r="S38" s="10"/>
      <c r="T38" s="10"/>
      <c r="U38" s="28"/>
      <c r="V38" s="191"/>
      <c r="W38" s="193"/>
      <c r="X38" s="10"/>
      <c r="Y38" s="10"/>
      <c r="Z38" s="28"/>
      <c r="AA38" s="191"/>
      <c r="AB38" s="193"/>
    </row>
    <row r="39" spans="1:28" ht="20.100000000000001" customHeight="1" x14ac:dyDescent="0.35">
      <c r="A39" s="2" t="str">
        <f>IFERROR(VLOOKUP($C39,'Nom Prénom'!$A:$G,7,0),"")</f>
        <v/>
      </c>
      <c r="B39" s="184" t="str">
        <f>IFERROR(VLOOKUP($C39,'Nom Prénom'!$A:$G,6,0),"")</f>
        <v/>
      </c>
      <c r="C39" s="1" t="s">
        <v>120</v>
      </c>
      <c r="D39" s="2" t="str">
        <f>IFERROR(VLOOKUP($C39,'Nom Prénom'!$A:$G,2,0),"")</f>
        <v/>
      </c>
      <c r="E39" s="2" t="str">
        <f>IFERROR(VLOOKUP($C39,'Nom Prénom'!$A:$G,3,0),"")</f>
        <v/>
      </c>
      <c r="F39" s="2" t="str">
        <f>IFERROR(VLOOKUP($C39,'Nom Prénom'!$A:$G,4,0),"")</f>
        <v/>
      </c>
      <c r="G39" s="2" t="str">
        <f>IFERROR(VLOOKUP($C39,'Nom Prénom'!$A:$G,5,0),"")</f>
        <v/>
      </c>
      <c r="H39" s="184" t="s">
        <v>28</v>
      </c>
      <c r="I39" s="184">
        <v>1.5E-3</v>
      </c>
      <c r="J39" s="185" t="str">
        <f t="shared" si="0"/>
        <v/>
      </c>
      <c r="K39" s="185" t="str">
        <f>IFERROR(VLOOKUP($C39,'Nom Prénom'!$A:$I,8,0),"")</f>
        <v/>
      </c>
      <c r="L39" s="185" t="str">
        <f t="shared" si="1"/>
        <v/>
      </c>
      <c r="M39" s="185" t="str">
        <f>IFERROR(VLOOKUP($C39,'Nom Prénom'!$A:$I,9,0),"")</f>
        <v/>
      </c>
      <c r="N39" s="186" t="str">
        <f>IFERROR($J39/(VLOOKUP($H39,VLEP!$A:$B,2,0)),"")</f>
        <v/>
      </c>
      <c r="O39" s="187" t="str">
        <f t="shared" si="3"/>
        <v/>
      </c>
      <c r="P39" s="10"/>
      <c r="Q39" s="191"/>
      <c r="R39" s="193"/>
      <c r="S39" s="10"/>
      <c r="T39" s="10"/>
      <c r="U39" s="28"/>
      <c r="V39" s="191"/>
      <c r="W39" s="193"/>
      <c r="X39" s="10"/>
      <c r="Y39" s="10"/>
      <c r="Z39" s="28"/>
      <c r="AA39" s="191"/>
      <c r="AB39" s="193"/>
    </row>
    <row r="40" spans="1:28" ht="20.100000000000001" customHeight="1" x14ac:dyDescent="0.35">
      <c r="A40" s="2" t="str">
        <f>IFERROR(VLOOKUP($C40,'Nom Prénom'!$A:$G,7,0),"")</f>
        <v/>
      </c>
      <c r="B40" s="184" t="str">
        <f>IFERROR(VLOOKUP($C40,'Nom Prénom'!$A:$G,6,0),"")</f>
        <v/>
      </c>
      <c r="C40" s="1" t="s">
        <v>120</v>
      </c>
      <c r="D40" s="2" t="str">
        <f>IFERROR(VLOOKUP($C40,'Nom Prénom'!$A:$G,2,0),"")</f>
        <v/>
      </c>
      <c r="E40" s="2" t="str">
        <f>IFERROR(VLOOKUP($C40,'Nom Prénom'!$A:$G,3,0),"")</f>
        <v/>
      </c>
      <c r="F40" s="2" t="str">
        <f>IFERROR(VLOOKUP($C40,'Nom Prénom'!$A:$G,4,0),"")</f>
        <v/>
      </c>
      <c r="G40" s="2" t="str">
        <f>IFERROR(VLOOKUP($C40,'Nom Prénom'!$A:$G,5,0),"")</f>
        <v/>
      </c>
      <c r="H40" s="184" t="s">
        <v>24</v>
      </c>
      <c r="I40" s="184">
        <v>1.0900000000000001</v>
      </c>
      <c r="J40" s="185" t="str">
        <f t="shared" si="0"/>
        <v/>
      </c>
      <c r="K40" s="185" t="str">
        <f>IFERROR(VLOOKUP($C40,'Nom Prénom'!$A:$I,8,0),"")</f>
        <v/>
      </c>
      <c r="L40" s="185" t="str">
        <f t="shared" si="1"/>
        <v/>
      </c>
      <c r="M40" s="185" t="str">
        <f>IFERROR(VLOOKUP($C40,'Nom Prénom'!$A:$I,9,0),"")</f>
        <v/>
      </c>
      <c r="N40" s="186" t="str">
        <f>IFERROR($J40/(VLOOKUP($H40,VLEP!$A:$B,2,0)),"")</f>
        <v/>
      </c>
      <c r="O40" s="187" t="str">
        <f t="shared" si="3"/>
        <v/>
      </c>
      <c r="P40" s="10"/>
      <c r="Q40" s="191"/>
      <c r="R40" s="193"/>
      <c r="S40" s="10"/>
      <c r="T40" s="10"/>
      <c r="U40" s="28"/>
      <c r="V40" s="191"/>
      <c r="W40" s="193"/>
      <c r="X40" s="10"/>
      <c r="Y40" s="10"/>
      <c r="Z40" s="28"/>
      <c r="AA40" s="191"/>
      <c r="AB40" s="193"/>
    </row>
    <row r="41" spans="1:28" ht="20.100000000000001" customHeight="1" x14ac:dyDescent="0.35">
      <c r="A41" s="2" t="str">
        <f>IFERROR(VLOOKUP($C41,'Nom Prénom'!$A:$G,7,0),"")</f>
        <v/>
      </c>
      <c r="B41" s="184" t="str">
        <f>IFERROR(VLOOKUP($C41,'Nom Prénom'!$A:$G,6,0),"")</f>
        <v/>
      </c>
      <c r="C41" s="1" t="s">
        <v>120</v>
      </c>
      <c r="D41" s="2" t="str">
        <f>IFERROR(VLOOKUP($C41,'Nom Prénom'!$A:$G,2,0),"")</f>
        <v/>
      </c>
      <c r="E41" s="2" t="str">
        <f>IFERROR(VLOOKUP($C41,'Nom Prénom'!$A:$G,3,0),"")</f>
        <v/>
      </c>
      <c r="F41" s="2" t="str">
        <f>IFERROR(VLOOKUP($C41,'Nom Prénom'!$A:$G,4,0),"")</f>
        <v/>
      </c>
      <c r="G41" s="2" t="str">
        <f>IFERROR(VLOOKUP($C41,'Nom Prénom'!$A:$G,5,0),"")</f>
        <v/>
      </c>
      <c r="H41" s="184" t="s">
        <v>23</v>
      </c>
      <c r="I41" s="184">
        <v>5.03</v>
      </c>
      <c r="J41" s="185" t="str">
        <f t="shared" si="0"/>
        <v/>
      </c>
      <c r="K41" s="185" t="str">
        <f>IFERROR(VLOOKUP($C41,'Nom Prénom'!$A:$I,8,0),"")</f>
        <v/>
      </c>
      <c r="L41" s="185" t="str">
        <f t="shared" si="1"/>
        <v/>
      </c>
      <c r="M41" s="185" t="str">
        <f>IFERROR(VLOOKUP($C41,'Nom Prénom'!$A:$I,9,0),"")</f>
        <v/>
      </c>
      <c r="N41" s="186" t="str">
        <f>IFERROR($J41/(VLOOKUP($H41,VLEP!$A:$B,2,0)),"")</f>
        <v/>
      </c>
      <c r="O41" s="187" t="str">
        <f t="shared" si="3"/>
        <v/>
      </c>
      <c r="P41" s="10"/>
      <c r="Q41" s="191"/>
      <c r="R41" s="193"/>
      <c r="S41" s="10"/>
      <c r="T41" s="10"/>
      <c r="U41" s="28"/>
      <c r="V41" s="191"/>
      <c r="W41" s="193"/>
      <c r="X41" s="10"/>
      <c r="Y41" s="10"/>
      <c r="Z41" s="28"/>
      <c r="AA41" s="191"/>
      <c r="AB41" s="193"/>
    </row>
    <row r="42" spans="1:28" ht="20.100000000000001" customHeight="1" x14ac:dyDescent="0.35">
      <c r="A42" s="2">
        <f>IFERROR(VLOOKUP($C42,'Nom Prénom'!$A:$G,7,0),"")</f>
        <v>2019</v>
      </c>
      <c r="B42" s="184" t="str">
        <f>IFERROR(VLOOKUP($C42,'Nom Prénom'!$A:$G,6,0),"")</f>
        <v>GEH2</v>
      </c>
      <c r="C42" s="1" t="s">
        <v>64</v>
      </c>
      <c r="D42" s="2">
        <f>IFERROR(VLOOKUP($C42,'Nom Prénom'!$A:$G,2,0),"")</f>
        <v>370</v>
      </c>
      <c r="E42" s="2">
        <f>IFERROR(VLOOKUP($C42,'Nom Prénom'!$A:$G,3,0),"")</f>
        <v>220</v>
      </c>
      <c r="F42" s="2">
        <f>IFERROR(VLOOKUP($C42,'Nom Prénom'!$A:$G,4,0),"")</f>
        <v>0</v>
      </c>
      <c r="G42" s="2">
        <f>IFERROR(VLOOKUP($C42,'Nom Prénom'!$A:$G,5,0),"")</f>
        <v>40</v>
      </c>
      <c r="H42" s="184" t="s">
        <v>27</v>
      </c>
      <c r="I42" s="184">
        <v>2.1999999999999999E-2</v>
      </c>
      <c r="J42" s="185">
        <f t="shared" si="0"/>
        <v>5.4999999999999992E-4</v>
      </c>
      <c r="K42" s="185">
        <f>IFERROR(VLOOKUP($C42,'Nom Prénom'!$A:$I,8,0),"")</f>
        <v>0</v>
      </c>
      <c r="L42" s="185">
        <f t="shared" si="1"/>
        <v>0</v>
      </c>
      <c r="M42" s="185">
        <f>IFERROR(VLOOKUP($C42,'Nom Prénom'!$A:$I,9,0),"")</f>
        <v>0</v>
      </c>
      <c r="N42" s="186">
        <f>IFERROR($J42/(VLOOKUP($H42,VLEP!$A:$B,2,0)),"")</f>
        <v>1.692307692307692E-4</v>
      </c>
      <c r="O42" s="187">
        <f t="shared" si="3"/>
        <v>1.692307692307692E-4</v>
      </c>
      <c r="P42" s="10"/>
      <c r="Q42" s="191"/>
      <c r="R42" s="193"/>
      <c r="S42" s="10"/>
      <c r="T42" s="10"/>
      <c r="U42" s="28"/>
      <c r="V42" s="191"/>
      <c r="W42" s="193"/>
      <c r="X42" s="10"/>
      <c r="Y42" s="10"/>
      <c r="Z42" s="28"/>
      <c r="AA42" s="191"/>
      <c r="AB42" s="193"/>
    </row>
    <row r="43" spans="1:28" ht="20.100000000000001" customHeight="1" x14ac:dyDescent="0.35">
      <c r="A43" s="2">
        <f>IFERROR(VLOOKUP($C43,'Nom Prénom'!$A:$G,7,0),"")</f>
        <v>2019</v>
      </c>
      <c r="B43" s="184" t="str">
        <f>IFERROR(VLOOKUP($C43,'Nom Prénom'!$A:$G,6,0),"")</f>
        <v>GEH2</v>
      </c>
      <c r="C43" s="1" t="s">
        <v>65</v>
      </c>
      <c r="D43" s="2">
        <f>IFERROR(VLOOKUP($C43,'Nom Prénom'!$A:$G,2,0),"")</f>
        <v>370</v>
      </c>
      <c r="E43" s="2">
        <f>IFERROR(VLOOKUP($C43,'Nom Prénom'!$A:$G,3,0),"")</f>
        <v>240</v>
      </c>
      <c r="F43" s="2">
        <f>IFERROR(VLOOKUP($C43,'Nom Prénom'!$A:$G,4,0),"")</f>
        <v>0</v>
      </c>
      <c r="G43" s="2">
        <f>IFERROR(VLOOKUP($C43,'Nom Prénom'!$A:$G,5,0),"")</f>
        <v>40</v>
      </c>
      <c r="H43" s="184" t="s">
        <v>27</v>
      </c>
      <c r="I43" s="184">
        <v>0.03</v>
      </c>
      <c r="J43" s="185">
        <f t="shared" si="0"/>
        <v>7.5000000000000002E-4</v>
      </c>
      <c r="K43" s="185">
        <f>IFERROR(VLOOKUP($C43,'Nom Prénom'!$A:$I,8,0),"")</f>
        <v>0</v>
      </c>
      <c r="L43" s="185">
        <f t="shared" si="1"/>
        <v>0</v>
      </c>
      <c r="M43" s="185">
        <f>IFERROR(VLOOKUP($C43,'Nom Prénom'!$A:$I,9,0),"")</f>
        <v>0</v>
      </c>
      <c r="N43" s="186">
        <f>IFERROR($J43/(VLOOKUP($H43,VLEP!$A:$B,2,0)),"")</f>
        <v>2.3076923076923076E-4</v>
      </c>
      <c r="O43" s="187">
        <f t="shared" si="3"/>
        <v>2.3076923076923076E-4</v>
      </c>
      <c r="P43" s="10"/>
      <c r="Q43" s="191"/>
      <c r="R43" s="193"/>
      <c r="S43" s="10"/>
      <c r="T43" s="10"/>
      <c r="U43" s="10"/>
      <c r="V43" s="10"/>
      <c r="W43" s="10"/>
      <c r="X43" s="10"/>
      <c r="Y43" s="10"/>
      <c r="Z43" s="10"/>
      <c r="AA43" s="10"/>
      <c r="AB43" s="10"/>
    </row>
    <row r="44" spans="1:28" ht="20.100000000000001" customHeight="1" x14ac:dyDescent="0.35">
      <c r="A44" s="2">
        <f>IFERROR(VLOOKUP($C44,'Nom Prénom'!$A:$G,7,0),"")</f>
        <v>2019</v>
      </c>
      <c r="B44" s="184" t="str">
        <f>IFERROR(VLOOKUP($C44,'Nom Prénom'!$A:$G,6,0),"")</f>
        <v>GEH2</v>
      </c>
      <c r="C44" s="1" t="s">
        <v>64</v>
      </c>
      <c r="D44" s="2">
        <f>IFERROR(VLOOKUP($C44,'Nom Prénom'!$A:$G,2,0),"")</f>
        <v>370</v>
      </c>
      <c r="E44" s="2">
        <f>IFERROR(VLOOKUP($C44,'Nom Prénom'!$A:$G,3,0),"")</f>
        <v>220</v>
      </c>
      <c r="F44" s="2">
        <f>IFERROR(VLOOKUP($C44,'Nom Prénom'!$A:$G,4,0),"")</f>
        <v>0</v>
      </c>
      <c r="G44" s="2">
        <f>IFERROR(VLOOKUP($C44,'Nom Prénom'!$A:$G,5,0),"")</f>
        <v>40</v>
      </c>
      <c r="H44" s="184" t="s">
        <v>28</v>
      </c>
      <c r="I44" s="184">
        <v>2.2000000000000001E-4</v>
      </c>
      <c r="J44" s="185">
        <f t="shared" si="0"/>
        <v>5.4999999999999999E-6</v>
      </c>
      <c r="K44" s="185">
        <f>IFERROR(VLOOKUP($C44,'Nom Prénom'!$A:$I,8,0),"")</f>
        <v>0</v>
      </c>
      <c r="L44" s="185">
        <f t="shared" si="1"/>
        <v>0</v>
      </c>
      <c r="M44" s="185">
        <f>IFERROR(VLOOKUP($C44,'Nom Prénom'!$A:$I,9,0),"")</f>
        <v>0</v>
      </c>
      <c r="N44" s="186">
        <f>IFERROR($J44/(VLOOKUP($H44,VLEP!$A:$B,2,0)),"")</f>
        <v>3.6666666666666667E-2</v>
      </c>
      <c r="O44" s="187">
        <f t="shared" si="3"/>
        <v>3.6666666666666667E-2</v>
      </c>
      <c r="P44" s="10"/>
      <c r="Q44" s="191"/>
      <c r="R44" s="193"/>
      <c r="S44" s="10"/>
      <c r="T44" s="10"/>
      <c r="U44" s="10"/>
      <c r="V44" s="10"/>
      <c r="W44" s="10"/>
      <c r="X44" s="10"/>
      <c r="Y44" s="10"/>
      <c r="Z44" s="10"/>
      <c r="AA44" s="10"/>
      <c r="AB44" s="10"/>
    </row>
    <row r="45" spans="1:28" ht="20.100000000000001" customHeight="1" x14ac:dyDescent="0.35">
      <c r="A45" s="2">
        <f>IFERROR(VLOOKUP($C45,'Nom Prénom'!$A:$G,7,0),"")</f>
        <v>2019</v>
      </c>
      <c r="B45" s="184" t="str">
        <f>IFERROR(VLOOKUP($C45,'Nom Prénom'!$A:$G,6,0),"")</f>
        <v>GEH2</v>
      </c>
      <c r="C45" s="1" t="s">
        <v>65</v>
      </c>
      <c r="D45" s="2">
        <f>IFERROR(VLOOKUP($C45,'Nom Prénom'!$A:$G,2,0),"")</f>
        <v>370</v>
      </c>
      <c r="E45" s="2">
        <f>IFERROR(VLOOKUP($C45,'Nom Prénom'!$A:$G,3,0),"")</f>
        <v>240</v>
      </c>
      <c r="F45" s="2">
        <f>IFERROR(VLOOKUP($C45,'Nom Prénom'!$A:$G,4,0),"")</f>
        <v>0</v>
      </c>
      <c r="G45" s="2">
        <f>IFERROR(VLOOKUP($C45,'Nom Prénom'!$A:$G,5,0),"")</f>
        <v>40</v>
      </c>
      <c r="H45" s="184" t="s">
        <v>28</v>
      </c>
      <c r="I45" s="184">
        <v>1.6000000000000001E-4</v>
      </c>
      <c r="J45" s="185">
        <f t="shared" si="0"/>
        <v>4.0000000000000007E-6</v>
      </c>
      <c r="K45" s="185">
        <f>IFERROR(VLOOKUP($C45,'Nom Prénom'!$A:$I,8,0),"")</f>
        <v>0</v>
      </c>
      <c r="L45" s="185">
        <f t="shared" si="1"/>
        <v>0</v>
      </c>
      <c r="M45" s="185">
        <f>IFERROR(VLOOKUP($C45,'Nom Prénom'!$A:$I,9,0),"")</f>
        <v>0</v>
      </c>
      <c r="N45" s="186">
        <f>IFERROR($J45/(VLOOKUP($H45,VLEP!$A:$B,2,0)),"")</f>
        <v>2.6666666666666672E-2</v>
      </c>
      <c r="O45" s="187">
        <f t="shared" si="3"/>
        <v>2.6666666666666672E-2</v>
      </c>
      <c r="P45" s="10"/>
      <c r="Q45" s="191"/>
      <c r="R45" s="193"/>
      <c r="S45" s="10"/>
      <c r="T45" s="10"/>
      <c r="U45" s="10"/>
      <c r="V45" s="10"/>
      <c r="W45" s="10"/>
      <c r="X45" s="10"/>
      <c r="Y45" s="10"/>
      <c r="Z45" s="10"/>
      <c r="AA45" s="10"/>
      <c r="AB45" s="10"/>
    </row>
    <row r="46" spans="1:28" ht="20.100000000000001" customHeight="1" x14ac:dyDescent="0.35">
      <c r="A46" s="2">
        <f>IFERROR(VLOOKUP($C46,'Nom Prénom'!$A:$G,7,0),"")</f>
        <v>2019</v>
      </c>
      <c r="B46" s="184" t="str">
        <f>IFERROR(VLOOKUP($C46,'Nom Prénom'!$A:$G,6,0),"")</f>
        <v>GEH2</v>
      </c>
      <c r="C46" s="1" t="s">
        <v>64</v>
      </c>
      <c r="D46" s="2">
        <f>IFERROR(VLOOKUP($C46,'Nom Prénom'!$A:$G,2,0),"")</f>
        <v>370</v>
      </c>
      <c r="E46" s="2">
        <f>IFERROR(VLOOKUP($C46,'Nom Prénom'!$A:$G,3,0),"")</f>
        <v>220</v>
      </c>
      <c r="F46" s="2">
        <f>IFERROR(VLOOKUP($C46,'Nom Prénom'!$A:$G,4,0),"")</f>
        <v>0</v>
      </c>
      <c r="G46" s="2">
        <f>IFERROR(VLOOKUP($C46,'Nom Prénom'!$A:$G,5,0),"")</f>
        <v>40</v>
      </c>
      <c r="H46" s="184" t="s">
        <v>24</v>
      </c>
      <c r="I46" s="184"/>
      <c r="J46" s="185">
        <f t="shared" si="0"/>
        <v>0</v>
      </c>
      <c r="K46" s="185">
        <f>IFERROR(VLOOKUP($C46,'Nom Prénom'!$A:$I,8,0),"")</f>
        <v>0</v>
      </c>
      <c r="L46" s="185">
        <f t="shared" si="1"/>
        <v>0</v>
      </c>
      <c r="M46" s="185">
        <f>IFERROR(VLOOKUP($C46,'Nom Prénom'!$A:$I,9,0),"")</f>
        <v>0</v>
      </c>
      <c r="N46" s="186">
        <f>IFERROR($J46/(VLOOKUP($H46,VLEP!$A:$B,2,0)),"")</f>
        <v>0</v>
      </c>
      <c r="O46" s="187"/>
      <c r="P46" s="183"/>
      <c r="Q46" s="191"/>
      <c r="R46" s="193"/>
      <c r="S46" s="10"/>
      <c r="T46" s="10"/>
      <c r="U46" s="183"/>
      <c r="V46" s="183"/>
      <c r="W46" s="183"/>
      <c r="X46" s="10"/>
      <c r="Y46" s="10"/>
      <c r="Z46" s="183"/>
      <c r="AA46" s="183"/>
      <c r="AB46" s="183"/>
    </row>
    <row r="47" spans="1:28" ht="20.100000000000001" customHeight="1" x14ac:dyDescent="0.35">
      <c r="A47" s="2">
        <f>IFERROR(VLOOKUP($C47,'Nom Prénom'!$A:$G,7,0),"")</f>
        <v>2019</v>
      </c>
      <c r="B47" s="184" t="str">
        <f>IFERROR(VLOOKUP($C47,'Nom Prénom'!$A:$G,6,0),"")</f>
        <v>GEH2</v>
      </c>
      <c r="C47" s="1" t="s">
        <v>65</v>
      </c>
      <c r="D47" s="2">
        <f>IFERROR(VLOOKUP($C47,'Nom Prénom'!$A:$G,2,0),"")</f>
        <v>370</v>
      </c>
      <c r="E47" s="2">
        <f>IFERROR(VLOOKUP($C47,'Nom Prénom'!$A:$G,3,0),"")</f>
        <v>240</v>
      </c>
      <c r="F47" s="2">
        <f>IFERROR(VLOOKUP($C47,'Nom Prénom'!$A:$G,4,0),"")</f>
        <v>0</v>
      </c>
      <c r="G47" s="2">
        <f>IFERROR(VLOOKUP($C47,'Nom Prénom'!$A:$G,5,0),"")</f>
        <v>40</v>
      </c>
      <c r="H47" s="184" t="s">
        <v>24</v>
      </c>
      <c r="I47" s="184"/>
      <c r="J47" s="185">
        <f t="shared" si="0"/>
        <v>0</v>
      </c>
      <c r="K47" s="185">
        <f>IFERROR(VLOOKUP($C47,'Nom Prénom'!$A:$I,8,0),"")</f>
        <v>0</v>
      </c>
      <c r="L47" s="185">
        <f t="shared" si="1"/>
        <v>0</v>
      </c>
      <c r="M47" s="185">
        <f>IFERROR(VLOOKUP($C47,'Nom Prénom'!$A:$I,9,0),"")</f>
        <v>0</v>
      </c>
      <c r="N47" s="186">
        <f>IFERROR($J47/(VLOOKUP($H47,VLEP!$A:$B,2,0)),"")</f>
        <v>0</v>
      </c>
      <c r="O47" s="187"/>
      <c r="P47" s="183"/>
      <c r="Q47" s="191"/>
      <c r="R47" s="193"/>
      <c r="S47" s="10"/>
      <c r="T47" s="10"/>
      <c r="U47" s="28"/>
      <c r="V47" s="191"/>
      <c r="W47" s="193"/>
      <c r="X47" s="10"/>
      <c r="Y47" s="10"/>
      <c r="Z47" s="28"/>
      <c r="AA47" s="191"/>
      <c r="AB47" s="193"/>
    </row>
    <row r="48" spans="1:28" ht="20.100000000000001" customHeight="1" x14ac:dyDescent="0.35">
      <c r="A48" s="2">
        <f>IFERROR(VLOOKUP($C48,'Nom Prénom'!$A:$G,7,0),"")</f>
        <v>2019</v>
      </c>
      <c r="B48" s="184" t="str">
        <f>IFERROR(VLOOKUP($C48,'Nom Prénom'!$A:$G,6,0),"")</f>
        <v>GEH2</v>
      </c>
      <c r="C48" s="1" t="s">
        <v>64</v>
      </c>
      <c r="D48" s="2">
        <f>IFERROR(VLOOKUP($C48,'Nom Prénom'!$A:$G,2,0),"")</f>
        <v>370</v>
      </c>
      <c r="E48" s="2">
        <f>IFERROR(VLOOKUP($C48,'Nom Prénom'!$A:$G,3,0),"")</f>
        <v>220</v>
      </c>
      <c r="F48" s="2">
        <f>IFERROR(VLOOKUP($C48,'Nom Prénom'!$A:$G,4,0),"")</f>
        <v>0</v>
      </c>
      <c r="G48" s="2">
        <f>IFERROR(VLOOKUP($C48,'Nom Prénom'!$A:$G,5,0),"")</f>
        <v>40</v>
      </c>
      <c r="H48" s="184" t="s">
        <v>23</v>
      </c>
      <c r="I48" s="184">
        <v>0.45</v>
      </c>
      <c r="J48" s="185">
        <f t="shared" si="0"/>
        <v>1.125E-2</v>
      </c>
      <c r="K48" s="185">
        <f>IFERROR(VLOOKUP($C48,'Nom Prénom'!$A:$I,8,0),"")</f>
        <v>0</v>
      </c>
      <c r="L48" s="185">
        <f t="shared" si="1"/>
        <v>0</v>
      </c>
      <c r="M48" s="185">
        <f>IFERROR(VLOOKUP($C48,'Nom Prénom'!$A:$I,9,0),"")</f>
        <v>0</v>
      </c>
      <c r="N48" s="186">
        <f>IFERROR($J48/(VLOOKUP($H48,VLEP!$A:$B,2,0)),"")</f>
        <v>1.1249999999999999E-3</v>
      </c>
      <c r="O48" s="187">
        <f t="shared" ref="O48:O59" si="4">N48</f>
        <v>1.1249999999999999E-3</v>
      </c>
      <c r="P48" s="10"/>
      <c r="Q48" s="191"/>
      <c r="R48" s="193"/>
      <c r="S48" s="10"/>
      <c r="T48" s="10"/>
      <c r="U48" s="28"/>
      <c r="V48" s="191"/>
      <c r="W48" s="193"/>
      <c r="X48" s="10"/>
      <c r="Y48" s="10"/>
      <c r="Z48" s="28"/>
      <c r="AA48" s="191"/>
      <c r="AB48" s="193"/>
    </row>
    <row r="49" spans="1:28" ht="20.100000000000001" customHeight="1" x14ac:dyDescent="0.35">
      <c r="A49" s="2">
        <f>IFERROR(VLOOKUP($C49,'Nom Prénom'!$A:$G,7,0),"")</f>
        <v>2019</v>
      </c>
      <c r="B49" s="184" t="str">
        <f>IFERROR(VLOOKUP($C49,'Nom Prénom'!$A:$G,6,0),"")</f>
        <v>GEH2</v>
      </c>
      <c r="C49" s="1" t="s">
        <v>65</v>
      </c>
      <c r="D49" s="2">
        <f>IFERROR(VLOOKUP($C49,'Nom Prénom'!$A:$G,2,0),"")</f>
        <v>370</v>
      </c>
      <c r="E49" s="2">
        <f>IFERROR(VLOOKUP($C49,'Nom Prénom'!$A:$G,3,0),"")</f>
        <v>240</v>
      </c>
      <c r="F49" s="2">
        <f>IFERROR(VLOOKUP($C49,'Nom Prénom'!$A:$G,4,0),"")</f>
        <v>0</v>
      </c>
      <c r="G49" s="2">
        <f>IFERROR(VLOOKUP($C49,'Nom Prénom'!$A:$G,5,0),"")</f>
        <v>40</v>
      </c>
      <c r="H49" s="184" t="s">
        <v>23</v>
      </c>
      <c r="I49" s="184">
        <v>0.96</v>
      </c>
      <c r="J49" s="185">
        <f t="shared" si="0"/>
        <v>2.4E-2</v>
      </c>
      <c r="K49" s="185">
        <f>IFERROR(VLOOKUP($C49,'Nom Prénom'!$A:$I,8,0),"")</f>
        <v>0</v>
      </c>
      <c r="L49" s="185">
        <f t="shared" si="1"/>
        <v>0</v>
      </c>
      <c r="M49" s="185">
        <f>IFERROR(VLOOKUP($C49,'Nom Prénom'!$A:$I,9,0),"")</f>
        <v>0</v>
      </c>
      <c r="N49" s="186">
        <f>IFERROR($J49/(VLOOKUP($H49,VLEP!$A:$B,2,0)),"")</f>
        <v>2.4000000000000002E-3</v>
      </c>
      <c r="O49" s="187">
        <f t="shared" si="4"/>
        <v>2.4000000000000002E-3</v>
      </c>
      <c r="P49" s="10"/>
      <c r="Q49" s="10"/>
      <c r="R49" s="10"/>
      <c r="S49" s="10"/>
      <c r="T49" s="10"/>
      <c r="U49" s="28"/>
      <c r="V49" s="191"/>
      <c r="W49" s="193"/>
      <c r="X49" s="10"/>
      <c r="Y49" s="10"/>
      <c r="Z49" s="10"/>
      <c r="AA49" s="10"/>
      <c r="AB49" s="10"/>
    </row>
    <row r="50" spans="1:28" ht="20.100000000000001" customHeight="1" x14ac:dyDescent="0.35">
      <c r="A50" s="2" t="str">
        <f>IFERROR(VLOOKUP($C50,'Nom Prénom'!$A:$G,7,0),"")</f>
        <v/>
      </c>
      <c r="B50" s="184" t="str">
        <f>IFERROR(VLOOKUP($C50,'Nom Prénom'!$A:$G,6,0),"")</f>
        <v/>
      </c>
      <c r="C50" s="1" t="s">
        <v>120</v>
      </c>
      <c r="D50" s="2" t="str">
        <f>IFERROR(VLOOKUP($C50,'Nom Prénom'!$A:$G,2,0),"")</f>
        <v/>
      </c>
      <c r="E50" s="2" t="str">
        <f>IFERROR(VLOOKUP($C50,'Nom Prénom'!$A:$G,3,0),"")</f>
        <v/>
      </c>
      <c r="F50" s="2" t="str">
        <f>IFERROR(VLOOKUP($C50,'Nom Prénom'!$A:$G,4,0),"")</f>
        <v/>
      </c>
      <c r="G50" s="2" t="str">
        <f>IFERROR(VLOOKUP($C50,'Nom Prénom'!$A:$G,5,0),"")</f>
        <v/>
      </c>
      <c r="H50" s="184" t="s">
        <v>27</v>
      </c>
      <c r="I50" s="184">
        <v>2.3E-2</v>
      </c>
      <c r="J50" s="185" t="str">
        <f t="shared" si="0"/>
        <v/>
      </c>
      <c r="K50" s="185" t="str">
        <f>IFERROR(VLOOKUP($C50,'Nom Prénom'!$A:$I,8,0),"")</f>
        <v/>
      </c>
      <c r="L50" s="185" t="str">
        <f t="shared" si="1"/>
        <v/>
      </c>
      <c r="M50" s="185" t="str">
        <f>IFERROR(VLOOKUP($C50,'Nom Prénom'!$A:$I,9,0),"")</f>
        <v/>
      </c>
      <c r="N50" s="186" t="str">
        <f>IFERROR($J50/(VLOOKUP($H50,VLEP!$A:$B,2,0)),"")</f>
        <v/>
      </c>
      <c r="O50" s="187" t="str">
        <f t="shared" si="4"/>
        <v/>
      </c>
      <c r="P50" s="183"/>
      <c r="Q50" s="183"/>
      <c r="R50" s="183"/>
      <c r="S50" s="10"/>
      <c r="T50" s="10"/>
      <c r="U50" s="28"/>
      <c r="V50" s="191"/>
      <c r="W50" s="193"/>
      <c r="X50" s="10"/>
      <c r="Y50" s="183"/>
      <c r="Z50" s="183"/>
      <c r="AA50" s="183"/>
      <c r="AB50" s="183"/>
    </row>
    <row r="51" spans="1:28" ht="20.100000000000001" customHeight="1" x14ac:dyDescent="0.35">
      <c r="A51" s="2" t="str">
        <f>IFERROR(VLOOKUP($C51,'Nom Prénom'!$A:$G,7,0),"")</f>
        <v/>
      </c>
      <c r="B51" s="184" t="str">
        <f>IFERROR(VLOOKUP($C51,'Nom Prénom'!$A:$G,6,0),"")</f>
        <v/>
      </c>
      <c r="C51" s="1" t="s">
        <v>120</v>
      </c>
      <c r="D51" s="2" t="str">
        <f>IFERROR(VLOOKUP($C51,'Nom Prénom'!$A:$G,2,0),"")</f>
        <v/>
      </c>
      <c r="E51" s="2" t="str">
        <f>IFERROR(VLOOKUP($C51,'Nom Prénom'!$A:$G,3,0),"")</f>
        <v/>
      </c>
      <c r="F51" s="2" t="str">
        <f>IFERROR(VLOOKUP($C51,'Nom Prénom'!$A:$G,4,0),"")</f>
        <v/>
      </c>
      <c r="G51" s="2" t="str">
        <f>IFERROR(VLOOKUP($C51,'Nom Prénom'!$A:$G,5,0),"")</f>
        <v/>
      </c>
      <c r="H51" s="184" t="s">
        <v>28</v>
      </c>
      <c r="I51" s="184">
        <v>3.6000000000000002E-4</v>
      </c>
      <c r="J51" s="185" t="str">
        <f t="shared" si="0"/>
        <v/>
      </c>
      <c r="K51" s="185" t="str">
        <f>IFERROR(VLOOKUP($C51,'Nom Prénom'!$A:$I,8,0),"")</f>
        <v/>
      </c>
      <c r="L51" s="185" t="str">
        <f t="shared" si="1"/>
        <v/>
      </c>
      <c r="M51" s="185" t="str">
        <f>IFERROR(VLOOKUP($C51,'Nom Prénom'!$A:$I,9,0),"")</f>
        <v/>
      </c>
      <c r="N51" s="186" t="str">
        <f>IFERROR($J51/(VLOOKUP($H51,VLEP!$A:$B,2,0)),"")</f>
        <v/>
      </c>
      <c r="O51" s="187" t="str">
        <f t="shared" si="4"/>
        <v/>
      </c>
      <c r="P51" s="10"/>
      <c r="Q51" s="191"/>
      <c r="R51" s="193"/>
      <c r="S51" s="10"/>
      <c r="T51" s="10"/>
      <c r="U51" s="10"/>
      <c r="V51" s="10"/>
      <c r="W51" s="10"/>
      <c r="X51" s="10"/>
      <c r="Y51" s="10"/>
      <c r="Z51" s="10"/>
      <c r="AA51" s="10"/>
      <c r="AB51" s="10"/>
    </row>
    <row r="52" spans="1:28" ht="20.100000000000001" customHeight="1" x14ac:dyDescent="0.35">
      <c r="A52" s="2" t="str">
        <f>IFERROR(VLOOKUP($C52,'Nom Prénom'!$A:$G,7,0),"")</f>
        <v/>
      </c>
      <c r="B52" s="184" t="str">
        <f>IFERROR(VLOOKUP($C52,'Nom Prénom'!$A:$G,6,0),"")</f>
        <v/>
      </c>
      <c r="C52" s="1" t="s">
        <v>120</v>
      </c>
      <c r="D52" s="2" t="str">
        <f>IFERROR(VLOOKUP($C52,'Nom Prénom'!$A:$G,2,0),"")</f>
        <v/>
      </c>
      <c r="E52" s="2" t="str">
        <f>IFERROR(VLOOKUP($C52,'Nom Prénom'!$A:$G,3,0),"")</f>
        <v/>
      </c>
      <c r="F52" s="2" t="str">
        <f>IFERROR(VLOOKUP($C52,'Nom Prénom'!$A:$G,4,0),"")</f>
        <v/>
      </c>
      <c r="G52" s="2" t="str">
        <f>IFERROR(VLOOKUP($C52,'Nom Prénom'!$A:$G,5,0),"")</f>
        <v/>
      </c>
      <c r="H52" s="184" t="s">
        <v>24</v>
      </c>
      <c r="I52" s="184">
        <v>0.92</v>
      </c>
      <c r="J52" s="185" t="str">
        <f t="shared" si="0"/>
        <v/>
      </c>
      <c r="K52" s="185" t="str">
        <f>IFERROR(VLOOKUP($C52,'Nom Prénom'!$A:$I,8,0),"")</f>
        <v/>
      </c>
      <c r="L52" s="185" t="str">
        <f t="shared" si="1"/>
        <v/>
      </c>
      <c r="M52" s="185" t="str">
        <f>IFERROR(VLOOKUP($C52,'Nom Prénom'!$A:$I,9,0),"")</f>
        <v/>
      </c>
      <c r="N52" s="186" t="str">
        <f>IFERROR($J52/(VLOOKUP($H52,VLEP!$A:$B,2,0)),"")</f>
        <v/>
      </c>
      <c r="O52" s="187" t="str">
        <f t="shared" si="4"/>
        <v/>
      </c>
      <c r="P52" s="10"/>
      <c r="Q52" s="191"/>
      <c r="R52" s="193"/>
      <c r="S52" s="10"/>
      <c r="T52" s="183"/>
      <c r="U52" s="183"/>
      <c r="V52" s="183"/>
      <c r="W52" s="183"/>
      <c r="X52" s="10"/>
      <c r="Y52" s="183"/>
      <c r="Z52" s="183"/>
      <c r="AA52" s="183"/>
      <c r="AB52" s="183"/>
    </row>
    <row r="53" spans="1:28" ht="20.100000000000001" customHeight="1" x14ac:dyDescent="0.35">
      <c r="A53" s="2" t="str">
        <f>IFERROR(VLOOKUP($C53,'Nom Prénom'!$A:$G,7,0),"")</f>
        <v/>
      </c>
      <c r="B53" s="184" t="str">
        <f>IFERROR(VLOOKUP($C53,'Nom Prénom'!$A:$G,6,0),"")</f>
        <v/>
      </c>
      <c r="C53" s="1" t="s">
        <v>120</v>
      </c>
      <c r="D53" s="2" t="str">
        <f>IFERROR(VLOOKUP($C53,'Nom Prénom'!$A:$G,2,0),"")</f>
        <v/>
      </c>
      <c r="E53" s="2" t="str">
        <f>IFERROR(VLOOKUP($C53,'Nom Prénom'!$A:$G,3,0),"")</f>
        <v/>
      </c>
      <c r="F53" s="2" t="str">
        <f>IFERROR(VLOOKUP($C53,'Nom Prénom'!$A:$G,4,0),"")</f>
        <v/>
      </c>
      <c r="G53" s="2" t="str">
        <f>IFERROR(VLOOKUP($C53,'Nom Prénom'!$A:$G,5,0),"")</f>
        <v/>
      </c>
      <c r="H53" s="184" t="s">
        <v>23</v>
      </c>
      <c r="I53" s="184">
        <v>1.95</v>
      </c>
      <c r="J53" s="185" t="str">
        <f t="shared" si="0"/>
        <v/>
      </c>
      <c r="K53" s="185" t="str">
        <f>IFERROR(VLOOKUP($C53,'Nom Prénom'!$A:$I,8,0),"")</f>
        <v/>
      </c>
      <c r="L53" s="185" t="str">
        <f t="shared" si="1"/>
        <v/>
      </c>
      <c r="M53" s="185" t="str">
        <f>IFERROR(VLOOKUP($C53,'Nom Prénom'!$A:$I,9,0),"")</f>
        <v/>
      </c>
      <c r="N53" s="186" t="str">
        <f>IFERROR($J53/(VLOOKUP($H53,VLEP!$A:$B,2,0)),"")</f>
        <v/>
      </c>
      <c r="O53" s="187" t="str">
        <f t="shared" si="4"/>
        <v/>
      </c>
    </row>
    <row r="54" spans="1:28" ht="20.100000000000001" customHeight="1" x14ac:dyDescent="0.35">
      <c r="A54" s="2" t="str">
        <f>IFERROR(VLOOKUP($C54,'Nom Prénom'!$A:$G,7,0),"")</f>
        <v/>
      </c>
      <c r="B54" s="184" t="str">
        <f>IFERROR(VLOOKUP($C54,'Nom Prénom'!$A:$G,6,0),"")</f>
        <v/>
      </c>
      <c r="C54" s="2" t="s">
        <v>120</v>
      </c>
      <c r="D54" s="2" t="str">
        <f>IFERROR(VLOOKUP($C54,'Nom Prénom'!$A:$G,2,0),"")</f>
        <v/>
      </c>
      <c r="E54" s="2" t="str">
        <f>IFERROR(VLOOKUP($C54,'Nom Prénom'!$A:$G,3,0),"")</f>
        <v/>
      </c>
      <c r="F54" s="2" t="str">
        <f>IFERROR(VLOOKUP($C54,'Nom Prénom'!$A:$G,4,0),"")</f>
        <v/>
      </c>
      <c r="G54" s="2" t="str">
        <f>IFERROR(VLOOKUP($C54,'Nom Prénom'!$A:$G,5,0),"")</f>
        <v/>
      </c>
      <c r="H54" s="190" t="s">
        <v>44</v>
      </c>
      <c r="I54" s="190">
        <v>5.4999999999999997E-3</v>
      </c>
      <c r="J54" s="185" t="str">
        <f t="shared" si="0"/>
        <v/>
      </c>
      <c r="K54" s="185" t="str">
        <f>IFERROR(VLOOKUP($C54,'Nom Prénom'!$A:$I,8,0),"")</f>
        <v/>
      </c>
      <c r="L54" s="185" t="str">
        <f t="shared" si="1"/>
        <v/>
      </c>
      <c r="M54" s="185" t="str">
        <f>IFERROR(VLOOKUP($C54,'Nom Prénom'!$A:$I,9,0),"")</f>
        <v/>
      </c>
      <c r="N54" s="186" t="str">
        <f>IFERROR($J54/(VLOOKUP($H54,VLEP!$A:$B,2,0)),"")</f>
        <v/>
      </c>
      <c r="O54" s="198" t="str">
        <f t="shared" si="4"/>
        <v/>
      </c>
    </row>
    <row r="55" spans="1:28" ht="20.100000000000001" customHeight="1" x14ac:dyDescent="0.35">
      <c r="A55" s="2" t="str">
        <f>IFERROR(VLOOKUP($C55,'Nom Prénom'!$A:$G,7,0),"")</f>
        <v/>
      </c>
      <c r="B55" s="184" t="str">
        <f>IFERROR(VLOOKUP($C55,'Nom Prénom'!$A:$G,6,0),"")</f>
        <v/>
      </c>
      <c r="C55" s="2" t="s">
        <v>120</v>
      </c>
      <c r="D55" s="2" t="str">
        <f>IFERROR(VLOOKUP($C55,'Nom Prénom'!$A:$G,2,0),"")</f>
        <v/>
      </c>
      <c r="E55" s="2" t="str">
        <f>IFERROR(VLOOKUP($C55,'Nom Prénom'!$A:$G,3,0),"")</f>
        <v/>
      </c>
      <c r="F55" s="2" t="str">
        <f>IFERROR(VLOOKUP($C55,'Nom Prénom'!$A:$G,4,0),"")</f>
        <v/>
      </c>
      <c r="G55" s="2" t="str">
        <f>IFERROR(VLOOKUP($C55,'Nom Prénom'!$A:$G,5,0),"")</f>
        <v/>
      </c>
      <c r="H55" s="190" t="s">
        <v>45</v>
      </c>
      <c r="I55" s="190">
        <v>9.4999999999999998E-3</v>
      </c>
      <c r="J55" s="185" t="str">
        <f t="shared" si="0"/>
        <v/>
      </c>
      <c r="K55" s="185" t="str">
        <f>IFERROR(VLOOKUP($C55,'Nom Prénom'!$A:$I,8,0),"")</f>
        <v/>
      </c>
      <c r="L55" s="185" t="str">
        <f t="shared" si="1"/>
        <v/>
      </c>
      <c r="M55" s="185" t="str">
        <f>IFERROR(VLOOKUP($C55,'Nom Prénom'!$A:$I,9,0),"")</f>
        <v/>
      </c>
      <c r="N55" s="186" t="str">
        <f>IFERROR($J55/(VLOOKUP($H55,VLEP!$A:$B,2,0)),"")</f>
        <v/>
      </c>
      <c r="O55" s="198" t="str">
        <f t="shared" si="4"/>
        <v/>
      </c>
    </row>
    <row r="56" spans="1:28" ht="20.100000000000001" customHeight="1" x14ac:dyDescent="0.35">
      <c r="A56" s="2" t="str">
        <f>IFERROR(VLOOKUP($C56,'Nom Prénom'!$A:$G,7,0),"")</f>
        <v/>
      </c>
      <c r="B56" s="184" t="str">
        <f>IFERROR(VLOOKUP($C56,'Nom Prénom'!$A:$G,6,0),"")</f>
        <v/>
      </c>
      <c r="C56" s="2" t="s">
        <v>120</v>
      </c>
      <c r="D56" s="2" t="str">
        <f>IFERROR(VLOOKUP($C56,'Nom Prénom'!$A:$G,2,0),"")</f>
        <v/>
      </c>
      <c r="E56" s="2" t="str">
        <f>IFERROR(VLOOKUP($C56,'Nom Prénom'!$A:$G,3,0),"")</f>
        <v/>
      </c>
      <c r="F56" s="2" t="str">
        <f>IFERROR(VLOOKUP($C56,'Nom Prénom'!$A:$G,4,0),"")</f>
        <v/>
      </c>
      <c r="G56" s="2" t="str">
        <f>IFERROR(VLOOKUP($C56,'Nom Prénom'!$A:$G,5,0),"")</f>
        <v/>
      </c>
      <c r="H56" s="190" t="s">
        <v>45</v>
      </c>
      <c r="I56" s="190">
        <v>2.3E-2</v>
      </c>
      <c r="J56" s="185" t="str">
        <f t="shared" si="0"/>
        <v/>
      </c>
      <c r="K56" s="185" t="str">
        <f>IFERROR(VLOOKUP($C56,'Nom Prénom'!$A:$I,8,0),"")</f>
        <v/>
      </c>
      <c r="L56" s="185" t="str">
        <f t="shared" si="1"/>
        <v/>
      </c>
      <c r="M56" s="185" t="str">
        <f>IFERROR(VLOOKUP($C56,'Nom Prénom'!$A:$I,9,0),"")</f>
        <v/>
      </c>
      <c r="N56" s="186" t="str">
        <f>IFERROR($J56/(VLOOKUP($H56,VLEP!$A:$B,2,0)),"")</f>
        <v/>
      </c>
      <c r="O56" s="198" t="str">
        <f t="shared" si="4"/>
        <v/>
      </c>
    </row>
    <row r="57" spans="1:28" ht="20.100000000000001" customHeight="1" x14ac:dyDescent="0.35">
      <c r="A57" s="2" t="str">
        <f>IFERROR(VLOOKUP($C57,'Nom Prénom'!$A:$G,7,0),"")</f>
        <v/>
      </c>
      <c r="B57" s="184" t="str">
        <f>IFERROR(VLOOKUP($C57,'Nom Prénom'!$A:$G,6,0),"")</f>
        <v/>
      </c>
      <c r="C57" s="2" t="s">
        <v>120</v>
      </c>
      <c r="D57" s="2" t="str">
        <f>IFERROR(VLOOKUP($C57,'Nom Prénom'!$A:$G,2,0),"")</f>
        <v/>
      </c>
      <c r="E57" s="2" t="str">
        <f>IFERROR(VLOOKUP($C57,'Nom Prénom'!$A:$G,3,0),"")</f>
        <v/>
      </c>
      <c r="F57" s="2" t="str">
        <f>IFERROR(VLOOKUP($C57,'Nom Prénom'!$A:$G,4,0),"")</f>
        <v/>
      </c>
      <c r="G57" s="2" t="str">
        <f>IFERROR(VLOOKUP($C57,'Nom Prénom'!$A:$G,5,0),"")</f>
        <v/>
      </c>
      <c r="H57" s="190" t="s">
        <v>44</v>
      </c>
      <c r="I57" s="190">
        <v>4.2999999999999997E-2</v>
      </c>
      <c r="J57" s="185" t="str">
        <f t="shared" si="0"/>
        <v/>
      </c>
      <c r="K57" s="185" t="str">
        <f>IFERROR(VLOOKUP($C57,'Nom Prénom'!$A:$I,8,0),"")</f>
        <v/>
      </c>
      <c r="L57" s="185" t="str">
        <f t="shared" si="1"/>
        <v/>
      </c>
      <c r="M57" s="185" t="str">
        <f>IFERROR(VLOOKUP($C57,'Nom Prénom'!$A:$I,9,0),"")</f>
        <v/>
      </c>
      <c r="N57" s="186" t="str">
        <f>IFERROR($J57/(VLOOKUP($H57,VLEP!$A:$B,2,0)),"")</f>
        <v/>
      </c>
      <c r="O57" s="198" t="str">
        <f t="shared" si="4"/>
        <v/>
      </c>
    </row>
    <row r="58" spans="1:28" ht="20.100000000000001" customHeight="1" x14ac:dyDescent="0.35">
      <c r="A58" s="2">
        <f>IFERROR(VLOOKUP($C58,'Nom Prénom'!$A:$G,7,0),"")</f>
        <v>2019</v>
      </c>
      <c r="B58" s="184" t="str">
        <f>IFERROR(VLOOKUP($C58,'Nom Prénom'!$A:$G,6,0),"")</f>
        <v>GEH3</v>
      </c>
      <c r="C58" s="1" t="s">
        <v>68</v>
      </c>
      <c r="D58" s="2">
        <f>IFERROR(VLOOKUP($C58,'Nom Prénom'!$A:$G,2,0),"")</f>
        <v>430</v>
      </c>
      <c r="E58" s="2">
        <f>IFERROR(VLOOKUP($C58,'Nom Prénom'!$A:$G,3,0),"")</f>
        <v>318</v>
      </c>
      <c r="F58" s="2">
        <f>IFERROR(VLOOKUP($C58,'Nom Prénom'!$A:$G,4,0),"")</f>
        <v>0</v>
      </c>
      <c r="G58" s="2">
        <f>IFERROR(VLOOKUP($C58,'Nom Prénom'!$A:$G,5,0),"")</f>
        <v>40</v>
      </c>
      <c r="H58" s="184" t="s">
        <v>27</v>
      </c>
      <c r="I58" s="184">
        <v>0.03</v>
      </c>
      <c r="J58" s="185">
        <f t="shared" si="0"/>
        <v>7.5000000000000002E-4</v>
      </c>
      <c r="K58" s="185">
        <f>IFERROR(VLOOKUP($C58,'Nom Prénom'!$A:$I,8,0),"")</f>
        <v>0</v>
      </c>
      <c r="L58" s="185">
        <f t="shared" si="1"/>
        <v>0</v>
      </c>
      <c r="M58" s="185">
        <f>IFERROR(VLOOKUP($C58,'Nom Prénom'!$A:$I,9,0),"")</f>
        <v>0</v>
      </c>
      <c r="N58" s="186">
        <f>IFERROR($J58/(VLOOKUP($H58,VLEP!$A:$B,2,0)),"")</f>
        <v>2.3076923076923076E-4</v>
      </c>
      <c r="O58" s="187">
        <f t="shared" si="4"/>
        <v>2.3076923076923076E-4</v>
      </c>
    </row>
    <row r="59" spans="1:28" ht="20.100000000000001" customHeight="1" x14ac:dyDescent="0.35">
      <c r="A59" s="2">
        <f>IFERROR(VLOOKUP($C59,'Nom Prénom'!$A:$G,7,0),"")</f>
        <v>2019</v>
      </c>
      <c r="B59" s="184" t="str">
        <f>IFERROR(VLOOKUP($C59,'Nom Prénom'!$A:$G,6,0),"")</f>
        <v>GEH3</v>
      </c>
      <c r="C59" s="1" t="s">
        <v>68</v>
      </c>
      <c r="D59" s="2">
        <f>IFERROR(VLOOKUP($C59,'Nom Prénom'!$A:$G,2,0),"")</f>
        <v>430</v>
      </c>
      <c r="E59" s="2">
        <f>IFERROR(VLOOKUP($C59,'Nom Prénom'!$A:$G,3,0),"")</f>
        <v>318</v>
      </c>
      <c r="F59" s="2">
        <f>IFERROR(VLOOKUP($C59,'Nom Prénom'!$A:$G,4,0),"")</f>
        <v>0</v>
      </c>
      <c r="G59" s="2">
        <f>IFERROR(VLOOKUP($C59,'Nom Prénom'!$A:$G,5,0),"")</f>
        <v>40</v>
      </c>
      <c r="H59" s="184" t="s">
        <v>28</v>
      </c>
      <c r="I59" s="184">
        <v>2.0000000000000001E-4</v>
      </c>
      <c r="J59" s="185">
        <f t="shared" si="0"/>
        <v>5.0000000000000004E-6</v>
      </c>
      <c r="K59" s="185">
        <f>IFERROR(VLOOKUP($C59,'Nom Prénom'!$A:$I,8,0),"")</f>
        <v>0</v>
      </c>
      <c r="L59" s="185">
        <f t="shared" si="1"/>
        <v>0</v>
      </c>
      <c r="M59" s="185">
        <f>IFERROR(VLOOKUP($C59,'Nom Prénom'!$A:$I,9,0),"")</f>
        <v>0</v>
      </c>
      <c r="N59" s="186">
        <f>IFERROR($J59/(VLOOKUP($H59,VLEP!$A:$B,2,0)),"")</f>
        <v>3.333333333333334E-2</v>
      </c>
      <c r="O59" s="187">
        <f t="shared" si="4"/>
        <v>3.333333333333334E-2</v>
      </c>
    </row>
    <row r="60" spans="1:28" ht="20.100000000000001" customHeight="1" x14ac:dyDescent="0.35">
      <c r="A60" s="2">
        <f>IFERROR(VLOOKUP($C60,'Nom Prénom'!$A:$G,7,0),"")</f>
        <v>2019</v>
      </c>
      <c r="B60" s="184" t="str">
        <f>IFERROR(VLOOKUP($C60,'Nom Prénom'!$A:$G,6,0),"")</f>
        <v>GEH3</v>
      </c>
      <c r="C60" s="1" t="s">
        <v>68</v>
      </c>
      <c r="D60" s="2">
        <f>IFERROR(VLOOKUP($C60,'Nom Prénom'!$A:$G,2,0),"")</f>
        <v>430</v>
      </c>
      <c r="E60" s="2">
        <f>IFERROR(VLOOKUP($C60,'Nom Prénom'!$A:$G,3,0),"")</f>
        <v>318</v>
      </c>
      <c r="F60" s="2">
        <f>IFERROR(VLOOKUP($C60,'Nom Prénom'!$A:$G,4,0),"")</f>
        <v>0</v>
      </c>
      <c r="G60" s="2">
        <f>IFERROR(VLOOKUP($C60,'Nom Prénom'!$A:$G,5,0),"")</f>
        <v>40</v>
      </c>
      <c r="H60" s="184" t="s">
        <v>24</v>
      </c>
      <c r="I60" s="184"/>
      <c r="J60" s="185">
        <f t="shared" si="0"/>
        <v>0</v>
      </c>
      <c r="K60" s="185">
        <f>IFERROR(VLOOKUP($C60,'Nom Prénom'!$A:$I,8,0),"")</f>
        <v>0</v>
      </c>
      <c r="L60" s="185">
        <f t="shared" si="1"/>
        <v>0</v>
      </c>
      <c r="M60" s="185">
        <f>IFERROR(VLOOKUP($C60,'Nom Prénom'!$A:$I,9,0),"")</f>
        <v>0</v>
      </c>
      <c r="N60" s="186">
        <f>IFERROR($J60/(VLOOKUP($H60,VLEP!$A:$B,2,0)),"")</f>
        <v>0</v>
      </c>
      <c r="O60" s="187"/>
    </row>
    <row r="61" spans="1:28" ht="20.100000000000001" customHeight="1" x14ac:dyDescent="0.35">
      <c r="A61" s="2">
        <f>IFERROR(VLOOKUP($C61,'Nom Prénom'!$A:$G,7,0),"")</f>
        <v>2019</v>
      </c>
      <c r="B61" s="184" t="str">
        <f>IFERROR(VLOOKUP($C61,'Nom Prénom'!$A:$G,6,0),"")</f>
        <v>GEH3</v>
      </c>
      <c r="C61" s="1" t="s">
        <v>68</v>
      </c>
      <c r="D61" s="2">
        <f>IFERROR(VLOOKUP($C61,'Nom Prénom'!$A:$G,2,0),"")</f>
        <v>430</v>
      </c>
      <c r="E61" s="2">
        <f>IFERROR(VLOOKUP($C61,'Nom Prénom'!$A:$G,3,0),"")</f>
        <v>318</v>
      </c>
      <c r="F61" s="2">
        <f>IFERROR(VLOOKUP($C61,'Nom Prénom'!$A:$G,4,0),"")</f>
        <v>0</v>
      </c>
      <c r="G61" s="2">
        <f>IFERROR(VLOOKUP($C61,'Nom Prénom'!$A:$G,5,0),"")</f>
        <v>40</v>
      </c>
      <c r="H61" s="184" t="s">
        <v>23</v>
      </c>
      <c r="I61" s="184">
        <v>0.56000000000000005</v>
      </c>
      <c r="J61" s="185">
        <f t="shared" si="0"/>
        <v>1.4000000000000002E-2</v>
      </c>
      <c r="K61" s="185">
        <f>IFERROR(VLOOKUP($C61,'Nom Prénom'!$A:$I,8,0),"")</f>
        <v>0</v>
      </c>
      <c r="L61" s="185">
        <f t="shared" si="1"/>
        <v>0</v>
      </c>
      <c r="M61" s="185">
        <f>IFERROR(VLOOKUP($C61,'Nom Prénom'!$A:$I,9,0),"")</f>
        <v>0</v>
      </c>
      <c r="N61" s="186">
        <f>IFERROR($J61/(VLOOKUP($H61,VLEP!$A:$B,2,0)),"")</f>
        <v>1.4000000000000002E-3</v>
      </c>
      <c r="O61" s="187">
        <f t="shared" ref="O61:O67" si="5">N61</f>
        <v>1.4000000000000002E-3</v>
      </c>
    </row>
    <row r="62" spans="1:28" ht="20.100000000000001" customHeight="1" x14ac:dyDescent="0.35">
      <c r="A62" s="2">
        <f>IFERROR(VLOOKUP($C62,'Nom Prénom'!$A:$G,7,0),"")</f>
        <v>2019</v>
      </c>
      <c r="B62" s="184" t="str">
        <f>IFERROR(VLOOKUP($C62,'Nom Prénom'!$A:$G,6,0),"")</f>
        <v>GEH3</v>
      </c>
      <c r="C62" s="1" t="s">
        <v>69</v>
      </c>
      <c r="D62" s="2">
        <f>IFERROR(VLOOKUP($C62,'Nom Prénom'!$A:$G,2,0),"")</f>
        <v>440</v>
      </c>
      <c r="E62" s="2">
        <f>IFERROR(VLOOKUP($C62,'Nom Prénom'!$A:$G,3,0),"")</f>
        <v>360</v>
      </c>
      <c r="F62" s="2">
        <f>IFERROR(VLOOKUP($C62,'Nom Prénom'!$A:$G,4,0),"")</f>
        <v>0</v>
      </c>
      <c r="G62" s="2">
        <f>IFERROR(VLOOKUP($C62,'Nom Prénom'!$A:$G,5,0),"")</f>
        <v>40</v>
      </c>
      <c r="H62" s="184" t="s">
        <v>27</v>
      </c>
      <c r="I62" s="184">
        <v>1.0999999999999999E-2</v>
      </c>
      <c r="J62" s="185">
        <f t="shared" si="0"/>
        <v>2.7499999999999996E-4</v>
      </c>
      <c r="K62" s="185">
        <f>IFERROR(VLOOKUP($C62,'Nom Prénom'!$A:$I,8,0),"")</f>
        <v>0</v>
      </c>
      <c r="L62" s="185">
        <f t="shared" si="1"/>
        <v>0</v>
      </c>
      <c r="M62" s="185">
        <f>IFERROR(VLOOKUP($C62,'Nom Prénom'!$A:$I,9,0),"")</f>
        <v>0</v>
      </c>
      <c r="N62" s="186">
        <f>IFERROR($J62/(VLOOKUP($H62,VLEP!$A:$B,2,0)),"")</f>
        <v>8.4615384615384601E-5</v>
      </c>
      <c r="O62" s="187">
        <f t="shared" si="5"/>
        <v>8.4615384615384601E-5</v>
      </c>
    </row>
    <row r="63" spans="1:28" ht="20.100000000000001" customHeight="1" x14ac:dyDescent="0.35">
      <c r="A63" s="2">
        <f>IFERROR(VLOOKUP($C63,'Nom Prénom'!$A:$G,7,0),"")</f>
        <v>2019</v>
      </c>
      <c r="B63" s="184" t="str">
        <f>IFERROR(VLOOKUP($C63,'Nom Prénom'!$A:$G,6,0),"")</f>
        <v>GEH3</v>
      </c>
      <c r="C63" s="1" t="s">
        <v>69</v>
      </c>
      <c r="D63" s="2">
        <f>IFERROR(VLOOKUP($C63,'Nom Prénom'!$A:$G,2,0),"")</f>
        <v>440</v>
      </c>
      <c r="E63" s="2">
        <f>IFERROR(VLOOKUP($C63,'Nom Prénom'!$A:$G,3,0),"")</f>
        <v>360</v>
      </c>
      <c r="F63" s="2">
        <f>IFERROR(VLOOKUP($C63,'Nom Prénom'!$A:$G,4,0),"")</f>
        <v>0</v>
      </c>
      <c r="G63" s="2">
        <f>IFERROR(VLOOKUP($C63,'Nom Prénom'!$A:$G,5,0),"")</f>
        <v>40</v>
      </c>
      <c r="H63" s="184" t="s">
        <v>28</v>
      </c>
      <c r="I63" s="184">
        <v>2.3000000000000001E-4</v>
      </c>
      <c r="J63" s="185">
        <f t="shared" si="0"/>
        <v>5.75E-6</v>
      </c>
      <c r="K63" s="185">
        <f>IFERROR(VLOOKUP($C63,'Nom Prénom'!$A:$I,8,0),"")</f>
        <v>0</v>
      </c>
      <c r="L63" s="185">
        <f t="shared" si="1"/>
        <v>0</v>
      </c>
      <c r="M63" s="185">
        <f>IFERROR(VLOOKUP($C63,'Nom Prénom'!$A:$I,9,0),"")</f>
        <v>0</v>
      </c>
      <c r="N63" s="186">
        <f>IFERROR($J63/(VLOOKUP($H63,VLEP!$A:$B,2,0)),"")</f>
        <v>3.8333333333333337E-2</v>
      </c>
      <c r="O63" s="187">
        <f t="shared" si="5"/>
        <v>3.8333333333333337E-2</v>
      </c>
    </row>
    <row r="64" spans="1:28" ht="20.100000000000001" customHeight="1" x14ac:dyDescent="0.35">
      <c r="A64" s="2">
        <f>IFERROR(VLOOKUP($C64,'Nom Prénom'!$A:$G,7,0),"")</f>
        <v>2019</v>
      </c>
      <c r="B64" s="184" t="str">
        <f>IFERROR(VLOOKUP($C64,'Nom Prénom'!$A:$G,6,0),"")</f>
        <v>GEH3</v>
      </c>
      <c r="C64" s="1" t="s">
        <v>69</v>
      </c>
      <c r="D64" s="2">
        <f>IFERROR(VLOOKUP($C64,'Nom Prénom'!$A:$G,2,0),"")</f>
        <v>440</v>
      </c>
      <c r="E64" s="2">
        <f>IFERROR(VLOOKUP($C64,'Nom Prénom'!$A:$G,3,0),"")</f>
        <v>360</v>
      </c>
      <c r="F64" s="2">
        <f>IFERROR(VLOOKUP($C64,'Nom Prénom'!$A:$G,4,0),"")</f>
        <v>0</v>
      </c>
      <c r="G64" s="2">
        <f>IFERROR(VLOOKUP($C64,'Nom Prénom'!$A:$G,5,0),"")</f>
        <v>40</v>
      </c>
      <c r="H64" s="184" t="s">
        <v>24</v>
      </c>
      <c r="I64" s="184">
        <v>0.28000000000000003</v>
      </c>
      <c r="J64" s="185">
        <f t="shared" si="0"/>
        <v>7.000000000000001E-3</v>
      </c>
      <c r="K64" s="185">
        <f>IFERROR(VLOOKUP($C64,'Nom Prénom'!$A:$I,8,0),"")</f>
        <v>0</v>
      </c>
      <c r="L64" s="185">
        <f t="shared" si="1"/>
        <v>0</v>
      </c>
      <c r="M64" s="185">
        <f>IFERROR(VLOOKUP($C64,'Nom Prénom'!$A:$I,9,0),"")</f>
        <v>0</v>
      </c>
      <c r="N64" s="186">
        <f>IFERROR($J64/(VLOOKUP($H64,VLEP!$A:$B,2,0)),"")</f>
        <v>1.4000000000000002E-3</v>
      </c>
      <c r="O64" s="187">
        <f t="shared" si="5"/>
        <v>1.4000000000000002E-3</v>
      </c>
    </row>
    <row r="65" spans="1:16" ht="20.100000000000001" customHeight="1" x14ac:dyDescent="0.35">
      <c r="A65" s="2">
        <f>IFERROR(VLOOKUP($C65,'Nom Prénom'!$A:$G,7,0),"")</f>
        <v>2019</v>
      </c>
      <c r="B65" s="184" t="str">
        <f>IFERROR(VLOOKUP($C65,'Nom Prénom'!$A:$G,6,0),"")</f>
        <v>GEH3</v>
      </c>
      <c r="C65" s="1" t="s">
        <v>69</v>
      </c>
      <c r="D65" s="2">
        <f>IFERROR(VLOOKUP($C65,'Nom Prénom'!$A:$G,2,0),"")</f>
        <v>440</v>
      </c>
      <c r="E65" s="2">
        <f>IFERROR(VLOOKUP($C65,'Nom Prénom'!$A:$G,3,0),"")</f>
        <v>360</v>
      </c>
      <c r="F65" s="2">
        <f>IFERROR(VLOOKUP($C65,'Nom Prénom'!$A:$G,4,0),"")</f>
        <v>0</v>
      </c>
      <c r="G65" s="2">
        <f>IFERROR(VLOOKUP($C65,'Nom Prénom'!$A:$G,5,0),"")</f>
        <v>40</v>
      </c>
      <c r="H65" s="184" t="s">
        <v>23</v>
      </c>
      <c r="I65" s="184">
        <v>0.32</v>
      </c>
      <c r="J65" s="185">
        <f t="shared" si="0"/>
        <v>8.0000000000000002E-3</v>
      </c>
      <c r="K65" s="185">
        <f>IFERROR(VLOOKUP($C65,'Nom Prénom'!$A:$I,8,0),"")</f>
        <v>0</v>
      </c>
      <c r="L65" s="185">
        <f t="shared" si="1"/>
        <v>0</v>
      </c>
      <c r="M65" s="185">
        <f>IFERROR(VLOOKUP($C65,'Nom Prénom'!$A:$I,9,0),"")</f>
        <v>0</v>
      </c>
      <c r="N65" s="186">
        <f>IFERROR($J65/(VLOOKUP($H65,VLEP!$A:$B,2,0)),"")</f>
        <v>8.0000000000000004E-4</v>
      </c>
      <c r="O65" s="187">
        <f t="shared" si="5"/>
        <v>8.0000000000000004E-4</v>
      </c>
    </row>
    <row r="66" spans="1:16" ht="20.100000000000001" customHeight="1" x14ac:dyDescent="0.25">
      <c r="A66" s="2" t="str">
        <f>IFERROR(VLOOKUP($C66,'Nom Prénom'!$A:$G,7,0),"")</f>
        <v/>
      </c>
      <c r="B66" s="184" t="str">
        <f>IFERROR(VLOOKUP($C66,'Nom Prénom'!$A:$G,6,0),"")</f>
        <v/>
      </c>
      <c r="C66" s="1" t="s">
        <v>121</v>
      </c>
      <c r="D66" s="2" t="str">
        <f>IFERROR(VLOOKUP($C66,'Nom Prénom'!$A:$G,2,0),"")</f>
        <v/>
      </c>
      <c r="E66" s="2" t="str">
        <f>IFERROR(VLOOKUP($C66,'Nom Prénom'!$A:$G,3,0),"")</f>
        <v/>
      </c>
      <c r="F66" s="2" t="str">
        <f>IFERROR(VLOOKUP($C66,'Nom Prénom'!$A:$G,4,0),"")</f>
        <v/>
      </c>
      <c r="G66" s="2" t="str">
        <f>IFERROR(VLOOKUP($C66,'Nom Prénom'!$A:$G,5,0),"")</f>
        <v/>
      </c>
      <c r="H66" s="184" t="s">
        <v>27</v>
      </c>
      <c r="I66" s="184">
        <v>4.5999999999999999E-2</v>
      </c>
      <c r="J66" s="185" t="str">
        <f t="shared" ref="J66:J89" si="6">IFERROR(IF(OR(B66="GEH1a",B66="GEH1b",B66="GEH2",B66="GEH3",B66="GEH4"),I66/G66,((I66*(D66-E66))+(I66*(E66/G66)))/(D66-F66)),"")</f>
        <v/>
      </c>
      <c r="K66" s="185" t="str">
        <f>IFERROR(VLOOKUP($C66,'Nom Prénom'!$A:$I,8,0),"")</f>
        <v/>
      </c>
      <c r="L66" s="185" t="str">
        <f t="shared" ref="L66:L125" si="7">IFERROR(J66*K66,"")</f>
        <v/>
      </c>
      <c r="M66" s="185" t="str">
        <f>IFERROR(VLOOKUP($C66,'Nom Prénom'!$A:$I,9,0),"")</f>
        <v/>
      </c>
      <c r="N66" s="186" t="str">
        <f>IFERROR($J66/(VLOOKUP($H66,VLEP!$A:$B,2,0)),"")</f>
        <v/>
      </c>
      <c r="O66" s="187" t="str">
        <f t="shared" si="5"/>
        <v/>
      </c>
    </row>
    <row r="67" spans="1:16" ht="20.100000000000001" customHeight="1" x14ac:dyDescent="0.25">
      <c r="A67" s="2" t="str">
        <f>IFERROR(VLOOKUP($C67,'Nom Prénom'!$A:$G,7,0),"")</f>
        <v/>
      </c>
      <c r="B67" s="184" t="str">
        <f>IFERROR(VLOOKUP($C67,'Nom Prénom'!$A:$G,6,0),"")</f>
        <v/>
      </c>
      <c r="C67" s="1" t="s">
        <v>121</v>
      </c>
      <c r="D67" s="2" t="str">
        <f>IFERROR(VLOOKUP($C67,'Nom Prénom'!$A:$G,2,0),"")</f>
        <v/>
      </c>
      <c r="E67" s="2" t="str">
        <f>IFERROR(VLOOKUP($C67,'Nom Prénom'!$A:$G,3,0),"")</f>
        <v/>
      </c>
      <c r="F67" s="2" t="str">
        <f>IFERROR(VLOOKUP($C67,'Nom Prénom'!$A:$G,4,0),"")</f>
        <v/>
      </c>
      <c r="G67" s="2" t="str">
        <f>IFERROR(VLOOKUP($C67,'Nom Prénom'!$A:$G,5,0),"")</f>
        <v/>
      </c>
      <c r="H67" s="184" t="s">
        <v>28</v>
      </c>
      <c r="I67" s="184">
        <v>1.9000000000000001E-5</v>
      </c>
      <c r="J67" s="185" t="str">
        <f t="shared" si="6"/>
        <v/>
      </c>
      <c r="K67" s="185" t="str">
        <f>IFERROR(VLOOKUP($C67,'Nom Prénom'!$A:$I,8,0),"")</f>
        <v/>
      </c>
      <c r="L67" s="185" t="str">
        <f t="shared" si="7"/>
        <v/>
      </c>
      <c r="M67" s="185" t="str">
        <f>IFERROR(VLOOKUP($C67,'Nom Prénom'!$A:$I,9,0),"")</f>
        <v/>
      </c>
      <c r="N67" s="186" t="str">
        <f>IFERROR($J67/(VLOOKUP($H67,VLEP!$A:$B,2,0)),"")</f>
        <v/>
      </c>
      <c r="O67" s="187" t="str">
        <f t="shared" si="5"/>
        <v/>
      </c>
    </row>
    <row r="68" spans="1:16" ht="20.100000000000001" customHeight="1" x14ac:dyDescent="0.25">
      <c r="A68" s="2" t="str">
        <f>IFERROR(VLOOKUP($C68,'Nom Prénom'!$A:$G,7,0),"")</f>
        <v/>
      </c>
      <c r="B68" s="184" t="str">
        <f>IFERROR(VLOOKUP($C68,'Nom Prénom'!$A:$G,6,0),"")</f>
        <v/>
      </c>
      <c r="C68" s="1" t="s">
        <v>121</v>
      </c>
      <c r="D68" s="2" t="str">
        <f>IFERROR(VLOOKUP($C68,'Nom Prénom'!$A:$G,2,0),"")</f>
        <v/>
      </c>
      <c r="E68" s="2" t="str">
        <f>IFERROR(VLOOKUP($C68,'Nom Prénom'!$A:$G,3,0),"")</f>
        <v/>
      </c>
      <c r="F68" s="2" t="str">
        <f>IFERROR(VLOOKUP($C68,'Nom Prénom'!$A:$G,4,0),"")</f>
        <v/>
      </c>
      <c r="G68" s="2" t="str">
        <f>IFERROR(VLOOKUP($C68,'Nom Prénom'!$A:$G,5,0),"")</f>
        <v/>
      </c>
      <c r="H68" s="184" t="s">
        <v>24</v>
      </c>
      <c r="I68" s="184"/>
      <c r="J68" s="185" t="str">
        <f t="shared" si="6"/>
        <v/>
      </c>
      <c r="K68" s="185" t="str">
        <f>IFERROR(VLOOKUP($C68,'Nom Prénom'!$A:$I,8,0),"")</f>
        <v/>
      </c>
      <c r="L68" s="185" t="str">
        <f t="shared" si="7"/>
        <v/>
      </c>
      <c r="M68" s="185" t="str">
        <f>IFERROR(VLOOKUP($C68,'Nom Prénom'!$A:$I,9,0),"")</f>
        <v/>
      </c>
      <c r="N68" s="186" t="str">
        <f>IFERROR($J68/(VLOOKUP($H68,VLEP!$A:$B,2,0)),"")</f>
        <v/>
      </c>
      <c r="O68" s="187"/>
    </row>
    <row r="69" spans="1:16" ht="20.100000000000001" customHeight="1" x14ac:dyDescent="0.25">
      <c r="A69" s="2" t="str">
        <f>IFERROR(VLOOKUP($C69,'Nom Prénom'!$A:$G,7,0),"")</f>
        <v/>
      </c>
      <c r="B69" s="184" t="str">
        <f>IFERROR(VLOOKUP($C69,'Nom Prénom'!$A:$G,6,0),"")</f>
        <v/>
      </c>
      <c r="C69" s="1" t="s">
        <v>121</v>
      </c>
      <c r="D69" s="2" t="str">
        <f>IFERROR(VLOOKUP($C69,'Nom Prénom'!$A:$G,2,0),"")</f>
        <v/>
      </c>
      <c r="E69" s="2" t="str">
        <f>IFERROR(VLOOKUP($C69,'Nom Prénom'!$A:$G,3,0),"")</f>
        <v/>
      </c>
      <c r="F69" s="2" t="str">
        <f>IFERROR(VLOOKUP($C69,'Nom Prénom'!$A:$G,4,0),"")</f>
        <v/>
      </c>
      <c r="G69" s="2" t="str">
        <f>IFERROR(VLOOKUP($C69,'Nom Prénom'!$A:$G,5,0),"")</f>
        <v/>
      </c>
      <c r="H69" s="184" t="s">
        <v>23</v>
      </c>
      <c r="I69" s="184">
        <v>0.3</v>
      </c>
      <c r="J69" s="185" t="str">
        <f t="shared" si="6"/>
        <v/>
      </c>
      <c r="K69" s="185" t="str">
        <f>IFERROR(VLOOKUP($C69,'Nom Prénom'!$A:$I,8,0),"")</f>
        <v/>
      </c>
      <c r="L69" s="185" t="str">
        <f t="shared" si="7"/>
        <v/>
      </c>
      <c r="M69" s="185" t="str">
        <f>IFERROR(VLOOKUP($C69,'Nom Prénom'!$A:$I,9,0),"")</f>
        <v/>
      </c>
      <c r="N69" s="186" t="str">
        <f>IFERROR($J69/(VLOOKUP($H69,VLEP!$A:$B,2,0)),"")</f>
        <v/>
      </c>
      <c r="O69" s="187" t="str">
        <f>N69</f>
        <v/>
      </c>
    </row>
    <row r="70" spans="1:16" ht="20.100000000000001" customHeight="1" x14ac:dyDescent="0.25">
      <c r="A70" s="2" t="str">
        <f>IFERROR(VLOOKUP($C70,'Nom Prénom'!$A:$G,7,0),"")</f>
        <v/>
      </c>
      <c r="B70" s="184" t="str">
        <f>IFERROR(VLOOKUP($C70,'Nom Prénom'!$A:$G,6,0),"")</f>
        <v/>
      </c>
      <c r="C70" s="1" t="s">
        <v>121</v>
      </c>
      <c r="D70" s="2" t="str">
        <f>IFERROR(VLOOKUP($C70,'Nom Prénom'!$A:$G,2,0),"")</f>
        <v/>
      </c>
      <c r="E70" s="2" t="str">
        <f>IFERROR(VLOOKUP($C70,'Nom Prénom'!$A:$G,3,0),"")</f>
        <v/>
      </c>
      <c r="F70" s="2" t="str">
        <f>IFERROR(VLOOKUP($C70,'Nom Prénom'!$A:$G,4,0),"")</f>
        <v/>
      </c>
      <c r="G70" s="2" t="str">
        <f>IFERROR(VLOOKUP($C70,'Nom Prénom'!$A:$G,5,0),"")</f>
        <v/>
      </c>
      <c r="H70" s="184" t="s">
        <v>27</v>
      </c>
      <c r="I70" s="184">
        <v>0.24</v>
      </c>
      <c r="J70" s="185" t="str">
        <f t="shared" si="6"/>
        <v/>
      </c>
      <c r="K70" s="185" t="str">
        <f>IFERROR(VLOOKUP($C70,'Nom Prénom'!$A:$I,8,0),"")</f>
        <v/>
      </c>
      <c r="L70" s="185" t="str">
        <f t="shared" si="7"/>
        <v/>
      </c>
      <c r="M70" s="185" t="str">
        <f>IFERROR(VLOOKUP($C70,'Nom Prénom'!$A:$I,9,0),"")</f>
        <v/>
      </c>
      <c r="N70" s="186" t="str">
        <f>IFERROR($J70/(VLOOKUP($H70,VLEP!$A:$B,2,0)),"")</f>
        <v/>
      </c>
      <c r="O70" s="187"/>
    </row>
    <row r="71" spans="1:16" ht="20.100000000000001" customHeight="1" x14ac:dyDescent="0.25">
      <c r="A71" s="2" t="str">
        <f>IFERROR(VLOOKUP($C71,'Nom Prénom'!$A:$G,7,0),"")</f>
        <v/>
      </c>
      <c r="B71" s="184" t="str">
        <f>IFERROR(VLOOKUP($C71,'Nom Prénom'!$A:$G,6,0),"")</f>
        <v/>
      </c>
      <c r="C71" s="1" t="s">
        <v>121</v>
      </c>
      <c r="D71" s="2" t="str">
        <f>IFERROR(VLOOKUP($C71,'Nom Prénom'!$A:$G,2,0),"")</f>
        <v/>
      </c>
      <c r="E71" s="2" t="str">
        <f>IFERROR(VLOOKUP($C71,'Nom Prénom'!$A:$G,3,0),"")</f>
        <v/>
      </c>
      <c r="F71" s="2" t="str">
        <f>IFERROR(VLOOKUP($C71,'Nom Prénom'!$A:$G,4,0),"")</f>
        <v/>
      </c>
      <c r="G71" s="2" t="str">
        <f>IFERROR(VLOOKUP($C71,'Nom Prénom'!$A:$G,5,0),"")</f>
        <v/>
      </c>
      <c r="H71" s="184" t="s">
        <v>28</v>
      </c>
      <c r="I71" s="184">
        <v>5.5999999999999999E-3</v>
      </c>
      <c r="J71" s="185" t="str">
        <f t="shared" si="6"/>
        <v/>
      </c>
      <c r="K71" s="185" t="str">
        <f>IFERROR(VLOOKUP($C71,'Nom Prénom'!$A:$I,8,0),"")</f>
        <v/>
      </c>
      <c r="L71" s="185" t="str">
        <f t="shared" si="7"/>
        <v/>
      </c>
      <c r="M71" s="185" t="str">
        <f>IFERROR(VLOOKUP($C71,'Nom Prénom'!$A:$I,9,0),"")</f>
        <v/>
      </c>
      <c r="N71" s="186" t="str">
        <f>IFERROR($J71/(VLOOKUP($H71,VLEP!$A:$B,2,0)),"")</f>
        <v/>
      </c>
      <c r="O71" s="187"/>
    </row>
    <row r="72" spans="1:16" ht="20.100000000000001" customHeight="1" x14ac:dyDescent="0.25">
      <c r="A72" s="2" t="str">
        <f>IFERROR(VLOOKUP($C72,'Nom Prénom'!$A:$G,7,0),"")</f>
        <v/>
      </c>
      <c r="B72" s="184" t="str">
        <f>IFERROR(VLOOKUP($C72,'Nom Prénom'!$A:$G,6,0),"")</f>
        <v/>
      </c>
      <c r="C72" s="1" t="s">
        <v>121</v>
      </c>
      <c r="D72" s="2" t="str">
        <f>IFERROR(VLOOKUP($C72,'Nom Prénom'!$A:$G,2,0),"")</f>
        <v/>
      </c>
      <c r="E72" s="2" t="str">
        <f>IFERROR(VLOOKUP($C72,'Nom Prénom'!$A:$G,3,0),"")</f>
        <v/>
      </c>
      <c r="F72" s="2" t="str">
        <f>IFERROR(VLOOKUP($C72,'Nom Prénom'!$A:$G,4,0),"")</f>
        <v/>
      </c>
      <c r="G72" s="2" t="str">
        <f>IFERROR(VLOOKUP($C72,'Nom Prénom'!$A:$G,5,0),"")</f>
        <v/>
      </c>
      <c r="H72" s="184" t="s">
        <v>24</v>
      </c>
      <c r="I72" s="184"/>
      <c r="J72" s="185" t="str">
        <f t="shared" si="6"/>
        <v/>
      </c>
      <c r="K72" s="185" t="str">
        <f>IFERROR(VLOOKUP($C72,'Nom Prénom'!$A:$I,8,0),"")</f>
        <v/>
      </c>
      <c r="L72" s="185" t="str">
        <f t="shared" si="7"/>
        <v/>
      </c>
      <c r="M72" s="185" t="str">
        <f>IFERROR(VLOOKUP($C72,'Nom Prénom'!$A:$I,9,0),"")</f>
        <v/>
      </c>
      <c r="N72" s="186" t="str">
        <f>IFERROR($J72/(VLOOKUP($H72,VLEP!$A:$B,2,0)),"")</f>
        <v/>
      </c>
      <c r="O72" s="187"/>
    </row>
    <row r="73" spans="1:16" ht="20.100000000000001" customHeight="1" x14ac:dyDescent="0.25">
      <c r="A73" s="2" t="str">
        <f>IFERROR(VLOOKUP($C73,'Nom Prénom'!$A:$G,7,0),"")</f>
        <v/>
      </c>
      <c r="B73" s="184" t="str">
        <f>IFERROR(VLOOKUP($C73,'Nom Prénom'!$A:$G,6,0),"")</f>
        <v/>
      </c>
      <c r="C73" s="1" t="s">
        <v>121</v>
      </c>
      <c r="D73" s="2" t="str">
        <f>IFERROR(VLOOKUP($C73,'Nom Prénom'!$A:$G,2,0),"")</f>
        <v/>
      </c>
      <c r="E73" s="2" t="str">
        <f>IFERROR(VLOOKUP($C73,'Nom Prénom'!$A:$G,3,0),"")</f>
        <v/>
      </c>
      <c r="F73" s="2" t="str">
        <f>IFERROR(VLOOKUP($C73,'Nom Prénom'!$A:$G,4,0),"")</f>
        <v/>
      </c>
      <c r="G73" s="2" t="str">
        <f>IFERROR(VLOOKUP($C73,'Nom Prénom'!$A:$G,5,0),"")</f>
        <v/>
      </c>
      <c r="H73" s="184" t="s">
        <v>23</v>
      </c>
      <c r="I73" s="184">
        <v>4.03</v>
      </c>
      <c r="J73" s="185" t="str">
        <f t="shared" si="6"/>
        <v/>
      </c>
      <c r="K73" s="185" t="str">
        <f>IFERROR(VLOOKUP($C73,'Nom Prénom'!$A:$I,8,0),"")</f>
        <v/>
      </c>
      <c r="L73" s="185" t="str">
        <f t="shared" si="7"/>
        <v/>
      </c>
      <c r="M73" s="185" t="str">
        <f>IFERROR(VLOOKUP($C73,'Nom Prénom'!$A:$I,9,0),"")</f>
        <v/>
      </c>
      <c r="N73" s="186" t="str">
        <f>IFERROR($J73/(VLOOKUP($H73,VLEP!$A:$B,2,0)),"")</f>
        <v/>
      </c>
      <c r="O73" s="187"/>
    </row>
    <row r="74" spans="1:16" ht="20.100000000000001" customHeight="1" x14ac:dyDescent="0.35">
      <c r="A74" s="2" t="str">
        <f>IFERROR(VLOOKUP($C74,'Nom Prénom'!$A:$G,7,0),"")</f>
        <v/>
      </c>
      <c r="B74" s="184" t="str">
        <f>IFERROR(VLOOKUP($C74,'Nom Prénom'!$A:$G,6,0),"")</f>
        <v/>
      </c>
      <c r="C74" s="1" t="s">
        <v>122</v>
      </c>
      <c r="D74" s="2" t="str">
        <f>IFERROR(VLOOKUP($C74,'Nom Prénom'!$A:$G,2,0),"")</f>
        <v/>
      </c>
      <c r="E74" s="2" t="str">
        <f>IFERROR(VLOOKUP($C74,'Nom Prénom'!$A:$G,3,0),"")</f>
        <v/>
      </c>
      <c r="F74" s="2" t="str">
        <f>IFERROR(VLOOKUP($C74,'Nom Prénom'!$A:$G,4,0),"")</f>
        <v/>
      </c>
      <c r="G74" s="2" t="str">
        <f>IFERROR(VLOOKUP($C74,'Nom Prénom'!$A:$G,5,0),"")</f>
        <v/>
      </c>
      <c r="H74" s="184" t="s">
        <v>27</v>
      </c>
      <c r="I74" s="184">
        <v>2.1000000000000001E-2</v>
      </c>
      <c r="J74" s="185" t="str">
        <f t="shared" si="6"/>
        <v/>
      </c>
      <c r="K74" s="185" t="str">
        <f>IFERROR(VLOOKUP($C74,'Nom Prénom'!$A:$I,8,0),"")</f>
        <v/>
      </c>
      <c r="L74" s="185" t="str">
        <f t="shared" si="7"/>
        <v/>
      </c>
      <c r="M74" s="185" t="str">
        <f>IFERROR(VLOOKUP($C74,'Nom Prénom'!$A:$I,9,0),"")</f>
        <v/>
      </c>
      <c r="N74" s="186" t="str">
        <f>IFERROR($J74/(VLOOKUP($H74,VLEP!$A:$B,2,0)),"")</f>
        <v/>
      </c>
      <c r="O74" s="187" t="str">
        <f>N74</f>
        <v/>
      </c>
    </row>
    <row r="75" spans="1:16" ht="20.100000000000001" customHeight="1" x14ac:dyDescent="0.35">
      <c r="A75" s="2" t="str">
        <f>IFERROR(VLOOKUP($C75,'Nom Prénom'!$A:$G,7,0),"")</f>
        <v/>
      </c>
      <c r="B75" s="184" t="str">
        <f>IFERROR(VLOOKUP($C75,'Nom Prénom'!$A:$G,6,0),"")</f>
        <v/>
      </c>
      <c r="C75" s="1" t="s">
        <v>122</v>
      </c>
      <c r="D75" s="2" t="str">
        <f>IFERROR(VLOOKUP($C75,'Nom Prénom'!$A:$G,2,0),"")</f>
        <v/>
      </c>
      <c r="E75" s="2" t="str">
        <f>IFERROR(VLOOKUP($C75,'Nom Prénom'!$A:$G,3,0),"")</f>
        <v/>
      </c>
      <c r="F75" s="2" t="str">
        <f>IFERROR(VLOOKUP($C75,'Nom Prénom'!$A:$G,4,0),"")</f>
        <v/>
      </c>
      <c r="G75" s="2" t="str">
        <f>IFERROR(VLOOKUP($C75,'Nom Prénom'!$A:$G,5,0),"")</f>
        <v/>
      </c>
      <c r="H75" s="184" t="s">
        <v>28</v>
      </c>
      <c r="I75" s="184">
        <v>2.0999999999999999E-5</v>
      </c>
      <c r="J75" s="185" t="str">
        <f t="shared" si="6"/>
        <v/>
      </c>
      <c r="K75" s="185" t="str">
        <f>IFERROR(VLOOKUP($C75,'Nom Prénom'!$A:$I,8,0),"")</f>
        <v/>
      </c>
      <c r="L75" s="185" t="str">
        <f t="shared" si="7"/>
        <v/>
      </c>
      <c r="M75" s="185" t="str">
        <f>IFERROR(VLOOKUP($C75,'Nom Prénom'!$A:$I,9,0),"")</f>
        <v/>
      </c>
      <c r="N75" s="186" t="str">
        <f>IFERROR($J75/(VLOOKUP($H75,VLEP!$A:$B,2,0)),"")</f>
        <v/>
      </c>
      <c r="O75" s="187" t="str">
        <f>N75</f>
        <v/>
      </c>
    </row>
    <row r="76" spans="1:16" ht="20.100000000000001" customHeight="1" x14ac:dyDescent="0.35">
      <c r="A76" s="2" t="str">
        <f>IFERROR(VLOOKUP($C76,'Nom Prénom'!$A:$G,7,0),"")</f>
        <v/>
      </c>
      <c r="B76" s="184" t="str">
        <f>IFERROR(VLOOKUP($C76,'Nom Prénom'!$A:$G,6,0),"")</f>
        <v/>
      </c>
      <c r="C76" s="1" t="s">
        <v>122</v>
      </c>
      <c r="D76" s="2" t="str">
        <f>IFERROR(VLOOKUP($C76,'Nom Prénom'!$A:$G,2,0),"")</f>
        <v/>
      </c>
      <c r="E76" s="2" t="str">
        <f>IFERROR(VLOOKUP($C76,'Nom Prénom'!$A:$G,3,0),"")</f>
        <v/>
      </c>
      <c r="F76" s="2" t="str">
        <f>IFERROR(VLOOKUP($C76,'Nom Prénom'!$A:$G,4,0),"")</f>
        <v/>
      </c>
      <c r="G76" s="2" t="str">
        <f>IFERROR(VLOOKUP($C76,'Nom Prénom'!$A:$G,5,0),"")</f>
        <v/>
      </c>
      <c r="H76" s="184" t="s">
        <v>24</v>
      </c>
      <c r="I76" s="184"/>
      <c r="J76" s="185" t="str">
        <f t="shared" si="6"/>
        <v/>
      </c>
      <c r="K76" s="185" t="str">
        <f>IFERROR(VLOOKUP($C76,'Nom Prénom'!$A:$I,8,0),"")</f>
        <v/>
      </c>
      <c r="L76" s="185" t="str">
        <f t="shared" si="7"/>
        <v/>
      </c>
      <c r="M76" s="185" t="str">
        <f>IFERROR(VLOOKUP($C76,'Nom Prénom'!$A:$I,9,0),"")</f>
        <v/>
      </c>
      <c r="N76" s="186" t="str">
        <f>IFERROR($J76/(VLOOKUP($H76,VLEP!$A:$B,2,0)),"")</f>
        <v/>
      </c>
      <c r="O76" s="187"/>
    </row>
    <row r="77" spans="1:16" ht="20.100000000000001" customHeight="1" x14ac:dyDescent="0.35">
      <c r="A77" s="2" t="str">
        <f>IFERROR(VLOOKUP($C77,'Nom Prénom'!$A:$G,7,0),"")</f>
        <v/>
      </c>
      <c r="B77" s="184" t="str">
        <f>IFERROR(VLOOKUP($C77,'Nom Prénom'!$A:$G,6,0),"")</f>
        <v/>
      </c>
      <c r="C77" s="1" t="s">
        <v>122</v>
      </c>
      <c r="D77" s="2" t="str">
        <f>IFERROR(VLOOKUP($C77,'Nom Prénom'!$A:$G,2,0),"")</f>
        <v/>
      </c>
      <c r="E77" s="2" t="str">
        <f>IFERROR(VLOOKUP($C77,'Nom Prénom'!$A:$G,3,0),"")</f>
        <v/>
      </c>
      <c r="F77" s="2" t="str">
        <f>IFERROR(VLOOKUP($C77,'Nom Prénom'!$A:$G,4,0),"")</f>
        <v/>
      </c>
      <c r="G77" s="2" t="str">
        <f>IFERROR(VLOOKUP($C77,'Nom Prénom'!$A:$G,5,0),"")</f>
        <v/>
      </c>
      <c r="H77" s="184" t="s">
        <v>23</v>
      </c>
      <c r="I77" s="184">
        <v>0.23</v>
      </c>
      <c r="J77" s="185" t="str">
        <f t="shared" si="6"/>
        <v/>
      </c>
      <c r="K77" s="185" t="str">
        <f>IFERROR(VLOOKUP($C77,'Nom Prénom'!$A:$I,8,0),"")</f>
        <v/>
      </c>
      <c r="L77" s="185" t="str">
        <f t="shared" si="7"/>
        <v/>
      </c>
      <c r="M77" s="185" t="str">
        <f>IFERROR(VLOOKUP($C77,'Nom Prénom'!$A:$I,9,0),"")</f>
        <v/>
      </c>
      <c r="N77" s="186" t="str">
        <f>IFERROR($J77/(VLOOKUP($H77,VLEP!$A:$B,2,0)),"")</f>
        <v/>
      </c>
      <c r="O77" s="187" t="str">
        <f>N77</f>
        <v/>
      </c>
    </row>
    <row r="78" spans="1:16" ht="20.100000000000001" customHeight="1" x14ac:dyDescent="0.35">
      <c r="A78" s="2" t="str">
        <f>IFERROR(VLOOKUP($C78,'Nom Prénom'!$A:$G,7,0),"")</f>
        <v/>
      </c>
      <c r="B78" s="184" t="str">
        <f>IFERROR(VLOOKUP($C78,'Nom Prénom'!$A:$G,6,0),"")</f>
        <v/>
      </c>
      <c r="C78" s="1" t="s">
        <v>122</v>
      </c>
      <c r="D78" s="2" t="str">
        <f>IFERROR(VLOOKUP($C78,'Nom Prénom'!$A:$G,2,0),"")</f>
        <v/>
      </c>
      <c r="E78" s="2" t="str">
        <f>IFERROR(VLOOKUP($C78,'Nom Prénom'!$A:$G,3,0),"")</f>
        <v/>
      </c>
      <c r="F78" s="2" t="str">
        <f>IFERROR(VLOOKUP($C78,'Nom Prénom'!$A:$G,4,0),"")</f>
        <v/>
      </c>
      <c r="G78" s="2" t="str">
        <f>IFERROR(VLOOKUP($C78,'Nom Prénom'!$A:$G,5,0),"")</f>
        <v/>
      </c>
      <c r="H78" s="184" t="s">
        <v>28</v>
      </c>
      <c r="I78" s="184">
        <v>1.1999999999999999E-3</v>
      </c>
      <c r="J78" s="185" t="str">
        <f t="shared" si="6"/>
        <v/>
      </c>
      <c r="K78" s="185" t="str">
        <f>IFERROR(VLOOKUP($C78,'Nom Prénom'!$A:$I,8,0),"")</f>
        <v/>
      </c>
      <c r="L78" s="185" t="str">
        <f t="shared" si="7"/>
        <v/>
      </c>
      <c r="M78" s="185" t="str">
        <f>IFERROR(VLOOKUP($C78,'Nom Prénom'!$A:$I,9,0),"")</f>
        <v/>
      </c>
      <c r="N78" s="186" t="str">
        <f>IFERROR($J78/(VLOOKUP($H78,VLEP!$A:$B,2,0)),"")</f>
        <v/>
      </c>
      <c r="O78" s="187"/>
      <c r="P78" s="196"/>
    </row>
    <row r="79" spans="1:16" ht="20.100000000000001" customHeight="1" x14ac:dyDescent="0.35">
      <c r="A79" s="2" t="str">
        <f>IFERROR(VLOOKUP($C79,'Nom Prénom'!$A:$G,7,0),"")</f>
        <v/>
      </c>
      <c r="B79" s="184" t="str">
        <f>IFERROR(VLOOKUP($C79,'Nom Prénom'!$A:$G,6,0),"")</f>
        <v/>
      </c>
      <c r="C79" s="1" t="s">
        <v>122</v>
      </c>
      <c r="D79" s="2" t="str">
        <f>IFERROR(VLOOKUP($C79,'Nom Prénom'!$A:$G,2,0),"")</f>
        <v/>
      </c>
      <c r="E79" s="2" t="str">
        <f>IFERROR(VLOOKUP($C79,'Nom Prénom'!$A:$G,3,0),"")</f>
        <v/>
      </c>
      <c r="F79" s="2" t="str">
        <f>IFERROR(VLOOKUP($C79,'Nom Prénom'!$A:$G,4,0),"")</f>
        <v/>
      </c>
      <c r="G79" s="2" t="str">
        <f>IFERROR(VLOOKUP($C79,'Nom Prénom'!$A:$G,5,0),"")</f>
        <v/>
      </c>
      <c r="H79" s="184" t="s">
        <v>24</v>
      </c>
      <c r="I79" s="184"/>
      <c r="J79" s="185" t="str">
        <f t="shared" si="6"/>
        <v/>
      </c>
      <c r="K79" s="185" t="str">
        <f>IFERROR(VLOOKUP($C79,'Nom Prénom'!$A:$I,8,0),"")</f>
        <v/>
      </c>
      <c r="L79" s="185" t="str">
        <f t="shared" si="7"/>
        <v/>
      </c>
      <c r="M79" s="185" t="str">
        <f>IFERROR(VLOOKUP($C79,'Nom Prénom'!$A:$I,9,0),"")</f>
        <v/>
      </c>
      <c r="N79" s="186" t="str">
        <f>IFERROR($J79/(VLOOKUP($H79,VLEP!$A:$B,2,0)),"")</f>
        <v/>
      </c>
      <c r="O79" s="187"/>
      <c r="P79" s="196"/>
    </row>
    <row r="80" spans="1:16" ht="20.100000000000001" customHeight="1" x14ac:dyDescent="0.35">
      <c r="A80" s="2" t="str">
        <f>IFERROR(VLOOKUP($C80,'Nom Prénom'!$A:$G,7,0),"")</f>
        <v/>
      </c>
      <c r="B80" s="184" t="str">
        <f>IFERROR(VLOOKUP($C80,'Nom Prénom'!$A:$G,6,0),"")</f>
        <v/>
      </c>
      <c r="C80" s="1" t="s">
        <v>122</v>
      </c>
      <c r="D80" s="2" t="str">
        <f>IFERROR(VLOOKUP($C80,'Nom Prénom'!$A:$G,2,0),"")</f>
        <v/>
      </c>
      <c r="E80" s="2" t="str">
        <f>IFERROR(VLOOKUP($C80,'Nom Prénom'!$A:$G,3,0),"")</f>
        <v/>
      </c>
      <c r="F80" s="2" t="str">
        <f>IFERROR(VLOOKUP($C80,'Nom Prénom'!$A:$G,4,0),"")</f>
        <v/>
      </c>
      <c r="G80" s="2" t="str">
        <f>IFERROR(VLOOKUP($C80,'Nom Prénom'!$A:$G,5,0),"")</f>
        <v/>
      </c>
      <c r="H80" s="184" t="s">
        <v>23</v>
      </c>
      <c r="I80" s="184">
        <v>0.94</v>
      </c>
      <c r="J80" s="185" t="str">
        <f t="shared" si="6"/>
        <v/>
      </c>
      <c r="K80" s="185" t="str">
        <f>IFERROR(VLOOKUP($C80,'Nom Prénom'!$A:$I,8,0),"")</f>
        <v/>
      </c>
      <c r="L80" s="185" t="str">
        <f t="shared" si="7"/>
        <v/>
      </c>
      <c r="M80" s="185" t="str">
        <f>IFERROR(VLOOKUP($C80,'Nom Prénom'!$A:$I,9,0),"")</f>
        <v/>
      </c>
      <c r="N80" s="186" t="str">
        <f>IFERROR($J80/(VLOOKUP($H80,VLEP!$A:$B,2,0)),"")</f>
        <v/>
      </c>
      <c r="O80" s="187"/>
    </row>
    <row r="81" spans="1:15" ht="20.100000000000001" customHeight="1" x14ac:dyDescent="0.35">
      <c r="A81" s="2" t="str">
        <f>IFERROR(VLOOKUP($C81,'Nom Prénom'!$A:$G,7,0),"")</f>
        <v/>
      </c>
      <c r="B81" s="184" t="str">
        <f>IFERROR(VLOOKUP($C81,'Nom Prénom'!$A:$G,6,0),"")</f>
        <v/>
      </c>
      <c r="C81" s="1" t="s">
        <v>122</v>
      </c>
      <c r="D81" s="2" t="str">
        <f>IFERROR(VLOOKUP($C81,'Nom Prénom'!$A:$G,2,0),"")</f>
        <v/>
      </c>
      <c r="E81" s="2" t="str">
        <f>IFERROR(VLOOKUP($C81,'Nom Prénom'!$A:$G,3,0),"")</f>
        <v/>
      </c>
      <c r="F81" s="2" t="str">
        <f>IFERROR(VLOOKUP($C81,'Nom Prénom'!$A:$G,4,0),"")</f>
        <v/>
      </c>
      <c r="G81" s="2" t="str">
        <f>IFERROR(VLOOKUP($C81,'Nom Prénom'!$A:$G,5,0),"")</f>
        <v/>
      </c>
      <c r="H81" s="184" t="s">
        <v>27</v>
      </c>
      <c r="I81" s="184">
        <v>0.04</v>
      </c>
      <c r="J81" s="185" t="str">
        <f t="shared" si="6"/>
        <v/>
      </c>
      <c r="K81" s="185" t="str">
        <f>IFERROR(VLOOKUP($C81,'Nom Prénom'!$A:$I,8,0),"")</f>
        <v/>
      </c>
      <c r="L81" s="185" t="str">
        <f t="shared" si="7"/>
        <v/>
      </c>
      <c r="M81" s="185" t="str">
        <f>IFERROR(VLOOKUP($C81,'Nom Prénom'!$A:$I,9,0),"")</f>
        <v/>
      </c>
      <c r="N81" s="186" t="str">
        <f>IFERROR($J81/(VLOOKUP($H81,VLEP!$A:$B,2,0)),"")</f>
        <v/>
      </c>
      <c r="O81" s="187"/>
    </row>
    <row r="82" spans="1:15" ht="20.100000000000001" customHeight="1" x14ac:dyDescent="0.35">
      <c r="A82" s="2" t="str">
        <f>IFERROR(VLOOKUP($C82,'Nom Prénom'!$A:$G,7,0),"")</f>
        <v/>
      </c>
      <c r="B82" s="184" t="str">
        <f>IFERROR(VLOOKUP($C82,'Nom Prénom'!$A:$G,6,0),"")</f>
        <v/>
      </c>
      <c r="C82" s="1" t="s">
        <v>123</v>
      </c>
      <c r="D82" s="2" t="str">
        <f>IFERROR(VLOOKUP($C82,'Nom Prénom'!$A:$G,2,0),"")</f>
        <v/>
      </c>
      <c r="E82" s="2" t="str">
        <f>IFERROR(VLOOKUP($C82,'Nom Prénom'!$A:$G,3,0),"")</f>
        <v/>
      </c>
      <c r="F82" s="2" t="str">
        <f>IFERROR(VLOOKUP($C82,'Nom Prénom'!$A:$G,4,0),"")</f>
        <v/>
      </c>
      <c r="G82" s="2" t="str">
        <f>IFERROR(VLOOKUP($C82,'Nom Prénom'!$A:$G,5,0),"")</f>
        <v/>
      </c>
      <c r="H82" s="184" t="s">
        <v>27</v>
      </c>
      <c r="I82" s="184">
        <v>2.4E-2</v>
      </c>
      <c r="J82" s="185" t="str">
        <f t="shared" si="6"/>
        <v/>
      </c>
      <c r="K82" s="185" t="str">
        <f>IFERROR(VLOOKUP($C82,'Nom Prénom'!$A:$I,8,0),"")</f>
        <v/>
      </c>
      <c r="L82" s="185" t="str">
        <f t="shared" si="7"/>
        <v/>
      </c>
      <c r="M82" s="185" t="str">
        <f>IFERROR(VLOOKUP($C82,'Nom Prénom'!$A:$I,9,0),"")</f>
        <v/>
      </c>
      <c r="N82" s="186" t="str">
        <f>IFERROR($J82/(VLOOKUP($H82,VLEP!$A:$B,2,0)),"")</f>
        <v/>
      </c>
      <c r="O82" s="187" t="str">
        <f>N82</f>
        <v/>
      </c>
    </row>
    <row r="83" spans="1:15" ht="20.100000000000001" customHeight="1" x14ac:dyDescent="0.35">
      <c r="A83" s="2" t="str">
        <f>IFERROR(VLOOKUP($C83,'Nom Prénom'!$A:$G,7,0),"")</f>
        <v/>
      </c>
      <c r="B83" s="184" t="str">
        <f>IFERROR(VLOOKUP($C83,'Nom Prénom'!$A:$G,6,0),"")</f>
        <v/>
      </c>
      <c r="C83" s="1" t="s">
        <v>123</v>
      </c>
      <c r="D83" s="2" t="str">
        <f>IFERROR(VLOOKUP($C83,'Nom Prénom'!$A:$G,2,0),"")</f>
        <v/>
      </c>
      <c r="E83" s="2" t="str">
        <f>IFERROR(VLOOKUP($C83,'Nom Prénom'!$A:$G,3,0),"")</f>
        <v/>
      </c>
      <c r="F83" s="2" t="str">
        <f>IFERROR(VLOOKUP($C83,'Nom Prénom'!$A:$G,4,0),"")</f>
        <v/>
      </c>
      <c r="G83" s="2" t="str">
        <f>IFERROR(VLOOKUP($C83,'Nom Prénom'!$A:$G,5,0),"")</f>
        <v/>
      </c>
      <c r="H83" s="184" t="s">
        <v>28</v>
      </c>
      <c r="I83" s="184">
        <v>9.2999999999999997E-5</v>
      </c>
      <c r="J83" s="185" t="str">
        <f t="shared" si="6"/>
        <v/>
      </c>
      <c r="K83" s="185" t="str">
        <f>IFERROR(VLOOKUP($C83,'Nom Prénom'!$A:$I,8,0),"")</f>
        <v/>
      </c>
      <c r="L83" s="185" t="str">
        <f t="shared" si="7"/>
        <v/>
      </c>
      <c r="M83" s="185" t="str">
        <f>IFERROR(VLOOKUP($C83,'Nom Prénom'!$A:$I,9,0),"")</f>
        <v/>
      </c>
      <c r="N83" s="186" t="str">
        <f>IFERROR($J83/(VLOOKUP($H83,VLEP!$A:$B,2,0)),"")</f>
        <v/>
      </c>
      <c r="O83" s="187" t="str">
        <f>N83</f>
        <v/>
      </c>
    </row>
    <row r="84" spans="1:15" ht="20.100000000000001" customHeight="1" x14ac:dyDescent="0.35">
      <c r="A84" s="2" t="str">
        <f>IFERROR(VLOOKUP($C84,'Nom Prénom'!$A:$G,7,0),"")</f>
        <v/>
      </c>
      <c r="B84" s="184" t="str">
        <f>IFERROR(VLOOKUP($C84,'Nom Prénom'!$A:$G,6,0),"")</f>
        <v/>
      </c>
      <c r="C84" s="1" t="s">
        <v>123</v>
      </c>
      <c r="D84" s="2" t="str">
        <f>IFERROR(VLOOKUP($C84,'Nom Prénom'!$A:$G,2,0),"")</f>
        <v/>
      </c>
      <c r="E84" s="2" t="str">
        <f>IFERROR(VLOOKUP($C84,'Nom Prénom'!$A:$G,3,0),"")</f>
        <v/>
      </c>
      <c r="F84" s="2" t="str">
        <f>IFERROR(VLOOKUP($C84,'Nom Prénom'!$A:$G,4,0),"")</f>
        <v/>
      </c>
      <c r="G84" s="2" t="str">
        <f>IFERROR(VLOOKUP($C84,'Nom Prénom'!$A:$G,5,0),"")</f>
        <v/>
      </c>
      <c r="H84" s="184" t="s">
        <v>24</v>
      </c>
      <c r="I84" s="184"/>
      <c r="J84" s="185" t="str">
        <f t="shared" si="6"/>
        <v/>
      </c>
      <c r="K84" s="185" t="str">
        <f>IFERROR(VLOOKUP($C84,'Nom Prénom'!$A:$I,8,0),"")</f>
        <v/>
      </c>
      <c r="L84" s="185" t="str">
        <f t="shared" si="7"/>
        <v/>
      </c>
      <c r="M84" s="185" t="str">
        <f>IFERROR(VLOOKUP($C84,'Nom Prénom'!$A:$I,9,0),"")</f>
        <v/>
      </c>
      <c r="N84" s="186" t="str">
        <f>IFERROR($J84/(VLOOKUP($H84,VLEP!$A:$B,2,0)),"")</f>
        <v/>
      </c>
      <c r="O84" s="187"/>
    </row>
    <row r="85" spans="1:15" ht="20.100000000000001" customHeight="1" x14ac:dyDescent="0.35">
      <c r="A85" s="2" t="str">
        <f>IFERROR(VLOOKUP($C85,'Nom Prénom'!$A:$G,7,0),"")</f>
        <v/>
      </c>
      <c r="B85" s="184" t="str">
        <f>IFERROR(VLOOKUP($C85,'Nom Prénom'!$A:$G,6,0),"")</f>
        <v/>
      </c>
      <c r="C85" s="1" t="s">
        <v>123</v>
      </c>
      <c r="D85" s="2" t="str">
        <f>IFERROR(VLOOKUP($C85,'Nom Prénom'!$A:$G,2,0),"")</f>
        <v/>
      </c>
      <c r="E85" s="2" t="str">
        <f>IFERROR(VLOOKUP($C85,'Nom Prénom'!$A:$G,3,0),"")</f>
        <v/>
      </c>
      <c r="F85" s="2" t="str">
        <f>IFERROR(VLOOKUP($C85,'Nom Prénom'!$A:$G,4,0),"")</f>
        <v/>
      </c>
      <c r="G85" s="2" t="str">
        <f>IFERROR(VLOOKUP($C85,'Nom Prénom'!$A:$G,5,0),"")</f>
        <v/>
      </c>
      <c r="H85" s="184" t="s">
        <v>23</v>
      </c>
      <c r="I85" s="184">
        <v>0.24</v>
      </c>
      <c r="J85" s="185" t="str">
        <f t="shared" si="6"/>
        <v/>
      </c>
      <c r="K85" s="185" t="str">
        <f>IFERROR(VLOOKUP($C85,'Nom Prénom'!$A:$I,8,0),"")</f>
        <v/>
      </c>
      <c r="L85" s="185" t="str">
        <f t="shared" si="7"/>
        <v/>
      </c>
      <c r="M85" s="185" t="str">
        <f>IFERROR(VLOOKUP($C85,'Nom Prénom'!$A:$I,9,0),"")</f>
        <v/>
      </c>
      <c r="N85" s="186" t="str">
        <f>IFERROR($J85/(VLOOKUP($H85,VLEP!$A:$B,2,0)),"")</f>
        <v/>
      </c>
      <c r="O85" s="187" t="str">
        <f>N85</f>
        <v/>
      </c>
    </row>
    <row r="86" spans="1:15" ht="20.100000000000001" customHeight="1" x14ac:dyDescent="0.35">
      <c r="A86" s="2" t="str">
        <f>IFERROR(VLOOKUP($C86,'Nom Prénom'!$A:$G,7,0),"")</f>
        <v/>
      </c>
      <c r="B86" s="184" t="str">
        <f>IFERROR(VLOOKUP($C86,'Nom Prénom'!$A:$G,6,0),"")</f>
        <v/>
      </c>
      <c r="C86" s="1" t="s">
        <v>123</v>
      </c>
      <c r="D86" s="2" t="str">
        <f>IFERROR(VLOOKUP($C86,'Nom Prénom'!$A:$G,2,0),"")</f>
        <v/>
      </c>
      <c r="E86" s="2" t="str">
        <f>IFERROR(VLOOKUP($C86,'Nom Prénom'!$A:$G,3,0),"")</f>
        <v/>
      </c>
      <c r="F86" s="2" t="str">
        <f>IFERROR(VLOOKUP($C86,'Nom Prénom'!$A:$G,4,0),"")</f>
        <v/>
      </c>
      <c r="G86" s="2" t="str">
        <f>IFERROR(VLOOKUP($C86,'Nom Prénom'!$A:$G,5,0),"")</f>
        <v/>
      </c>
      <c r="H86" s="184" t="s">
        <v>28</v>
      </c>
      <c r="I86" s="184">
        <v>3.6999999999999998E-5</v>
      </c>
      <c r="J86" s="185" t="str">
        <f t="shared" si="6"/>
        <v/>
      </c>
      <c r="K86" s="185" t="str">
        <f>IFERROR(VLOOKUP($C86,'Nom Prénom'!$A:$I,8,0),"")</f>
        <v/>
      </c>
      <c r="L86" s="185" t="str">
        <f t="shared" si="7"/>
        <v/>
      </c>
      <c r="M86" s="185" t="str">
        <f>IFERROR(VLOOKUP($C86,'Nom Prénom'!$A:$I,9,0),"")</f>
        <v/>
      </c>
      <c r="N86" s="186" t="str">
        <f>IFERROR($J86/(VLOOKUP($H86,VLEP!$A:$B,2,0)),"")</f>
        <v/>
      </c>
      <c r="O86" s="187"/>
    </row>
    <row r="87" spans="1:15" ht="20.100000000000001" customHeight="1" x14ac:dyDescent="0.35">
      <c r="A87" s="2" t="str">
        <f>IFERROR(VLOOKUP($C87,'Nom Prénom'!$A:$G,7,0),"")</f>
        <v/>
      </c>
      <c r="B87" s="184" t="str">
        <f>IFERROR(VLOOKUP($C87,'Nom Prénom'!$A:$G,6,0),"")</f>
        <v/>
      </c>
      <c r="C87" s="1" t="s">
        <v>123</v>
      </c>
      <c r="D87" s="2" t="str">
        <f>IFERROR(VLOOKUP($C87,'Nom Prénom'!$A:$G,2,0),"")</f>
        <v/>
      </c>
      <c r="E87" s="2" t="str">
        <f>IFERROR(VLOOKUP($C87,'Nom Prénom'!$A:$G,3,0),"")</f>
        <v/>
      </c>
      <c r="F87" s="2" t="str">
        <f>IFERROR(VLOOKUP($C87,'Nom Prénom'!$A:$G,4,0),"")</f>
        <v/>
      </c>
      <c r="G87" s="2" t="str">
        <f>IFERROR(VLOOKUP($C87,'Nom Prénom'!$A:$G,5,0),"")</f>
        <v/>
      </c>
      <c r="H87" s="184" t="s">
        <v>24</v>
      </c>
      <c r="I87" s="184"/>
      <c r="J87" s="185" t="str">
        <f t="shared" si="6"/>
        <v/>
      </c>
      <c r="K87" s="185" t="str">
        <f>IFERROR(VLOOKUP($C87,'Nom Prénom'!$A:$I,8,0),"")</f>
        <v/>
      </c>
      <c r="L87" s="185" t="str">
        <f t="shared" si="7"/>
        <v/>
      </c>
      <c r="M87" s="185" t="str">
        <f>IFERROR(VLOOKUP($C87,'Nom Prénom'!$A:$I,9,0),"")</f>
        <v/>
      </c>
      <c r="N87" s="186" t="str">
        <f>IFERROR($J87/(VLOOKUP($H87,VLEP!$A:$B,2,0)),"")</f>
        <v/>
      </c>
      <c r="O87" s="187"/>
    </row>
    <row r="88" spans="1:15" ht="20.100000000000001" customHeight="1" x14ac:dyDescent="0.35">
      <c r="A88" s="2" t="str">
        <f>IFERROR(VLOOKUP($C88,'Nom Prénom'!$A:$G,7,0),"")</f>
        <v/>
      </c>
      <c r="B88" s="184" t="str">
        <f>IFERROR(VLOOKUP($C88,'Nom Prénom'!$A:$G,6,0),"")</f>
        <v/>
      </c>
      <c r="C88" s="1" t="s">
        <v>123</v>
      </c>
      <c r="D88" s="2" t="str">
        <f>IFERROR(VLOOKUP($C88,'Nom Prénom'!$A:$G,2,0),"")</f>
        <v/>
      </c>
      <c r="E88" s="2" t="str">
        <f>IFERROR(VLOOKUP($C88,'Nom Prénom'!$A:$G,3,0),"")</f>
        <v/>
      </c>
      <c r="F88" s="2" t="str">
        <f>IFERROR(VLOOKUP($C88,'Nom Prénom'!$A:$G,4,0),"")</f>
        <v/>
      </c>
      <c r="G88" s="2" t="str">
        <f>IFERROR(VLOOKUP($C88,'Nom Prénom'!$A:$G,5,0),"")</f>
        <v/>
      </c>
      <c r="H88" s="184" t="s">
        <v>23</v>
      </c>
      <c r="I88" s="184">
        <v>0.67</v>
      </c>
      <c r="J88" s="185" t="str">
        <f t="shared" si="6"/>
        <v/>
      </c>
      <c r="K88" s="185" t="str">
        <f>IFERROR(VLOOKUP($C88,'Nom Prénom'!$A:$I,8,0),"")</f>
        <v/>
      </c>
      <c r="L88" s="185" t="str">
        <f t="shared" si="7"/>
        <v/>
      </c>
      <c r="M88" s="185" t="str">
        <f>IFERROR(VLOOKUP($C88,'Nom Prénom'!$A:$I,9,0),"")</f>
        <v/>
      </c>
      <c r="N88" s="186" t="str">
        <f>IFERROR($J88/(VLOOKUP($H88,VLEP!$A:$B,2,0)),"")</f>
        <v/>
      </c>
      <c r="O88" s="187"/>
    </row>
    <row r="89" spans="1:15" ht="20.100000000000001" customHeight="1" x14ac:dyDescent="0.35">
      <c r="A89" s="2" t="str">
        <f>IFERROR(VLOOKUP($C89,'Nom Prénom'!$A:$G,7,0),"")</f>
        <v/>
      </c>
      <c r="B89" s="184" t="str">
        <f>IFERROR(VLOOKUP($C89,'Nom Prénom'!$A:$G,6,0),"")</f>
        <v/>
      </c>
      <c r="C89" s="1" t="s">
        <v>123</v>
      </c>
      <c r="D89" s="2" t="str">
        <f>IFERROR(VLOOKUP($C89,'Nom Prénom'!$A:$G,2,0),"")</f>
        <v/>
      </c>
      <c r="E89" s="2" t="str">
        <f>IFERROR(VLOOKUP($C89,'Nom Prénom'!$A:$G,3,0),"")</f>
        <v/>
      </c>
      <c r="F89" s="2" t="str">
        <f>IFERROR(VLOOKUP($C89,'Nom Prénom'!$A:$G,4,0),"")</f>
        <v/>
      </c>
      <c r="G89" s="2" t="str">
        <f>IFERROR(VLOOKUP($C89,'Nom Prénom'!$A:$G,5,0),"")</f>
        <v/>
      </c>
      <c r="H89" s="184" t="s">
        <v>27</v>
      </c>
      <c r="I89" s="184">
        <v>1.8800000000000001E-2</v>
      </c>
      <c r="J89" s="185" t="str">
        <f t="shared" si="6"/>
        <v/>
      </c>
      <c r="K89" s="185" t="str">
        <f>IFERROR(VLOOKUP($C89,'Nom Prénom'!$A:$I,8,0),"")</f>
        <v/>
      </c>
      <c r="L89" s="185" t="str">
        <f t="shared" si="7"/>
        <v/>
      </c>
      <c r="M89" s="185" t="str">
        <f>IFERROR(VLOOKUP($C89,'Nom Prénom'!$A:$I,9,0),"")</f>
        <v/>
      </c>
      <c r="N89" s="186" t="str">
        <f>IFERROR($J89/(VLOOKUP($H89,VLEP!$A:$B,2,0)),"")</f>
        <v/>
      </c>
      <c r="O89" s="187"/>
    </row>
    <row r="90" spans="1:15" ht="20.100000000000001" customHeight="1" x14ac:dyDescent="0.35">
      <c r="A90" s="2">
        <f>IFERROR(VLOOKUP($C90,'Nom Prénom'!$A:$G,7,0),"")</f>
        <v>2019</v>
      </c>
      <c r="B90" s="184" t="str">
        <f>IFERROR(VLOOKUP($C90,'Nom Prénom'!$A:$G,6,0),"")</f>
        <v>GEH5</v>
      </c>
      <c r="C90" s="1" t="s">
        <v>78</v>
      </c>
      <c r="D90" s="2">
        <f>IFERROR(VLOOKUP($C90,'Nom Prénom'!$A:$G,2,0),"")</f>
        <v>280</v>
      </c>
      <c r="E90" s="2">
        <f>IFERROR(VLOOKUP($C90,'Nom Prénom'!$A:$G,3,0),"")</f>
        <v>150</v>
      </c>
      <c r="F90" s="2">
        <f>IFERROR(VLOOKUP($C90,'Nom Prénom'!$A:$G,4,0),"")</f>
        <v>0</v>
      </c>
      <c r="G90" s="2">
        <f>IFERROR(VLOOKUP($C90,'Nom Prénom'!$A:$G,5,0),"")</f>
        <v>40</v>
      </c>
      <c r="H90" s="184" t="s">
        <v>27</v>
      </c>
      <c r="I90" s="184">
        <v>1.6E-2</v>
      </c>
      <c r="J90" s="185">
        <f t="shared" ref="J90:J129" si="8">IFERROR(IF(OR(B90="GEH1a",B90="GEH1b",B90="GEH2",B90="GEH3",B90="GEH4"),I90/G90,((I90*(D90-E90))+(I90*(E90/G90)))/(D90-F90)),"")</f>
        <v>7.6428571428571431E-3</v>
      </c>
      <c r="K90" s="185">
        <f>IFERROR(VLOOKUP($C90,'Nom Prénom'!$A:$I,8,0),"")</f>
        <v>0</v>
      </c>
      <c r="L90" s="185">
        <f t="shared" si="7"/>
        <v>0</v>
      </c>
      <c r="M90" s="185">
        <f>IFERROR(VLOOKUP($C90,'Nom Prénom'!$A:$I,9,0),"")</f>
        <v>0</v>
      </c>
      <c r="N90" s="186">
        <f>IFERROR($J90/(VLOOKUP($H90,VLEP!$A:$B,2,0)),"")</f>
        <v>2.3516483516483515E-3</v>
      </c>
      <c r="O90" s="187">
        <f t="shared" ref="O90:O94" si="9">N90</f>
        <v>2.3516483516483515E-3</v>
      </c>
    </row>
    <row r="91" spans="1:15" ht="20.100000000000001" customHeight="1" x14ac:dyDescent="0.35">
      <c r="A91" s="2">
        <f>IFERROR(VLOOKUP($C91,'Nom Prénom'!$A:$G,7,0),"")</f>
        <v>2019</v>
      </c>
      <c r="B91" s="184" t="str">
        <f>IFERROR(VLOOKUP($C91,'Nom Prénom'!$A:$G,6,0),"")</f>
        <v>GEH5</v>
      </c>
      <c r="C91" s="1" t="s">
        <v>78</v>
      </c>
      <c r="D91" s="2">
        <f>IFERROR(VLOOKUP($C91,'Nom Prénom'!$A:$G,2,0),"")</f>
        <v>280</v>
      </c>
      <c r="E91" s="2">
        <f>IFERROR(VLOOKUP($C91,'Nom Prénom'!$A:$G,3,0),"")</f>
        <v>150</v>
      </c>
      <c r="F91" s="2">
        <f>IFERROR(VLOOKUP($C91,'Nom Prénom'!$A:$G,4,0),"")</f>
        <v>0</v>
      </c>
      <c r="G91" s="2">
        <f>IFERROR(VLOOKUP($C91,'Nom Prénom'!$A:$G,5,0),"")</f>
        <v>40</v>
      </c>
      <c r="H91" s="184" t="s">
        <v>28</v>
      </c>
      <c r="I91" s="184">
        <v>2.6999999999999999E-5</v>
      </c>
      <c r="J91" s="185">
        <f t="shared" si="8"/>
        <v>1.2897321428571427E-5</v>
      </c>
      <c r="K91" s="185">
        <f>IFERROR(VLOOKUP($C91,'Nom Prénom'!$A:$I,8,0),"")</f>
        <v>0</v>
      </c>
      <c r="L91" s="185">
        <f t="shared" si="7"/>
        <v>0</v>
      </c>
      <c r="M91" s="185">
        <f>IFERROR(VLOOKUP($C91,'Nom Prénom'!$A:$I,9,0),"")</f>
        <v>0</v>
      </c>
      <c r="N91" s="186">
        <f>IFERROR($J91/(VLOOKUP($H91,VLEP!$A:$B,2,0)),"")</f>
        <v>8.5982142857142854E-2</v>
      </c>
      <c r="O91" s="187">
        <f t="shared" si="9"/>
        <v>8.5982142857142854E-2</v>
      </c>
    </row>
    <row r="92" spans="1:15" ht="20.100000000000001" customHeight="1" x14ac:dyDescent="0.35">
      <c r="A92" s="2">
        <f>IFERROR(VLOOKUP($C92,'Nom Prénom'!$A:$G,7,0),"")</f>
        <v>2019</v>
      </c>
      <c r="B92" s="184" t="str">
        <f>IFERROR(VLOOKUP($C92,'Nom Prénom'!$A:$G,6,0),"")</f>
        <v>GEH5</v>
      </c>
      <c r="C92" s="1" t="s">
        <v>78</v>
      </c>
      <c r="D92" s="2">
        <f>IFERROR(VLOOKUP($C92,'Nom Prénom'!$A:$G,2,0),"")</f>
        <v>280</v>
      </c>
      <c r="E92" s="2">
        <f>IFERROR(VLOOKUP($C92,'Nom Prénom'!$A:$G,3,0),"")</f>
        <v>150</v>
      </c>
      <c r="F92" s="2">
        <f>IFERROR(VLOOKUP($C92,'Nom Prénom'!$A:$G,4,0),"")</f>
        <v>0</v>
      </c>
      <c r="G92" s="2">
        <f>IFERROR(VLOOKUP($C92,'Nom Prénom'!$A:$G,5,0),"")</f>
        <v>40</v>
      </c>
      <c r="H92" s="184" t="s">
        <v>24</v>
      </c>
      <c r="I92" s="184">
        <v>0.18</v>
      </c>
      <c r="J92" s="185">
        <f t="shared" si="8"/>
        <v>8.5982142857142854E-2</v>
      </c>
      <c r="K92" s="185">
        <f>IFERROR(VLOOKUP($C92,'Nom Prénom'!$A:$I,8,0),"")</f>
        <v>0</v>
      </c>
      <c r="L92" s="185">
        <f t="shared" si="7"/>
        <v>0</v>
      </c>
      <c r="M92" s="185">
        <f>IFERROR(VLOOKUP($C92,'Nom Prénom'!$A:$I,9,0),"")</f>
        <v>0</v>
      </c>
      <c r="N92" s="186">
        <f>IFERROR($J92/(VLOOKUP($H92,VLEP!$A:$B,2,0)),"")</f>
        <v>1.7196428571428571E-2</v>
      </c>
      <c r="O92" s="187">
        <f t="shared" si="9"/>
        <v>1.7196428571428571E-2</v>
      </c>
    </row>
    <row r="93" spans="1:15" ht="20.100000000000001" customHeight="1" x14ac:dyDescent="0.35">
      <c r="A93" s="2">
        <f>IFERROR(VLOOKUP($C93,'Nom Prénom'!$A:$G,7,0),"")</f>
        <v>2019</v>
      </c>
      <c r="B93" s="184" t="str">
        <f>IFERROR(VLOOKUP($C93,'Nom Prénom'!$A:$G,6,0),"")</f>
        <v>GEH5</v>
      </c>
      <c r="C93" s="1" t="s">
        <v>78</v>
      </c>
      <c r="D93" s="2">
        <f>IFERROR(VLOOKUP($C93,'Nom Prénom'!$A:$G,2,0),"")</f>
        <v>280</v>
      </c>
      <c r="E93" s="2">
        <f>IFERROR(VLOOKUP($C93,'Nom Prénom'!$A:$G,3,0),"")</f>
        <v>150</v>
      </c>
      <c r="F93" s="2">
        <f>IFERROR(VLOOKUP($C93,'Nom Prénom'!$A:$G,4,0),"")</f>
        <v>0</v>
      </c>
      <c r="G93" s="2">
        <f>IFERROR(VLOOKUP($C93,'Nom Prénom'!$A:$G,5,0),"")</f>
        <v>40</v>
      </c>
      <c r="H93" s="184" t="s">
        <v>23</v>
      </c>
      <c r="I93" s="184">
        <v>0.21</v>
      </c>
      <c r="J93" s="185">
        <f t="shared" si="8"/>
        <v>0.10031250000000001</v>
      </c>
      <c r="K93" s="185">
        <f>IFERROR(VLOOKUP($C93,'Nom Prénom'!$A:$I,8,0),"")</f>
        <v>0</v>
      </c>
      <c r="L93" s="185">
        <f t="shared" si="7"/>
        <v>0</v>
      </c>
      <c r="M93" s="185">
        <f>IFERROR(VLOOKUP($C93,'Nom Prénom'!$A:$I,9,0),"")</f>
        <v>0</v>
      </c>
      <c r="N93" s="186">
        <f>IFERROR($J93/(VLOOKUP($H93,VLEP!$A:$B,2,0)),"")</f>
        <v>1.0031250000000002E-2</v>
      </c>
      <c r="O93" s="187">
        <f t="shared" si="9"/>
        <v>1.0031250000000002E-2</v>
      </c>
    </row>
    <row r="94" spans="1:15" ht="20.100000000000001" customHeight="1" x14ac:dyDescent="0.35">
      <c r="A94" s="2">
        <f>IFERROR(VLOOKUP($C94,'Nom Prénom'!$A:$G,7,0),"")</f>
        <v>2019</v>
      </c>
      <c r="B94" s="184" t="str">
        <f>IFERROR(VLOOKUP($C94,'Nom Prénom'!$A:$G,6,0),"")</f>
        <v>GEH5</v>
      </c>
      <c r="C94" s="1" t="s">
        <v>77</v>
      </c>
      <c r="D94" s="2">
        <f>IFERROR(VLOOKUP($C94,'Nom Prénom'!$A:$G,2,0),"")</f>
        <v>322</v>
      </c>
      <c r="E94" s="2">
        <f>IFERROR(VLOOKUP($C94,'Nom Prénom'!$A:$G,3,0),"")</f>
        <v>80</v>
      </c>
      <c r="F94" s="2">
        <f>IFERROR(VLOOKUP($C94,'Nom Prénom'!$A:$G,4,0),"")</f>
        <v>30</v>
      </c>
      <c r="G94" s="2">
        <f>IFERROR(VLOOKUP($C94,'Nom Prénom'!$A:$G,5,0),"")</f>
        <v>40</v>
      </c>
      <c r="H94" s="184" t="s">
        <v>27</v>
      </c>
      <c r="I94" s="184">
        <v>9.6000000000000002E-2</v>
      </c>
      <c r="J94" s="185">
        <f t="shared" si="8"/>
        <v>8.0219178082191783E-2</v>
      </c>
      <c r="K94" s="185">
        <f>IFERROR(VLOOKUP($C94,'Nom Prénom'!$A:$I,8,0),"")</f>
        <v>0</v>
      </c>
      <c r="L94" s="185">
        <f t="shared" si="7"/>
        <v>0</v>
      </c>
      <c r="M94" s="185">
        <f>IFERROR(VLOOKUP($C94,'Nom Prénom'!$A:$I,9,0),"")</f>
        <v>0</v>
      </c>
      <c r="N94" s="186">
        <f>IFERROR($J94/(VLOOKUP($H94,VLEP!$A:$B,2,0)),"")</f>
        <v>2.468282402528978E-2</v>
      </c>
      <c r="O94" s="187">
        <f t="shared" si="9"/>
        <v>2.468282402528978E-2</v>
      </c>
    </row>
    <row r="95" spans="1:15" ht="20.100000000000001" customHeight="1" x14ac:dyDescent="0.35">
      <c r="A95" s="2">
        <f>IFERROR(VLOOKUP($C95,'Nom Prénom'!$A:$G,7,0),"")</f>
        <v>2019</v>
      </c>
      <c r="B95" s="184" t="str">
        <f>IFERROR(VLOOKUP($C95,'Nom Prénom'!$A:$G,6,0),"")</f>
        <v>GEH5</v>
      </c>
      <c r="C95" s="1" t="s">
        <v>77</v>
      </c>
      <c r="D95" s="2">
        <f>IFERROR(VLOOKUP($C95,'Nom Prénom'!$A:$G,2,0),"")</f>
        <v>322</v>
      </c>
      <c r="E95" s="2">
        <f>IFERROR(VLOOKUP($C95,'Nom Prénom'!$A:$G,3,0),"")</f>
        <v>80</v>
      </c>
      <c r="F95" s="2">
        <f>IFERROR(VLOOKUP($C95,'Nom Prénom'!$A:$G,4,0),"")</f>
        <v>30</v>
      </c>
      <c r="G95" s="2">
        <f>IFERROR(VLOOKUP($C95,'Nom Prénom'!$A:$G,5,0),"")</f>
        <v>40</v>
      </c>
      <c r="H95" s="184" t="s">
        <v>28</v>
      </c>
      <c r="I95" s="184"/>
      <c r="J95" s="185">
        <f t="shared" si="8"/>
        <v>0</v>
      </c>
      <c r="K95" s="185">
        <f>IFERROR(VLOOKUP($C95,'Nom Prénom'!$A:$I,8,0),"")</f>
        <v>0</v>
      </c>
      <c r="L95" s="185">
        <f t="shared" si="7"/>
        <v>0</v>
      </c>
      <c r="M95" s="185">
        <f>IFERROR(VLOOKUP($C95,'Nom Prénom'!$A:$I,9,0),"")</f>
        <v>0</v>
      </c>
      <c r="N95" s="186">
        <f>IFERROR($J95/(VLOOKUP($H95,VLEP!$A:$B,2,0)),"")</f>
        <v>0</v>
      </c>
      <c r="O95" s="187"/>
    </row>
    <row r="96" spans="1:15" ht="20.100000000000001" customHeight="1" x14ac:dyDescent="0.35">
      <c r="A96" s="2">
        <f>IFERROR(VLOOKUP($C96,'Nom Prénom'!$A:$G,7,0),"")</f>
        <v>2019</v>
      </c>
      <c r="B96" s="184" t="str">
        <f>IFERROR(VLOOKUP($C96,'Nom Prénom'!$A:$G,6,0),"")</f>
        <v>GEH5</v>
      </c>
      <c r="C96" s="1" t="s">
        <v>77</v>
      </c>
      <c r="D96" s="2">
        <f>IFERROR(VLOOKUP($C96,'Nom Prénom'!$A:$G,2,0),"")</f>
        <v>322</v>
      </c>
      <c r="E96" s="2">
        <f>IFERROR(VLOOKUP($C96,'Nom Prénom'!$A:$G,3,0),"")</f>
        <v>80</v>
      </c>
      <c r="F96" s="2">
        <f>IFERROR(VLOOKUP($C96,'Nom Prénom'!$A:$G,4,0),"")</f>
        <v>30</v>
      </c>
      <c r="G96" s="2">
        <f>IFERROR(VLOOKUP($C96,'Nom Prénom'!$A:$G,5,0),"")</f>
        <v>40</v>
      </c>
      <c r="H96" s="184" t="s">
        <v>24</v>
      </c>
      <c r="I96" s="184"/>
      <c r="J96" s="185">
        <f t="shared" si="8"/>
        <v>0</v>
      </c>
      <c r="K96" s="185">
        <f>IFERROR(VLOOKUP($C96,'Nom Prénom'!$A:$I,8,0),"")</f>
        <v>0</v>
      </c>
      <c r="L96" s="185">
        <f t="shared" si="7"/>
        <v>0</v>
      </c>
      <c r="M96" s="185">
        <f>IFERROR(VLOOKUP($C96,'Nom Prénom'!$A:$I,9,0),"")</f>
        <v>0</v>
      </c>
      <c r="N96" s="186">
        <f>IFERROR($J96/(VLOOKUP($H96,VLEP!$A:$B,2,0)),"")</f>
        <v>0</v>
      </c>
      <c r="O96" s="187"/>
    </row>
    <row r="97" spans="1:15" ht="20.100000000000001" customHeight="1" x14ac:dyDescent="0.35">
      <c r="A97" s="2">
        <f>IFERROR(VLOOKUP($C97,'Nom Prénom'!$A:$G,7,0),"")</f>
        <v>2019</v>
      </c>
      <c r="B97" s="184" t="str">
        <f>IFERROR(VLOOKUP($C97,'Nom Prénom'!$A:$G,6,0),"")</f>
        <v>GEH5</v>
      </c>
      <c r="C97" s="1" t="s">
        <v>77</v>
      </c>
      <c r="D97" s="2">
        <f>IFERROR(VLOOKUP($C97,'Nom Prénom'!$A:$G,2,0),"")</f>
        <v>322</v>
      </c>
      <c r="E97" s="2">
        <f>IFERROR(VLOOKUP($C97,'Nom Prénom'!$A:$G,3,0),"")</f>
        <v>80</v>
      </c>
      <c r="F97" s="2">
        <f>IFERROR(VLOOKUP($C97,'Nom Prénom'!$A:$G,4,0),"")</f>
        <v>30</v>
      </c>
      <c r="G97" s="2">
        <f>IFERROR(VLOOKUP($C97,'Nom Prénom'!$A:$G,5,0),"")</f>
        <v>40</v>
      </c>
      <c r="H97" s="184" t="s">
        <v>23</v>
      </c>
      <c r="I97" s="184"/>
      <c r="J97" s="185">
        <f t="shared" si="8"/>
        <v>0</v>
      </c>
      <c r="K97" s="185">
        <f>IFERROR(VLOOKUP($C97,'Nom Prénom'!$A:$I,8,0),"")</f>
        <v>0</v>
      </c>
      <c r="L97" s="185">
        <f t="shared" si="7"/>
        <v>0</v>
      </c>
      <c r="M97" s="185">
        <f>IFERROR(VLOOKUP($C97,'Nom Prénom'!$A:$I,9,0),"")</f>
        <v>0</v>
      </c>
      <c r="N97" s="186">
        <f>IFERROR($J97/(VLOOKUP($H97,VLEP!$A:$B,2,0)),"")</f>
        <v>0</v>
      </c>
      <c r="O97" s="187"/>
    </row>
    <row r="98" spans="1:15" ht="20.100000000000001" customHeight="1" x14ac:dyDescent="0.35">
      <c r="A98" s="2">
        <f>IFERROR(VLOOKUP($C98,'Nom Prénom'!$A:$G,7,0),"")</f>
        <v>2019</v>
      </c>
      <c r="B98" s="184" t="str">
        <f>IFERROR(VLOOKUP($C98,'Nom Prénom'!$A:$G,6,0),"")</f>
        <v>GEH5</v>
      </c>
      <c r="C98" s="1" t="s">
        <v>79</v>
      </c>
      <c r="D98" s="2">
        <f>IFERROR(VLOOKUP($C98,'Nom Prénom'!$A:$G,2,0),"")</f>
        <v>345</v>
      </c>
      <c r="E98" s="2">
        <f>IFERROR(VLOOKUP($C98,'Nom Prénom'!$A:$G,3,0),"")</f>
        <v>320</v>
      </c>
      <c r="F98" s="2">
        <f>IFERROR(VLOOKUP($C98,'Nom Prénom'!$A:$G,4,0),"")</f>
        <v>20</v>
      </c>
      <c r="G98" s="2">
        <f>IFERROR(VLOOKUP($C98,'Nom Prénom'!$A:$G,5,0),"")</f>
        <v>40</v>
      </c>
      <c r="H98" s="184" t="s">
        <v>27</v>
      </c>
      <c r="I98" s="184">
        <v>1.2999999999999999E-2</v>
      </c>
      <c r="J98" s="185">
        <f t="shared" si="8"/>
        <v>1.32E-3</v>
      </c>
      <c r="K98" s="185">
        <f>IFERROR(VLOOKUP($C98,'Nom Prénom'!$A:$I,8,0),"")</f>
        <v>0</v>
      </c>
      <c r="L98" s="185">
        <f t="shared" si="7"/>
        <v>0</v>
      </c>
      <c r="M98" s="185">
        <f>IFERROR(VLOOKUP($C98,'Nom Prénom'!$A:$I,9,0),"")</f>
        <v>0</v>
      </c>
      <c r="N98" s="186">
        <f>IFERROR($J98/(VLOOKUP($H98,VLEP!$A:$B,2,0)),"")</f>
        <v>4.0615384615384613E-4</v>
      </c>
      <c r="O98" s="187">
        <f>N98</f>
        <v>4.0615384615384613E-4</v>
      </c>
    </row>
    <row r="99" spans="1:15" ht="20.100000000000001" customHeight="1" x14ac:dyDescent="0.35">
      <c r="A99" s="2">
        <f>IFERROR(VLOOKUP($C99,'Nom Prénom'!$A:$G,7,0),"")</f>
        <v>2019</v>
      </c>
      <c r="B99" s="184" t="str">
        <f>IFERROR(VLOOKUP($C99,'Nom Prénom'!$A:$G,6,0),"")</f>
        <v>GEH5</v>
      </c>
      <c r="C99" s="1" t="s">
        <v>79</v>
      </c>
      <c r="D99" s="2">
        <f>IFERROR(VLOOKUP($C99,'Nom Prénom'!$A:$G,2,0),"")</f>
        <v>345</v>
      </c>
      <c r="E99" s="2">
        <f>IFERROR(VLOOKUP($C99,'Nom Prénom'!$A:$G,3,0),"")</f>
        <v>320</v>
      </c>
      <c r="F99" s="2">
        <f>IFERROR(VLOOKUP($C99,'Nom Prénom'!$A:$G,4,0),"")</f>
        <v>20</v>
      </c>
      <c r="G99" s="2">
        <f>IFERROR(VLOOKUP($C99,'Nom Prénom'!$A:$G,5,0),"")</f>
        <v>40</v>
      </c>
      <c r="H99" s="184" t="s">
        <v>28</v>
      </c>
      <c r="I99" s="184"/>
      <c r="J99" s="185">
        <f t="shared" si="8"/>
        <v>0</v>
      </c>
      <c r="K99" s="185">
        <f>IFERROR(VLOOKUP($C99,'Nom Prénom'!$A:$I,8,0),"")</f>
        <v>0</v>
      </c>
      <c r="L99" s="185">
        <f t="shared" si="7"/>
        <v>0</v>
      </c>
      <c r="M99" s="185">
        <f>IFERROR(VLOOKUP($C99,'Nom Prénom'!$A:$I,9,0),"")</f>
        <v>0</v>
      </c>
      <c r="N99" s="186">
        <f>IFERROR($J99/(VLOOKUP($H99,VLEP!$A:$B,2,0)),"")</f>
        <v>0</v>
      </c>
      <c r="O99" s="187"/>
    </row>
    <row r="100" spans="1:15" ht="20.100000000000001" customHeight="1" x14ac:dyDescent="0.35">
      <c r="A100" s="2">
        <f>IFERROR(VLOOKUP($C100,'Nom Prénom'!$A:$G,7,0),"")</f>
        <v>2019</v>
      </c>
      <c r="B100" s="184" t="str">
        <f>IFERROR(VLOOKUP($C100,'Nom Prénom'!$A:$G,6,0),"")</f>
        <v>GEH5</v>
      </c>
      <c r="C100" s="1" t="s">
        <v>79</v>
      </c>
      <c r="D100" s="2">
        <f>IFERROR(VLOOKUP($C100,'Nom Prénom'!$A:$G,2,0),"")</f>
        <v>345</v>
      </c>
      <c r="E100" s="2">
        <f>IFERROR(VLOOKUP($C100,'Nom Prénom'!$A:$G,3,0),"")</f>
        <v>320</v>
      </c>
      <c r="F100" s="2">
        <f>IFERROR(VLOOKUP($C100,'Nom Prénom'!$A:$G,4,0),"")</f>
        <v>20</v>
      </c>
      <c r="G100" s="2">
        <f>IFERROR(VLOOKUP($C100,'Nom Prénom'!$A:$G,5,0),"")</f>
        <v>40</v>
      </c>
      <c r="H100" s="184" t="s">
        <v>24</v>
      </c>
      <c r="I100" s="184"/>
      <c r="J100" s="185">
        <f t="shared" si="8"/>
        <v>0</v>
      </c>
      <c r="K100" s="185">
        <f>IFERROR(VLOOKUP($C100,'Nom Prénom'!$A:$I,8,0),"")</f>
        <v>0</v>
      </c>
      <c r="L100" s="185">
        <f t="shared" si="7"/>
        <v>0</v>
      </c>
      <c r="M100" s="185">
        <f>IFERROR(VLOOKUP($C100,'Nom Prénom'!$A:$I,9,0),"")</f>
        <v>0</v>
      </c>
      <c r="N100" s="186">
        <f>IFERROR($J100/(VLOOKUP($H100,VLEP!$A:$B,2,0)),"")</f>
        <v>0</v>
      </c>
      <c r="O100" s="187"/>
    </row>
    <row r="101" spans="1:15" ht="20.100000000000001" customHeight="1" x14ac:dyDescent="0.35">
      <c r="A101" s="2">
        <f>IFERROR(VLOOKUP($C101,'Nom Prénom'!$A:$G,7,0),"")</f>
        <v>2019</v>
      </c>
      <c r="B101" s="184" t="str">
        <f>IFERROR(VLOOKUP($C101,'Nom Prénom'!$A:$G,6,0),"")</f>
        <v>GEH5</v>
      </c>
      <c r="C101" s="1" t="s">
        <v>79</v>
      </c>
      <c r="D101" s="2">
        <f>IFERROR(VLOOKUP($C101,'Nom Prénom'!$A:$G,2,0),"")</f>
        <v>345</v>
      </c>
      <c r="E101" s="2">
        <f>IFERROR(VLOOKUP($C101,'Nom Prénom'!$A:$G,3,0),"")</f>
        <v>320</v>
      </c>
      <c r="F101" s="2">
        <f>IFERROR(VLOOKUP($C101,'Nom Prénom'!$A:$G,4,0),"")</f>
        <v>20</v>
      </c>
      <c r="G101" s="2">
        <f>IFERROR(VLOOKUP($C101,'Nom Prénom'!$A:$G,5,0),"")</f>
        <v>40</v>
      </c>
      <c r="H101" s="184" t="s">
        <v>23</v>
      </c>
      <c r="I101" s="184"/>
      <c r="J101" s="185">
        <f t="shared" si="8"/>
        <v>0</v>
      </c>
      <c r="K101" s="185">
        <f>IFERROR(VLOOKUP($C101,'Nom Prénom'!$A:$I,8,0),"")</f>
        <v>0</v>
      </c>
      <c r="L101" s="185">
        <f t="shared" si="7"/>
        <v>0</v>
      </c>
      <c r="M101" s="185">
        <f>IFERROR(VLOOKUP($C101,'Nom Prénom'!$A:$I,9,0),"")</f>
        <v>0</v>
      </c>
      <c r="N101" s="186">
        <f>IFERROR($J101/(VLOOKUP($H101,VLEP!$A:$B,2,0)),"")</f>
        <v>0</v>
      </c>
      <c r="O101" s="187"/>
    </row>
    <row r="102" spans="1:15" ht="20.100000000000001" customHeight="1" x14ac:dyDescent="0.35">
      <c r="A102" s="2">
        <f>IFERROR(VLOOKUP($C102,'Nom Prénom'!$A:$G,7,0),"")</f>
        <v>2019</v>
      </c>
      <c r="B102" s="184" t="str">
        <f>IFERROR(VLOOKUP($C102,'Nom Prénom'!$A:$G,6,0),"")</f>
        <v>GEH5</v>
      </c>
      <c r="C102" s="1" t="s">
        <v>80</v>
      </c>
      <c r="D102" s="2">
        <f>IFERROR(VLOOKUP($C102,'Nom Prénom'!$A:$G,2,0),"")</f>
        <v>360</v>
      </c>
      <c r="E102" s="2">
        <f>IFERROR(VLOOKUP($C102,'Nom Prénom'!$A:$G,3,0),"")</f>
        <v>360</v>
      </c>
      <c r="F102" s="2">
        <f>IFERROR(VLOOKUP($C102,'Nom Prénom'!$A:$G,4,0),"")</f>
        <v>0</v>
      </c>
      <c r="G102" s="2">
        <f>IFERROR(VLOOKUP($C102,'Nom Prénom'!$A:$G,5,0),"")</f>
        <v>40</v>
      </c>
      <c r="H102" s="184" t="s">
        <v>27</v>
      </c>
      <c r="I102" s="184"/>
      <c r="J102" s="185">
        <f t="shared" si="8"/>
        <v>0</v>
      </c>
      <c r="K102" s="185">
        <f>IFERROR(VLOOKUP($C102,'Nom Prénom'!$A:$I,8,0),"")</f>
        <v>0</v>
      </c>
      <c r="L102" s="185">
        <f t="shared" si="7"/>
        <v>0</v>
      </c>
      <c r="M102" s="185">
        <f>IFERROR(VLOOKUP($C102,'Nom Prénom'!$A:$I,9,0),"")</f>
        <v>0</v>
      </c>
      <c r="N102" s="186">
        <f>IFERROR($J102/(VLOOKUP($H102,VLEP!$A:$B,2,0)),"")</f>
        <v>0</v>
      </c>
      <c r="O102" s="187"/>
    </row>
    <row r="103" spans="1:15" ht="20.100000000000001" customHeight="1" x14ac:dyDescent="0.35">
      <c r="A103" s="2">
        <f>IFERROR(VLOOKUP($C103,'Nom Prénom'!$A:$G,7,0),"")</f>
        <v>2019</v>
      </c>
      <c r="B103" s="184" t="str">
        <f>IFERROR(VLOOKUP($C103,'Nom Prénom'!$A:$G,6,0),"")</f>
        <v>GEH5</v>
      </c>
      <c r="C103" s="1" t="s">
        <v>80</v>
      </c>
      <c r="D103" s="2">
        <f>IFERROR(VLOOKUP($C103,'Nom Prénom'!$A:$G,2,0),"")</f>
        <v>360</v>
      </c>
      <c r="E103" s="2">
        <f>IFERROR(VLOOKUP($C103,'Nom Prénom'!$A:$G,3,0),"")</f>
        <v>360</v>
      </c>
      <c r="F103" s="2">
        <f>IFERROR(VLOOKUP($C103,'Nom Prénom'!$A:$G,4,0),"")</f>
        <v>0</v>
      </c>
      <c r="G103" s="2">
        <f>IFERROR(VLOOKUP($C103,'Nom Prénom'!$A:$G,5,0),"")</f>
        <v>40</v>
      </c>
      <c r="H103" s="184" t="s">
        <v>28</v>
      </c>
      <c r="I103" s="184">
        <v>2.0999999999999999E-3</v>
      </c>
      <c r="J103" s="185">
        <f t="shared" si="8"/>
        <v>5.2500000000000002E-5</v>
      </c>
      <c r="K103" s="185">
        <f>IFERROR(VLOOKUP($C103,'Nom Prénom'!$A:$I,8,0),"")</f>
        <v>0</v>
      </c>
      <c r="L103" s="185">
        <f t="shared" si="7"/>
        <v>0</v>
      </c>
      <c r="M103" s="185">
        <f>IFERROR(VLOOKUP($C103,'Nom Prénom'!$A:$I,9,0),"")</f>
        <v>0</v>
      </c>
      <c r="N103" s="186">
        <f>IFERROR($J103/(VLOOKUP($H103,VLEP!$A:$B,2,0)),"")</f>
        <v>0.35000000000000003</v>
      </c>
      <c r="O103" s="187">
        <f>N103</f>
        <v>0.35000000000000003</v>
      </c>
    </row>
    <row r="104" spans="1:15" ht="20.100000000000001" customHeight="1" x14ac:dyDescent="0.35">
      <c r="A104" s="2">
        <f>IFERROR(VLOOKUP($C104,'Nom Prénom'!$A:$G,7,0),"")</f>
        <v>2019</v>
      </c>
      <c r="B104" s="184" t="str">
        <f>IFERROR(VLOOKUP($C104,'Nom Prénom'!$A:$G,6,0),"")</f>
        <v>GEH5</v>
      </c>
      <c r="C104" s="1" t="s">
        <v>80</v>
      </c>
      <c r="D104" s="2">
        <f>IFERROR(VLOOKUP($C104,'Nom Prénom'!$A:$G,2,0),"")</f>
        <v>360</v>
      </c>
      <c r="E104" s="2">
        <f>IFERROR(VLOOKUP($C104,'Nom Prénom'!$A:$G,3,0),"")</f>
        <v>360</v>
      </c>
      <c r="F104" s="2">
        <f>IFERROR(VLOOKUP($C104,'Nom Prénom'!$A:$G,4,0),"")</f>
        <v>0</v>
      </c>
      <c r="G104" s="2">
        <f>IFERROR(VLOOKUP($C104,'Nom Prénom'!$A:$G,5,0),"")</f>
        <v>40</v>
      </c>
      <c r="H104" s="184" t="s">
        <v>24</v>
      </c>
      <c r="I104" s="184"/>
      <c r="J104" s="185">
        <f t="shared" si="8"/>
        <v>0</v>
      </c>
      <c r="K104" s="185">
        <f>IFERROR(VLOOKUP($C104,'Nom Prénom'!$A:$I,8,0),"")</f>
        <v>0</v>
      </c>
      <c r="L104" s="185">
        <f t="shared" si="7"/>
        <v>0</v>
      </c>
      <c r="M104" s="185">
        <f>IFERROR(VLOOKUP($C104,'Nom Prénom'!$A:$I,9,0),"")</f>
        <v>0</v>
      </c>
      <c r="N104" s="186">
        <f>IFERROR($J104/(VLOOKUP($H104,VLEP!$A:$B,2,0)),"")</f>
        <v>0</v>
      </c>
      <c r="O104" s="187"/>
    </row>
    <row r="105" spans="1:15" ht="20.100000000000001" customHeight="1" x14ac:dyDescent="0.35">
      <c r="A105" s="2">
        <f>IFERROR(VLOOKUP($C105,'Nom Prénom'!$A:$G,7,0),"")</f>
        <v>2019</v>
      </c>
      <c r="B105" s="184" t="str">
        <f>IFERROR(VLOOKUP($C105,'Nom Prénom'!$A:$G,6,0),"")</f>
        <v>GEH5</v>
      </c>
      <c r="C105" s="1" t="s">
        <v>80</v>
      </c>
      <c r="D105" s="2">
        <f>IFERROR(VLOOKUP($C105,'Nom Prénom'!$A:$G,2,0),"")</f>
        <v>360</v>
      </c>
      <c r="E105" s="2">
        <f>IFERROR(VLOOKUP($C105,'Nom Prénom'!$A:$G,3,0),"")</f>
        <v>360</v>
      </c>
      <c r="F105" s="2">
        <f>IFERROR(VLOOKUP($C105,'Nom Prénom'!$A:$G,4,0),"")</f>
        <v>0</v>
      </c>
      <c r="G105" s="2">
        <f>IFERROR(VLOOKUP($C105,'Nom Prénom'!$A:$G,5,0),"")</f>
        <v>40</v>
      </c>
      <c r="H105" s="184" t="s">
        <v>23</v>
      </c>
      <c r="I105" s="184">
        <v>15.94</v>
      </c>
      <c r="J105" s="185">
        <f t="shared" si="8"/>
        <v>0.39850000000000002</v>
      </c>
      <c r="K105" s="185">
        <f>IFERROR(VLOOKUP($C105,'Nom Prénom'!$A:$I,8,0),"")</f>
        <v>0</v>
      </c>
      <c r="L105" s="185">
        <f t="shared" si="7"/>
        <v>0</v>
      </c>
      <c r="M105" s="185">
        <f>IFERROR(VLOOKUP($C105,'Nom Prénom'!$A:$I,9,0),"")</f>
        <v>0</v>
      </c>
      <c r="N105" s="186">
        <f>IFERROR($J105/(VLOOKUP($H105,VLEP!$A:$B,2,0)),"")</f>
        <v>3.9850000000000003E-2</v>
      </c>
      <c r="O105" s="187">
        <f>N105</f>
        <v>3.9850000000000003E-2</v>
      </c>
    </row>
    <row r="106" spans="1:15" ht="20.100000000000001" customHeight="1" x14ac:dyDescent="0.35">
      <c r="A106" s="2">
        <f>IFERROR(VLOOKUP($C106,'Nom Prénom'!$A:$G,7,0),"")</f>
        <v>2019</v>
      </c>
      <c r="B106" s="184" t="str">
        <f>IFERROR(VLOOKUP($C106,'Nom Prénom'!$A:$G,6,0),"")</f>
        <v>GEH6</v>
      </c>
      <c r="C106" s="1" t="s">
        <v>83</v>
      </c>
      <c r="D106" s="2">
        <f>IFERROR(VLOOKUP($C106,'Nom Prénom'!$A:$G,2,0),"")</f>
        <v>325</v>
      </c>
      <c r="E106" s="2">
        <f>IFERROR(VLOOKUP($C106,'Nom Prénom'!$A:$G,3,0),"")</f>
        <v>0</v>
      </c>
      <c r="F106" s="2">
        <f>IFERROR(VLOOKUP($C106,'Nom Prénom'!$A:$G,4,0),"")</f>
        <v>0</v>
      </c>
      <c r="G106" s="2">
        <f>IFERROR(VLOOKUP($C106,'Nom Prénom'!$A:$G,5,0),"")</f>
        <v>1</v>
      </c>
      <c r="H106" s="184" t="s">
        <v>27</v>
      </c>
      <c r="I106" s="184">
        <v>6.7000000000000004E-2</v>
      </c>
      <c r="J106" s="185">
        <f t="shared" si="8"/>
        <v>6.7000000000000004E-2</v>
      </c>
      <c r="K106" s="185">
        <f>IFERROR(VLOOKUP($C106,'Nom Prénom'!$A:$I,8,0),"")</f>
        <v>0</v>
      </c>
      <c r="L106" s="185">
        <f t="shared" si="7"/>
        <v>0</v>
      </c>
      <c r="M106" s="185">
        <f>IFERROR(VLOOKUP($C106,'Nom Prénom'!$A:$I,9,0),"")</f>
        <v>0</v>
      </c>
      <c r="N106" s="186">
        <f>IFERROR($J106/(VLOOKUP($H106,VLEP!$A:$B,2,0)),"")</f>
        <v>2.0615384615384615E-2</v>
      </c>
      <c r="O106" s="187">
        <f>N106</f>
        <v>2.0615384615384615E-2</v>
      </c>
    </row>
    <row r="107" spans="1:15" ht="20.100000000000001" customHeight="1" x14ac:dyDescent="0.35">
      <c r="A107" s="2">
        <f>IFERROR(VLOOKUP($C107,'Nom Prénom'!$A:$G,7,0),"")</f>
        <v>2019</v>
      </c>
      <c r="B107" s="184" t="str">
        <f>IFERROR(VLOOKUP($C107,'Nom Prénom'!$A:$G,6,0),"")</f>
        <v>GEH6</v>
      </c>
      <c r="C107" s="1" t="s">
        <v>83</v>
      </c>
      <c r="D107" s="2">
        <f>IFERROR(VLOOKUP($C107,'Nom Prénom'!$A:$G,2,0),"")</f>
        <v>325</v>
      </c>
      <c r="E107" s="2">
        <f>IFERROR(VLOOKUP($C107,'Nom Prénom'!$A:$G,3,0),"")</f>
        <v>0</v>
      </c>
      <c r="F107" s="2">
        <f>IFERROR(VLOOKUP($C107,'Nom Prénom'!$A:$G,4,0),"")</f>
        <v>0</v>
      </c>
      <c r="G107" s="2">
        <f>IFERROR(VLOOKUP($C107,'Nom Prénom'!$A:$G,5,0),"")</f>
        <v>1</v>
      </c>
      <c r="H107" s="184" t="s">
        <v>28</v>
      </c>
      <c r="I107" s="184"/>
      <c r="J107" s="185">
        <f t="shared" si="8"/>
        <v>0</v>
      </c>
      <c r="K107" s="185">
        <f>IFERROR(VLOOKUP($C107,'Nom Prénom'!$A:$I,8,0),"")</f>
        <v>0</v>
      </c>
      <c r="L107" s="185">
        <f t="shared" si="7"/>
        <v>0</v>
      </c>
      <c r="M107" s="185">
        <f>IFERROR(VLOOKUP($C107,'Nom Prénom'!$A:$I,9,0),"")</f>
        <v>0</v>
      </c>
      <c r="N107" s="186">
        <f>IFERROR($J107/(VLOOKUP($H107,VLEP!$A:$B,2,0)),"")</f>
        <v>0</v>
      </c>
      <c r="O107" s="187"/>
    </row>
    <row r="108" spans="1:15" ht="20.100000000000001" customHeight="1" x14ac:dyDescent="0.35">
      <c r="A108" s="2">
        <f>IFERROR(VLOOKUP($C108,'Nom Prénom'!$A:$G,7,0),"")</f>
        <v>2019</v>
      </c>
      <c r="B108" s="184" t="str">
        <f>IFERROR(VLOOKUP($C108,'Nom Prénom'!$A:$G,6,0),"")</f>
        <v>GEH6</v>
      </c>
      <c r="C108" s="1" t="s">
        <v>83</v>
      </c>
      <c r="D108" s="2">
        <f>IFERROR(VLOOKUP($C108,'Nom Prénom'!$A:$G,2,0),"")</f>
        <v>325</v>
      </c>
      <c r="E108" s="2">
        <f>IFERROR(VLOOKUP($C108,'Nom Prénom'!$A:$G,3,0),"")</f>
        <v>0</v>
      </c>
      <c r="F108" s="2">
        <f>IFERROR(VLOOKUP($C108,'Nom Prénom'!$A:$G,4,0),"")</f>
        <v>0</v>
      </c>
      <c r="G108" s="2">
        <f>IFERROR(VLOOKUP($C108,'Nom Prénom'!$A:$G,5,0),"")</f>
        <v>1</v>
      </c>
      <c r="H108" s="184" t="s">
        <v>24</v>
      </c>
      <c r="I108" s="184"/>
      <c r="J108" s="185">
        <f t="shared" si="8"/>
        <v>0</v>
      </c>
      <c r="K108" s="185">
        <f>IFERROR(VLOOKUP($C108,'Nom Prénom'!$A:$I,8,0),"")</f>
        <v>0</v>
      </c>
      <c r="L108" s="185">
        <f t="shared" si="7"/>
        <v>0</v>
      </c>
      <c r="M108" s="185">
        <f>IFERROR(VLOOKUP($C108,'Nom Prénom'!$A:$I,9,0),"")</f>
        <v>0</v>
      </c>
      <c r="N108" s="186">
        <f>IFERROR($J108/(VLOOKUP($H108,VLEP!$A:$B,2,0)),"")</f>
        <v>0</v>
      </c>
      <c r="O108" s="187"/>
    </row>
    <row r="109" spans="1:15" ht="20.100000000000001" customHeight="1" x14ac:dyDescent="0.35">
      <c r="A109" s="2">
        <f>IFERROR(VLOOKUP($C109,'Nom Prénom'!$A:$G,7,0),"")</f>
        <v>2019</v>
      </c>
      <c r="B109" s="184" t="str">
        <f>IFERROR(VLOOKUP($C109,'Nom Prénom'!$A:$G,6,0),"")</f>
        <v>GEH6</v>
      </c>
      <c r="C109" s="1" t="s">
        <v>83</v>
      </c>
      <c r="D109" s="2">
        <f>IFERROR(VLOOKUP($C109,'Nom Prénom'!$A:$G,2,0),"")</f>
        <v>325</v>
      </c>
      <c r="E109" s="2">
        <f>IFERROR(VLOOKUP($C109,'Nom Prénom'!$A:$G,3,0),"")</f>
        <v>0</v>
      </c>
      <c r="F109" s="2">
        <f>IFERROR(VLOOKUP($C109,'Nom Prénom'!$A:$G,4,0),"")</f>
        <v>0</v>
      </c>
      <c r="G109" s="2">
        <f>IFERROR(VLOOKUP($C109,'Nom Prénom'!$A:$G,5,0),"")</f>
        <v>1</v>
      </c>
      <c r="H109" s="184" t="s">
        <v>23</v>
      </c>
      <c r="I109" s="184"/>
      <c r="J109" s="185">
        <f t="shared" si="8"/>
        <v>0</v>
      </c>
      <c r="K109" s="185">
        <f>IFERROR(VLOOKUP($C109,'Nom Prénom'!$A:$I,8,0),"")</f>
        <v>0</v>
      </c>
      <c r="L109" s="185">
        <f t="shared" si="7"/>
        <v>0</v>
      </c>
      <c r="M109" s="185">
        <f>IFERROR(VLOOKUP($C109,'Nom Prénom'!$A:$I,9,0),"")</f>
        <v>0</v>
      </c>
      <c r="N109" s="186">
        <f>IFERROR($J109/(VLOOKUP($H109,VLEP!$A:$B,2,0)),"")</f>
        <v>0</v>
      </c>
      <c r="O109" s="187"/>
    </row>
    <row r="110" spans="1:15" ht="20.100000000000001" customHeight="1" x14ac:dyDescent="0.35">
      <c r="A110" s="2">
        <f>IFERROR(VLOOKUP($C110,'Nom Prénom'!$A:$G,7,0),"")</f>
        <v>2019</v>
      </c>
      <c r="B110" s="184" t="str">
        <f>IFERROR(VLOOKUP($C110,'Nom Prénom'!$A:$G,6,0),"")</f>
        <v>GEH6</v>
      </c>
      <c r="C110" s="1" t="s">
        <v>81</v>
      </c>
      <c r="D110" s="2">
        <f>IFERROR(VLOOKUP($C110,'Nom Prénom'!$A:$G,2,0),"")</f>
        <v>330</v>
      </c>
      <c r="E110" s="2">
        <f>IFERROR(VLOOKUP($C110,'Nom Prénom'!$A:$G,3,0),"")</f>
        <v>0</v>
      </c>
      <c r="F110" s="2">
        <f>IFERROR(VLOOKUP($C110,'Nom Prénom'!$A:$G,4,0),"")</f>
        <v>0</v>
      </c>
      <c r="G110" s="2">
        <f>IFERROR(VLOOKUP($C110,'Nom Prénom'!$A:$G,5,0),"")</f>
        <v>1</v>
      </c>
      <c r="H110" s="184" t="s">
        <v>27</v>
      </c>
      <c r="I110" s="184">
        <v>0.12</v>
      </c>
      <c r="J110" s="185">
        <f t="shared" si="8"/>
        <v>0.12000000000000001</v>
      </c>
      <c r="K110" s="185">
        <f>IFERROR(VLOOKUP($C110,'Nom Prénom'!$A:$I,8,0),"")</f>
        <v>0</v>
      </c>
      <c r="L110" s="185">
        <f t="shared" si="7"/>
        <v>0</v>
      </c>
      <c r="M110" s="185">
        <f>IFERROR(VLOOKUP($C110,'Nom Prénom'!$A:$I,9,0),"")</f>
        <v>0</v>
      </c>
      <c r="N110" s="186">
        <f>IFERROR($J110/(VLOOKUP($H110,VLEP!$A:$B,2,0)),"")</f>
        <v>3.6923076923076927E-2</v>
      </c>
      <c r="O110" s="187">
        <f>N110</f>
        <v>3.6923076923076927E-2</v>
      </c>
    </row>
    <row r="111" spans="1:15" ht="20.100000000000001" customHeight="1" x14ac:dyDescent="0.35">
      <c r="A111" s="2">
        <f>IFERROR(VLOOKUP($C111,'Nom Prénom'!$A:$G,7,0),"")</f>
        <v>2019</v>
      </c>
      <c r="B111" s="184" t="str">
        <f>IFERROR(VLOOKUP($C111,'Nom Prénom'!$A:$G,6,0),"")</f>
        <v>GEH6</v>
      </c>
      <c r="C111" s="1" t="s">
        <v>81</v>
      </c>
      <c r="D111" s="2">
        <f>IFERROR(VLOOKUP($C111,'Nom Prénom'!$A:$G,2,0),"")</f>
        <v>330</v>
      </c>
      <c r="E111" s="2">
        <f>IFERROR(VLOOKUP($C111,'Nom Prénom'!$A:$G,3,0),"")</f>
        <v>0</v>
      </c>
      <c r="F111" s="2">
        <f>IFERROR(VLOOKUP($C111,'Nom Prénom'!$A:$G,4,0),"")</f>
        <v>0</v>
      </c>
      <c r="G111" s="2">
        <f>IFERROR(VLOOKUP($C111,'Nom Prénom'!$A:$G,5,0),"")</f>
        <v>1</v>
      </c>
      <c r="H111" s="184" t="s">
        <v>28</v>
      </c>
      <c r="I111" s="184">
        <v>1.5E-5</v>
      </c>
      <c r="J111" s="185">
        <f t="shared" si="8"/>
        <v>1.5000000000000002E-5</v>
      </c>
      <c r="K111" s="185">
        <f>IFERROR(VLOOKUP($C111,'Nom Prénom'!$A:$I,8,0),"")</f>
        <v>0</v>
      </c>
      <c r="L111" s="185">
        <f t="shared" si="7"/>
        <v>0</v>
      </c>
      <c r="M111" s="185">
        <f>IFERROR(VLOOKUP($C111,'Nom Prénom'!$A:$I,9,0),"")</f>
        <v>0</v>
      </c>
      <c r="N111" s="186">
        <f>IFERROR($J111/(VLOOKUP($H111,VLEP!$A:$B,2,0)),"")</f>
        <v>0.10000000000000002</v>
      </c>
      <c r="O111" s="187">
        <f>N111</f>
        <v>0.10000000000000002</v>
      </c>
    </row>
    <row r="112" spans="1:15" ht="20.100000000000001" customHeight="1" x14ac:dyDescent="0.35">
      <c r="A112" s="2">
        <f>IFERROR(VLOOKUP($C112,'Nom Prénom'!$A:$G,7,0),"")</f>
        <v>2019</v>
      </c>
      <c r="B112" s="184" t="str">
        <f>IFERROR(VLOOKUP($C112,'Nom Prénom'!$A:$G,6,0),"")</f>
        <v>GEH6</v>
      </c>
      <c r="C112" s="1" t="s">
        <v>81</v>
      </c>
      <c r="D112" s="2">
        <f>IFERROR(VLOOKUP($C112,'Nom Prénom'!$A:$G,2,0),"")</f>
        <v>330</v>
      </c>
      <c r="E112" s="2">
        <f>IFERROR(VLOOKUP($C112,'Nom Prénom'!$A:$G,3,0),"")</f>
        <v>0</v>
      </c>
      <c r="F112" s="2">
        <f>IFERROR(VLOOKUP($C112,'Nom Prénom'!$A:$G,4,0),"")</f>
        <v>0</v>
      </c>
      <c r="G112" s="2">
        <f>IFERROR(VLOOKUP($C112,'Nom Prénom'!$A:$G,5,0),"")</f>
        <v>1</v>
      </c>
      <c r="H112" s="184" t="s">
        <v>24</v>
      </c>
      <c r="I112" s="184"/>
      <c r="J112" s="185">
        <f t="shared" si="8"/>
        <v>0</v>
      </c>
      <c r="K112" s="185">
        <f>IFERROR(VLOOKUP($C112,'Nom Prénom'!$A:$I,8,0),"")</f>
        <v>0</v>
      </c>
      <c r="L112" s="185">
        <f t="shared" si="7"/>
        <v>0</v>
      </c>
      <c r="M112" s="185">
        <f>IFERROR(VLOOKUP($C112,'Nom Prénom'!$A:$I,9,0),"")</f>
        <v>0</v>
      </c>
      <c r="N112" s="186">
        <f>IFERROR($J112/(VLOOKUP($H112,VLEP!$A:$B,2,0)),"")</f>
        <v>0</v>
      </c>
      <c r="O112" s="187"/>
    </row>
    <row r="113" spans="1:15" ht="20.100000000000001" customHeight="1" x14ac:dyDescent="0.35">
      <c r="A113" s="2">
        <f>IFERROR(VLOOKUP($C113,'Nom Prénom'!$A:$G,7,0),"")</f>
        <v>2019</v>
      </c>
      <c r="B113" s="184" t="str">
        <f>IFERROR(VLOOKUP($C113,'Nom Prénom'!$A:$G,6,0),"")</f>
        <v>GEH6</v>
      </c>
      <c r="C113" s="1" t="s">
        <v>81</v>
      </c>
      <c r="D113" s="2">
        <f>IFERROR(VLOOKUP($C113,'Nom Prénom'!$A:$G,2,0),"")</f>
        <v>330</v>
      </c>
      <c r="E113" s="2">
        <f>IFERROR(VLOOKUP($C113,'Nom Prénom'!$A:$G,3,0),"")</f>
        <v>0</v>
      </c>
      <c r="F113" s="2">
        <f>IFERROR(VLOOKUP($C113,'Nom Prénom'!$A:$G,4,0),"")</f>
        <v>0</v>
      </c>
      <c r="G113" s="2">
        <f>IFERROR(VLOOKUP($C113,'Nom Prénom'!$A:$G,5,0),"")</f>
        <v>1</v>
      </c>
      <c r="H113" s="184" t="s">
        <v>23</v>
      </c>
      <c r="I113" s="184">
        <v>0.18</v>
      </c>
      <c r="J113" s="185">
        <f t="shared" si="8"/>
        <v>0.18</v>
      </c>
      <c r="K113" s="185">
        <f>IFERROR(VLOOKUP($C113,'Nom Prénom'!$A:$I,8,0),"")</f>
        <v>0</v>
      </c>
      <c r="L113" s="185">
        <f t="shared" si="7"/>
        <v>0</v>
      </c>
      <c r="M113" s="185">
        <f>IFERROR(VLOOKUP($C113,'Nom Prénom'!$A:$I,9,0),"")</f>
        <v>0</v>
      </c>
      <c r="N113" s="186">
        <f>IFERROR($J113/(VLOOKUP($H113,VLEP!$A:$B,2,0)),"")</f>
        <v>1.7999999999999999E-2</v>
      </c>
      <c r="O113" s="187">
        <f>N113</f>
        <v>1.7999999999999999E-2</v>
      </c>
    </row>
    <row r="114" spans="1:15" ht="20.100000000000001" customHeight="1" x14ac:dyDescent="0.35">
      <c r="A114" s="2">
        <f>IFERROR(VLOOKUP($C114,'Nom Prénom'!$A:$G,7,0),"")</f>
        <v>2019</v>
      </c>
      <c r="B114" s="184" t="str">
        <f>IFERROR(VLOOKUP($C114,'Nom Prénom'!$A:$G,6,0),"")</f>
        <v>GEH6</v>
      </c>
      <c r="C114" s="1" t="s">
        <v>84</v>
      </c>
      <c r="D114" s="2">
        <f>IFERROR(VLOOKUP($C114,'Nom Prénom'!$A:$G,2,0),"")</f>
        <v>375</v>
      </c>
      <c r="E114" s="2">
        <f>IFERROR(VLOOKUP($C114,'Nom Prénom'!$A:$G,3,0),"")</f>
        <v>0</v>
      </c>
      <c r="F114" s="2">
        <f>IFERROR(VLOOKUP($C114,'Nom Prénom'!$A:$G,4,0),"")</f>
        <v>0</v>
      </c>
      <c r="G114" s="2">
        <f>IFERROR(VLOOKUP($C114,'Nom Prénom'!$A:$G,5,0),"")</f>
        <v>1</v>
      </c>
      <c r="H114" s="184" t="s">
        <v>27</v>
      </c>
      <c r="I114" s="184">
        <v>6.0999999999999999E-2</v>
      </c>
      <c r="J114" s="185">
        <f t="shared" si="8"/>
        <v>6.0999999999999999E-2</v>
      </c>
      <c r="K114" s="185">
        <f>IFERROR(VLOOKUP($C114,'Nom Prénom'!$A:$I,8,0),"")</f>
        <v>0</v>
      </c>
      <c r="L114" s="185">
        <f t="shared" si="7"/>
        <v>0</v>
      </c>
      <c r="M114" s="185">
        <f>IFERROR(VLOOKUP($C114,'Nom Prénom'!$A:$I,9,0),"")</f>
        <v>0</v>
      </c>
      <c r="N114" s="186">
        <f>IFERROR($J114/(VLOOKUP($H114,VLEP!$A:$B,2,0)),"")</f>
        <v>1.8769230769230767E-2</v>
      </c>
      <c r="O114" s="187">
        <f>N114</f>
        <v>1.8769230769230767E-2</v>
      </c>
    </row>
    <row r="115" spans="1:15" ht="20.100000000000001" customHeight="1" x14ac:dyDescent="0.35">
      <c r="A115" s="2">
        <f>IFERROR(VLOOKUP($C115,'Nom Prénom'!$A:$G,7,0),"")</f>
        <v>2019</v>
      </c>
      <c r="B115" s="184" t="str">
        <f>IFERROR(VLOOKUP($C115,'Nom Prénom'!$A:$G,6,0),"")</f>
        <v>GEH6</v>
      </c>
      <c r="C115" s="1" t="s">
        <v>84</v>
      </c>
      <c r="D115" s="2">
        <f>IFERROR(VLOOKUP($C115,'Nom Prénom'!$A:$G,2,0),"")</f>
        <v>375</v>
      </c>
      <c r="E115" s="2">
        <f>IFERROR(VLOOKUP($C115,'Nom Prénom'!$A:$G,3,0),"")</f>
        <v>0</v>
      </c>
      <c r="F115" s="2">
        <f>IFERROR(VLOOKUP($C115,'Nom Prénom'!$A:$G,4,0),"")</f>
        <v>0</v>
      </c>
      <c r="G115" s="2">
        <f>IFERROR(VLOOKUP($C115,'Nom Prénom'!$A:$G,5,0),"")</f>
        <v>1</v>
      </c>
      <c r="H115" s="184" t="s">
        <v>28</v>
      </c>
      <c r="I115" s="184">
        <v>2.5999999999999998E-5</v>
      </c>
      <c r="J115" s="185">
        <f t="shared" si="8"/>
        <v>2.5999999999999998E-5</v>
      </c>
      <c r="K115" s="185">
        <f>IFERROR(VLOOKUP($C115,'Nom Prénom'!$A:$I,8,0),"")</f>
        <v>0</v>
      </c>
      <c r="L115" s="185">
        <f t="shared" si="7"/>
        <v>0</v>
      </c>
      <c r="M115" s="185">
        <f>IFERROR(VLOOKUP($C115,'Nom Prénom'!$A:$I,9,0),"")</f>
        <v>0</v>
      </c>
      <c r="N115" s="186">
        <f>IFERROR($J115/(VLOOKUP($H115,VLEP!$A:$B,2,0)),"")</f>
        <v>0.17333333333333334</v>
      </c>
      <c r="O115" s="187">
        <f>N115</f>
        <v>0.17333333333333334</v>
      </c>
    </row>
    <row r="116" spans="1:15" ht="20.100000000000001" customHeight="1" x14ac:dyDescent="0.35">
      <c r="A116" s="2">
        <f>IFERROR(VLOOKUP($C116,'Nom Prénom'!$A:$G,7,0),"")</f>
        <v>2019</v>
      </c>
      <c r="B116" s="184" t="str">
        <f>IFERROR(VLOOKUP($C116,'Nom Prénom'!$A:$G,6,0),"")</f>
        <v>GEH6</v>
      </c>
      <c r="C116" s="1" t="s">
        <v>84</v>
      </c>
      <c r="D116" s="2">
        <f>IFERROR(VLOOKUP($C116,'Nom Prénom'!$A:$G,2,0),"")</f>
        <v>375</v>
      </c>
      <c r="E116" s="2">
        <f>IFERROR(VLOOKUP($C116,'Nom Prénom'!$A:$G,3,0),"")</f>
        <v>0</v>
      </c>
      <c r="F116" s="2">
        <f>IFERROR(VLOOKUP($C116,'Nom Prénom'!$A:$G,4,0),"")</f>
        <v>0</v>
      </c>
      <c r="G116" s="2">
        <f>IFERROR(VLOOKUP($C116,'Nom Prénom'!$A:$G,5,0),"")</f>
        <v>1</v>
      </c>
      <c r="H116" s="184" t="s">
        <v>24</v>
      </c>
      <c r="I116" s="184"/>
      <c r="J116" s="185">
        <f t="shared" si="8"/>
        <v>0</v>
      </c>
      <c r="K116" s="185">
        <f>IFERROR(VLOOKUP($C116,'Nom Prénom'!$A:$I,8,0),"")</f>
        <v>0</v>
      </c>
      <c r="L116" s="185">
        <f t="shared" si="7"/>
        <v>0</v>
      </c>
      <c r="M116" s="185">
        <f>IFERROR(VLOOKUP($C116,'Nom Prénom'!$A:$I,9,0),"")</f>
        <v>0</v>
      </c>
      <c r="N116" s="186">
        <f>IFERROR($J116/(VLOOKUP($H116,VLEP!$A:$B,2,0)),"")</f>
        <v>0</v>
      </c>
      <c r="O116" s="187"/>
    </row>
    <row r="117" spans="1:15" ht="20.100000000000001" customHeight="1" x14ac:dyDescent="0.35">
      <c r="A117" s="2">
        <f>IFERROR(VLOOKUP($C117,'Nom Prénom'!$A:$G,7,0),"")</f>
        <v>2019</v>
      </c>
      <c r="B117" s="184" t="str">
        <f>IFERROR(VLOOKUP($C117,'Nom Prénom'!$A:$G,6,0),"")</f>
        <v>GEH6</v>
      </c>
      <c r="C117" s="1" t="s">
        <v>84</v>
      </c>
      <c r="D117" s="2">
        <f>IFERROR(VLOOKUP($C117,'Nom Prénom'!$A:$G,2,0),"")</f>
        <v>375</v>
      </c>
      <c r="E117" s="2">
        <f>IFERROR(VLOOKUP($C117,'Nom Prénom'!$A:$G,3,0),"")</f>
        <v>0</v>
      </c>
      <c r="F117" s="2">
        <f>IFERROR(VLOOKUP($C117,'Nom Prénom'!$A:$G,4,0),"")</f>
        <v>0</v>
      </c>
      <c r="G117" s="2">
        <f>IFERROR(VLOOKUP($C117,'Nom Prénom'!$A:$G,5,0),"")</f>
        <v>1</v>
      </c>
      <c r="H117" s="184" t="s">
        <v>23</v>
      </c>
      <c r="I117" s="184">
        <v>0.33</v>
      </c>
      <c r="J117" s="185">
        <f t="shared" si="8"/>
        <v>0.33</v>
      </c>
      <c r="K117" s="185">
        <f>IFERROR(VLOOKUP($C117,'Nom Prénom'!$A:$I,8,0),"")</f>
        <v>0</v>
      </c>
      <c r="L117" s="185">
        <f t="shared" si="7"/>
        <v>0</v>
      </c>
      <c r="M117" s="185">
        <f>IFERROR(VLOOKUP($C117,'Nom Prénom'!$A:$I,9,0),"")</f>
        <v>0</v>
      </c>
      <c r="N117" s="186">
        <f>IFERROR($J117/(VLOOKUP($H117,VLEP!$A:$B,2,0)),"")</f>
        <v>3.3000000000000002E-2</v>
      </c>
      <c r="O117" s="187">
        <f>N117</f>
        <v>3.3000000000000002E-2</v>
      </c>
    </row>
    <row r="118" spans="1:15" ht="20.100000000000001" customHeight="1" x14ac:dyDescent="0.35">
      <c r="A118" s="2">
        <f>IFERROR(VLOOKUP($C118,'Nom Prénom'!$A:$G,7,0),"")</f>
        <v>2019</v>
      </c>
      <c r="B118" s="184" t="str">
        <f>IFERROR(VLOOKUP($C118,'Nom Prénom'!$A:$G,6,0),"")</f>
        <v>GEH6</v>
      </c>
      <c r="C118" s="1" t="s">
        <v>82</v>
      </c>
      <c r="D118" s="2">
        <f>IFERROR(VLOOKUP($C118,'Nom Prénom'!$A:$G,2,0),"")</f>
        <v>490</v>
      </c>
      <c r="E118" s="2">
        <f>IFERROR(VLOOKUP($C118,'Nom Prénom'!$A:$G,3,0),"")</f>
        <v>0</v>
      </c>
      <c r="F118" s="2">
        <f>IFERROR(VLOOKUP($C118,'Nom Prénom'!$A:$G,4,0),"")</f>
        <v>60</v>
      </c>
      <c r="G118" s="2">
        <f>IFERROR(VLOOKUP($C118,'Nom Prénom'!$A:$G,5,0),"")</f>
        <v>1</v>
      </c>
      <c r="H118" s="184" t="s">
        <v>27</v>
      </c>
      <c r="I118" s="184">
        <v>8.3000000000000004E-2</v>
      </c>
      <c r="J118" s="185">
        <f t="shared" si="8"/>
        <v>9.4581395348837208E-2</v>
      </c>
      <c r="K118" s="185">
        <f>IFERROR(VLOOKUP($C118,'Nom Prénom'!$A:$I,8,0),"")</f>
        <v>0</v>
      </c>
      <c r="L118" s="185">
        <f t="shared" si="7"/>
        <v>0</v>
      </c>
      <c r="M118" s="185">
        <f>IFERROR(VLOOKUP($C118,'Nom Prénom'!$A:$I,9,0),"")</f>
        <v>0</v>
      </c>
      <c r="N118" s="186">
        <f>IFERROR($J118/(VLOOKUP($H118,VLEP!$A:$B,2,0)),"")</f>
        <v>2.9101967799642216E-2</v>
      </c>
      <c r="O118" s="187">
        <f>N118</f>
        <v>2.9101967799642216E-2</v>
      </c>
    </row>
    <row r="119" spans="1:15" ht="20.100000000000001" customHeight="1" x14ac:dyDescent="0.35">
      <c r="A119" s="2">
        <f>IFERROR(VLOOKUP($C119,'Nom Prénom'!$A:$G,7,0),"")</f>
        <v>2019</v>
      </c>
      <c r="B119" s="184" t="str">
        <f>IFERROR(VLOOKUP($C119,'Nom Prénom'!$A:$G,6,0),"")</f>
        <v>GEH6</v>
      </c>
      <c r="C119" s="1" t="s">
        <v>82</v>
      </c>
      <c r="D119" s="2">
        <f>IFERROR(VLOOKUP($C119,'Nom Prénom'!$A:$G,2,0),"")</f>
        <v>490</v>
      </c>
      <c r="E119" s="2">
        <f>IFERROR(VLOOKUP($C119,'Nom Prénom'!$A:$G,3,0),"")</f>
        <v>0</v>
      </c>
      <c r="F119" s="2">
        <f>IFERROR(VLOOKUP($C119,'Nom Prénom'!$A:$G,4,0),"")</f>
        <v>60</v>
      </c>
      <c r="G119" s="2">
        <f>IFERROR(VLOOKUP($C119,'Nom Prénom'!$A:$G,5,0),"")</f>
        <v>1</v>
      </c>
      <c r="H119" s="184" t="s">
        <v>28</v>
      </c>
      <c r="I119" s="184"/>
      <c r="J119" s="185">
        <f t="shared" si="8"/>
        <v>0</v>
      </c>
      <c r="K119" s="185">
        <f>IFERROR(VLOOKUP($C119,'Nom Prénom'!$A:$I,8,0),"")</f>
        <v>0</v>
      </c>
      <c r="L119" s="185">
        <f t="shared" si="7"/>
        <v>0</v>
      </c>
      <c r="M119" s="185">
        <f>IFERROR(VLOOKUP($C119,'Nom Prénom'!$A:$I,9,0),"")</f>
        <v>0</v>
      </c>
      <c r="N119" s="186">
        <f>IFERROR($J119/(VLOOKUP($H119,VLEP!$A:$B,2,0)),"")</f>
        <v>0</v>
      </c>
      <c r="O119" s="187"/>
    </row>
    <row r="120" spans="1:15" ht="20.100000000000001" customHeight="1" x14ac:dyDescent="0.35">
      <c r="A120" s="2">
        <f>IFERROR(VLOOKUP($C120,'Nom Prénom'!$A:$G,7,0),"")</f>
        <v>2019</v>
      </c>
      <c r="B120" s="184" t="str">
        <f>IFERROR(VLOOKUP($C120,'Nom Prénom'!$A:$G,6,0),"")</f>
        <v>GEH6</v>
      </c>
      <c r="C120" s="1" t="s">
        <v>82</v>
      </c>
      <c r="D120" s="2">
        <f>IFERROR(VLOOKUP($C120,'Nom Prénom'!$A:$G,2,0),"")</f>
        <v>490</v>
      </c>
      <c r="E120" s="2">
        <f>IFERROR(VLOOKUP($C120,'Nom Prénom'!$A:$G,3,0),"")</f>
        <v>0</v>
      </c>
      <c r="F120" s="2">
        <f>IFERROR(VLOOKUP($C120,'Nom Prénom'!$A:$G,4,0),"")</f>
        <v>60</v>
      </c>
      <c r="G120" s="2">
        <f>IFERROR(VLOOKUP($C120,'Nom Prénom'!$A:$G,5,0),"")</f>
        <v>1</v>
      </c>
      <c r="H120" s="184" t="s">
        <v>24</v>
      </c>
      <c r="I120" s="184"/>
      <c r="J120" s="185">
        <f t="shared" si="8"/>
        <v>0</v>
      </c>
      <c r="K120" s="185">
        <f>IFERROR(VLOOKUP($C120,'Nom Prénom'!$A:$I,8,0),"")</f>
        <v>0</v>
      </c>
      <c r="L120" s="185">
        <f t="shared" si="7"/>
        <v>0</v>
      </c>
      <c r="M120" s="185">
        <f>IFERROR(VLOOKUP($C120,'Nom Prénom'!$A:$I,9,0),"")</f>
        <v>0</v>
      </c>
      <c r="N120" s="186">
        <f>IFERROR($J120/(VLOOKUP($H120,VLEP!$A:$B,2,0)),"")</f>
        <v>0</v>
      </c>
      <c r="O120" s="187"/>
    </row>
    <row r="121" spans="1:15" ht="20.100000000000001" customHeight="1" x14ac:dyDescent="0.35">
      <c r="A121" s="2">
        <f>IFERROR(VLOOKUP($C121,'Nom Prénom'!$A:$G,7,0),"")</f>
        <v>2019</v>
      </c>
      <c r="B121" s="184" t="str">
        <f>IFERROR(VLOOKUP($C121,'Nom Prénom'!$A:$G,6,0),"")</f>
        <v>GEH6</v>
      </c>
      <c r="C121" s="1" t="s">
        <v>82</v>
      </c>
      <c r="D121" s="2">
        <f>IFERROR(VLOOKUP($C121,'Nom Prénom'!$A:$G,2,0),"")</f>
        <v>490</v>
      </c>
      <c r="E121" s="2">
        <f>IFERROR(VLOOKUP($C121,'Nom Prénom'!$A:$G,3,0),"")</f>
        <v>0</v>
      </c>
      <c r="F121" s="2">
        <f>IFERROR(VLOOKUP($C121,'Nom Prénom'!$A:$G,4,0),"")</f>
        <v>60</v>
      </c>
      <c r="G121" s="2">
        <f>IFERROR(VLOOKUP($C121,'Nom Prénom'!$A:$G,5,0),"")</f>
        <v>1</v>
      </c>
      <c r="H121" s="184" t="s">
        <v>23</v>
      </c>
      <c r="I121" s="184"/>
      <c r="J121" s="185">
        <f t="shared" si="8"/>
        <v>0</v>
      </c>
      <c r="K121" s="185">
        <f>IFERROR(VLOOKUP($C121,'Nom Prénom'!$A:$I,8,0),"")</f>
        <v>0</v>
      </c>
      <c r="L121" s="185">
        <f t="shared" si="7"/>
        <v>0</v>
      </c>
      <c r="M121" s="185">
        <f>IFERROR(VLOOKUP($C121,'Nom Prénom'!$A:$I,9,0),"")</f>
        <v>0</v>
      </c>
      <c r="N121" s="186">
        <f>IFERROR($J121/(VLOOKUP($H121,VLEP!$A:$B,2,0)),"")</f>
        <v>0</v>
      </c>
      <c r="O121" s="187"/>
    </row>
    <row r="122" spans="1:15" ht="20.100000000000001" customHeight="1" x14ac:dyDescent="0.35">
      <c r="A122" s="2">
        <f>IFERROR(VLOOKUP($C122,'Nom Prénom'!$A:$G,7,0),"")</f>
        <v>2019</v>
      </c>
      <c r="B122" s="184" t="str">
        <f>IFERROR(VLOOKUP($C122,'Nom Prénom'!$A:$G,6,0),"")</f>
        <v>GEH6</v>
      </c>
      <c r="C122" s="1" t="s">
        <v>81</v>
      </c>
      <c r="D122" s="2">
        <f>IFERROR(VLOOKUP($C122,'Nom Prénom'!$A:$G,2,0),"")</f>
        <v>330</v>
      </c>
      <c r="E122" s="2">
        <f>IFERROR(VLOOKUP($C122,'Nom Prénom'!$A:$G,3,0),"")</f>
        <v>0</v>
      </c>
      <c r="F122" s="2">
        <f>IFERROR(VLOOKUP($C122,'Nom Prénom'!$A:$G,4,0),"")</f>
        <v>0</v>
      </c>
      <c r="G122" s="2">
        <f>IFERROR(VLOOKUP($C122,'Nom Prénom'!$A:$G,5,0),"")</f>
        <v>1</v>
      </c>
      <c r="H122" s="184" t="s">
        <v>27</v>
      </c>
      <c r="I122" s="184">
        <v>0.2</v>
      </c>
      <c r="J122" s="185">
        <f t="shared" si="8"/>
        <v>0.2</v>
      </c>
      <c r="K122" s="185">
        <f>IFERROR(VLOOKUP($C122,'Nom Prénom'!$A:$I,8,0),"")</f>
        <v>0</v>
      </c>
      <c r="L122" s="185">
        <f t="shared" si="7"/>
        <v>0</v>
      </c>
      <c r="M122" s="185">
        <f>IFERROR(VLOOKUP($C122,'Nom Prénom'!$A:$I,9,0),"")</f>
        <v>0</v>
      </c>
      <c r="N122" s="186">
        <f>IFERROR($J122/(VLOOKUP($H122,VLEP!$A:$B,2,0)),"")</f>
        <v>6.1538461538461542E-2</v>
      </c>
      <c r="O122" s="187">
        <f t="shared" ref="O122:O127" si="10">N122</f>
        <v>6.1538461538461542E-2</v>
      </c>
    </row>
    <row r="123" spans="1:15" ht="20.100000000000001" customHeight="1" x14ac:dyDescent="0.35">
      <c r="A123" s="2">
        <f>IFERROR(VLOOKUP($C123,'Nom Prénom'!$A:$G,7,0),"")</f>
        <v>2019</v>
      </c>
      <c r="B123" s="184" t="str">
        <f>IFERROR(VLOOKUP($C123,'Nom Prénom'!$A:$G,6,0),"")</f>
        <v>GEH6</v>
      </c>
      <c r="C123" s="1" t="s">
        <v>81</v>
      </c>
      <c r="D123" s="2">
        <f>IFERROR(VLOOKUP($C123,'Nom Prénom'!$A:$G,2,0),"")</f>
        <v>330</v>
      </c>
      <c r="E123" s="2">
        <f>IFERROR(VLOOKUP($C123,'Nom Prénom'!$A:$G,3,0),"")</f>
        <v>0</v>
      </c>
      <c r="F123" s="2">
        <f>IFERROR(VLOOKUP($C123,'Nom Prénom'!$A:$G,4,0),"")</f>
        <v>0</v>
      </c>
      <c r="G123" s="2">
        <f>IFERROR(VLOOKUP($C123,'Nom Prénom'!$A:$G,5,0),"")</f>
        <v>1</v>
      </c>
      <c r="H123" s="184" t="s">
        <v>28</v>
      </c>
      <c r="I123" s="184">
        <v>1.2E-5</v>
      </c>
      <c r="J123" s="185">
        <f t="shared" si="8"/>
        <v>1.2E-5</v>
      </c>
      <c r="K123" s="185">
        <f>IFERROR(VLOOKUP($C123,'Nom Prénom'!$A:$I,8,0),"")</f>
        <v>0</v>
      </c>
      <c r="L123" s="185">
        <f t="shared" si="7"/>
        <v>0</v>
      </c>
      <c r="M123" s="185">
        <f>IFERROR(VLOOKUP($C123,'Nom Prénom'!$A:$I,9,0),"")</f>
        <v>0</v>
      </c>
      <c r="N123" s="186">
        <f>IFERROR($J123/(VLOOKUP($H123,VLEP!$A:$B,2,0)),"")</f>
        <v>8.0000000000000016E-2</v>
      </c>
      <c r="O123" s="187">
        <f t="shared" si="10"/>
        <v>8.0000000000000016E-2</v>
      </c>
    </row>
    <row r="124" spans="1:15" ht="20.100000000000001" customHeight="1" x14ac:dyDescent="0.35">
      <c r="A124" s="2">
        <f>IFERROR(VLOOKUP($C124,'Nom Prénom'!$A:$G,7,0),"")</f>
        <v>2019</v>
      </c>
      <c r="B124" s="184" t="str">
        <f>IFERROR(VLOOKUP($C124,'Nom Prénom'!$A:$G,6,0),"")</f>
        <v>GEH6</v>
      </c>
      <c r="C124" s="1" t="s">
        <v>81</v>
      </c>
      <c r="D124" s="2">
        <f>IFERROR(VLOOKUP($C124,'Nom Prénom'!$A:$G,2,0),"")</f>
        <v>330</v>
      </c>
      <c r="E124" s="2">
        <f>IFERROR(VLOOKUP($C124,'Nom Prénom'!$A:$G,3,0),"")</f>
        <v>0</v>
      </c>
      <c r="F124" s="2">
        <f>IFERROR(VLOOKUP($C124,'Nom Prénom'!$A:$G,4,0),"")</f>
        <v>0</v>
      </c>
      <c r="G124" s="2">
        <f>IFERROR(VLOOKUP($C124,'Nom Prénom'!$A:$G,5,0),"")</f>
        <v>1</v>
      </c>
      <c r="H124" s="184" t="s">
        <v>24</v>
      </c>
      <c r="I124" s="184">
        <v>0.14000000000000001</v>
      </c>
      <c r="J124" s="185">
        <f t="shared" si="8"/>
        <v>0.14000000000000001</v>
      </c>
      <c r="K124" s="185">
        <f>IFERROR(VLOOKUP($C124,'Nom Prénom'!$A:$I,8,0),"")</f>
        <v>0</v>
      </c>
      <c r="L124" s="185">
        <f t="shared" si="7"/>
        <v>0</v>
      </c>
      <c r="M124" s="185">
        <f>IFERROR(VLOOKUP($C124,'Nom Prénom'!$A:$I,9,0),"")</f>
        <v>0</v>
      </c>
      <c r="N124" s="186">
        <f>IFERROR($J124/(VLOOKUP($H124,VLEP!$A:$B,2,0)),"")</f>
        <v>2.8000000000000004E-2</v>
      </c>
      <c r="O124" s="187">
        <f t="shared" si="10"/>
        <v>2.8000000000000004E-2</v>
      </c>
    </row>
    <row r="125" spans="1:15" ht="20.100000000000001" customHeight="1" x14ac:dyDescent="0.35">
      <c r="A125" s="2">
        <f>IFERROR(VLOOKUP($C125,'Nom Prénom'!$A:$G,7,0),"")</f>
        <v>2019</v>
      </c>
      <c r="B125" s="184" t="str">
        <f>IFERROR(VLOOKUP($C125,'Nom Prénom'!$A:$G,6,0),"")</f>
        <v>GEH6</v>
      </c>
      <c r="C125" s="1" t="s">
        <v>81</v>
      </c>
      <c r="D125" s="2">
        <f>IFERROR(VLOOKUP($C125,'Nom Prénom'!$A:$G,2,0),"")</f>
        <v>330</v>
      </c>
      <c r="E125" s="2">
        <f>IFERROR(VLOOKUP($C125,'Nom Prénom'!$A:$G,3,0),"")</f>
        <v>0</v>
      </c>
      <c r="F125" s="2">
        <f>IFERROR(VLOOKUP($C125,'Nom Prénom'!$A:$G,4,0),"")</f>
        <v>0</v>
      </c>
      <c r="G125" s="2">
        <f>IFERROR(VLOOKUP($C125,'Nom Prénom'!$A:$G,5,0),"")</f>
        <v>1</v>
      </c>
      <c r="H125" s="184" t="s">
        <v>23</v>
      </c>
      <c r="I125" s="184">
        <v>0.16</v>
      </c>
      <c r="J125" s="185">
        <f t="shared" si="8"/>
        <v>0.16</v>
      </c>
      <c r="K125" s="185">
        <f>IFERROR(VLOOKUP($C125,'Nom Prénom'!$A:$I,8,0),"")</f>
        <v>0</v>
      </c>
      <c r="L125" s="185">
        <f t="shared" si="7"/>
        <v>0</v>
      </c>
      <c r="M125" s="185">
        <f>IFERROR(VLOOKUP($C125,'Nom Prénom'!$A:$I,9,0),"")</f>
        <v>0</v>
      </c>
      <c r="N125" s="186">
        <f>IFERROR($J125/(VLOOKUP($H125,VLEP!$A:$B,2,0)),"")</f>
        <v>1.6E-2</v>
      </c>
      <c r="O125" s="187">
        <f t="shared" si="10"/>
        <v>1.6E-2</v>
      </c>
    </row>
    <row r="126" spans="1:15" ht="20.100000000000001" customHeight="1" x14ac:dyDescent="0.35">
      <c r="A126" s="2">
        <f>IFERROR(VLOOKUP($C126,'Nom Prénom'!$A:$G,7,0),"")</f>
        <v>2019</v>
      </c>
      <c r="B126" s="184" t="str">
        <f>IFERROR(VLOOKUP($C126,'Nom Prénom'!$A:$G,6,0),"")</f>
        <v>GEH7</v>
      </c>
      <c r="C126" s="1" t="s">
        <v>90</v>
      </c>
      <c r="D126" s="2">
        <f>IFERROR(VLOOKUP($C126,'Nom Prénom'!$A:$G,2,0),"")</f>
        <v>380</v>
      </c>
      <c r="E126" s="2">
        <f>IFERROR(VLOOKUP($C126,'Nom Prénom'!$A:$G,3,0),"")</f>
        <v>200</v>
      </c>
      <c r="F126" s="2">
        <f>IFERROR(VLOOKUP($C126,'Nom Prénom'!$A:$G,4,0),"")</f>
        <v>0</v>
      </c>
      <c r="G126" s="2">
        <f>IFERROR(VLOOKUP($C126,'Nom Prénom'!$A:$G,5,0),"")</f>
        <v>40</v>
      </c>
      <c r="H126" s="184" t="s">
        <v>27</v>
      </c>
      <c r="I126" s="184">
        <v>3.6999999999999998E-2</v>
      </c>
      <c r="J126" s="185">
        <f t="shared" si="8"/>
        <v>1.8013157894736839E-2</v>
      </c>
      <c r="K126" s="185">
        <f>IFERROR(VLOOKUP($C126,'Nom Prénom'!$A:$I,8,0),"")</f>
        <v>0</v>
      </c>
      <c r="L126" s="185">
        <f t="shared" ref="L126:L189" si="11">IFERROR(J126*K126,"")</f>
        <v>0</v>
      </c>
      <c r="M126" s="185">
        <f>IFERROR(VLOOKUP($C126,'Nom Prénom'!$A:$I,9,0),"")</f>
        <v>0</v>
      </c>
      <c r="N126" s="186">
        <f>IFERROR($J126/(VLOOKUP($H126,VLEP!$A:$B,2,0)),"")</f>
        <v>5.5425101214574887E-3</v>
      </c>
      <c r="O126" s="187">
        <f t="shared" si="10"/>
        <v>5.5425101214574887E-3</v>
      </c>
    </row>
    <row r="127" spans="1:15" ht="20.100000000000001" customHeight="1" x14ac:dyDescent="0.35">
      <c r="A127" s="2">
        <f>IFERROR(VLOOKUP($C127,'Nom Prénom'!$A:$G,7,0),"")</f>
        <v>2019</v>
      </c>
      <c r="B127" s="184" t="str">
        <f>IFERROR(VLOOKUP($C127,'Nom Prénom'!$A:$G,6,0),"")</f>
        <v>GEH7</v>
      </c>
      <c r="C127" s="1" t="s">
        <v>90</v>
      </c>
      <c r="D127" s="2">
        <f>IFERROR(VLOOKUP($C127,'Nom Prénom'!$A:$G,2,0),"")</f>
        <v>380</v>
      </c>
      <c r="E127" s="2">
        <f>IFERROR(VLOOKUP($C127,'Nom Prénom'!$A:$G,3,0),"")</f>
        <v>200</v>
      </c>
      <c r="F127" s="2">
        <f>IFERROR(VLOOKUP($C127,'Nom Prénom'!$A:$G,4,0),"")</f>
        <v>0</v>
      </c>
      <c r="G127" s="2">
        <f>IFERROR(VLOOKUP($C127,'Nom Prénom'!$A:$G,5,0),"")</f>
        <v>40</v>
      </c>
      <c r="H127" s="184" t="s">
        <v>28</v>
      </c>
      <c r="I127" s="184">
        <v>1.7000000000000001E-4</v>
      </c>
      <c r="J127" s="185">
        <f t="shared" si="8"/>
        <v>8.2763157894736857E-5</v>
      </c>
      <c r="K127" s="185">
        <f>IFERROR(VLOOKUP($C127,'Nom Prénom'!$A:$I,8,0),"")</f>
        <v>0</v>
      </c>
      <c r="L127" s="185">
        <f t="shared" si="11"/>
        <v>0</v>
      </c>
      <c r="M127" s="185">
        <f>IFERROR(VLOOKUP($C127,'Nom Prénom'!$A:$I,9,0),"")</f>
        <v>0</v>
      </c>
      <c r="N127" s="186">
        <f>IFERROR($J127/(VLOOKUP($H127,VLEP!$A:$B,2,0)),"")</f>
        <v>0.55175438596491244</v>
      </c>
      <c r="O127" s="187">
        <f t="shared" si="10"/>
        <v>0.55175438596491244</v>
      </c>
    </row>
    <row r="128" spans="1:15" ht="20.100000000000001" customHeight="1" x14ac:dyDescent="0.35">
      <c r="A128" s="2">
        <f>IFERROR(VLOOKUP($C128,'Nom Prénom'!$A:$G,7,0),"")</f>
        <v>2019</v>
      </c>
      <c r="B128" s="184" t="str">
        <f>IFERROR(VLOOKUP($C128,'Nom Prénom'!$A:$G,6,0),"")</f>
        <v>GEH7</v>
      </c>
      <c r="C128" s="1" t="s">
        <v>90</v>
      </c>
      <c r="D128" s="2">
        <f>IFERROR(VLOOKUP($C128,'Nom Prénom'!$A:$G,2,0),"")</f>
        <v>380</v>
      </c>
      <c r="E128" s="2">
        <f>IFERROR(VLOOKUP($C128,'Nom Prénom'!$A:$G,3,0),"")</f>
        <v>200</v>
      </c>
      <c r="F128" s="2">
        <f>IFERROR(VLOOKUP($C128,'Nom Prénom'!$A:$G,4,0),"")</f>
        <v>0</v>
      </c>
      <c r="G128" s="2">
        <f>IFERROR(VLOOKUP($C128,'Nom Prénom'!$A:$G,5,0),"")</f>
        <v>40</v>
      </c>
      <c r="H128" s="184" t="s">
        <v>24</v>
      </c>
      <c r="I128" s="184"/>
      <c r="J128" s="185">
        <f t="shared" si="8"/>
        <v>0</v>
      </c>
      <c r="K128" s="185">
        <f>IFERROR(VLOOKUP($C128,'Nom Prénom'!$A:$I,8,0),"")</f>
        <v>0</v>
      </c>
      <c r="L128" s="185">
        <f t="shared" si="11"/>
        <v>0</v>
      </c>
      <c r="M128" s="185">
        <f>IFERROR(VLOOKUP($C128,'Nom Prénom'!$A:$I,9,0),"")</f>
        <v>0</v>
      </c>
      <c r="N128" s="186">
        <f>IFERROR($J128/(VLOOKUP($H128,VLEP!$A:$B,2,0)),"")</f>
        <v>0</v>
      </c>
      <c r="O128" s="187"/>
    </row>
    <row r="129" spans="1:15" ht="20.100000000000001" customHeight="1" x14ac:dyDescent="0.35">
      <c r="A129" s="2">
        <f>IFERROR(VLOOKUP($C129,'Nom Prénom'!$A:$G,7,0),"")</f>
        <v>2019</v>
      </c>
      <c r="B129" s="184" t="str">
        <f>IFERROR(VLOOKUP($C129,'Nom Prénom'!$A:$G,6,0),"")</f>
        <v>GEH7</v>
      </c>
      <c r="C129" s="1" t="s">
        <v>90</v>
      </c>
      <c r="D129" s="2">
        <f>IFERROR(VLOOKUP($C129,'Nom Prénom'!$A:$G,2,0),"")</f>
        <v>380</v>
      </c>
      <c r="E129" s="2">
        <f>IFERROR(VLOOKUP($C129,'Nom Prénom'!$A:$G,3,0),"")</f>
        <v>200</v>
      </c>
      <c r="F129" s="2">
        <f>IFERROR(VLOOKUP($C129,'Nom Prénom'!$A:$G,4,0),"")</f>
        <v>0</v>
      </c>
      <c r="G129" s="2">
        <f>IFERROR(VLOOKUP($C129,'Nom Prénom'!$A:$G,5,0),"")</f>
        <v>40</v>
      </c>
      <c r="H129" s="184" t="s">
        <v>23</v>
      </c>
      <c r="I129" s="184">
        <v>0.64</v>
      </c>
      <c r="J129" s="185">
        <f t="shared" si="8"/>
        <v>0.31157894736842107</v>
      </c>
      <c r="K129" s="185">
        <f>IFERROR(VLOOKUP($C129,'Nom Prénom'!$A:$I,8,0),"")</f>
        <v>0</v>
      </c>
      <c r="L129" s="185">
        <f t="shared" si="11"/>
        <v>0</v>
      </c>
      <c r="M129" s="185">
        <f>IFERROR(VLOOKUP($C129,'Nom Prénom'!$A:$I,9,0),"")</f>
        <v>0</v>
      </c>
      <c r="N129" s="186">
        <f>IFERROR($J129/(VLOOKUP($H129,VLEP!$A:$B,2,0)),"")</f>
        <v>3.1157894736842107E-2</v>
      </c>
      <c r="O129" s="187">
        <f t="shared" ref="O129:O135" si="12">N129</f>
        <v>3.1157894736842107E-2</v>
      </c>
    </row>
    <row r="130" spans="1:15" ht="20.100000000000001" customHeight="1" x14ac:dyDescent="0.35">
      <c r="A130" s="2">
        <f>IFERROR(VLOOKUP($C130,'Nom Prénom'!$A:$G,7,0),"")</f>
        <v>2019</v>
      </c>
      <c r="B130" s="184" t="str">
        <f>IFERROR(VLOOKUP($C130,'Nom Prénom'!$A:$G,6,0),"")</f>
        <v>GEH7</v>
      </c>
      <c r="C130" s="1" t="s">
        <v>88</v>
      </c>
      <c r="D130" s="2">
        <f>IFERROR(VLOOKUP($C130,'Nom Prénom'!$A:$G,2,0),"")</f>
        <v>430</v>
      </c>
      <c r="E130" s="2">
        <f>IFERROR(VLOOKUP($C130,'Nom Prénom'!$A:$G,3,0),"")</f>
        <v>60</v>
      </c>
      <c r="F130" s="2">
        <f>IFERROR(VLOOKUP($C130,'Nom Prénom'!$A:$G,4,0),"")</f>
        <v>0</v>
      </c>
      <c r="G130" s="2">
        <f>IFERROR(VLOOKUP($C130,'Nom Prénom'!$A:$G,5,0),"")</f>
        <v>40</v>
      </c>
      <c r="H130" s="184" t="s">
        <v>27</v>
      </c>
      <c r="I130" s="184">
        <v>1.0999999999999999E-2</v>
      </c>
      <c r="J130" s="185">
        <f t="shared" ref="J130:J193" si="13">IFERROR(IF(OR(B130="GEH1a",B130="GEH1b",B130="GEH2",B130="GEH3",B130="GEH4"),I130/G130,((I130*(D130-E130))+(I130*(E130/G130)))/(D130-F130)),"")</f>
        <v>9.5034883720930205E-3</v>
      </c>
      <c r="K130" s="185">
        <f>IFERROR(VLOOKUP($C130,'Nom Prénom'!$A:$I,8,0),"")</f>
        <v>0</v>
      </c>
      <c r="L130" s="185">
        <f t="shared" si="11"/>
        <v>0</v>
      </c>
      <c r="M130" s="185">
        <f>IFERROR(VLOOKUP($C130,'Nom Prénom'!$A:$I,9,0),"")</f>
        <v>0</v>
      </c>
      <c r="N130" s="186">
        <f>IFERROR($J130/(VLOOKUP($H130,VLEP!$A:$B,2,0)),"")</f>
        <v>2.924150268336314E-3</v>
      </c>
      <c r="O130" s="187">
        <f t="shared" si="12"/>
        <v>2.924150268336314E-3</v>
      </c>
    </row>
    <row r="131" spans="1:15" ht="20.100000000000001" customHeight="1" x14ac:dyDescent="0.35">
      <c r="A131" s="2">
        <f>IFERROR(VLOOKUP($C131,'Nom Prénom'!$A:$G,7,0),"")</f>
        <v>2019</v>
      </c>
      <c r="B131" s="184" t="str">
        <f>IFERROR(VLOOKUP($C131,'Nom Prénom'!$A:$G,6,0),"")</f>
        <v>GEH7</v>
      </c>
      <c r="C131" s="1" t="s">
        <v>88</v>
      </c>
      <c r="D131" s="2">
        <f>IFERROR(VLOOKUP($C131,'Nom Prénom'!$A:$G,2,0),"")</f>
        <v>430</v>
      </c>
      <c r="E131" s="2">
        <f>IFERROR(VLOOKUP($C131,'Nom Prénom'!$A:$G,3,0),"")</f>
        <v>60</v>
      </c>
      <c r="F131" s="2">
        <f>IFERROR(VLOOKUP($C131,'Nom Prénom'!$A:$G,4,0),"")</f>
        <v>0</v>
      </c>
      <c r="G131" s="2">
        <f>IFERROR(VLOOKUP($C131,'Nom Prénom'!$A:$G,5,0),"")</f>
        <v>40</v>
      </c>
      <c r="H131" s="184" t="s">
        <v>28</v>
      </c>
      <c r="I131" s="184">
        <v>3.6999999999999998E-5</v>
      </c>
      <c r="J131" s="185">
        <f t="shared" si="13"/>
        <v>3.1966279069767443E-5</v>
      </c>
      <c r="K131" s="185">
        <f>IFERROR(VLOOKUP($C131,'Nom Prénom'!$A:$I,8,0),"")</f>
        <v>0</v>
      </c>
      <c r="L131" s="185">
        <f t="shared" si="11"/>
        <v>0</v>
      </c>
      <c r="M131" s="185">
        <f>IFERROR(VLOOKUP($C131,'Nom Prénom'!$A:$I,9,0),"")</f>
        <v>0</v>
      </c>
      <c r="N131" s="186">
        <f>IFERROR($J131/(VLOOKUP($H131,VLEP!$A:$B,2,0)),"")</f>
        <v>0.21310852713178297</v>
      </c>
      <c r="O131" s="187">
        <f t="shared" si="12"/>
        <v>0.21310852713178297</v>
      </c>
    </row>
    <row r="132" spans="1:15" ht="20.100000000000001" customHeight="1" x14ac:dyDescent="0.35">
      <c r="A132" s="2">
        <f>IFERROR(VLOOKUP($C132,'Nom Prénom'!$A:$G,7,0),"")</f>
        <v>2019</v>
      </c>
      <c r="B132" s="184" t="str">
        <f>IFERROR(VLOOKUP($C132,'Nom Prénom'!$A:$G,6,0),"")</f>
        <v>GEH7</v>
      </c>
      <c r="C132" s="1" t="s">
        <v>88</v>
      </c>
      <c r="D132" s="2">
        <f>IFERROR(VLOOKUP($C132,'Nom Prénom'!$A:$G,2,0),"")</f>
        <v>430</v>
      </c>
      <c r="E132" s="2">
        <f>IFERROR(VLOOKUP($C132,'Nom Prénom'!$A:$G,3,0),"")</f>
        <v>60</v>
      </c>
      <c r="F132" s="2">
        <f>IFERROR(VLOOKUP($C132,'Nom Prénom'!$A:$G,4,0),"")</f>
        <v>0</v>
      </c>
      <c r="G132" s="2">
        <f>IFERROR(VLOOKUP($C132,'Nom Prénom'!$A:$G,5,0),"")</f>
        <v>40</v>
      </c>
      <c r="H132" s="184" t="s">
        <v>24</v>
      </c>
      <c r="I132" s="184">
        <v>0.14000000000000001</v>
      </c>
      <c r="J132" s="185">
        <f t="shared" si="13"/>
        <v>0.12095348837209303</v>
      </c>
      <c r="K132" s="185">
        <f>IFERROR(VLOOKUP($C132,'Nom Prénom'!$A:$I,8,0),"")</f>
        <v>0</v>
      </c>
      <c r="L132" s="185">
        <f t="shared" si="11"/>
        <v>0</v>
      </c>
      <c r="M132" s="185">
        <f>IFERROR(VLOOKUP($C132,'Nom Prénom'!$A:$I,9,0),"")</f>
        <v>0</v>
      </c>
      <c r="N132" s="186">
        <f>IFERROR($J132/(VLOOKUP($H132,VLEP!$A:$B,2,0)),"")</f>
        <v>2.4190697674418608E-2</v>
      </c>
      <c r="O132" s="187">
        <f t="shared" si="12"/>
        <v>2.4190697674418608E-2</v>
      </c>
    </row>
    <row r="133" spans="1:15" ht="20.100000000000001" customHeight="1" x14ac:dyDescent="0.35">
      <c r="A133" s="2">
        <f>IFERROR(VLOOKUP($C133,'Nom Prénom'!$A:$G,7,0),"")</f>
        <v>2019</v>
      </c>
      <c r="B133" s="184" t="str">
        <f>IFERROR(VLOOKUP($C133,'Nom Prénom'!$A:$G,6,0),"")</f>
        <v>GEH7</v>
      </c>
      <c r="C133" s="1" t="s">
        <v>88</v>
      </c>
      <c r="D133" s="2">
        <f>IFERROR(VLOOKUP($C133,'Nom Prénom'!$A:$G,2,0),"")</f>
        <v>430</v>
      </c>
      <c r="E133" s="2">
        <f>IFERROR(VLOOKUP($C133,'Nom Prénom'!$A:$G,3,0),"")</f>
        <v>60</v>
      </c>
      <c r="F133" s="2">
        <f>IFERROR(VLOOKUP($C133,'Nom Prénom'!$A:$G,4,0),"")</f>
        <v>0</v>
      </c>
      <c r="G133" s="2">
        <f>IFERROR(VLOOKUP($C133,'Nom Prénom'!$A:$G,5,0),"")</f>
        <v>40</v>
      </c>
      <c r="H133" s="184" t="s">
        <v>23</v>
      </c>
      <c r="I133" s="184">
        <v>0.68</v>
      </c>
      <c r="J133" s="185">
        <f t="shared" si="13"/>
        <v>0.58748837209302329</v>
      </c>
      <c r="K133" s="185">
        <f>IFERROR(VLOOKUP($C133,'Nom Prénom'!$A:$I,8,0),"")</f>
        <v>0</v>
      </c>
      <c r="L133" s="185">
        <f t="shared" si="11"/>
        <v>0</v>
      </c>
      <c r="M133" s="185">
        <f>IFERROR(VLOOKUP($C133,'Nom Prénom'!$A:$I,9,0),"")</f>
        <v>0</v>
      </c>
      <c r="N133" s="186">
        <f>IFERROR($J133/(VLOOKUP($H133,VLEP!$A:$B,2,0)),"")</f>
        <v>5.8748837209302331E-2</v>
      </c>
      <c r="O133" s="187">
        <f t="shared" si="12"/>
        <v>5.8748837209302331E-2</v>
      </c>
    </row>
    <row r="134" spans="1:15" ht="20.100000000000001" customHeight="1" x14ac:dyDescent="0.35">
      <c r="A134" s="2">
        <f>IFERROR(VLOOKUP($C134,'Nom Prénom'!$A:$G,7,0),"")</f>
        <v>2019</v>
      </c>
      <c r="B134" s="184" t="str">
        <f>IFERROR(VLOOKUP($C134,'Nom Prénom'!$A:$G,6,0),"")</f>
        <v>GEH7</v>
      </c>
      <c r="C134" s="1" t="s">
        <v>89</v>
      </c>
      <c r="D134" s="2">
        <f>IFERROR(VLOOKUP($C134,'Nom Prénom'!$A:$G,2,0),"")</f>
        <v>480</v>
      </c>
      <c r="E134" s="2">
        <f>IFERROR(VLOOKUP($C134,'Nom Prénom'!$A:$G,3,0),"")</f>
        <v>280</v>
      </c>
      <c r="F134" s="2">
        <f>IFERROR(VLOOKUP($C134,'Nom Prénom'!$A:$G,4,0),"")</f>
        <v>0</v>
      </c>
      <c r="G134" s="2">
        <f>IFERROR(VLOOKUP($C134,'Nom Prénom'!$A:$G,5,0),"")</f>
        <v>40</v>
      </c>
      <c r="H134" s="184" t="s">
        <v>27</v>
      </c>
      <c r="I134" s="184">
        <v>5.2999999999999999E-2</v>
      </c>
      <c r="J134" s="185">
        <f t="shared" si="13"/>
        <v>2.2856250000000002E-2</v>
      </c>
      <c r="K134" s="185">
        <f>IFERROR(VLOOKUP($C134,'Nom Prénom'!$A:$I,8,0),"")</f>
        <v>0</v>
      </c>
      <c r="L134" s="185">
        <f t="shared" si="11"/>
        <v>0</v>
      </c>
      <c r="M134" s="185">
        <f>IFERROR(VLOOKUP($C134,'Nom Prénom'!$A:$I,9,0),"")</f>
        <v>0</v>
      </c>
      <c r="N134" s="186">
        <f>IFERROR($J134/(VLOOKUP($H134,VLEP!$A:$B,2,0)),"")</f>
        <v>7.0326923076923084E-3</v>
      </c>
      <c r="O134" s="187">
        <f t="shared" si="12"/>
        <v>7.0326923076923084E-3</v>
      </c>
    </row>
    <row r="135" spans="1:15" ht="20.100000000000001" customHeight="1" x14ac:dyDescent="0.35">
      <c r="A135" s="2">
        <f>IFERROR(VLOOKUP($C135,'Nom Prénom'!$A:$G,7,0),"")</f>
        <v>2019</v>
      </c>
      <c r="B135" s="184" t="str">
        <f>IFERROR(VLOOKUP($C135,'Nom Prénom'!$A:$G,6,0),"")</f>
        <v>GEH7</v>
      </c>
      <c r="C135" s="1" t="s">
        <v>89</v>
      </c>
      <c r="D135" s="2">
        <f>IFERROR(VLOOKUP($C135,'Nom Prénom'!$A:$G,2,0),"")</f>
        <v>480</v>
      </c>
      <c r="E135" s="2">
        <f>IFERROR(VLOOKUP($C135,'Nom Prénom'!$A:$G,3,0),"")</f>
        <v>280</v>
      </c>
      <c r="F135" s="2">
        <f>IFERROR(VLOOKUP($C135,'Nom Prénom'!$A:$G,4,0),"")</f>
        <v>0</v>
      </c>
      <c r="G135" s="2">
        <f>IFERROR(VLOOKUP($C135,'Nom Prénom'!$A:$G,5,0),"")</f>
        <v>40</v>
      </c>
      <c r="H135" s="184" t="s">
        <v>28</v>
      </c>
      <c r="I135" s="184">
        <v>4.4000000000000002E-4</v>
      </c>
      <c r="J135" s="185">
        <f t="shared" si="13"/>
        <v>1.8975E-4</v>
      </c>
      <c r="K135" s="185">
        <f>IFERROR(VLOOKUP($C135,'Nom Prénom'!$A:$I,8,0),"")</f>
        <v>0</v>
      </c>
      <c r="L135" s="185">
        <f t="shared" si="11"/>
        <v>0</v>
      </c>
      <c r="M135" s="185">
        <f>IFERROR(VLOOKUP($C135,'Nom Prénom'!$A:$I,9,0),"")</f>
        <v>0</v>
      </c>
      <c r="N135" s="186">
        <f>IFERROR($J135/(VLOOKUP($H135,VLEP!$A:$B,2,0)),"")</f>
        <v>1.2650000000000001</v>
      </c>
      <c r="O135" s="187">
        <f t="shared" si="12"/>
        <v>1.2650000000000001</v>
      </c>
    </row>
    <row r="136" spans="1:15" ht="20.100000000000001" customHeight="1" x14ac:dyDescent="0.35">
      <c r="A136" s="2">
        <f>IFERROR(VLOOKUP($C136,'Nom Prénom'!$A:$G,7,0),"")</f>
        <v>2019</v>
      </c>
      <c r="B136" s="184" t="str">
        <f>IFERROR(VLOOKUP($C136,'Nom Prénom'!$A:$G,6,0),"")</f>
        <v>GEH7</v>
      </c>
      <c r="C136" s="1" t="s">
        <v>89</v>
      </c>
      <c r="D136" s="2">
        <f>IFERROR(VLOOKUP($C136,'Nom Prénom'!$A:$G,2,0),"")</f>
        <v>480</v>
      </c>
      <c r="E136" s="2">
        <f>IFERROR(VLOOKUP($C136,'Nom Prénom'!$A:$G,3,0),"")</f>
        <v>280</v>
      </c>
      <c r="F136" s="2">
        <f>IFERROR(VLOOKUP($C136,'Nom Prénom'!$A:$G,4,0),"")</f>
        <v>0</v>
      </c>
      <c r="G136" s="2">
        <f>IFERROR(VLOOKUP($C136,'Nom Prénom'!$A:$G,5,0),"")</f>
        <v>40</v>
      </c>
      <c r="H136" s="184" t="s">
        <v>24</v>
      </c>
      <c r="I136" s="184"/>
      <c r="J136" s="185">
        <f t="shared" si="13"/>
        <v>0</v>
      </c>
      <c r="K136" s="185">
        <f>IFERROR(VLOOKUP($C136,'Nom Prénom'!$A:$I,8,0),"")</f>
        <v>0</v>
      </c>
      <c r="L136" s="185">
        <f t="shared" si="11"/>
        <v>0</v>
      </c>
      <c r="M136" s="185">
        <f>IFERROR(VLOOKUP($C136,'Nom Prénom'!$A:$I,9,0),"")</f>
        <v>0</v>
      </c>
      <c r="N136" s="186">
        <f>IFERROR($J136/(VLOOKUP($H136,VLEP!$A:$B,2,0)),"")</f>
        <v>0</v>
      </c>
      <c r="O136" s="187"/>
    </row>
    <row r="137" spans="1:15" ht="20.100000000000001" customHeight="1" x14ac:dyDescent="0.35">
      <c r="A137" s="2">
        <f>IFERROR(VLOOKUP($C137,'Nom Prénom'!$A:$G,7,0),"")</f>
        <v>2019</v>
      </c>
      <c r="B137" s="184" t="str">
        <f>IFERROR(VLOOKUP($C137,'Nom Prénom'!$A:$G,6,0),"")</f>
        <v>GEH7</v>
      </c>
      <c r="C137" s="1" t="s">
        <v>89</v>
      </c>
      <c r="D137" s="2">
        <f>IFERROR(VLOOKUP($C137,'Nom Prénom'!$A:$G,2,0),"")</f>
        <v>480</v>
      </c>
      <c r="E137" s="2">
        <f>IFERROR(VLOOKUP($C137,'Nom Prénom'!$A:$G,3,0),"")</f>
        <v>280</v>
      </c>
      <c r="F137" s="2">
        <f>IFERROR(VLOOKUP($C137,'Nom Prénom'!$A:$G,4,0),"")</f>
        <v>0</v>
      </c>
      <c r="G137" s="2">
        <f>IFERROR(VLOOKUP($C137,'Nom Prénom'!$A:$G,5,0),"")</f>
        <v>40</v>
      </c>
      <c r="H137" s="184" t="s">
        <v>23</v>
      </c>
      <c r="I137" s="184">
        <v>1.22</v>
      </c>
      <c r="J137" s="185">
        <f t="shared" si="13"/>
        <v>0.52612499999999995</v>
      </c>
      <c r="K137" s="185">
        <f>IFERROR(VLOOKUP($C137,'Nom Prénom'!$A:$I,8,0),"")</f>
        <v>0</v>
      </c>
      <c r="L137" s="185">
        <f t="shared" si="11"/>
        <v>0</v>
      </c>
      <c r="M137" s="185">
        <f>IFERROR(VLOOKUP($C137,'Nom Prénom'!$A:$I,9,0),"")</f>
        <v>0</v>
      </c>
      <c r="N137" s="186">
        <f>IFERROR($J137/(VLOOKUP($H137,VLEP!$A:$B,2,0)),"")</f>
        <v>5.2612499999999993E-2</v>
      </c>
      <c r="O137" s="187">
        <f t="shared" ref="O137:O150" si="14">N137</f>
        <v>5.2612499999999993E-2</v>
      </c>
    </row>
    <row r="138" spans="1:15" ht="20.100000000000001" customHeight="1" x14ac:dyDescent="0.35">
      <c r="A138" s="2">
        <f>IFERROR(VLOOKUP($C138,'Nom Prénom'!$A:$G,7,0),"")</f>
        <v>2019</v>
      </c>
      <c r="B138" s="184" t="str">
        <f>IFERROR(VLOOKUP($C138,'Nom Prénom'!$A:$G,6,0),"")</f>
        <v>GEH8</v>
      </c>
      <c r="C138" s="1" t="s">
        <v>91</v>
      </c>
      <c r="D138" s="2">
        <f>IFERROR(VLOOKUP($C138,'Nom Prénom'!$A:$G,2,0),"")</f>
        <v>390</v>
      </c>
      <c r="E138" s="2">
        <f>IFERROR(VLOOKUP($C138,'Nom Prénom'!$A:$G,3,0),"")</f>
        <v>0</v>
      </c>
      <c r="F138" s="2">
        <f>IFERROR(VLOOKUP($C138,'Nom Prénom'!$A:$G,4,0),"")</f>
        <v>0</v>
      </c>
      <c r="G138" s="2">
        <f>IFERROR(VLOOKUP($C138,'Nom Prénom'!$A:$G,5,0),"")</f>
        <v>1</v>
      </c>
      <c r="H138" s="184" t="s">
        <v>27</v>
      </c>
      <c r="I138" s="184">
        <v>1.7999999999999999E-2</v>
      </c>
      <c r="J138" s="185">
        <f t="shared" si="13"/>
        <v>1.7999999999999999E-2</v>
      </c>
      <c r="K138" s="185">
        <f>IFERROR(VLOOKUP($C138,'Nom Prénom'!$A:$I,8,0),"")</f>
        <v>0</v>
      </c>
      <c r="L138" s="185">
        <f t="shared" si="11"/>
        <v>0</v>
      </c>
      <c r="M138" s="185">
        <f>IFERROR(VLOOKUP($C138,'Nom Prénom'!$A:$I,9,0),"")</f>
        <v>0</v>
      </c>
      <c r="N138" s="186">
        <f>IFERROR($J138/(VLOOKUP($H138,VLEP!$A:$B,2,0)),"")</f>
        <v>5.5384615384615381E-3</v>
      </c>
      <c r="O138" s="187">
        <f t="shared" si="14"/>
        <v>5.5384615384615381E-3</v>
      </c>
    </row>
    <row r="139" spans="1:15" ht="20.100000000000001" customHeight="1" x14ac:dyDescent="0.35">
      <c r="A139" s="2">
        <f>IFERROR(VLOOKUP($C139,'Nom Prénom'!$A:$G,7,0),"")</f>
        <v>2019</v>
      </c>
      <c r="B139" s="184" t="str">
        <f>IFERROR(VLOOKUP($C139,'Nom Prénom'!$A:$G,6,0),"")</f>
        <v>GEH8</v>
      </c>
      <c r="C139" s="1" t="s">
        <v>91</v>
      </c>
      <c r="D139" s="2">
        <f>IFERROR(VLOOKUP($C139,'Nom Prénom'!$A:$G,2,0),"")</f>
        <v>390</v>
      </c>
      <c r="E139" s="2">
        <f>IFERROR(VLOOKUP($C139,'Nom Prénom'!$A:$G,3,0),"")</f>
        <v>0</v>
      </c>
      <c r="F139" s="2">
        <f>IFERROR(VLOOKUP($C139,'Nom Prénom'!$A:$G,4,0),"")</f>
        <v>0</v>
      </c>
      <c r="G139" s="2">
        <f>IFERROR(VLOOKUP($C139,'Nom Prénom'!$A:$G,5,0),"")</f>
        <v>1</v>
      </c>
      <c r="H139" s="184" t="s">
        <v>28</v>
      </c>
      <c r="I139" s="184">
        <v>1.2999999999999999E-5</v>
      </c>
      <c r="J139" s="185">
        <f t="shared" si="13"/>
        <v>1.2999999999999999E-5</v>
      </c>
      <c r="K139" s="185">
        <f>IFERROR(VLOOKUP($C139,'Nom Prénom'!$A:$I,8,0),"")</f>
        <v>0</v>
      </c>
      <c r="L139" s="185">
        <f t="shared" si="11"/>
        <v>0</v>
      </c>
      <c r="M139" s="185">
        <f>IFERROR(VLOOKUP($C139,'Nom Prénom'!$A:$I,9,0),"")</f>
        <v>0</v>
      </c>
      <c r="N139" s="186">
        <f>IFERROR($J139/(VLOOKUP($H139,VLEP!$A:$B,2,0)),"")</f>
        <v>8.666666666666667E-2</v>
      </c>
      <c r="O139" s="187">
        <f t="shared" si="14"/>
        <v>8.666666666666667E-2</v>
      </c>
    </row>
    <row r="140" spans="1:15" ht="20.100000000000001" customHeight="1" x14ac:dyDescent="0.35">
      <c r="A140" s="2">
        <f>IFERROR(VLOOKUP($C140,'Nom Prénom'!$A:$G,7,0),"")</f>
        <v>2019</v>
      </c>
      <c r="B140" s="184" t="str">
        <f>IFERROR(VLOOKUP($C140,'Nom Prénom'!$A:$G,6,0),"")</f>
        <v>GEH8</v>
      </c>
      <c r="C140" s="1" t="s">
        <v>91</v>
      </c>
      <c r="D140" s="2">
        <f>IFERROR(VLOOKUP($C140,'Nom Prénom'!$A:$G,2,0),"")</f>
        <v>390</v>
      </c>
      <c r="E140" s="2">
        <f>IFERROR(VLOOKUP($C140,'Nom Prénom'!$A:$G,3,0),"")</f>
        <v>0</v>
      </c>
      <c r="F140" s="2">
        <f>IFERROR(VLOOKUP($C140,'Nom Prénom'!$A:$G,4,0),"")</f>
        <v>0</v>
      </c>
      <c r="G140" s="2">
        <f>IFERROR(VLOOKUP($C140,'Nom Prénom'!$A:$G,5,0),"")</f>
        <v>1</v>
      </c>
      <c r="H140" s="184" t="s">
        <v>24</v>
      </c>
      <c r="I140" s="184">
        <v>0.15</v>
      </c>
      <c r="J140" s="185">
        <f t="shared" si="13"/>
        <v>0.15</v>
      </c>
      <c r="K140" s="185">
        <f>IFERROR(VLOOKUP($C140,'Nom Prénom'!$A:$I,8,0),"")</f>
        <v>0</v>
      </c>
      <c r="L140" s="185">
        <f t="shared" si="11"/>
        <v>0</v>
      </c>
      <c r="M140" s="185">
        <f>IFERROR(VLOOKUP($C140,'Nom Prénom'!$A:$I,9,0),"")</f>
        <v>0</v>
      </c>
      <c r="N140" s="186">
        <f>IFERROR($J140/(VLOOKUP($H140,VLEP!$A:$B,2,0)),"")</f>
        <v>0.03</v>
      </c>
      <c r="O140" s="187">
        <f t="shared" si="14"/>
        <v>0.03</v>
      </c>
    </row>
    <row r="141" spans="1:15" ht="20.100000000000001" customHeight="1" x14ac:dyDescent="0.35">
      <c r="A141" s="2">
        <f>IFERROR(VLOOKUP($C141,'Nom Prénom'!$A:$G,7,0),"")</f>
        <v>2019</v>
      </c>
      <c r="B141" s="184" t="str">
        <f>IFERROR(VLOOKUP($C141,'Nom Prénom'!$A:$G,6,0),"")</f>
        <v>GEH8</v>
      </c>
      <c r="C141" s="1" t="s">
        <v>91</v>
      </c>
      <c r="D141" s="2">
        <f>IFERROR(VLOOKUP($C141,'Nom Prénom'!$A:$G,2,0),"")</f>
        <v>390</v>
      </c>
      <c r="E141" s="2">
        <f>IFERROR(VLOOKUP($C141,'Nom Prénom'!$A:$G,3,0),"")</f>
        <v>0</v>
      </c>
      <c r="F141" s="2">
        <f>IFERROR(VLOOKUP($C141,'Nom Prénom'!$A:$G,4,0),"")</f>
        <v>0</v>
      </c>
      <c r="G141" s="2">
        <f>IFERROR(VLOOKUP($C141,'Nom Prénom'!$A:$G,5,0),"")</f>
        <v>1</v>
      </c>
      <c r="H141" s="184" t="s">
        <v>23</v>
      </c>
      <c r="I141" s="184">
        <v>0.22</v>
      </c>
      <c r="J141" s="185">
        <f t="shared" si="13"/>
        <v>0.22</v>
      </c>
      <c r="K141" s="185">
        <f>IFERROR(VLOOKUP($C141,'Nom Prénom'!$A:$I,8,0),"")</f>
        <v>0</v>
      </c>
      <c r="L141" s="185">
        <f t="shared" si="11"/>
        <v>0</v>
      </c>
      <c r="M141" s="185">
        <f>IFERROR(VLOOKUP($C141,'Nom Prénom'!$A:$I,9,0),"")</f>
        <v>0</v>
      </c>
      <c r="N141" s="186">
        <f>IFERROR($J141/(VLOOKUP($H141,VLEP!$A:$B,2,0)),"")</f>
        <v>2.1999999999999999E-2</v>
      </c>
      <c r="O141" s="187">
        <f t="shared" si="14"/>
        <v>2.1999999999999999E-2</v>
      </c>
    </row>
    <row r="142" spans="1:15" ht="20.100000000000001" customHeight="1" x14ac:dyDescent="0.35">
      <c r="A142" s="2" t="str">
        <f>IFERROR(VLOOKUP($C142,'Nom Prénom'!$A:$G,7,0),"")</f>
        <v/>
      </c>
      <c r="B142" s="184" t="str">
        <f>IFERROR(VLOOKUP($C142,'Nom Prénom'!$A:$G,6,0),"")</f>
        <v/>
      </c>
      <c r="C142" s="1" t="s">
        <v>127</v>
      </c>
      <c r="D142" s="2" t="str">
        <f>IFERROR(VLOOKUP($C142,'Nom Prénom'!$A:$G,2,0),"")</f>
        <v/>
      </c>
      <c r="E142" s="2" t="str">
        <f>IFERROR(VLOOKUP($C142,'Nom Prénom'!$A:$G,3,0),"")</f>
        <v/>
      </c>
      <c r="F142" s="2" t="str">
        <f>IFERROR(VLOOKUP($C142,'Nom Prénom'!$A:$G,4,0),"")</f>
        <v/>
      </c>
      <c r="G142" s="2" t="str">
        <f>IFERROR(VLOOKUP($C142,'Nom Prénom'!$A:$G,5,0),"")</f>
        <v/>
      </c>
      <c r="H142" s="184" t="s">
        <v>27</v>
      </c>
      <c r="I142" s="184">
        <v>1.0999999999999999E-2</v>
      </c>
      <c r="J142" s="185" t="str">
        <f t="shared" si="13"/>
        <v/>
      </c>
      <c r="K142" s="185" t="str">
        <f>IFERROR(VLOOKUP($C142,'Nom Prénom'!$A:$I,8,0),"")</f>
        <v/>
      </c>
      <c r="L142" s="185" t="str">
        <f t="shared" si="11"/>
        <v/>
      </c>
      <c r="M142" s="185" t="str">
        <f>IFERROR(VLOOKUP($C142,'Nom Prénom'!$A:$I,9,0),"")</f>
        <v/>
      </c>
      <c r="N142" s="186" t="str">
        <f>IFERROR($J142/(VLOOKUP($H142,VLEP!$A:$B,2,0)),"")</f>
        <v/>
      </c>
      <c r="O142" s="187" t="str">
        <f t="shared" si="14"/>
        <v/>
      </c>
    </row>
    <row r="143" spans="1:15" ht="20.100000000000001" customHeight="1" x14ac:dyDescent="0.35">
      <c r="A143" s="2" t="str">
        <f>IFERROR(VLOOKUP($C143,'Nom Prénom'!$A:$G,7,0),"")</f>
        <v/>
      </c>
      <c r="B143" s="184" t="str">
        <f>IFERROR(VLOOKUP($C143,'Nom Prénom'!$A:$G,6,0),"")</f>
        <v/>
      </c>
      <c r="C143" s="1" t="s">
        <v>127</v>
      </c>
      <c r="D143" s="2" t="str">
        <f>IFERROR(VLOOKUP($C143,'Nom Prénom'!$A:$G,2,0),"")</f>
        <v/>
      </c>
      <c r="E143" s="2" t="str">
        <f>IFERROR(VLOOKUP($C143,'Nom Prénom'!$A:$G,3,0),"")</f>
        <v/>
      </c>
      <c r="F143" s="2" t="str">
        <f>IFERROR(VLOOKUP($C143,'Nom Prénom'!$A:$G,4,0),"")</f>
        <v/>
      </c>
      <c r="G143" s="2" t="str">
        <f>IFERROR(VLOOKUP($C143,'Nom Prénom'!$A:$G,5,0),"")</f>
        <v/>
      </c>
      <c r="H143" s="184" t="s">
        <v>28</v>
      </c>
      <c r="I143" s="184">
        <v>1.1E-5</v>
      </c>
      <c r="J143" s="185" t="str">
        <f t="shared" si="13"/>
        <v/>
      </c>
      <c r="K143" s="185" t="str">
        <f>IFERROR(VLOOKUP($C143,'Nom Prénom'!$A:$I,8,0),"")</f>
        <v/>
      </c>
      <c r="L143" s="185" t="str">
        <f t="shared" si="11"/>
        <v/>
      </c>
      <c r="M143" s="185" t="str">
        <f>IFERROR(VLOOKUP($C143,'Nom Prénom'!$A:$I,9,0),"")</f>
        <v/>
      </c>
      <c r="N143" s="186" t="str">
        <f>IFERROR($J143/(VLOOKUP($H143,VLEP!$A:$B,2,0)),"")</f>
        <v/>
      </c>
      <c r="O143" s="187" t="str">
        <f t="shared" si="14"/>
        <v/>
      </c>
    </row>
    <row r="144" spans="1:15" ht="20.100000000000001" customHeight="1" x14ac:dyDescent="0.35">
      <c r="A144" s="2" t="str">
        <f>IFERROR(VLOOKUP($C144,'Nom Prénom'!$A:$G,7,0),"")</f>
        <v/>
      </c>
      <c r="B144" s="184" t="str">
        <f>IFERROR(VLOOKUP($C144,'Nom Prénom'!$A:$G,6,0),"")</f>
        <v/>
      </c>
      <c r="C144" s="1" t="s">
        <v>127</v>
      </c>
      <c r="D144" s="2" t="str">
        <f>IFERROR(VLOOKUP($C144,'Nom Prénom'!$A:$G,2,0),"")</f>
        <v/>
      </c>
      <c r="E144" s="2" t="str">
        <f>IFERROR(VLOOKUP($C144,'Nom Prénom'!$A:$G,3,0),"")</f>
        <v/>
      </c>
      <c r="F144" s="2" t="str">
        <f>IFERROR(VLOOKUP($C144,'Nom Prénom'!$A:$G,4,0),"")</f>
        <v/>
      </c>
      <c r="G144" s="2" t="str">
        <f>IFERROR(VLOOKUP($C144,'Nom Prénom'!$A:$G,5,0),"")</f>
        <v/>
      </c>
      <c r="H144" s="184" t="s">
        <v>24</v>
      </c>
      <c r="I144" s="184">
        <v>0.34</v>
      </c>
      <c r="J144" s="185" t="str">
        <f t="shared" si="13"/>
        <v/>
      </c>
      <c r="K144" s="185" t="str">
        <f>IFERROR(VLOOKUP($C144,'Nom Prénom'!$A:$I,8,0),"")</f>
        <v/>
      </c>
      <c r="L144" s="185" t="str">
        <f t="shared" si="11"/>
        <v/>
      </c>
      <c r="M144" s="185" t="str">
        <f>IFERROR(VLOOKUP($C144,'Nom Prénom'!$A:$I,9,0),"")</f>
        <v/>
      </c>
      <c r="N144" s="186" t="str">
        <f>IFERROR($J144/(VLOOKUP($H144,VLEP!$A:$B,2,0)),"")</f>
        <v/>
      </c>
      <c r="O144" s="187" t="str">
        <f t="shared" si="14"/>
        <v/>
      </c>
    </row>
    <row r="145" spans="1:15" ht="20.100000000000001" customHeight="1" x14ac:dyDescent="0.35">
      <c r="A145" s="2" t="str">
        <f>IFERROR(VLOOKUP($C145,'Nom Prénom'!$A:$G,7,0),"")</f>
        <v/>
      </c>
      <c r="B145" s="184" t="str">
        <f>IFERROR(VLOOKUP($C145,'Nom Prénom'!$A:$G,6,0),"")</f>
        <v/>
      </c>
      <c r="C145" s="1" t="s">
        <v>127</v>
      </c>
      <c r="D145" s="2" t="str">
        <f>IFERROR(VLOOKUP($C145,'Nom Prénom'!$A:$G,2,0),"")</f>
        <v/>
      </c>
      <c r="E145" s="2" t="str">
        <f>IFERROR(VLOOKUP($C145,'Nom Prénom'!$A:$G,3,0),"")</f>
        <v/>
      </c>
      <c r="F145" s="2" t="str">
        <f>IFERROR(VLOOKUP($C145,'Nom Prénom'!$A:$G,4,0),"")</f>
        <v/>
      </c>
      <c r="G145" s="2" t="str">
        <f>IFERROR(VLOOKUP($C145,'Nom Prénom'!$A:$G,5,0),"")</f>
        <v/>
      </c>
      <c r="H145" s="184" t="s">
        <v>23</v>
      </c>
      <c r="I145" s="184">
        <v>2.09</v>
      </c>
      <c r="J145" s="185" t="str">
        <f t="shared" si="13"/>
        <v/>
      </c>
      <c r="K145" s="185" t="str">
        <f>IFERROR(VLOOKUP($C145,'Nom Prénom'!$A:$I,8,0),"")</f>
        <v/>
      </c>
      <c r="L145" s="185" t="str">
        <f t="shared" si="11"/>
        <v/>
      </c>
      <c r="M145" s="185" t="str">
        <f>IFERROR(VLOOKUP($C145,'Nom Prénom'!$A:$I,9,0),"")</f>
        <v/>
      </c>
      <c r="N145" s="186" t="str">
        <f>IFERROR($J145/(VLOOKUP($H145,VLEP!$A:$B,2,0)),"")</f>
        <v/>
      </c>
      <c r="O145" s="187" t="str">
        <f t="shared" si="14"/>
        <v/>
      </c>
    </row>
    <row r="146" spans="1:15" ht="20.100000000000001" customHeight="1" x14ac:dyDescent="0.35">
      <c r="A146" s="2">
        <f>IFERROR(VLOOKUP($C146,'Nom Prénom'!$A:$G,7,0),"")</f>
        <v>2019</v>
      </c>
      <c r="B146" s="184" t="str">
        <f>IFERROR(VLOOKUP($C146,'Nom Prénom'!$A:$G,6,0),"")</f>
        <v>GEH8</v>
      </c>
      <c r="C146" s="1" t="s">
        <v>92</v>
      </c>
      <c r="D146" s="2">
        <f>IFERROR(VLOOKUP($C146,'Nom Prénom'!$A:$G,2,0),"")</f>
        <v>475</v>
      </c>
      <c r="E146" s="2">
        <f>IFERROR(VLOOKUP($C146,'Nom Prénom'!$A:$G,3,0),"")</f>
        <v>0</v>
      </c>
      <c r="F146" s="2">
        <f>IFERROR(VLOOKUP($C146,'Nom Prénom'!$A:$G,4,0),"")</f>
        <v>0</v>
      </c>
      <c r="G146" s="2">
        <f>IFERROR(VLOOKUP($C146,'Nom Prénom'!$A:$G,5,0),"")</f>
        <v>1</v>
      </c>
      <c r="H146" s="184" t="s">
        <v>27</v>
      </c>
      <c r="I146" s="184">
        <v>1.0999999999999999E-2</v>
      </c>
      <c r="J146" s="185">
        <f t="shared" si="13"/>
        <v>1.0999999999999999E-2</v>
      </c>
      <c r="K146" s="185">
        <f>IFERROR(VLOOKUP($C146,'Nom Prénom'!$A:$I,8,0),"")</f>
        <v>0</v>
      </c>
      <c r="L146" s="185">
        <f t="shared" si="11"/>
        <v>0</v>
      </c>
      <c r="M146" s="185">
        <f>IFERROR(VLOOKUP($C146,'Nom Prénom'!$A:$I,9,0),"")</f>
        <v>0</v>
      </c>
      <c r="N146" s="186">
        <f>IFERROR($J146/(VLOOKUP($H146,VLEP!$A:$B,2,0)),"")</f>
        <v>3.3846153846153844E-3</v>
      </c>
      <c r="O146" s="187">
        <f t="shared" si="14"/>
        <v>3.3846153846153844E-3</v>
      </c>
    </row>
    <row r="147" spans="1:15" ht="20.100000000000001" customHeight="1" x14ac:dyDescent="0.35">
      <c r="A147" s="2">
        <f>IFERROR(VLOOKUP($C147,'Nom Prénom'!$A:$G,7,0),"")</f>
        <v>2019</v>
      </c>
      <c r="B147" s="184" t="str">
        <f>IFERROR(VLOOKUP($C147,'Nom Prénom'!$A:$G,6,0),"")</f>
        <v>GEH8</v>
      </c>
      <c r="C147" s="1" t="s">
        <v>92</v>
      </c>
      <c r="D147" s="2">
        <f>IFERROR(VLOOKUP($C147,'Nom Prénom'!$A:$G,2,0),"")</f>
        <v>475</v>
      </c>
      <c r="E147" s="2">
        <f>IFERROR(VLOOKUP($C147,'Nom Prénom'!$A:$G,3,0),"")</f>
        <v>0</v>
      </c>
      <c r="F147" s="2">
        <f>IFERROR(VLOOKUP($C147,'Nom Prénom'!$A:$G,4,0),"")</f>
        <v>0</v>
      </c>
      <c r="G147" s="2">
        <f>IFERROR(VLOOKUP($C147,'Nom Prénom'!$A:$G,5,0),"")</f>
        <v>1</v>
      </c>
      <c r="H147" s="184" t="s">
        <v>28</v>
      </c>
      <c r="I147" s="184">
        <v>1.8E-5</v>
      </c>
      <c r="J147" s="185">
        <f t="shared" si="13"/>
        <v>1.8E-5</v>
      </c>
      <c r="K147" s="185">
        <f>IFERROR(VLOOKUP($C147,'Nom Prénom'!$A:$I,8,0),"")</f>
        <v>0</v>
      </c>
      <c r="L147" s="185">
        <f t="shared" si="11"/>
        <v>0</v>
      </c>
      <c r="M147" s="185">
        <f>IFERROR(VLOOKUP($C147,'Nom Prénom'!$A:$I,9,0),"")</f>
        <v>0</v>
      </c>
      <c r="N147" s="186">
        <f>IFERROR($J147/(VLOOKUP($H147,VLEP!$A:$B,2,0)),"")</f>
        <v>0.12000000000000001</v>
      </c>
      <c r="O147" s="187">
        <f t="shared" si="14"/>
        <v>0.12000000000000001</v>
      </c>
    </row>
    <row r="148" spans="1:15" ht="20.100000000000001" customHeight="1" x14ac:dyDescent="0.35">
      <c r="A148" s="2">
        <f>IFERROR(VLOOKUP($C148,'Nom Prénom'!$A:$G,7,0),"")</f>
        <v>2019</v>
      </c>
      <c r="B148" s="184" t="str">
        <f>IFERROR(VLOOKUP($C148,'Nom Prénom'!$A:$G,6,0),"")</f>
        <v>GEH8</v>
      </c>
      <c r="C148" s="1" t="s">
        <v>92</v>
      </c>
      <c r="D148" s="2">
        <f>IFERROR(VLOOKUP($C148,'Nom Prénom'!$A:$G,2,0),"")</f>
        <v>475</v>
      </c>
      <c r="E148" s="2">
        <f>IFERROR(VLOOKUP($C148,'Nom Prénom'!$A:$G,3,0),"")</f>
        <v>0</v>
      </c>
      <c r="F148" s="2">
        <f>IFERROR(VLOOKUP($C148,'Nom Prénom'!$A:$G,4,0),"")</f>
        <v>0</v>
      </c>
      <c r="G148" s="2">
        <f>IFERROR(VLOOKUP($C148,'Nom Prénom'!$A:$G,5,0),"")</f>
        <v>1</v>
      </c>
      <c r="H148" s="184" t="s">
        <v>24</v>
      </c>
      <c r="I148" s="184">
        <v>0.15</v>
      </c>
      <c r="J148" s="185">
        <f t="shared" si="13"/>
        <v>0.15</v>
      </c>
      <c r="K148" s="185">
        <f>IFERROR(VLOOKUP($C148,'Nom Prénom'!$A:$I,8,0),"")</f>
        <v>0</v>
      </c>
      <c r="L148" s="185">
        <f t="shared" si="11"/>
        <v>0</v>
      </c>
      <c r="M148" s="185">
        <f>IFERROR(VLOOKUP($C148,'Nom Prénom'!$A:$I,9,0),"")</f>
        <v>0</v>
      </c>
      <c r="N148" s="186">
        <f>IFERROR($J148/(VLOOKUP($H148,VLEP!$A:$B,2,0)),"")</f>
        <v>0.03</v>
      </c>
      <c r="O148" s="187">
        <f t="shared" si="14"/>
        <v>0.03</v>
      </c>
    </row>
    <row r="149" spans="1:15" ht="20.100000000000001" customHeight="1" x14ac:dyDescent="0.35">
      <c r="A149" s="2">
        <f>IFERROR(VLOOKUP($C149,'Nom Prénom'!$A:$G,7,0),"")</f>
        <v>2019</v>
      </c>
      <c r="B149" s="184" t="str">
        <f>IFERROR(VLOOKUP($C149,'Nom Prénom'!$A:$G,6,0),"")</f>
        <v>GEH8</v>
      </c>
      <c r="C149" s="1" t="s">
        <v>92</v>
      </c>
      <c r="D149" s="2">
        <f>IFERROR(VLOOKUP($C149,'Nom Prénom'!$A:$G,2,0),"")</f>
        <v>475</v>
      </c>
      <c r="E149" s="2">
        <f>IFERROR(VLOOKUP($C149,'Nom Prénom'!$A:$G,3,0),"")</f>
        <v>0</v>
      </c>
      <c r="F149" s="2">
        <f>IFERROR(VLOOKUP($C149,'Nom Prénom'!$A:$G,4,0),"")</f>
        <v>0</v>
      </c>
      <c r="G149" s="2">
        <f>IFERROR(VLOOKUP($C149,'Nom Prénom'!$A:$G,5,0),"")</f>
        <v>1</v>
      </c>
      <c r="H149" s="184" t="s">
        <v>23</v>
      </c>
      <c r="I149" s="184">
        <v>0.4</v>
      </c>
      <c r="J149" s="185">
        <f t="shared" si="13"/>
        <v>0.4</v>
      </c>
      <c r="K149" s="185">
        <f>IFERROR(VLOOKUP($C149,'Nom Prénom'!$A:$I,8,0),"")</f>
        <v>0</v>
      </c>
      <c r="L149" s="185">
        <f t="shared" si="11"/>
        <v>0</v>
      </c>
      <c r="M149" s="185">
        <f>IFERROR(VLOOKUP($C149,'Nom Prénom'!$A:$I,9,0),"")</f>
        <v>0</v>
      </c>
      <c r="N149" s="186">
        <f>IFERROR($J149/(VLOOKUP($H149,VLEP!$A:$B,2,0)),"")</f>
        <v>0.04</v>
      </c>
      <c r="O149" s="187">
        <f t="shared" si="14"/>
        <v>0.04</v>
      </c>
    </row>
    <row r="150" spans="1:15" ht="20.100000000000001" customHeight="1" x14ac:dyDescent="0.35">
      <c r="A150" s="2" t="str">
        <f>IFERROR(VLOOKUP($C150,'Nom Prénom'!$A:$G,7,0),"")</f>
        <v/>
      </c>
      <c r="B150" s="184" t="str">
        <f>IFERROR(VLOOKUP($C150,'Nom Prénom'!$A:$G,6,0),"")</f>
        <v/>
      </c>
      <c r="C150" s="1" t="s">
        <v>124</v>
      </c>
      <c r="D150" s="2" t="str">
        <f>IFERROR(VLOOKUP($C150,'Nom Prénom'!$A:$G,2,0),"")</f>
        <v/>
      </c>
      <c r="E150" s="2" t="str">
        <f>IFERROR(VLOOKUP($C150,'Nom Prénom'!$A:$G,3,0),"")</f>
        <v/>
      </c>
      <c r="F150" s="2" t="str">
        <f>IFERROR(VLOOKUP($C150,'Nom Prénom'!$A:$G,4,0),"")</f>
        <v/>
      </c>
      <c r="G150" s="2" t="str">
        <f>IFERROR(VLOOKUP($C150,'Nom Prénom'!$A:$G,5,0),"")</f>
        <v/>
      </c>
      <c r="H150" s="184" t="s">
        <v>27</v>
      </c>
      <c r="I150" s="184">
        <v>3.5000000000000003E-2</v>
      </c>
      <c r="J150" s="185" t="str">
        <f t="shared" si="13"/>
        <v/>
      </c>
      <c r="K150" s="185" t="str">
        <f>IFERROR(VLOOKUP($C150,'Nom Prénom'!$A:$I,8,0),"")</f>
        <v/>
      </c>
      <c r="L150" s="185" t="str">
        <f t="shared" si="11"/>
        <v/>
      </c>
      <c r="M150" s="185" t="str">
        <f>IFERROR(VLOOKUP($C150,'Nom Prénom'!$A:$I,9,0),"")</f>
        <v/>
      </c>
      <c r="N150" s="186" t="str">
        <f>IFERROR($J150/(VLOOKUP($H150,VLEP!$A:$B,2,0)),"")</f>
        <v/>
      </c>
      <c r="O150" s="187" t="str">
        <f t="shared" si="14"/>
        <v/>
      </c>
    </row>
    <row r="151" spans="1:15" ht="20.100000000000001" customHeight="1" x14ac:dyDescent="0.35">
      <c r="A151" s="2" t="str">
        <f>IFERROR(VLOOKUP($C151,'Nom Prénom'!$A:$G,7,0),"")</f>
        <v/>
      </c>
      <c r="B151" s="184" t="str">
        <f>IFERROR(VLOOKUP($C151,'Nom Prénom'!$A:$G,6,0),"")</f>
        <v/>
      </c>
      <c r="C151" s="1" t="s">
        <v>124</v>
      </c>
      <c r="D151" s="2" t="str">
        <f>IFERROR(VLOOKUP($C151,'Nom Prénom'!$A:$G,2,0),"")</f>
        <v/>
      </c>
      <c r="E151" s="2" t="str">
        <f>IFERROR(VLOOKUP($C151,'Nom Prénom'!$A:$G,3,0),"")</f>
        <v/>
      </c>
      <c r="F151" s="2" t="str">
        <f>IFERROR(VLOOKUP($C151,'Nom Prénom'!$A:$G,4,0),"")</f>
        <v/>
      </c>
      <c r="G151" s="2" t="str">
        <f>IFERROR(VLOOKUP($C151,'Nom Prénom'!$A:$G,5,0),"")</f>
        <v/>
      </c>
      <c r="H151" s="184" t="s">
        <v>28</v>
      </c>
      <c r="I151" s="184"/>
      <c r="J151" s="185" t="str">
        <f t="shared" si="13"/>
        <v/>
      </c>
      <c r="K151" s="185" t="str">
        <f>IFERROR(VLOOKUP($C151,'Nom Prénom'!$A:$I,8,0),"")</f>
        <v/>
      </c>
      <c r="L151" s="185" t="str">
        <f t="shared" si="11"/>
        <v/>
      </c>
      <c r="M151" s="185" t="str">
        <f>IFERROR(VLOOKUP($C151,'Nom Prénom'!$A:$I,9,0),"")</f>
        <v/>
      </c>
      <c r="N151" s="186" t="str">
        <f>IFERROR($J151/(VLOOKUP($H151,VLEP!$A:$B,2,0)),"")</f>
        <v/>
      </c>
      <c r="O151" s="187"/>
    </row>
    <row r="152" spans="1:15" ht="20.100000000000001" customHeight="1" x14ac:dyDescent="0.35">
      <c r="A152" s="2" t="str">
        <f>IFERROR(VLOOKUP($C152,'Nom Prénom'!$A:$G,7,0),"")</f>
        <v/>
      </c>
      <c r="B152" s="184" t="str">
        <f>IFERROR(VLOOKUP($C152,'Nom Prénom'!$A:$G,6,0),"")</f>
        <v/>
      </c>
      <c r="C152" s="1" t="s">
        <v>124</v>
      </c>
      <c r="D152" s="2" t="str">
        <f>IFERROR(VLOOKUP($C152,'Nom Prénom'!$A:$G,2,0),"")</f>
        <v/>
      </c>
      <c r="E152" s="2" t="str">
        <f>IFERROR(VLOOKUP($C152,'Nom Prénom'!$A:$G,3,0),"")</f>
        <v/>
      </c>
      <c r="F152" s="2" t="str">
        <f>IFERROR(VLOOKUP($C152,'Nom Prénom'!$A:$G,4,0),"")</f>
        <v/>
      </c>
      <c r="G152" s="2" t="str">
        <f>IFERROR(VLOOKUP($C152,'Nom Prénom'!$A:$G,5,0),"")</f>
        <v/>
      </c>
      <c r="H152" s="184" t="s">
        <v>24</v>
      </c>
      <c r="I152" s="184"/>
      <c r="J152" s="185" t="str">
        <f t="shared" si="13"/>
        <v/>
      </c>
      <c r="K152" s="185" t="str">
        <f>IFERROR(VLOOKUP($C152,'Nom Prénom'!$A:$I,8,0),"")</f>
        <v/>
      </c>
      <c r="L152" s="185" t="str">
        <f t="shared" si="11"/>
        <v/>
      </c>
      <c r="M152" s="185" t="str">
        <f>IFERROR(VLOOKUP($C152,'Nom Prénom'!$A:$I,9,0),"")</f>
        <v/>
      </c>
      <c r="N152" s="186" t="str">
        <f>IFERROR($J152/(VLOOKUP($H152,VLEP!$A:$B,2,0)),"")</f>
        <v/>
      </c>
      <c r="O152" s="187"/>
    </row>
    <row r="153" spans="1:15" ht="20.100000000000001" customHeight="1" x14ac:dyDescent="0.35">
      <c r="A153" s="2" t="str">
        <f>IFERROR(VLOOKUP($C153,'Nom Prénom'!$A:$G,7,0),"")</f>
        <v/>
      </c>
      <c r="B153" s="184" t="str">
        <f>IFERROR(VLOOKUP($C153,'Nom Prénom'!$A:$G,6,0),"")</f>
        <v/>
      </c>
      <c r="C153" s="1" t="s">
        <v>124</v>
      </c>
      <c r="D153" s="2" t="str">
        <f>IFERROR(VLOOKUP($C153,'Nom Prénom'!$A:$G,2,0),"")</f>
        <v/>
      </c>
      <c r="E153" s="2" t="str">
        <f>IFERROR(VLOOKUP($C153,'Nom Prénom'!$A:$G,3,0),"")</f>
        <v/>
      </c>
      <c r="F153" s="2" t="str">
        <f>IFERROR(VLOOKUP($C153,'Nom Prénom'!$A:$G,4,0),"")</f>
        <v/>
      </c>
      <c r="G153" s="2" t="str">
        <f>IFERROR(VLOOKUP($C153,'Nom Prénom'!$A:$G,5,0),"")</f>
        <v/>
      </c>
      <c r="H153" s="184" t="s">
        <v>23</v>
      </c>
      <c r="I153" s="184"/>
      <c r="J153" s="185" t="str">
        <f t="shared" si="13"/>
        <v/>
      </c>
      <c r="K153" s="185" t="str">
        <f>IFERROR(VLOOKUP($C153,'Nom Prénom'!$A:$I,8,0),"")</f>
        <v/>
      </c>
      <c r="L153" s="185" t="str">
        <f t="shared" si="11"/>
        <v/>
      </c>
      <c r="M153" s="185" t="str">
        <f>IFERROR(VLOOKUP($C153,'Nom Prénom'!$A:$I,9,0),"")</f>
        <v/>
      </c>
      <c r="N153" s="186" t="str">
        <f>IFERROR($J153/(VLOOKUP($H153,VLEP!$A:$B,2,0)),"")</f>
        <v/>
      </c>
      <c r="O153" s="187"/>
    </row>
    <row r="154" spans="1:15" ht="20.100000000000001" customHeight="1" x14ac:dyDescent="0.35">
      <c r="A154" s="2">
        <f>IFERROR(VLOOKUP($C154,'Nom Prénom'!$A:$G,7,0),"")</f>
        <v>2019</v>
      </c>
      <c r="B154" s="184" t="str">
        <f>IFERROR(VLOOKUP($C154,'Nom Prénom'!$A:$G,6,0),"")</f>
        <v>GEH9</v>
      </c>
      <c r="C154" s="1" t="s">
        <v>96</v>
      </c>
      <c r="D154" s="2">
        <f>IFERROR(VLOOKUP($C154,'Nom Prénom'!$A:$G,2,0),"")</f>
        <v>430</v>
      </c>
      <c r="E154" s="2">
        <f>IFERROR(VLOOKUP($C154,'Nom Prénom'!$A:$G,3,0),"")</f>
        <v>110</v>
      </c>
      <c r="F154" s="2">
        <f>IFERROR(VLOOKUP($C154,'Nom Prénom'!$A:$G,4,0),"")</f>
        <v>0</v>
      </c>
      <c r="G154" s="2">
        <f>IFERROR(VLOOKUP($C154,'Nom Prénom'!$A:$G,5,0),"")</f>
        <v>40</v>
      </c>
      <c r="H154" s="184" t="s">
        <v>27</v>
      </c>
      <c r="I154" s="184">
        <v>6.2E-2</v>
      </c>
      <c r="J154" s="185">
        <f t="shared" si="13"/>
        <v>4.6536046511627911E-2</v>
      </c>
      <c r="K154" s="185">
        <f>IFERROR(VLOOKUP($C154,'Nom Prénom'!$A:$I,8,0),"")</f>
        <v>0</v>
      </c>
      <c r="L154" s="185">
        <f t="shared" si="11"/>
        <v>0</v>
      </c>
      <c r="M154" s="185">
        <f>IFERROR(VLOOKUP($C154,'Nom Prénom'!$A:$I,9,0),"")</f>
        <v>0</v>
      </c>
      <c r="N154" s="186">
        <f>IFERROR($J154/(VLOOKUP($H154,VLEP!$A:$B,2,0)),"")</f>
        <v>1.4318783542039358E-2</v>
      </c>
      <c r="O154" s="187">
        <f>N154</f>
        <v>1.4318783542039358E-2</v>
      </c>
    </row>
    <row r="155" spans="1:15" ht="20.100000000000001" customHeight="1" x14ac:dyDescent="0.35">
      <c r="A155" s="2">
        <f>IFERROR(VLOOKUP($C155,'Nom Prénom'!$A:$G,7,0),"")</f>
        <v>2019</v>
      </c>
      <c r="B155" s="184" t="str">
        <f>IFERROR(VLOOKUP($C155,'Nom Prénom'!$A:$G,6,0),"")</f>
        <v>GEH9</v>
      </c>
      <c r="C155" s="1" t="s">
        <v>96</v>
      </c>
      <c r="D155" s="2">
        <f>IFERROR(VLOOKUP($C155,'Nom Prénom'!$A:$G,2,0),"")</f>
        <v>430</v>
      </c>
      <c r="E155" s="2">
        <f>IFERROR(VLOOKUP($C155,'Nom Prénom'!$A:$G,3,0),"")</f>
        <v>110</v>
      </c>
      <c r="F155" s="2">
        <f>IFERROR(VLOOKUP($C155,'Nom Prénom'!$A:$G,4,0),"")</f>
        <v>0</v>
      </c>
      <c r="G155" s="2">
        <f>IFERROR(VLOOKUP($C155,'Nom Prénom'!$A:$G,5,0),"")</f>
        <v>40</v>
      </c>
      <c r="H155" s="184" t="s">
        <v>28</v>
      </c>
      <c r="I155" s="184">
        <v>2.7E-4</v>
      </c>
      <c r="J155" s="185">
        <f t="shared" si="13"/>
        <v>2.0265697674418605E-4</v>
      </c>
      <c r="K155" s="185">
        <f>IFERROR(VLOOKUP($C155,'Nom Prénom'!$A:$I,8,0),"")</f>
        <v>0</v>
      </c>
      <c r="L155" s="185">
        <f t="shared" si="11"/>
        <v>0</v>
      </c>
      <c r="M155" s="185">
        <f>IFERROR(VLOOKUP($C155,'Nom Prénom'!$A:$I,9,0),"")</f>
        <v>0</v>
      </c>
      <c r="N155" s="186">
        <f>IFERROR($J155/(VLOOKUP($H155,VLEP!$A:$B,2,0)),"")</f>
        <v>1.3510465116279071</v>
      </c>
      <c r="O155" s="187">
        <f>N155</f>
        <v>1.3510465116279071</v>
      </c>
    </row>
    <row r="156" spans="1:15" ht="20.100000000000001" customHeight="1" x14ac:dyDescent="0.35">
      <c r="A156" s="2">
        <f>IFERROR(VLOOKUP($C156,'Nom Prénom'!$A:$G,7,0),"")</f>
        <v>2019</v>
      </c>
      <c r="B156" s="184" t="str">
        <f>IFERROR(VLOOKUP($C156,'Nom Prénom'!$A:$G,6,0),"")</f>
        <v>GEH9</v>
      </c>
      <c r="C156" s="1" t="s">
        <v>96</v>
      </c>
      <c r="D156" s="2">
        <f>IFERROR(VLOOKUP($C156,'Nom Prénom'!$A:$G,2,0),"")</f>
        <v>430</v>
      </c>
      <c r="E156" s="2">
        <f>IFERROR(VLOOKUP($C156,'Nom Prénom'!$A:$G,3,0),"")</f>
        <v>110</v>
      </c>
      <c r="F156" s="2">
        <f>IFERROR(VLOOKUP($C156,'Nom Prénom'!$A:$G,4,0),"")</f>
        <v>0</v>
      </c>
      <c r="G156" s="2">
        <f>IFERROR(VLOOKUP($C156,'Nom Prénom'!$A:$G,5,0),"")</f>
        <v>40</v>
      </c>
      <c r="H156" s="184" t="s">
        <v>24</v>
      </c>
      <c r="I156" s="184"/>
      <c r="J156" s="185">
        <f t="shared" si="13"/>
        <v>0</v>
      </c>
      <c r="K156" s="185">
        <f>IFERROR(VLOOKUP($C156,'Nom Prénom'!$A:$I,8,0),"")</f>
        <v>0</v>
      </c>
      <c r="L156" s="185">
        <f t="shared" si="11"/>
        <v>0</v>
      </c>
      <c r="M156" s="185">
        <f>IFERROR(VLOOKUP($C156,'Nom Prénom'!$A:$I,9,0),"")</f>
        <v>0</v>
      </c>
      <c r="N156" s="186">
        <f>IFERROR($J156/(VLOOKUP($H156,VLEP!$A:$B,2,0)),"")</f>
        <v>0</v>
      </c>
      <c r="O156" s="187"/>
    </row>
    <row r="157" spans="1:15" ht="20.100000000000001" customHeight="1" x14ac:dyDescent="0.35">
      <c r="A157" s="2">
        <f>IFERROR(VLOOKUP($C157,'Nom Prénom'!$A:$G,7,0),"")</f>
        <v>2019</v>
      </c>
      <c r="B157" s="184" t="str">
        <f>IFERROR(VLOOKUP($C157,'Nom Prénom'!$A:$G,6,0),"")</f>
        <v>GEH9</v>
      </c>
      <c r="C157" s="1" t="s">
        <v>96</v>
      </c>
      <c r="D157" s="2">
        <f>IFERROR(VLOOKUP($C157,'Nom Prénom'!$A:$G,2,0),"")</f>
        <v>430</v>
      </c>
      <c r="E157" s="2">
        <f>IFERROR(VLOOKUP($C157,'Nom Prénom'!$A:$G,3,0),"")</f>
        <v>110</v>
      </c>
      <c r="F157" s="2">
        <f>IFERROR(VLOOKUP($C157,'Nom Prénom'!$A:$G,4,0),"")</f>
        <v>0</v>
      </c>
      <c r="G157" s="2">
        <f>IFERROR(VLOOKUP($C157,'Nom Prénom'!$A:$G,5,0),"")</f>
        <v>40</v>
      </c>
      <c r="H157" s="184" t="s">
        <v>23</v>
      </c>
      <c r="I157" s="184">
        <v>0.46</v>
      </c>
      <c r="J157" s="185">
        <f t="shared" si="13"/>
        <v>0.34526744186046515</v>
      </c>
      <c r="K157" s="185">
        <f>IFERROR(VLOOKUP($C157,'Nom Prénom'!$A:$I,8,0),"")</f>
        <v>0</v>
      </c>
      <c r="L157" s="185">
        <f t="shared" si="11"/>
        <v>0</v>
      </c>
      <c r="M157" s="185">
        <f>IFERROR(VLOOKUP($C157,'Nom Prénom'!$A:$I,9,0),"")</f>
        <v>0</v>
      </c>
      <c r="N157" s="186">
        <f>IFERROR($J157/(VLOOKUP($H157,VLEP!$A:$B,2,0)),"")</f>
        <v>3.4526744186046517E-2</v>
      </c>
      <c r="O157" s="187">
        <f>N157</f>
        <v>3.4526744186046517E-2</v>
      </c>
    </row>
    <row r="158" spans="1:15" ht="20.100000000000001" customHeight="1" x14ac:dyDescent="0.35">
      <c r="A158" s="2">
        <f>IFERROR(VLOOKUP($C158,'Nom Prénom'!$A:$G,7,0),"")</f>
        <v>2019</v>
      </c>
      <c r="B158" s="184" t="str">
        <f>IFERROR(VLOOKUP($C158,'Nom Prénom'!$A:$G,6,0),"")</f>
        <v>GEH9</v>
      </c>
      <c r="C158" s="1" t="s">
        <v>95</v>
      </c>
      <c r="D158" s="2">
        <f>IFERROR(VLOOKUP($C158,'Nom Prénom'!$A:$G,2,0),"")</f>
        <v>470</v>
      </c>
      <c r="E158" s="2">
        <f>IFERROR(VLOOKUP($C158,'Nom Prénom'!$A:$G,3,0),"")</f>
        <v>250</v>
      </c>
      <c r="F158" s="2">
        <f>IFERROR(VLOOKUP($C158,'Nom Prénom'!$A:$G,4,0),"")</f>
        <v>60</v>
      </c>
      <c r="G158" s="2">
        <f>IFERROR(VLOOKUP($C158,'Nom Prénom'!$A:$G,5,0),"")</f>
        <v>40</v>
      </c>
      <c r="H158" s="184" t="s">
        <v>27</v>
      </c>
      <c r="I158" s="184">
        <v>1.6E-2</v>
      </c>
      <c r="J158" s="185">
        <f t="shared" si="13"/>
        <v>8.8292682926829277E-3</v>
      </c>
      <c r="K158" s="185">
        <f>IFERROR(VLOOKUP($C158,'Nom Prénom'!$A:$I,8,0),"")</f>
        <v>0</v>
      </c>
      <c r="L158" s="185">
        <f t="shared" si="11"/>
        <v>0</v>
      </c>
      <c r="M158" s="185">
        <f>IFERROR(VLOOKUP($C158,'Nom Prénom'!$A:$I,9,0),"")</f>
        <v>0</v>
      </c>
      <c r="N158" s="186">
        <f>IFERROR($J158/(VLOOKUP($H158,VLEP!$A:$B,2,0)),"")</f>
        <v>2.7166979362101317E-3</v>
      </c>
      <c r="O158" s="187">
        <f>N158</f>
        <v>2.7166979362101317E-3</v>
      </c>
    </row>
    <row r="159" spans="1:15" ht="20.100000000000001" customHeight="1" x14ac:dyDescent="0.35">
      <c r="A159" s="2">
        <f>IFERROR(VLOOKUP($C159,'Nom Prénom'!$A:$G,7,0),"")</f>
        <v>2019</v>
      </c>
      <c r="B159" s="184" t="str">
        <f>IFERROR(VLOOKUP($C159,'Nom Prénom'!$A:$G,6,0),"")</f>
        <v>GEH9</v>
      </c>
      <c r="C159" s="1" t="s">
        <v>95</v>
      </c>
      <c r="D159" s="2">
        <f>IFERROR(VLOOKUP($C159,'Nom Prénom'!$A:$G,2,0),"")</f>
        <v>470</v>
      </c>
      <c r="E159" s="2">
        <f>IFERROR(VLOOKUP($C159,'Nom Prénom'!$A:$G,3,0),"")</f>
        <v>250</v>
      </c>
      <c r="F159" s="2">
        <f>IFERROR(VLOOKUP($C159,'Nom Prénom'!$A:$G,4,0),"")</f>
        <v>60</v>
      </c>
      <c r="G159" s="2">
        <f>IFERROR(VLOOKUP($C159,'Nom Prénom'!$A:$G,5,0),"")</f>
        <v>40</v>
      </c>
      <c r="H159" s="184" t="s">
        <v>28</v>
      </c>
      <c r="I159" s="184">
        <v>5.1E-5</v>
      </c>
      <c r="J159" s="185">
        <f t="shared" si="13"/>
        <v>2.8143292682926826E-5</v>
      </c>
      <c r="K159" s="185">
        <f>IFERROR(VLOOKUP($C159,'Nom Prénom'!$A:$I,8,0),"")</f>
        <v>0</v>
      </c>
      <c r="L159" s="185">
        <f t="shared" si="11"/>
        <v>0</v>
      </c>
      <c r="M159" s="185">
        <f>IFERROR(VLOOKUP($C159,'Nom Prénom'!$A:$I,9,0),"")</f>
        <v>0</v>
      </c>
      <c r="N159" s="186">
        <f>IFERROR($J159/(VLOOKUP($H159,VLEP!$A:$B,2,0)),"")</f>
        <v>0.1876219512195122</v>
      </c>
      <c r="O159" s="187">
        <f>N159</f>
        <v>0.1876219512195122</v>
      </c>
    </row>
    <row r="160" spans="1:15" ht="20.100000000000001" customHeight="1" x14ac:dyDescent="0.35">
      <c r="A160" s="2">
        <f>IFERROR(VLOOKUP($C160,'Nom Prénom'!$A:$G,7,0),"")</f>
        <v>2019</v>
      </c>
      <c r="B160" s="184" t="str">
        <f>IFERROR(VLOOKUP($C160,'Nom Prénom'!$A:$G,6,0),"")</f>
        <v>GEH9</v>
      </c>
      <c r="C160" s="1" t="s">
        <v>95</v>
      </c>
      <c r="D160" s="2">
        <f>IFERROR(VLOOKUP($C160,'Nom Prénom'!$A:$G,2,0),"")</f>
        <v>470</v>
      </c>
      <c r="E160" s="2">
        <f>IFERROR(VLOOKUP($C160,'Nom Prénom'!$A:$G,3,0),"")</f>
        <v>250</v>
      </c>
      <c r="F160" s="2">
        <f>IFERROR(VLOOKUP($C160,'Nom Prénom'!$A:$G,4,0),"")</f>
        <v>60</v>
      </c>
      <c r="G160" s="2">
        <f>IFERROR(VLOOKUP($C160,'Nom Prénom'!$A:$G,5,0),"")</f>
        <v>40</v>
      </c>
      <c r="H160" s="184" t="s">
        <v>24</v>
      </c>
      <c r="I160" s="184"/>
      <c r="J160" s="185">
        <f t="shared" si="13"/>
        <v>0</v>
      </c>
      <c r="K160" s="185">
        <f>IFERROR(VLOOKUP($C160,'Nom Prénom'!$A:$I,8,0),"")</f>
        <v>0</v>
      </c>
      <c r="L160" s="185">
        <f t="shared" si="11"/>
        <v>0</v>
      </c>
      <c r="M160" s="185">
        <f>IFERROR(VLOOKUP($C160,'Nom Prénom'!$A:$I,9,0),"")</f>
        <v>0</v>
      </c>
      <c r="N160" s="186">
        <f>IFERROR($J160/(VLOOKUP($H160,VLEP!$A:$B,2,0)),"")</f>
        <v>0</v>
      </c>
      <c r="O160" s="187"/>
    </row>
    <row r="161" spans="1:15" ht="20.100000000000001" customHeight="1" x14ac:dyDescent="0.35">
      <c r="A161" s="2">
        <f>IFERROR(VLOOKUP($C161,'Nom Prénom'!$A:$G,7,0),"")</f>
        <v>2019</v>
      </c>
      <c r="B161" s="184" t="str">
        <f>IFERROR(VLOOKUP($C161,'Nom Prénom'!$A:$G,6,0),"")</f>
        <v>GEH9</v>
      </c>
      <c r="C161" s="1" t="s">
        <v>95</v>
      </c>
      <c r="D161" s="2">
        <f>IFERROR(VLOOKUP($C161,'Nom Prénom'!$A:$G,2,0),"")</f>
        <v>470</v>
      </c>
      <c r="E161" s="2">
        <f>IFERROR(VLOOKUP($C161,'Nom Prénom'!$A:$G,3,0),"")</f>
        <v>250</v>
      </c>
      <c r="F161" s="2">
        <f>IFERROR(VLOOKUP($C161,'Nom Prénom'!$A:$G,4,0),"")</f>
        <v>60</v>
      </c>
      <c r="G161" s="2">
        <f>IFERROR(VLOOKUP($C161,'Nom Prénom'!$A:$G,5,0),"")</f>
        <v>40</v>
      </c>
      <c r="H161" s="184" t="s">
        <v>23</v>
      </c>
      <c r="I161" s="184">
        <v>0.27</v>
      </c>
      <c r="J161" s="185">
        <f t="shared" si="13"/>
        <v>0.14899390243902441</v>
      </c>
      <c r="K161" s="185">
        <f>IFERROR(VLOOKUP($C161,'Nom Prénom'!$A:$I,8,0),"")</f>
        <v>0</v>
      </c>
      <c r="L161" s="185">
        <f t="shared" si="11"/>
        <v>0</v>
      </c>
      <c r="M161" s="185">
        <f>IFERROR(VLOOKUP($C161,'Nom Prénom'!$A:$I,9,0),"")</f>
        <v>0</v>
      </c>
      <c r="N161" s="186">
        <f>IFERROR($J161/(VLOOKUP($H161,VLEP!$A:$B,2,0)),"")</f>
        <v>1.4899390243902442E-2</v>
      </c>
      <c r="O161" s="187">
        <f>N161</f>
        <v>1.4899390243902442E-2</v>
      </c>
    </row>
    <row r="162" spans="1:15" ht="20.100000000000001" customHeight="1" x14ac:dyDescent="0.35">
      <c r="A162" s="2" t="str">
        <f>IFERROR(VLOOKUP($C162,'Nom Prénom'!$A:$G,7,0),"")</f>
        <v/>
      </c>
      <c r="B162" s="184" t="str">
        <f>IFERROR(VLOOKUP($C162,'Nom Prénom'!$A:$G,6,0),"")</f>
        <v/>
      </c>
      <c r="C162" s="1" t="s">
        <v>124</v>
      </c>
      <c r="D162" s="2" t="str">
        <f>IFERROR(VLOOKUP($C162,'Nom Prénom'!$A:$G,2,0),"")</f>
        <v/>
      </c>
      <c r="E162" s="2" t="str">
        <f>IFERROR(VLOOKUP($C162,'Nom Prénom'!$A:$G,3,0),"")</f>
        <v/>
      </c>
      <c r="F162" s="2" t="str">
        <f>IFERROR(VLOOKUP($C162,'Nom Prénom'!$A:$G,4,0),"")</f>
        <v/>
      </c>
      <c r="G162" s="2" t="str">
        <f>IFERROR(VLOOKUP($C162,'Nom Prénom'!$A:$G,5,0),"")</f>
        <v/>
      </c>
      <c r="H162" s="184" t="s">
        <v>27</v>
      </c>
      <c r="I162" s="184"/>
      <c r="J162" s="185" t="str">
        <f t="shared" si="13"/>
        <v/>
      </c>
      <c r="K162" s="185" t="str">
        <f>IFERROR(VLOOKUP($C162,'Nom Prénom'!$A:$I,8,0),"")</f>
        <v/>
      </c>
      <c r="L162" s="185" t="str">
        <f t="shared" si="11"/>
        <v/>
      </c>
      <c r="M162" s="185" t="str">
        <f>IFERROR(VLOOKUP($C162,'Nom Prénom'!$A:$I,9,0),"")</f>
        <v/>
      </c>
      <c r="N162" s="186" t="str">
        <f>IFERROR($J162/(VLOOKUP($H162,VLEP!$A:$B,2,0)),"")</f>
        <v/>
      </c>
      <c r="O162" s="187"/>
    </row>
    <row r="163" spans="1:15" ht="20.100000000000001" customHeight="1" x14ac:dyDescent="0.35">
      <c r="A163" s="2" t="str">
        <f>IFERROR(VLOOKUP($C163,'Nom Prénom'!$A:$G,7,0),"")</f>
        <v/>
      </c>
      <c r="B163" s="184" t="str">
        <f>IFERROR(VLOOKUP($C163,'Nom Prénom'!$A:$G,6,0),"")</f>
        <v/>
      </c>
      <c r="C163" s="1" t="s">
        <v>124</v>
      </c>
      <c r="D163" s="2" t="str">
        <f>IFERROR(VLOOKUP($C163,'Nom Prénom'!$A:$G,2,0),"")</f>
        <v/>
      </c>
      <c r="E163" s="2" t="str">
        <f>IFERROR(VLOOKUP($C163,'Nom Prénom'!$A:$G,3,0),"")</f>
        <v/>
      </c>
      <c r="F163" s="2" t="str">
        <f>IFERROR(VLOOKUP($C163,'Nom Prénom'!$A:$G,4,0),"")</f>
        <v/>
      </c>
      <c r="G163" s="2" t="str">
        <f>IFERROR(VLOOKUP($C163,'Nom Prénom'!$A:$G,5,0),"")</f>
        <v/>
      </c>
      <c r="H163" s="184" t="s">
        <v>28</v>
      </c>
      <c r="I163" s="184">
        <v>3.2000000000000003E-4</v>
      </c>
      <c r="J163" s="185" t="str">
        <f t="shared" si="13"/>
        <v/>
      </c>
      <c r="K163" s="185" t="str">
        <f>IFERROR(VLOOKUP($C163,'Nom Prénom'!$A:$I,8,0),"")</f>
        <v/>
      </c>
      <c r="L163" s="185" t="str">
        <f t="shared" si="11"/>
        <v/>
      </c>
      <c r="M163" s="185" t="str">
        <f>IFERROR(VLOOKUP($C163,'Nom Prénom'!$A:$I,9,0),"")</f>
        <v/>
      </c>
      <c r="N163" s="186" t="str">
        <f>IFERROR($J163/(VLOOKUP($H163,VLEP!$A:$B,2,0)),"")</f>
        <v/>
      </c>
      <c r="O163" s="187" t="str">
        <f>N163</f>
        <v/>
      </c>
    </row>
    <row r="164" spans="1:15" ht="20.100000000000001" customHeight="1" x14ac:dyDescent="0.35">
      <c r="A164" s="2" t="str">
        <f>IFERROR(VLOOKUP($C164,'Nom Prénom'!$A:$G,7,0),"")</f>
        <v/>
      </c>
      <c r="B164" s="184" t="str">
        <f>IFERROR(VLOOKUP($C164,'Nom Prénom'!$A:$G,6,0),"")</f>
        <v/>
      </c>
      <c r="C164" s="1" t="s">
        <v>124</v>
      </c>
      <c r="D164" s="2" t="str">
        <f>IFERROR(VLOOKUP($C164,'Nom Prénom'!$A:$G,2,0),"")</f>
        <v/>
      </c>
      <c r="E164" s="2" t="str">
        <f>IFERROR(VLOOKUP($C164,'Nom Prénom'!$A:$G,3,0),"")</f>
        <v/>
      </c>
      <c r="F164" s="2" t="str">
        <f>IFERROR(VLOOKUP($C164,'Nom Prénom'!$A:$G,4,0),"")</f>
        <v/>
      </c>
      <c r="G164" s="2" t="str">
        <f>IFERROR(VLOOKUP($C164,'Nom Prénom'!$A:$G,5,0),"")</f>
        <v/>
      </c>
      <c r="H164" s="184" t="s">
        <v>24</v>
      </c>
      <c r="I164" s="184">
        <v>0.11</v>
      </c>
      <c r="J164" s="185" t="str">
        <f t="shared" si="13"/>
        <v/>
      </c>
      <c r="K164" s="185" t="str">
        <f>IFERROR(VLOOKUP($C164,'Nom Prénom'!$A:$I,8,0),"")</f>
        <v/>
      </c>
      <c r="L164" s="185" t="str">
        <f t="shared" si="11"/>
        <v/>
      </c>
      <c r="M164" s="185" t="str">
        <f>IFERROR(VLOOKUP($C164,'Nom Prénom'!$A:$I,9,0),"")</f>
        <v/>
      </c>
      <c r="N164" s="186" t="str">
        <f>IFERROR($J164/(VLOOKUP($H164,VLEP!$A:$B,2,0)),"")</f>
        <v/>
      </c>
      <c r="O164" s="187" t="str">
        <f>N164</f>
        <v/>
      </c>
    </row>
    <row r="165" spans="1:15" ht="20.100000000000001" customHeight="1" x14ac:dyDescent="0.35">
      <c r="A165" s="2" t="str">
        <f>IFERROR(VLOOKUP($C165,'Nom Prénom'!$A:$G,7,0),"")</f>
        <v/>
      </c>
      <c r="B165" s="184" t="str">
        <f>IFERROR(VLOOKUP($C165,'Nom Prénom'!$A:$G,6,0),"")</f>
        <v/>
      </c>
      <c r="C165" s="1" t="s">
        <v>124</v>
      </c>
      <c r="D165" s="2" t="str">
        <f>IFERROR(VLOOKUP($C165,'Nom Prénom'!$A:$G,2,0),"")</f>
        <v/>
      </c>
      <c r="E165" s="2" t="str">
        <f>IFERROR(VLOOKUP($C165,'Nom Prénom'!$A:$G,3,0),"")</f>
        <v/>
      </c>
      <c r="F165" s="2" t="str">
        <f>IFERROR(VLOOKUP($C165,'Nom Prénom'!$A:$G,4,0),"")</f>
        <v/>
      </c>
      <c r="G165" s="2" t="str">
        <f>IFERROR(VLOOKUP($C165,'Nom Prénom'!$A:$G,5,0),"")</f>
        <v/>
      </c>
      <c r="H165" s="184" t="s">
        <v>23</v>
      </c>
      <c r="I165" s="184">
        <v>1.0900000000000001</v>
      </c>
      <c r="J165" s="185" t="str">
        <f t="shared" si="13"/>
        <v/>
      </c>
      <c r="K165" s="185" t="str">
        <f>IFERROR(VLOOKUP($C165,'Nom Prénom'!$A:$I,8,0),"")</f>
        <v/>
      </c>
      <c r="L165" s="185" t="str">
        <f t="shared" si="11"/>
        <v/>
      </c>
      <c r="M165" s="185" t="str">
        <f>IFERROR(VLOOKUP($C165,'Nom Prénom'!$A:$I,9,0),"")</f>
        <v/>
      </c>
      <c r="N165" s="186" t="str">
        <f>IFERROR($J165/(VLOOKUP($H165,VLEP!$A:$B,2,0)),"")</f>
        <v/>
      </c>
      <c r="O165" s="187" t="str">
        <f>N165</f>
        <v/>
      </c>
    </row>
    <row r="166" spans="1:15" ht="20.100000000000001" customHeight="1" x14ac:dyDescent="0.35">
      <c r="A166" s="2">
        <f>IFERROR(VLOOKUP($C166,'Nom Prénom'!$A:$G,7,0),"")</f>
        <v>2019</v>
      </c>
      <c r="B166" s="184" t="str">
        <f>IFERROR(VLOOKUP($C166,'Nom Prénom'!$A:$G,6,0),"")</f>
        <v>GEH9</v>
      </c>
      <c r="C166" s="1" t="s">
        <v>97</v>
      </c>
      <c r="D166" s="2">
        <f>IFERROR(VLOOKUP($C166,'Nom Prénom'!$A:$G,2,0),"")</f>
        <v>545</v>
      </c>
      <c r="E166" s="2">
        <f>IFERROR(VLOOKUP($C166,'Nom Prénom'!$A:$G,3,0),"")</f>
        <v>70</v>
      </c>
      <c r="F166" s="2">
        <f>IFERROR(VLOOKUP($C166,'Nom Prénom'!$A:$G,4,0),"")</f>
        <v>60</v>
      </c>
      <c r="G166" s="2">
        <f>IFERROR(VLOOKUP($C166,'Nom Prénom'!$A:$G,5,0),"")</f>
        <v>40</v>
      </c>
      <c r="H166" s="184" t="s">
        <v>27</v>
      </c>
      <c r="I166" s="184">
        <v>3.5000000000000003E-2</v>
      </c>
      <c r="J166" s="185">
        <f t="shared" si="13"/>
        <v>3.4404639175257733E-2</v>
      </c>
      <c r="K166" s="185">
        <f>IFERROR(VLOOKUP($C166,'Nom Prénom'!$A:$I,8,0),"")</f>
        <v>0</v>
      </c>
      <c r="L166" s="185">
        <f t="shared" si="11"/>
        <v>0</v>
      </c>
      <c r="M166" s="185">
        <f>IFERROR(VLOOKUP($C166,'Nom Prénom'!$A:$I,9,0),"")</f>
        <v>0</v>
      </c>
      <c r="N166" s="186">
        <f>IFERROR($J166/(VLOOKUP($H166,VLEP!$A:$B,2,0)),"")</f>
        <v>1.0586042823156226E-2</v>
      </c>
      <c r="O166" s="187">
        <f>N166</f>
        <v>1.0586042823156226E-2</v>
      </c>
    </row>
    <row r="167" spans="1:15" ht="20.100000000000001" customHeight="1" x14ac:dyDescent="0.35">
      <c r="A167" s="2">
        <f>IFERROR(VLOOKUP($C167,'Nom Prénom'!$A:$G,7,0),"")</f>
        <v>2019</v>
      </c>
      <c r="B167" s="184" t="str">
        <f>IFERROR(VLOOKUP($C167,'Nom Prénom'!$A:$G,6,0),"")</f>
        <v>GEH9</v>
      </c>
      <c r="C167" s="1" t="s">
        <v>97</v>
      </c>
      <c r="D167" s="2">
        <f>IFERROR(VLOOKUP($C167,'Nom Prénom'!$A:$G,2,0),"")</f>
        <v>545</v>
      </c>
      <c r="E167" s="2">
        <f>IFERROR(VLOOKUP($C167,'Nom Prénom'!$A:$G,3,0),"")</f>
        <v>70</v>
      </c>
      <c r="F167" s="2">
        <f>IFERROR(VLOOKUP($C167,'Nom Prénom'!$A:$G,4,0),"")</f>
        <v>60</v>
      </c>
      <c r="G167" s="2">
        <f>IFERROR(VLOOKUP($C167,'Nom Prénom'!$A:$G,5,0),"")</f>
        <v>40</v>
      </c>
      <c r="H167" s="184" t="s">
        <v>28</v>
      </c>
      <c r="I167" s="184">
        <v>2.1000000000000001E-4</v>
      </c>
      <c r="J167" s="185">
        <f t="shared" si="13"/>
        <v>2.0642783505154641E-4</v>
      </c>
      <c r="K167" s="185">
        <f>IFERROR(VLOOKUP($C167,'Nom Prénom'!$A:$I,8,0),"")</f>
        <v>0</v>
      </c>
      <c r="L167" s="185">
        <f t="shared" si="11"/>
        <v>0</v>
      </c>
      <c r="M167" s="185">
        <f>IFERROR(VLOOKUP($C167,'Nom Prénom'!$A:$I,9,0),"")</f>
        <v>0</v>
      </c>
      <c r="N167" s="186">
        <f>IFERROR($J167/(VLOOKUP($H167,VLEP!$A:$B,2,0)),"")</f>
        <v>1.3761855670103096</v>
      </c>
      <c r="O167" s="187">
        <f>N167</f>
        <v>1.3761855670103096</v>
      </c>
    </row>
    <row r="168" spans="1:15" ht="20.100000000000001" customHeight="1" x14ac:dyDescent="0.35">
      <c r="A168" s="2">
        <f>IFERROR(VLOOKUP($C168,'Nom Prénom'!$A:$G,7,0),"")</f>
        <v>2019</v>
      </c>
      <c r="B168" s="184" t="str">
        <f>IFERROR(VLOOKUP($C168,'Nom Prénom'!$A:$G,6,0),"")</f>
        <v>GEH9</v>
      </c>
      <c r="C168" s="1" t="s">
        <v>97</v>
      </c>
      <c r="D168" s="2">
        <f>IFERROR(VLOOKUP($C168,'Nom Prénom'!$A:$G,2,0),"")</f>
        <v>545</v>
      </c>
      <c r="E168" s="2">
        <f>IFERROR(VLOOKUP($C168,'Nom Prénom'!$A:$G,3,0),"")</f>
        <v>70</v>
      </c>
      <c r="F168" s="2">
        <f>IFERROR(VLOOKUP($C168,'Nom Prénom'!$A:$G,4,0),"")</f>
        <v>60</v>
      </c>
      <c r="G168" s="2">
        <f>IFERROR(VLOOKUP($C168,'Nom Prénom'!$A:$G,5,0),"")</f>
        <v>40</v>
      </c>
      <c r="H168" s="184" t="s">
        <v>24</v>
      </c>
      <c r="I168" s="184"/>
      <c r="J168" s="185">
        <f t="shared" si="13"/>
        <v>0</v>
      </c>
      <c r="K168" s="185">
        <f>IFERROR(VLOOKUP($C168,'Nom Prénom'!$A:$I,8,0),"")</f>
        <v>0</v>
      </c>
      <c r="L168" s="185">
        <f t="shared" si="11"/>
        <v>0</v>
      </c>
      <c r="M168" s="185">
        <f>IFERROR(VLOOKUP($C168,'Nom Prénom'!$A:$I,9,0),"")</f>
        <v>0</v>
      </c>
      <c r="N168" s="186">
        <f>IFERROR($J168/(VLOOKUP($H168,VLEP!$A:$B,2,0)),"")</f>
        <v>0</v>
      </c>
      <c r="O168" s="187"/>
    </row>
    <row r="169" spans="1:15" ht="20.100000000000001" customHeight="1" x14ac:dyDescent="0.35">
      <c r="A169" s="2">
        <f>IFERROR(VLOOKUP($C169,'Nom Prénom'!$A:$G,7,0),"")</f>
        <v>2019</v>
      </c>
      <c r="B169" s="184" t="str">
        <f>IFERROR(VLOOKUP($C169,'Nom Prénom'!$A:$G,6,0),"")</f>
        <v>GEH9</v>
      </c>
      <c r="C169" s="1" t="s">
        <v>97</v>
      </c>
      <c r="D169" s="2">
        <f>IFERROR(VLOOKUP($C169,'Nom Prénom'!$A:$G,2,0),"")</f>
        <v>545</v>
      </c>
      <c r="E169" s="2">
        <f>IFERROR(VLOOKUP($C169,'Nom Prénom'!$A:$G,3,0),"")</f>
        <v>70</v>
      </c>
      <c r="F169" s="2">
        <f>IFERROR(VLOOKUP($C169,'Nom Prénom'!$A:$G,4,0),"")</f>
        <v>60</v>
      </c>
      <c r="G169" s="2">
        <f>IFERROR(VLOOKUP($C169,'Nom Prénom'!$A:$G,5,0),"")</f>
        <v>40</v>
      </c>
      <c r="H169" s="184" t="s">
        <v>23</v>
      </c>
      <c r="I169" s="184">
        <v>0.28000000000000003</v>
      </c>
      <c r="J169" s="185">
        <f t="shared" si="13"/>
        <v>0.27523711340206186</v>
      </c>
      <c r="K169" s="185">
        <f>IFERROR(VLOOKUP($C169,'Nom Prénom'!$A:$I,8,0),"")</f>
        <v>0</v>
      </c>
      <c r="L169" s="185">
        <f t="shared" si="11"/>
        <v>0</v>
      </c>
      <c r="M169" s="185">
        <f>IFERROR(VLOOKUP($C169,'Nom Prénom'!$A:$I,9,0),"")</f>
        <v>0</v>
      </c>
      <c r="N169" s="186">
        <f>IFERROR($J169/(VLOOKUP($H169,VLEP!$A:$B,2,0)),"")</f>
        <v>2.7523711340206185E-2</v>
      </c>
      <c r="O169" s="187">
        <f>N169</f>
        <v>2.7523711340206185E-2</v>
      </c>
    </row>
    <row r="170" spans="1:15" ht="20.100000000000001" customHeight="1" x14ac:dyDescent="0.35">
      <c r="A170" s="2">
        <f>IFERROR(VLOOKUP($C170,'Nom Prénom'!$A:$G,7,0),"")</f>
        <v>2019</v>
      </c>
      <c r="B170" s="184" t="str">
        <f>IFERROR(VLOOKUP($C170,'Nom Prénom'!$A:$G,6,0),"")</f>
        <v>GEH10</v>
      </c>
      <c r="C170" s="1" t="s">
        <v>102</v>
      </c>
      <c r="D170" s="2">
        <f>IFERROR(VLOOKUP($C170,'Nom Prénom'!$A:$G,2,0),"")</f>
        <v>501</v>
      </c>
      <c r="E170" s="2">
        <f>IFERROR(VLOOKUP($C170,'Nom Prénom'!$A:$G,3,0),"")</f>
        <v>80</v>
      </c>
      <c r="F170" s="2">
        <f>IFERROR(VLOOKUP($C170,'Nom Prénom'!$A:$G,4,0),"")</f>
        <v>45</v>
      </c>
      <c r="G170" s="2">
        <f>IFERROR(VLOOKUP($C170,'Nom Prénom'!$A:$G,5,0),"")</f>
        <v>40</v>
      </c>
      <c r="H170" s="184" t="s">
        <v>27</v>
      </c>
      <c r="I170" s="184">
        <v>5.6000000000000001E-2</v>
      </c>
      <c r="J170" s="185">
        <f t="shared" si="13"/>
        <v>5.1947368421052631E-2</v>
      </c>
      <c r="K170" s="185">
        <f>IFERROR(VLOOKUP($C170,'Nom Prénom'!$A:$I,8,0),"")</f>
        <v>0</v>
      </c>
      <c r="L170" s="185">
        <f t="shared" si="11"/>
        <v>0</v>
      </c>
      <c r="M170" s="185">
        <f>IFERROR(VLOOKUP($C170,'Nom Prénom'!$A:$I,9,0),"")</f>
        <v>0</v>
      </c>
      <c r="N170" s="186">
        <f>IFERROR($J170/(VLOOKUP($H170,VLEP!$A:$B,2,0)),"")</f>
        <v>1.5983805668016195E-2</v>
      </c>
      <c r="O170" s="187">
        <f>N170</f>
        <v>1.5983805668016195E-2</v>
      </c>
    </row>
    <row r="171" spans="1:15" ht="20.100000000000001" customHeight="1" x14ac:dyDescent="0.35">
      <c r="A171" s="2">
        <f>IFERROR(VLOOKUP($C171,'Nom Prénom'!$A:$G,7,0),"")</f>
        <v>2019</v>
      </c>
      <c r="B171" s="184" t="str">
        <f>IFERROR(VLOOKUP($C171,'Nom Prénom'!$A:$G,6,0),"")</f>
        <v>GEH10</v>
      </c>
      <c r="C171" s="1" t="s">
        <v>102</v>
      </c>
      <c r="D171" s="2">
        <f>IFERROR(VLOOKUP($C171,'Nom Prénom'!$A:$G,2,0),"")</f>
        <v>501</v>
      </c>
      <c r="E171" s="2">
        <f>IFERROR(VLOOKUP($C171,'Nom Prénom'!$A:$G,3,0),"")</f>
        <v>80</v>
      </c>
      <c r="F171" s="2">
        <f>IFERROR(VLOOKUP($C171,'Nom Prénom'!$A:$G,4,0),"")</f>
        <v>45</v>
      </c>
      <c r="G171" s="2">
        <f>IFERROR(VLOOKUP($C171,'Nom Prénom'!$A:$G,5,0),"")</f>
        <v>40</v>
      </c>
      <c r="H171" s="184" t="s">
        <v>28</v>
      </c>
      <c r="I171" s="184"/>
      <c r="J171" s="185">
        <f t="shared" si="13"/>
        <v>0</v>
      </c>
      <c r="K171" s="185">
        <f>IFERROR(VLOOKUP($C171,'Nom Prénom'!$A:$I,8,0),"")</f>
        <v>0</v>
      </c>
      <c r="L171" s="185">
        <f t="shared" si="11"/>
        <v>0</v>
      </c>
      <c r="M171" s="185">
        <f>IFERROR(VLOOKUP($C171,'Nom Prénom'!$A:$I,9,0),"")</f>
        <v>0</v>
      </c>
      <c r="N171" s="186">
        <f>IFERROR($J171/(VLOOKUP($H171,VLEP!$A:$B,2,0)),"")</f>
        <v>0</v>
      </c>
      <c r="O171" s="187"/>
    </row>
    <row r="172" spans="1:15" ht="20.100000000000001" customHeight="1" x14ac:dyDescent="0.35">
      <c r="A172" s="2">
        <f>IFERROR(VLOOKUP($C172,'Nom Prénom'!$A:$G,7,0),"")</f>
        <v>2019</v>
      </c>
      <c r="B172" s="184" t="str">
        <f>IFERROR(VLOOKUP($C172,'Nom Prénom'!$A:$G,6,0),"")</f>
        <v>GEH10</v>
      </c>
      <c r="C172" s="1" t="s">
        <v>102</v>
      </c>
      <c r="D172" s="2">
        <f>IFERROR(VLOOKUP($C172,'Nom Prénom'!$A:$G,2,0),"")</f>
        <v>501</v>
      </c>
      <c r="E172" s="2">
        <f>IFERROR(VLOOKUP($C172,'Nom Prénom'!$A:$G,3,0),"")</f>
        <v>80</v>
      </c>
      <c r="F172" s="2">
        <f>IFERROR(VLOOKUP($C172,'Nom Prénom'!$A:$G,4,0),"")</f>
        <v>45</v>
      </c>
      <c r="G172" s="2">
        <f>IFERROR(VLOOKUP($C172,'Nom Prénom'!$A:$G,5,0),"")</f>
        <v>40</v>
      </c>
      <c r="H172" s="184" t="s">
        <v>24</v>
      </c>
      <c r="I172" s="184"/>
      <c r="J172" s="185">
        <f t="shared" si="13"/>
        <v>0</v>
      </c>
      <c r="K172" s="185">
        <f>IFERROR(VLOOKUP($C172,'Nom Prénom'!$A:$I,8,0),"")</f>
        <v>0</v>
      </c>
      <c r="L172" s="185">
        <f t="shared" si="11"/>
        <v>0</v>
      </c>
      <c r="M172" s="185">
        <f>IFERROR(VLOOKUP($C172,'Nom Prénom'!$A:$I,9,0),"")</f>
        <v>0</v>
      </c>
      <c r="N172" s="186">
        <f>IFERROR($J172/(VLOOKUP($H172,VLEP!$A:$B,2,0)),"")</f>
        <v>0</v>
      </c>
      <c r="O172" s="187"/>
    </row>
    <row r="173" spans="1:15" ht="20.100000000000001" customHeight="1" x14ac:dyDescent="0.35">
      <c r="A173" s="2">
        <f>IFERROR(VLOOKUP($C173,'Nom Prénom'!$A:$G,7,0),"")</f>
        <v>2019</v>
      </c>
      <c r="B173" s="184" t="str">
        <f>IFERROR(VLOOKUP($C173,'Nom Prénom'!$A:$G,6,0),"")</f>
        <v>GEH10</v>
      </c>
      <c r="C173" s="1" t="s">
        <v>102</v>
      </c>
      <c r="D173" s="2">
        <f>IFERROR(VLOOKUP($C173,'Nom Prénom'!$A:$G,2,0),"")</f>
        <v>501</v>
      </c>
      <c r="E173" s="2">
        <f>IFERROR(VLOOKUP($C173,'Nom Prénom'!$A:$G,3,0),"")</f>
        <v>80</v>
      </c>
      <c r="F173" s="2">
        <f>IFERROR(VLOOKUP($C173,'Nom Prénom'!$A:$G,4,0),"")</f>
        <v>45</v>
      </c>
      <c r="G173" s="2">
        <f>IFERROR(VLOOKUP($C173,'Nom Prénom'!$A:$G,5,0),"")</f>
        <v>40</v>
      </c>
      <c r="H173" s="184" t="s">
        <v>23</v>
      </c>
      <c r="I173" s="184"/>
      <c r="J173" s="185">
        <f t="shared" si="13"/>
        <v>0</v>
      </c>
      <c r="K173" s="185">
        <f>IFERROR(VLOOKUP($C173,'Nom Prénom'!$A:$I,8,0),"")</f>
        <v>0</v>
      </c>
      <c r="L173" s="185">
        <f t="shared" si="11"/>
        <v>0</v>
      </c>
      <c r="M173" s="185">
        <f>IFERROR(VLOOKUP($C173,'Nom Prénom'!$A:$I,9,0),"")</f>
        <v>0</v>
      </c>
      <c r="N173" s="186">
        <f>IFERROR($J173/(VLOOKUP($H173,VLEP!$A:$B,2,0)),"")</f>
        <v>0</v>
      </c>
      <c r="O173" s="187"/>
    </row>
    <row r="174" spans="1:15" ht="20.100000000000001" customHeight="1" x14ac:dyDescent="0.35">
      <c r="A174" s="2">
        <f>IFERROR(VLOOKUP($C174,'Nom Prénom'!$A:$G,7,0),"")</f>
        <v>2019</v>
      </c>
      <c r="B174" s="184" t="str">
        <f>IFERROR(VLOOKUP($C174,'Nom Prénom'!$A:$G,6,0),"")</f>
        <v>GEH10</v>
      </c>
      <c r="C174" s="1" t="s">
        <v>100</v>
      </c>
      <c r="D174" s="2">
        <f>IFERROR(VLOOKUP($C174,'Nom Prénom'!$A:$G,2,0),"")</f>
        <v>505</v>
      </c>
      <c r="E174" s="2">
        <f>IFERROR(VLOOKUP($C174,'Nom Prénom'!$A:$G,3,0),"")</f>
        <v>0</v>
      </c>
      <c r="F174" s="2">
        <f>IFERROR(VLOOKUP($C174,'Nom Prénom'!$A:$G,4,0),"")</f>
        <v>60</v>
      </c>
      <c r="G174" s="2">
        <f>IFERROR(VLOOKUP($C174,'Nom Prénom'!$A:$G,5,0),"")</f>
        <v>1</v>
      </c>
      <c r="H174" s="184" t="s">
        <v>27</v>
      </c>
      <c r="I174" s="184">
        <v>3.3000000000000002E-2</v>
      </c>
      <c r="J174" s="185">
        <f t="shared" si="13"/>
        <v>3.7449438202247186E-2</v>
      </c>
      <c r="K174" s="185">
        <f>IFERROR(VLOOKUP($C174,'Nom Prénom'!$A:$I,8,0),"")</f>
        <v>0</v>
      </c>
      <c r="L174" s="185">
        <f t="shared" si="11"/>
        <v>0</v>
      </c>
      <c r="M174" s="185">
        <f>IFERROR(VLOOKUP($C174,'Nom Prénom'!$A:$I,9,0),"")</f>
        <v>0</v>
      </c>
      <c r="N174" s="186">
        <f>IFERROR($J174/(VLOOKUP($H174,VLEP!$A:$B,2,0)),"")</f>
        <v>1.1522904062229904E-2</v>
      </c>
      <c r="O174" s="187">
        <f>N174</f>
        <v>1.1522904062229904E-2</v>
      </c>
    </row>
    <row r="175" spans="1:15" ht="20.100000000000001" customHeight="1" x14ac:dyDescent="0.35">
      <c r="A175" s="2">
        <f>IFERROR(VLOOKUP($C175,'Nom Prénom'!$A:$G,7,0),"")</f>
        <v>2019</v>
      </c>
      <c r="B175" s="184" t="str">
        <f>IFERROR(VLOOKUP($C175,'Nom Prénom'!$A:$G,6,0),"")</f>
        <v>GEH10</v>
      </c>
      <c r="C175" s="1" t="s">
        <v>100</v>
      </c>
      <c r="D175" s="2">
        <f>IFERROR(VLOOKUP($C175,'Nom Prénom'!$A:$G,2,0),"")</f>
        <v>505</v>
      </c>
      <c r="E175" s="2">
        <f>IFERROR(VLOOKUP($C175,'Nom Prénom'!$A:$G,3,0),"")</f>
        <v>0</v>
      </c>
      <c r="F175" s="2">
        <f>IFERROR(VLOOKUP($C175,'Nom Prénom'!$A:$G,4,0),"")</f>
        <v>60</v>
      </c>
      <c r="G175" s="2">
        <f>IFERROR(VLOOKUP($C175,'Nom Prénom'!$A:$G,5,0),"")</f>
        <v>1</v>
      </c>
      <c r="H175" s="184" t="s">
        <v>28</v>
      </c>
      <c r="I175" s="184"/>
      <c r="J175" s="185">
        <f t="shared" si="13"/>
        <v>0</v>
      </c>
      <c r="K175" s="185">
        <f>IFERROR(VLOOKUP($C175,'Nom Prénom'!$A:$I,8,0),"")</f>
        <v>0</v>
      </c>
      <c r="L175" s="185">
        <f t="shared" si="11"/>
        <v>0</v>
      </c>
      <c r="M175" s="185">
        <f>IFERROR(VLOOKUP($C175,'Nom Prénom'!$A:$I,9,0),"")</f>
        <v>0</v>
      </c>
      <c r="N175" s="186">
        <f>IFERROR($J175/(VLOOKUP($H175,VLEP!$A:$B,2,0)),"")</f>
        <v>0</v>
      </c>
      <c r="O175" s="187"/>
    </row>
    <row r="176" spans="1:15" ht="20.100000000000001" customHeight="1" x14ac:dyDescent="0.35">
      <c r="A176" s="2">
        <f>IFERROR(VLOOKUP($C176,'Nom Prénom'!$A:$G,7,0),"")</f>
        <v>2019</v>
      </c>
      <c r="B176" s="184" t="str">
        <f>IFERROR(VLOOKUP($C176,'Nom Prénom'!$A:$G,6,0),"")</f>
        <v>GEH10</v>
      </c>
      <c r="C176" s="1" t="s">
        <v>100</v>
      </c>
      <c r="D176" s="2">
        <f>IFERROR(VLOOKUP($C176,'Nom Prénom'!$A:$G,2,0),"")</f>
        <v>505</v>
      </c>
      <c r="E176" s="2">
        <f>IFERROR(VLOOKUP($C176,'Nom Prénom'!$A:$G,3,0),"")</f>
        <v>0</v>
      </c>
      <c r="F176" s="2">
        <f>IFERROR(VLOOKUP($C176,'Nom Prénom'!$A:$G,4,0),"")</f>
        <v>60</v>
      </c>
      <c r="G176" s="2">
        <f>IFERROR(VLOOKUP($C176,'Nom Prénom'!$A:$G,5,0),"")</f>
        <v>1</v>
      </c>
      <c r="H176" s="184" t="s">
        <v>24</v>
      </c>
      <c r="I176" s="184"/>
      <c r="J176" s="185">
        <f t="shared" si="13"/>
        <v>0</v>
      </c>
      <c r="K176" s="185">
        <f>IFERROR(VLOOKUP($C176,'Nom Prénom'!$A:$I,8,0),"")</f>
        <v>0</v>
      </c>
      <c r="L176" s="185">
        <f t="shared" si="11"/>
        <v>0</v>
      </c>
      <c r="M176" s="185">
        <f>IFERROR(VLOOKUP($C176,'Nom Prénom'!$A:$I,9,0),"")</f>
        <v>0</v>
      </c>
      <c r="N176" s="186">
        <f>IFERROR($J176/(VLOOKUP($H176,VLEP!$A:$B,2,0)),"")</f>
        <v>0</v>
      </c>
      <c r="O176" s="187"/>
    </row>
    <row r="177" spans="1:15" ht="20.100000000000001" customHeight="1" x14ac:dyDescent="0.35">
      <c r="A177" s="2">
        <f>IFERROR(VLOOKUP($C177,'Nom Prénom'!$A:$G,7,0),"")</f>
        <v>2019</v>
      </c>
      <c r="B177" s="184" t="str">
        <f>IFERROR(VLOOKUP($C177,'Nom Prénom'!$A:$G,6,0),"")</f>
        <v>GEH10</v>
      </c>
      <c r="C177" s="1" t="s">
        <v>100</v>
      </c>
      <c r="D177" s="2">
        <f>IFERROR(VLOOKUP($C177,'Nom Prénom'!$A:$G,2,0),"")</f>
        <v>505</v>
      </c>
      <c r="E177" s="2">
        <f>IFERROR(VLOOKUP($C177,'Nom Prénom'!$A:$G,3,0),"")</f>
        <v>0</v>
      </c>
      <c r="F177" s="2">
        <f>IFERROR(VLOOKUP($C177,'Nom Prénom'!$A:$G,4,0),"")</f>
        <v>60</v>
      </c>
      <c r="G177" s="2">
        <f>IFERROR(VLOOKUP($C177,'Nom Prénom'!$A:$G,5,0),"")</f>
        <v>1</v>
      </c>
      <c r="H177" s="184" t="s">
        <v>23</v>
      </c>
      <c r="I177" s="184"/>
      <c r="J177" s="185">
        <f t="shared" si="13"/>
        <v>0</v>
      </c>
      <c r="K177" s="185">
        <f>IFERROR(VLOOKUP($C177,'Nom Prénom'!$A:$I,8,0),"")</f>
        <v>0</v>
      </c>
      <c r="L177" s="185">
        <f t="shared" si="11"/>
        <v>0</v>
      </c>
      <c r="M177" s="185">
        <f>IFERROR(VLOOKUP($C177,'Nom Prénom'!$A:$I,9,0),"")</f>
        <v>0</v>
      </c>
      <c r="N177" s="186">
        <f>IFERROR($J177/(VLOOKUP($H177,VLEP!$A:$B,2,0)),"")</f>
        <v>0</v>
      </c>
      <c r="O177" s="187"/>
    </row>
    <row r="178" spans="1:15" ht="20.100000000000001" customHeight="1" x14ac:dyDescent="0.35">
      <c r="A178" s="2">
        <f>IFERROR(VLOOKUP($C178,'Nom Prénom'!$A:$G,7,0),"")</f>
        <v>2019</v>
      </c>
      <c r="B178" s="184" t="str">
        <f>IFERROR(VLOOKUP($C178,'Nom Prénom'!$A:$G,6,0),"")</f>
        <v>GEH10</v>
      </c>
      <c r="C178" s="1" t="s">
        <v>101</v>
      </c>
      <c r="D178" s="2">
        <f>IFERROR(VLOOKUP($C178,'Nom Prénom'!$A:$G,2,0),"")</f>
        <v>580</v>
      </c>
      <c r="E178" s="2">
        <f>IFERROR(VLOOKUP($C178,'Nom Prénom'!$A:$G,3,0),"")</f>
        <v>0</v>
      </c>
      <c r="F178" s="2">
        <f>IFERROR(VLOOKUP($C178,'Nom Prénom'!$A:$G,4,0),"")</f>
        <v>40</v>
      </c>
      <c r="G178" s="2">
        <f>IFERROR(VLOOKUP($C178,'Nom Prénom'!$A:$G,5,0),"")</f>
        <v>1</v>
      </c>
      <c r="H178" s="184" t="s">
        <v>27</v>
      </c>
      <c r="I178" s="184">
        <v>0.26</v>
      </c>
      <c r="J178" s="185">
        <f t="shared" si="13"/>
        <v>0.27925925925925926</v>
      </c>
      <c r="K178" s="185">
        <f>IFERROR(VLOOKUP($C178,'Nom Prénom'!$A:$I,8,0),"")</f>
        <v>0</v>
      </c>
      <c r="L178" s="185">
        <f t="shared" si="11"/>
        <v>0</v>
      </c>
      <c r="M178" s="185">
        <f>IFERROR(VLOOKUP($C178,'Nom Prénom'!$A:$I,9,0),"")</f>
        <v>0</v>
      </c>
      <c r="N178" s="186">
        <f>IFERROR($J178/(VLOOKUP($H178,VLEP!$A:$B,2,0)),"")</f>
        <v>8.5925925925925933E-2</v>
      </c>
      <c r="O178" s="187">
        <f>N178</f>
        <v>8.5925925925925933E-2</v>
      </c>
    </row>
    <row r="179" spans="1:15" ht="20.100000000000001" customHeight="1" x14ac:dyDescent="0.35">
      <c r="A179" s="2">
        <f>IFERROR(VLOOKUP($C179,'Nom Prénom'!$A:$G,7,0),"")</f>
        <v>2019</v>
      </c>
      <c r="B179" s="184" t="str">
        <f>IFERROR(VLOOKUP($C179,'Nom Prénom'!$A:$G,6,0),"")</f>
        <v>GEH10</v>
      </c>
      <c r="C179" s="1" t="s">
        <v>101</v>
      </c>
      <c r="D179" s="2">
        <f>IFERROR(VLOOKUP($C179,'Nom Prénom'!$A:$G,2,0),"")</f>
        <v>580</v>
      </c>
      <c r="E179" s="2">
        <f>IFERROR(VLOOKUP($C179,'Nom Prénom'!$A:$G,3,0),"")</f>
        <v>0</v>
      </c>
      <c r="F179" s="2">
        <f>IFERROR(VLOOKUP($C179,'Nom Prénom'!$A:$G,4,0),"")</f>
        <v>40</v>
      </c>
      <c r="G179" s="2">
        <f>IFERROR(VLOOKUP($C179,'Nom Prénom'!$A:$G,5,0),"")</f>
        <v>1</v>
      </c>
      <c r="H179" s="184" t="s">
        <v>28</v>
      </c>
      <c r="I179" s="184"/>
      <c r="J179" s="185">
        <f t="shared" si="13"/>
        <v>0</v>
      </c>
      <c r="K179" s="185">
        <f>IFERROR(VLOOKUP($C179,'Nom Prénom'!$A:$I,8,0),"")</f>
        <v>0</v>
      </c>
      <c r="L179" s="185">
        <f t="shared" si="11"/>
        <v>0</v>
      </c>
      <c r="M179" s="185">
        <f>IFERROR(VLOOKUP($C179,'Nom Prénom'!$A:$I,9,0),"")</f>
        <v>0</v>
      </c>
      <c r="N179" s="186">
        <f>IFERROR($J179/(VLOOKUP($H179,VLEP!$A:$B,2,0)),"")</f>
        <v>0</v>
      </c>
      <c r="O179" s="187"/>
    </row>
    <row r="180" spans="1:15" ht="20.100000000000001" customHeight="1" x14ac:dyDescent="0.35">
      <c r="A180" s="2">
        <f>IFERROR(VLOOKUP($C180,'Nom Prénom'!$A:$G,7,0),"")</f>
        <v>2019</v>
      </c>
      <c r="B180" s="184" t="str">
        <f>IFERROR(VLOOKUP($C180,'Nom Prénom'!$A:$G,6,0),"")</f>
        <v>GEH10</v>
      </c>
      <c r="C180" s="1" t="s">
        <v>101</v>
      </c>
      <c r="D180" s="2">
        <f>IFERROR(VLOOKUP($C180,'Nom Prénom'!$A:$G,2,0),"")</f>
        <v>580</v>
      </c>
      <c r="E180" s="2">
        <f>IFERROR(VLOOKUP($C180,'Nom Prénom'!$A:$G,3,0),"")</f>
        <v>0</v>
      </c>
      <c r="F180" s="2">
        <f>IFERROR(VLOOKUP($C180,'Nom Prénom'!$A:$G,4,0),"")</f>
        <v>40</v>
      </c>
      <c r="G180" s="2">
        <f>IFERROR(VLOOKUP($C180,'Nom Prénom'!$A:$G,5,0),"")</f>
        <v>1</v>
      </c>
      <c r="H180" s="184" t="s">
        <v>24</v>
      </c>
      <c r="I180" s="184"/>
      <c r="J180" s="185">
        <f t="shared" si="13"/>
        <v>0</v>
      </c>
      <c r="K180" s="185">
        <f>IFERROR(VLOOKUP($C180,'Nom Prénom'!$A:$I,8,0),"")</f>
        <v>0</v>
      </c>
      <c r="L180" s="185">
        <f t="shared" si="11"/>
        <v>0</v>
      </c>
      <c r="M180" s="185">
        <f>IFERROR(VLOOKUP($C180,'Nom Prénom'!$A:$I,9,0),"")</f>
        <v>0</v>
      </c>
      <c r="N180" s="186">
        <f>IFERROR($J180/(VLOOKUP($H180,VLEP!$A:$B,2,0)),"")</f>
        <v>0</v>
      </c>
      <c r="O180" s="187"/>
    </row>
    <row r="181" spans="1:15" ht="20.100000000000001" customHeight="1" x14ac:dyDescent="0.35">
      <c r="A181" s="2">
        <f>IFERROR(VLOOKUP($C181,'Nom Prénom'!$A:$G,7,0),"")</f>
        <v>2019</v>
      </c>
      <c r="B181" s="184" t="str">
        <f>IFERROR(VLOOKUP($C181,'Nom Prénom'!$A:$G,6,0),"")</f>
        <v>GEH10</v>
      </c>
      <c r="C181" s="1" t="s">
        <v>101</v>
      </c>
      <c r="D181" s="2">
        <f>IFERROR(VLOOKUP($C181,'Nom Prénom'!$A:$G,2,0),"")</f>
        <v>580</v>
      </c>
      <c r="E181" s="2">
        <f>IFERROR(VLOOKUP($C181,'Nom Prénom'!$A:$G,3,0),"")</f>
        <v>0</v>
      </c>
      <c r="F181" s="2">
        <f>IFERROR(VLOOKUP($C181,'Nom Prénom'!$A:$G,4,0),"")</f>
        <v>40</v>
      </c>
      <c r="G181" s="2">
        <f>IFERROR(VLOOKUP($C181,'Nom Prénom'!$A:$G,5,0),"")</f>
        <v>1</v>
      </c>
      <c r="H181" s="184" t="s">
        <v>23</v>
      </c>
      <c r="I181" s="184"/>
      <c r="J181" s="185">
        <f t="shared" si="13"/>
        <v>0</v>
      </c>
      <c r="K181" s="185">
        <f>IFERROR(VLOOKUP($C181,'Nom Prénom'!$A:$I,8,0),"")</f>
        <v>0</v>
      </c>
      <c r="L181" s="185">
        <f t="shared" si="11"/>
        <v>0</v>
      </c>
      <c r="M181" s="185">
        <f>IFERROR(VLOOKUP($C181,'Nom Prénom'!$A:$I,9,0),"")</f>
        <v>0</v>
      </c>
      <c r="N181" s="186">
        <f>IFERROR($J181/(VLOOKUP($H181,VLEP!$A:$B,2,0)),"")</f>
        <v>0</v>
      </c>
      <c r="O181" s="187"/>
    </row>
    <row r="182" spans="1:15" ht="20.100000000000001" customHeight="1" x14ac:dyDescent="0.35">
      <c r="A182" s="2">
        <f>IFERROR(VLOOKUP($C182,'Nom Prénom'!$A:$G,7,0),"")</f>
        <v>2019</v>
      </c>
      <c r="B182" s="184" t="str">
        <f>IFERROR(VLOOKUP($C182,'Nom Prénom'!$A:$G,6,0),"")</f>
        <v>GEH12</v>
      </c>
      <c r="C182" s="1" t="s">
        <v>103</v>
      </c>
      <c r="D182" s="2">
        <f>IFERROR(VLOOKUP($C182,'Nom Prénom'!$A:$G,2,0),"")</f>
        <v>435</v>
      </c>
      <c r="E182" s="2">
        <f>IFERROR(VLOOKUP($C182,'Nom Prénom'!$A:$G,3,0),"")</f>
        <v>140</v>
      </c>
      <c r="F182" s="2">
        <f>IFERROR(VLOOKUP($C182,'Nom Prénom'!$A:$G,4,0),"")</f>
        <v>50</v>
      </c>
      <c r="G182" s="2">
        <f>IFERROR(VLOOKUP($C182,'Nom Prénom'!$A:$G,5,0),"")</f>
        <v>20</v>
      </c>
      <c r="H182" s="184" t="s">
        <v>27</v>
      </c>
      <c r="I182" s="188"/>
      <c r="J182" s="185">
        <f t="shared" si="13"/>
        <v>0</v>
      </c>
      <c r="K182" s="185">
        <f>IFERROR(VLOOKUP($C182,'Nom Prénom'!$A:$I,8,0),"")</f>
        <v>0</v>
      </c>
      <c r="L182" s="185">
        <f t="shared" si="11"/>
        <v>0</v>
      </c>
      <c r="M182" s="185">
        <f>IFERROR(VLOOKUP($C182,'Nom Prénom'!$A:$I,9,0),"")</f>
        <v>0</v>
      </c>
      <c r="N182" s="186">
        <f>IFERROR($J182/(VLOOKUP($H182,VLEP!$A:$B,2,0)),"")</f>
        <v>0</v>
      </c>
      <c r="O182" s="187"/>
    </row>
    <row r="183" spans="1:15" ht="20.100000000000001" customHeight="1" x14ac:dyDescent="0.35">
      <c r="A183" s="2">
        <f>IFERROR(VLOOKUP($C183,'Nom Prénom'!$A:$G,7,0),"")</f>
        <v>2019</v>
      </c>
      <c r="B183" s="184" t="str">
        <f>IFERROR(VLOOKUP($C183,'Nom Prénom'!$A:$G,6,0),"")</f>
        <v>GEH12</v>
      </c>
      <c r="C183" s="1" t="s">
        <v>103</v>
      </c>
      <c r="D183" s="2">
        <f>IFERROR(VLOOKUP($C183,'Nom Prénom'!$A:$G,2,0),"")</f>
        <v>435</v>
      </c>
      <c r="E183" s="2">
        <f>IFERROR(VLOOKUP($C183,'Nom Prénom'!$A:$G,3,0),"")</f>
        <v>140</v>
      </c>
      <c r="F183" s="2">
        <f>IFERROR(VLOOKUP($C183,'Nom Prénom'!$A:$G,4,0),"")</f>
        <v>50</v>
      </c>
      <c r="G183" s="2">
        <f>IFERROR(VLOOKUP($C183,'Nom Prénom'!$A:$G,5,0),"")</f>
        <v>20</v>
      </c>
      <c r="H183" s="184" t="s">
        <v>28</v>
      </c>
      <c r="I183" s="184">
        <v>1.2E-5</v>
      </c>
      <c r="J183" s="185">
        <f t="shared" si="13"/>
        <v>9.412987012987013E-6</v>
      </c>
      <c r="K183" s="185">
        <f>IFERROR(VLOOKUP($C183,'Nom Prénom'!$A:$I,8,0),"")</f>
        <v>0</v>
      </c>
      <c r="L183" s="185">
        <f t="shared" si="11"/>
        <v>0</v>
      </c>
      <c r="M183" s="185">
        <f>IFERROR(VLOOKUP($C183,'Nom Prénom'!$A:$I,9,0),"")</f>
        <v>0</v>
      </c>
      <c r="N183" s="186">
        <f>IFERROR($J183/(VLOOKUP($H183,VLEP!$A:$B,2,0)),"")</f>
        <v>6.2753246753246755E-2</v>
      </c>
      <c r="O183" s="187">
        <f t="shared" ref="O183:O189" si="15">N183</f>
        <v>6.2753246753246755E-2</v>
      </c>
    </row>
    <row r="184" spans="1:15" ht="20.100000000000001" customHeight="1" x14ac:dyDescent="0.35">
      <c r="A184" s="2">
        <f>IFERROR(VLOOKUP($C184,'Nom Prénom'!$A:$G,7,0),"")</f>
        <v>2019</v>
      </c>
      <c r="B184" s="184" t="str">
        <f>IFERROR(VLOOKUP($C184,'Nom Prénom'!$A:$G,6,0),"")</f>
        <v>GEH12</v>
      </c>
      <c r="C184" s="1" t="s">
        <v>103</v>
      </c>
      <c r="D184" s="2">
        <f>IFERROR(VLOOKUP($C184,'Nom Prénom'!$A:$G,2,0),"")</f>
        <v>435</v>
      </c>
      <c r="E184" s="2">
        <f>IFERROR(VLOOKUP($C184,'Nom Prénom'!$A:$G,3,0),"")</f>
        <v>140</v>
      </c>
      <c r="F184" s="2">
        <f>IFERROR(VLOOKUP($C184,'Nom Prénom'!$A:$G,4,0),"")</f>
        <v>50</v>
      </c>
      <c r="G184" s="2">
        <f>IFERROR(VLOOKUP($C184,'Nom Prénom'!$A:$G,5,0),"")</f>
        <v>20</v>
      </c>
      <c r="H184" s="184" t="s">
        <v>24</v>
      </c>
      <c r="I184" s="184">
        <v>1.1599999999999999</v>
      </c>
      <c r="J184" s="185">
        <f t="shared" si="13"/>
        <v>0.90992207792207791</v>
      </c>
      <c r="K184" s="185">
        <f>IFERROR(VLOOKUP($C184,'Nom Prénom'!$A:$I,8,0),"")</f>
        <v>0</v>
      </c>
      <c r="L184" s="185">
        <f t="shared" si="11"/>
        <v>0</v>
      </c>
      <c r="M184" s="185">
        <f>IFERROR(VLOOKUP($C184,'Nom Prénom'!$A:$I,9,0),"")</f>
        <v>0</v>
      </c>
      <c r="N184" s="186">
        <f>IFERROR($J184/(VLOOKUP($H184,VLEP!$A:$B,2,0)),"")</f>
        <v>0.18198441558441558</v>
      </c>
      <c r="O184" s="187">
        <f t="shared" si="15"/>
        <v>0.18198441558441558</v>
      </c>
    </row>
    <row r="185" spans="1:15" ht="20.100000000000001" customHeight="1" x14ac:dyDescent="0.35">
      <c r="A185" s="2">
        <f>IFERROR(VLOOKUP($C185,'Nom Prénom'!$A:$G,7,0),"")</f>
        <v>2019</v>
      </c>
      <c r="B185" s="184" t="str">
        <f>IFERROR(VLOOKUP($C185,'Nom Prénom'!$A:$G,6,0),"")</f>
        <v>GEH12</v>
      </c>
      <c r="C185" s="1" t="s">
        <v>103</v>
      </c>
      <c r="D185" s="2">
        <f>IFERROR(VLOOKUP($C185,'Nom Prénom'!$A:$G,2,0),"")</f>
        <v>435</v>
      </c>
      <c r="E185" s="2">
        <f>IFERROR(VLOOKUP($C185,'Nom Prénom'!$A:$G,3,0),"")</f>
        <v>140</v>
      </c>
      <c r="F185" s="2">
        <f>IFERROR(VLOOKUP($C185,'Nom Prénom'!$A:$G,4,0),"")</f>
        <v>50</v>
      </c>
      <c r="G185" s="2">
        <f>IFERROR(VLOOKUP($C185,'Nom Prénom'!$A:$G,5,0),"")</f>
        <v>20</v>
      </c>
      <c r="H185" s="184" t="s">
        <v>23</v>
      </c>
      <c r="I185" s="184">
        <v>3.5</v>
      </c>
      <c r="J185" s="185">
        <f t="shared" si="13"/>
        <v>2.7454545454545456</v>
      </c>
      <c r="K185" s="185">
        <f>IFERROR(VLOOKUP($C185,'Nom Prénom'!$A:$I,8,0),"")</f>
        <v>0</v>
      </c>
      <c r="L185" s="185">
        <f t="shared" si="11"/>
        <v>0</v>
      </c>
      <c r="M185" s="185">
        <f>IFERROR(VLOOKUP($C185,'Nom Prénom'!$A:$I,9,0),"")</f>
        <v>0</v>
      </c>
      <c r="N185" s="186">
        <f>IFERROR($J185/(VLOOKUP($H185,VLEP!$A:$B,2,0)),"")</f>
        <v>0.27454545454545454</v>
      </c>
      <c r="O185" s="187">
        <f t="shared" si="15"/>
        <v>0.27454545454545454</v>
      </c>
    </row>
    <row r="186" spans="1:15" ht="20.100000000000001" customHeight="1" x14ac:dyDescent="0.35">
      <c r="A186" s="2" t="str">
        <f>IFERROR(VLOOKUP($C186,'Nom Prénom'!$A:$G,7,0),"")</f>
        <v/>
      </c>
      <c r="B186" s="184" t="str">
        <f>IFERROR(VLOOKUP($C186,'Nom Prénom'!$A:$G,6,0),"")</f>
        <v/>
      </c>
      <c r="C186" s="1" t="s">
        <v>125</v>
      </c>
      <c r="D186" s="2" t="str">
        <f>IFERROR(VLOOKUP($C186,'Nom Prénom'!$A:$G,2,0),"")</f>
        <v/>
      </c>
      <c r="E186" s="2" t="str">
        <f>IFERROR(VLOOKUP($C186,'Nom Prénom'!$A:$G,3,0),"")</f>
        <v/>
      </c>
      <c r="F186" s="2" t="str">
        <f>IFERROR(VLOOKUP($C186,'Nom Prénom'!$A:$G,4,0),"")</f>
        <v/>
      </c>
      <c r="G186" s="2" t="str">
        <f>IFERROR(VLOOKUP($C186,'Nom Prénom'!$A:$G,5,0),"")</f>
        <v/>
      </c>
      <c r="H186" s="184" t="s">
        <v>27</v>
      </c>
      <c r="I186" s="184">
        <v>1.6E-2</v>
      </c>
      <c r="J186" s="185" t="str">
        <f t="shared" si="13"/>
        <v/>
      </c>
      <c r="K186" s="185" t="str">
        <f>IFERROR(VLOOKUP($C186,'Nom Prénom'!$A:$I,8,0),"")</f>
        <v/>
      </c>
      <c r="L186" s="185" t="str">
        <f t="shared" si="11"/>
        <v/>
      </c>
      <c r="M186" s="185" t="str">
        <f>IFERROR(VLOOKUP($C186,'Nom Prénom'!$A:$I,9,0),"")</f>
        <v/>
      </c>
      <c r="N186" s="186" t="str">
        <f>IFERROR($J186/(VLOOKUP($H186,VLEP!$A:$B,2,0)),"")</f>
        <v/>
      </c>
      <c r="O186" s="187" t="str">
        <f t="shared" si="15"/>
        <v/>
      </c>
    </row>
    <row r="187" spans="1:15" ht="20.100000000000001" customHeight="1" x14ac:dyDescent="0.35">
      <c r="A187" s="2" t="str">
        <f>IFERROR(VLOOKUP($C187,'Nom Prénom'!$A:$G,7,0),"")</f>
        <v/>
      </c>
      <c r="B187" s="184" t="str">
        <f>IFERROR(VLOOKUP($C187,'Nom Prénom'!$A:$G,6,0),"")</f>
        <v/>
      </c>
      <c r="C187" s="1" t="s">
        <v>125</v>
      </c>
      <c r="D187" s="2" t="str">
        <f>IFERROR(VLOOKUP($C187,'Nom Prénom'!$A:$G,2,0),"")</f>
        <v/>
      </c>
      <c r="E187" s="2" t="str">
        <f>IFERROR(VLOOKUP($C187,'Nom Prénom'!$A:$G,3,0),"")</f>
        <v/>
      </c>
      <c r="F187" s="2" t="str">
        <f>IFERROR(VLOOKUP($C187,'Nom Prénom'!$A:$G,4,0),"")</f>
        <v/>
      </c>
      <c r="G187" s="2" t="str">
        <f>IFERROR(VLOOKUP($C187,'Nom Prénom'!$A:$G,5,0),"")</f>
        <v/>
      </c>
      <c r="H187" s="184" t="s">
        <v>28</v>
      </c>
      <c r="I187" s="184">
        <v>3.3E-4</v>
      </c>
      <c r="J187" s="185" t="str">
        <f t="shared" si="13"/>
        <v/>
      </c>
      <c r="K187" s="185" t="str">
        <f>IFERROR(VLOOKUP($C187,'Nom Prénom'!$A:$I,8,0),"")</f>
        <v/>
      </c>
      <c r="L187" s="185" t="str">
        <f t="shared" si="11"/>
        <v/>
      </c>
      <c r="M187" s="185" t="str">
        <f>IFERROR(VLOOKUP($C187,'Nom Prénom'!$A:$I,9,0),"")</f>
        <v/>
      </c>
      <c r="N187" s="186" t="str">
        <f>IFERROR($J187/(VLOOKUP($H187,VLEP!$A:$B,2,0)),"")</f>
        <v/>
      </c>
      <c r="O187" s="187" t="str">
        <f t="shared" si="15"/>
        <v/>
      </c>
    </row>
    <row r="188" spans="1:15" ht="20.100000000000001" customHeight="1" x14ac:dyDescent="0.35">
      <c r="A188" s="2" t="str">
        <f>IFERROR(VLOOKUP($C188,'Nom Prénom'!$A:$G,7,0),"")</f>
        <v/>
      </c>
      <c r="B188" s="184" t="str">
        <f>IFERROR(VLOOKUP($C188,'Nom Prénom'!$A:$G,6,0),"")</f>
        <v/>
      </c>
      <c r="C188" s="1" t="s">
        <v>125</v>
      </c>
      <c r="D188" s="2" t="str">
        <f>IFERROR(VLOOKUP($C188,'Nom Prénom'!$A:$G,2,0),"")</f>
        <v/>
      </c>
      <c r="E188" s="2" t="str">
        <f>IFERROR(VLOOKUP($C188,'Nom Prénom'!$A:$G,3,0),"")</f>
        <v/>
      </c>
      <c r="F188" s="2" t="str">
        <f>IFERROR(VLOOKUP($C188,'Nom Prénom'!$A:$G,4,0),"")</f>
        <v/>
      </c>
      <c r="G188" s="2" t="str">
        <f>IFERROR(VLOOKUP($C188,'Nom Prénom'!$A:$G,5,0),"")</f>
        <v/>
      </c>
      <c r="H188" s="184" t="s">
        <v>24</v>
      </c>
      <c r="I188" s="184">
        <v>0.3</v>
      </c>
      <c r="J188" s="185" t="str">
        <f t="shared" si="13"/>
        <v/>
      </c>
      <c r="K188" s="185" t="str">
        <f>IFERROR(VLOOKUP($C188,'Nom Prénom'!$A:$I,8,0),"")</f>
        <v/>
      </c>
      <c r="L188" s="185" t="str">
        <f t="shared" si="11"/>
        <v/>
      </c>
      <c r="M188" s="185" t="str">
        <f>IFERROR(VLOOKUP($C188,'Nom Prénom'!$A:$I,9,0),"")</f>
        <v/>
      </c>
      <c r="N188" s="186" t="str">
        <f>IFERROR($J188/(VLOOKUP($H188,VLEP!$A:$B,2,0)),"")</f>
        <v/>
      </c>
      <c r="O188" s="187" t="str">
        <f t="shared" si="15"/>
        <v/>
      </c>
    </row>
    <row r="189" spans="1:15" ht="20.100000000000001" customHeight="1" x14ac:dyDescent="0.35">
      <c r="A189" s="2" t="str">
        <f>IFERROR(VLOOKUP($C189,'Nom Prénom'!$A:$G,7,0),"")</f>
        <v/>
      </c>
      <c r="B189" s="184" t="str">
        <f>IFERROR(VLOOKUP($C189,'Nom Prénom'!$A:$G,6,0),"")</f>
        <v/>
      </c>
      <c r="C189" s="1" t="s">
        <v>125</v>
      </c>
      <c r="D189" s="2" t="str">
        <f>IFERROR(VLOOKUP($C189,'Nom Prénom'!$A:$G,2,0),"")</f>
        <v/>
      </c>
      <c r="E189" s="2" t="str">
        <f>IFERROR(VLOOKUP($C189,'Nom Prénom'!$A:$G,3,0),"")</f>
        <v/>
      </c>
      <c r="F189" s="2" t="str">
        <f>IFERROR(VLOOKUP($C189,'Nom Prénom'!$A:$G,4,0),"")</f>
        <v/>
      </c>
      <c r="G189" s="2" t="str">
        <f>IFERROR(VLOOKUP($C189,'Nom Prénom'!$A:$G,5,0),"")</f>
        <v/>
      </c>
      <c r="H189" s="184" t="s">
        <v>23</v>
      </c>
      <c r="I189" s="184">
        <v>1.64</v>
      </c>
      <c r="J189" s="185" t="str">
        <f t="shared" si="13"/>
        <v/>
      </c>
      <c r="K189" s="185" t="str">
        <f>IFERROR(VLOOKUP($C189,'Nom Prénom'!$A:$I,8,0),"")</f>
        <v/>
      </c>
      <c r="L189" s="185" t="str">
        <f t="shared" si="11"/>
        <v/>
      </c>
      <c r="M189" s="185" t="str">
        <f>IFERROR(VLOOKUP($C189,'Nom Prénom'!$A:$I,9,0),"")</f>
        <v/>
      </c>
      <c r="N189" s="186" t="str">
        <f>IFERROR($J189/(VLOOKUP($H189,VLEP!$A:$B,2,0)),"")</f>
        <v/>
      </c>
      <c r="O189" s="187" t="str">
        <f t="shared" si="15"/>
        <v/>
      </c>
    </row>
    <row r="190" spans="1:15" ht="20.100000000000001" customHeight="1" x14ac:dyDescent="0.35">
      <c r="A190" s="2" t="str">
        <f>IFERROR(VLOOKUP($C190,'Nom Prénom'!$A:$G,7,0),"")</f>
        <v/>
      </c>
      <c r="B190" s="184" t="str">
        <f>IFERROR(VLOOKUP($C190,'Nom Prénom'!$A:$G,6,0),"")</f>
        <v/>
      </c>
      <c r="C190" s="1" t="s">
        <v>125</v>
      </c>
      <c r="D190" s="2" t="str">
        <f>IFERROR(VLOOKUP($C190,'Nom Prénom'!$A:$G,2,0),"")</f>
        <v/>
      </c>
      <c r="E190" s="2" t="str">
        <f>IFERROR(VLOOKUP($C190,'Nom Prénom'!$A:$G,3,0),"")</f>
        <v/>
      </c>
      <c r="F190" s="2" t="str">
        <f>IFERROR(VLOOKUP($C190,'Nom Prénom'!$A:$G,4,0),"")</f>
        <v/>
      </c>
      <c r="G190" s="2" t="str">
        <f>IFERROR(VLOOKUP($C190,'Nom Prénom'!$A:$G,5,0),"")</f>
        <v/>
      </c>
      <c r="H190" s="184" t="s">
        <v>27</v>
      </c>
      <c r="I190" s="188"/>
      <c r="J190" s="185" t="str">
        <f t="shared" si="13"/>
        <v/>
      </c>
      <c r="K190" s="185" t="str">
        <f>IFERROR(VLOOKUP($C190,'Nom Prénom'!$A:$I,8,0),"")</f>
        <v/>
      </c>
      <c r="L190" s="185" t="str">
        <f t="shared" ref="L190:L211" si="16">IFERROR(J190*K190,"")</f>
        <v/>
      </c>
      <c r="M190" s="185" t="str">
        <f>IFERROR(VLOOKUP($C190,'Nom Prénom'!$A:$I,9,0),"")</f>
        <v/>
      </c>
      <c r="N190" s="186" t="str">
        <f>IFERROR($J190/(VLOOKUP($H190,VLEP!$A:$B,2,0)),"")</f>
        <v/>
      </c>
      <c r="O190" s="187"/>
    </row>
    <row r="191" spans="1:15" ht="20.100000000000001" customHeight="1" x14ac:dyDescent="0.35">
      <c r="A191" s="2" t="str">
        <f>IFERROR(VLOOKUP($C191,'Nom Prénom'!$A:$G,7,0),"")</f>
        <v/>
      </c>
      <c r="B191" s="184" t="str">
        <f>IFERROR(VLOOKUP($C191,'Nom Prénom'!$A:$G,6,0),"")</f>
        <v/>
      </c>
      <c r="C191" s="1" t="s">
        <v>125</v>
      </c>
      <c r="D191" s="2" t="str">
        <f>IFERROR(VLOOKUP($C191,'Nom Prénom'!$A:$G,2,0),"")</f>
        <v/>
      </c>
      <c r="E191" s="2" t="str">
        <f>IFERROR(VLOOKUP($C191,'Nom Prénom'!$A:$G,3,0),"")</f>
        <v/>
      </c>
      <c r="F191" s="2" t="str">
        <f>IFERROR(VLOOKUP($C191,'Nom Prénom'!$A:$G,4,0),"")</f>
        <v/>
      </c>
      <c r="G191" s="2" t="str">
        <f>IFERROR(VLOOKUP($C191,'Nom Prénom'!$A:$G,5,0),"")</f>
        <v/>
      </c>
      <c r="H191" s="184" t="s">
        <v>28</v>
      </c>
      <c r="I191" s="184">
        <v>9.2000000000000003E-4</v>
      </c>
      <c r="J191" s="185" t="str">
        <f t="shared" si="13"/>
        <v/>
      </c>
      <c r="K191" s="185" t="str">
        <f>IFERROR(VLOOKUP($C191,'Nom Prénom'!$A:$I,8,0),"")</f>
        <v/>
      </c>
      <c r="L191" s="185" t="str">
        <f t="shared" si="16"/>
        <v/>
      </c>
      <c r="M191" s="185" t="str">
        <f>IFERROR(VLOOKUP($C191,'Nom Prénom'!$A:$I,9,0),"")</f>
        <v/>
      </c>
      <c r="N191" s="186" t="str">
        <f>IFERROR($J191/(VLOOKUP($H191,VLEP!$A:$B,2,0)),"")</f>
        <v/>
      </c>
      <c r="O191" s="187" t="str">
        <f>N191</f>
        <v/>
      </c>
    </row>
    <row r="192" spans="1:15" ht="20.100000000000001" customHeight="1" x14ac:dyDescent="0.35">
      <c r="A192" s="2" t="str">
        <f>IFERROR(VLOOKUP($C192,'Nom Prénom'!$A:$G,7,0),"")</f>
        <v/>
      </c>
      <c r="B192" s="184" t="str">
        <f>IFERROR(VLOOKUP($C192,'Nom Prénom'!$A:$G,6,0),"")</f>
        <v/>
      </c>
      <c r="C192" s="1" t="s">
        <v>125</v>
      </c>
      <c r="D192" s="2" t="str">
        <f>IFERROR(VLOOKUP($C192,'Nom Prénom'!$A:$G,2,0),"")</f>
        <v/>
      </c>
      <c r="E192" s="2" t="str">
        <f>IFERROR(VLOOKUP($C192,'Nom Prénom'!$A:$G,3,0),"")</f>
        <v/>
      </c>
      <c r="F192" s="2" t="str">
        <f>IFERROR(VLOOKUP($C192,'Nom Prénom'!$A:$G,4,0),"")</f>
        <v/>
      </c>
      <c r="G192" s="2" t="str">
        <f>IFERROR(VLOOKUP($C192,'Nom Prénom'!$A:$G,5,0),"")</f>
        <v/>
      </c>
      <c r="H192" s="184" t="s">
        <v>24</v>
      </c>
      <c r="I192" s="188"/>
      <c r="J192" s="185" t="str">
        <f t="shared" si="13"/>
        <v/>
      </c>
      <c r="K192" s="185" t="str">
        <f>IFERROR(VLOOKUP($C192,'Nom Prénom'!$A:$I,8,0),"")</f>
        <v/>
      </c>
      <c r="L192" s="185" t="str">
        <f t="shared" si="16"/>
        <v/>
      </c>
      <c r="M192" s="185" t="str">
        <f>IFERROR(VLOOKUP($C192,'Nom Prénom'!$A:$I,9,0),"")</f>
        <v/>
      </c>
      <c r="N192" s="186" t="str">
        <f>IFERROR($J192/(VLOOKUP($H192,VLEP!$A:$B,2,0)),"")</f>
        <v/>
      </c>
      <c r="O192" s="187"/>
    </row>
    <row r="193" spans="1:15" ht="20.100000000000001" customHeight="1" x14ac:dyDescent="0.35">
      <c r="A193" s="2" t="str">
        <f>IFERROR(VLOOKUP($C193,'Nom Prénom'!$A:$G,7,0),"")</f>
        <v/>
      </c>
      <c r="B193" s="184" t="str">
        <f>IFERROR(VLOOKUP($C193,'Nom Prénom'!$A:$G,6,0),"")</f>
        <v/>
      </c>
      <c r="C193" s="1" t="s">
        <v>125</v>
      </c>
      <c r="D193" s="2" t="str">
        <f>IFERROR(VLOOKUP($C193,'Nom Prénom'!$A:$G,2,0),"")</f>
        <v/>
      </c>
      <c r="E193" s="2" t="str">
        <f>IFERROR(VLOOKUP($C193,'Nom Prénom'!$A:$G,3,0),"")</f>
        <v/>
      </c>
      <c r="F193" s="2" t="str">
        <f>IFERROR(VLOOKUP($C193,'Nom Prénom'!$A:$G,4,0),"")</f>
        <v/>
      </c>
      <c r="G193" s="2" t="str">
        <f>IFERROR(VLOOKUP($C193,'Nom Prénom'!$A:$G,5,0),"")</f>
        <v/>
      </c>
      <c r="H193" s="184" t="s">
        <v>23</v>
      </c>
      <c r="I193" s="184">
        <v>4.18</v>
      </c>
      <c r="J193" s="185" t="str">
        <f t="shared" si="13"/>
        <v/>
      </c>
      <c r="K193" s="185" t="str">
        <f>IFERROR(VLOOKUP($C193,'Nom Prénom'!$A:$I,8,0),"")</f>
        <v/>
      </c>
      <c r="L193" s="185" t="str">
        <f t="shared" si="16"/>
        <v/>
      </c>
      <c r="M193" s="185" t="str">
        <f>IFERROR(VLOOKUP($C193,'Nom Prénom'!$A:$I,9,0),"")</f>
        <v/>
      </c>
      <c r="N193" s="186" t="str">
        <f>IFERROR($J193/(VLOOKUP($H193,VLEP!$A:$B,2,0)),"")</f>
        <v/>
      </c>
      <c r="O193" s="187" t="str">
        <f>N193</f>
        <v/>
      </c>
    </row>
    <row r="194" spans="1:15" ht="20.100000000000001" customHeight="1" x14ac:dyDescent="0.35">
      <c r="A194" s="2" t="str">
        <f>IFERROR(VLOOKUP($C194,'Nom Prénom'!$A:$G,7,0),"")</f>
        <v/>
      </c>
      <c r="B194" s="184" t="str">
        <f>IFERROR(VLOOKUP($C194,'Nom Prénom'!$A:$G,6,0),"")</f>
        <v/>
      </c>
      <c r="C194" s="1" t="s">
        <v>125</v>
      </c>
      <c r="D194" s="2" t="str">
        <f>IFERROR(VLOOKUP($C194,'Nom Prénom'!$A:$G,2,0),"")</f>
        <v/>
      </c>
      <c r="E194" s="2" t="str">
        <f>IFERROR(VLOOKUP($C194,'Nom Prénom'!$A:$G,3,0),"")</f>
        <v/>
      </c>
      <c r="F194" s="2" t="str">
        <f>IFERROR(VLOOKUP($C194,'Nom Prénom'!$A:$G,4,0),"")</f>
        <v/>
      </c>
      <c r="G194" s="2" t="str">
        <f>IFERROR(VLOOKUP($C194,'Nom Prénom'!$A:$G,5,0),"")</f>
        <v/>
      </c>
      <c r="H194" s="184" t="s">
        <v>27</v>
      </c>
      <c r="I194" s="184"/>
      <c r="J194" s="185" t="str">
        <f t="shared" ref="J194:J211" si="17">IFERROR(IF(OR(B194="GEH1a",B194="GEH1b",B194="GEH2",B194="GEH3",B194="GEH4"),I194/G194,((I194*(D194-E194))+(I194*(E194/G194)))/(D194-F194)),"")</f>
        <v/>
      </c>
      <c r="K194" s="185" t="str">
        <f>IFERROR(VLOOKUP($C194,'Nom Prénom'!$A:$I,8,0),"")</f>
        <v/>
      </c>
      <c r="L194" s="185" t="str">
        <f t="shared" si="16"/>
        <v/>
      </c>
      <c r="M194" s="185" t="str">
        <f>IFERROR(VLOOKUP($C194,'Nom Prénom'!$A:$I,9,0),"")</f>
        <v/>
      </c>
      <c r="N194" s="186" t="str">
        <f>IFERROR($J194/(VLOOKUP($H194,VLEP!$A:$B,2,0)),"")</f>
        <v/>
      </c>
      <c r="O194" s="187" t="str">
        <f>N194</f>
        <v/>
      </c>
    </row>
    <row r="195" spans="1:15" ht="20.100000000000001" customHeight="1" x14ac:dyDescent="0.35">
      <c r="A195" s="2" t="str">
        <f>IFERROR(VLOOKUP($C195,'Nom Prénom'!$A:$G,7,0),"")</f>
        <v/>
      </c>
      <c r="B195" s="184" t="str">
        <f>IFERROR(VLOOKUP($C195,'Nom Prénom'!$A:$G,6,0),"")</f>
        <v/>
      </c>
      <c r="C195" s="1" t="s">
        <v>125</v>
      </c>
      <c r="D195" s="2" t="str">
        <f>IFERROR(VLOOKUP($C195,'Nom Prénom'!$A:$G,2,0),"")</f>
        <v/>
      </c>
      <c r="E195" s="2" t="str">
        <f>IFERROR(VLOOKUP($C195,'Nom Prénom'!$A:$G,3,0),"")</f>
        <v/>
      </c>
      <c r="F195" s="2" t="str">
        <f>IFERROR(VLOOKUP($C195,'Nom Prénom'!$A:$G,4,0),"")</f>
        <v/>
      </c>
      <c r="G195" s="2" t="str">
        <f>IFERROR(VLOOKUP($C195,'Nom Prénom'!$A:$G,5,0),"")</f>
        <v/>
      </c>
      <c r="H195" s="184" t="s">
        <v>28</v>
      </c>
      <c r="I195" s="184">
        <v>1.6000000000000001E-3</v>
      </c>
      <c r="J195" s="185" t="str">
        <f t="shared" si="17"/>
        <v/>
      </c>
      <c r="K195" s="185" t="str">
        <f>IFERROR(VLOOKUP($C195,'Nom Prénom'!$A:$I,8,0),"")</f>
        <v/>
      </c>
      <c r="L195" s="185" t="str">
        <f t="shared" si="16"/>
        <v/>
      </c>
      <c r="M195" s="185" t="str">
        <f>IFERROR(VLOOKUP($C195,'Nom Prénom'!$A:$I,9,0),"")</f>
        <v/>
      </c>
      <c r="N195" s="186" t="str">
        <f>IFERROR($J195/(VLOOKUP($H195,VLEP!$A:$B,2,0)),"")</f>
        <v/>
      </c>
      <c r="O195" s="187" t="str">
        <f>N195</f>
        <v/>
      </c>
    </row>
    <row r="196" spans="1:15" ht="20.100000000000001" customHeight="1" x14ac:dyDescent="0.35">
      <c r="A196" s="2" t="str">
        <f>IFERROR(VLOOKUP($C196,'Nom Prénom'!$A:$G,7,0),"")</f>
        <v/>
      </c>
      <c r="B196" s="184" t="str">
        <f>IFERROR(VLOOKUP($C196,'Nom Prénom'!$A:$G,6,0),"")</f>
        <v/>
      </c>
      <c r="C196" s="1" t="s">
        <v>125</v>
      </c>
      <c r="D196" s="2" t="str">
        <f>IFERROR(VLOOKUP($C196,'Nom Prénom'!$A:$G,2,0),"")</f>
        <v/>
      </c>
      <c r="E196" s="2" t="str">
        <f>IFERROR(VLOOKUP($C196,'Nom Prénom'!$A:$G,3,0),"")</f>
        <v/>
      </c>
      <c r="F196" s="2" t="str">
        <f>IFERROR(VLOOKUP($C196,'Nom Prénom'!$A:$G,4,0),"")</f>
        <v/>
      </c>
      <c r="G196" s="2" t="str">
        <f>IFERROR(VLOOKUP($C196,'Nom Prénom'!$A:$G,5,0),"")</f>
        <v/>
      </c>
      <c r="H196" s="184" t="s">
        <v>24</v>
      </c>
      <c r="I196" s="184"/>
      <c r="J196" s="185" t="str">
        <f t="shared" si="17"/>
        <v/>
      </c>
      <c r="K196" s="185" t="str">
        <f>IFERROR(VLOOKUP($C196,'Nom Prénom'!$A:$I,8,0),"")</f>
        <v/>
      </c>
      <c r="L196" s="185" t="str">
        <f t="shared" si="16"/>
        <v/>
      </c>
      <c r="M196" s="185" t="str">
        <f>IFERROR(VLOOKUP($C196,'Nom Prénom'!$A:$I,9,0),"")</f>
        <v/>
      </c>
      <c r="N196" s="186" t="str">
        <f>IFERROR($J196/(VLOOKUP($H196,VLEP!$A:$B,2,0)),"")</f>
        <v/>
      </c>
      <c r="O196" s="187"/>
    </row>
    <row r="197" spans="1:15" ht="20.100000000000001" customHeight="1" x14ac:dyDescent="0.35">
      <c r="A197" s="2" t="str">
        <f>IFERROR(VLOOKUP($C197,'Nom Prénom'!$A:$G,7,0),"")</f>
        <v/>
      </c>
      <c r="B197" s="184" t="str">
        <f>IFERROR(VLOOKUP($C197,'Nom Prénom'!$A:$G,6,0),"")</f>
        <v/>
      </c>
      <c r="C197" s="1" t="s">
        <v>125</v>
      </c>
      <c r="D197" s="2" t="str">
        <f>IFERROR(VLOOKUP($C197,'Nom Prénom'!$A:$G,2,0),"")</f>
        <v/>
      </c>
      <c r="E197" s="2" t="str">
        <f>IFERROR(VLOOKUP($C197,'Nom Prénom'!$A:$G,3,0),"")</f>
        <v/>
      </c>
      <c r="F197" s="2" t="str">
        <f>IFERROR(VLOOKUP($C197,'Nom Prénom'!$A:$G,4,0),"")</f>
        <v/>
      </c>
      <c r="G197" s="2" t="str">
        <f>IFERROR(VLOOKUP($C197,'Nom Prénom'!$A:$G,5,0),"")</f>
        <v/>
      </c>
      <c r="H197" s="184" t="s">
        <v>23</v>
      </c>
      <c r="I197" s="184">
        <v>2.6</v>
      </c>
      <c r="J197" s="185" t="str">
        <f t="shared" si="17"/>
        <v/>
      </c>
      <c r="K197" s="185" t="str">
        <f>IFERROR(VLOOKUP($C197,'Nom Prénom'!$A:$I,8,0),"")</f>
        <v/>
      </c>
      <c r="L197" s="185" t="str">
        <f t="shared" si="16"/>
        <v/>
      </c>
      <c r="M197" s="185" t="str">
        <f>IFERROR(VLOOKUP($C197,'Nom Prénom'!$A:$I,9,0),"")</f>
        <v/>
      </c>
      <c r="N197" s="186" t="str">
        <f>IFERROR($J197/(VLOOKUP($H197,VLEP!$A:$B,2,0)),"")</f>
        <v/>
      </c>
      <c r="O197" s="187" t="str">
        <f>N197</f>
        <v/>
      </c>
    </row>
    <row r="198" spans="1:15" ht="20.100000000000001" customHeight="1" x14ac:dyDescent="0.35">
      <c r="A198" s="2" t="str">
        <f>IFERROR(VLOOKUP($C198,'Nom Prénom'!$A:$G,7,0),"")</f>
        <v/>
      </c>
      <c r="B198" s="184" t="str">
        <f>IFERROR(VLOOKUP($C198,'Nom Prénom'!$A:$G,6,0),"")</f>
        <v/>
      </c>
      <c r="C198" s="2" t="s">
        <v>126</v>
      </c>
      <c r="D198" s="2" t="str">
        <f>IFERROR(VLOOKUP($C198,'Nom Prénom'!$A:$G,2,0),"")</f>
        <v/>
      </c>
      <c r="E198" s="2" t="str">
        <f>IFERROR(VLOOKUP($C198,'Nom Prénom'!$A:$G,3,0),"")</f>
        <v/>
      </c>
      <c r="F198" s="2" t="str">
        <f>IFERROR(VLOOKUP($C198,'Nom Prénom'!$A:$G,4,0),"")</f>
        <v/>
      </c>
      <c r="G198" s="2" t="str">
        <f>IFERROR(VLOOKUP($C198,'Nom Prénom'!$A:$G,5,0),"")</f>
        <v/>
      </c>
      <c r="H198" s="184" t="s">
        <v>27</v>
      </c>
      <c r="I198" s="184">
        <v>0.22</v>
      </c>
      <c r="J198" s="185" t="str">
        <f t="shared" si="17"/>
        <v/>
      </c>
      <c r="K198" s="185" t="str">
        <f>IFERROR(VLOOKUP($C198,'Nom Prénom'!$A:$I,8,0),"")</f>
        <v/>
      </c>
      <c r="L198" s="185" t="str">
        <f t="shared" si="16"/>
        <v/>
      </c>
      <c r="M198" s="185" t="str">
        <f>IFERROR(VLOOKUP($C198,'Nom Prénom'!$A:$I,9,0),"")</f>
        <v/>
      </c>
      <c r="N198" s="186" t="str">
        <f>IFERROR($J198/(VLOOKUP($H198,VLEP!$A:$B,2,0)),"")</f>
        <v/>
      </c>
      <c r="O198" s="187" t="str">
        <f>N198</f>
        <v/>
      </c>
    </row>
    <row r="199" spans="1:15" ht="20.100000000000001" customHeight="1" x14ac:dyDescent="0.35">
      <c r="A199" s="2" t="str">
        <f>IFERROR(VLOOKUP($C199,'Nom Prénom'!$A:$G,7,0),"")</f>
        <v/>
      </c>
      <c r="B199" s="184" t="str">
        <f>IFERROR(VLOOKUP($C199,'Nom Prénom'!$A:$G,6,0),"")</f>
        <v/>
      </c>
      <c r="C199" s="2" t="s">
        <v>126</v>
      </c>
      <c r="D199" s="2" t="str">
        <f>IFERROR(VLOOKUP($C199,'Nom Prénom'!$A:$G,2,0),"")</f>
        <v/>
      </c>
      <c r="E199" s="2" t="str">
        <f>IFERROR(VLOOKUP($C199,'Nom Prénom'!$A:$G,3,0),"")</f>
        <v/>
      </c>
      <c r="F199" s="2" t="str">
        <f>IFERROR(VLOOKUP($C199,'Nom Prénom'!$A:$G,4,0),"")</f>
        <v/>
      </c>
      <c r="G199" s="2" t="str">
        <f>IFERROR(VLOOKUP($C199,'Nom Prénom'!$A:$G,5,0),"")</f>
        <v/>
      </c>
      <c r="H199" s="184" t="s">
        <v>28</v>
      </c>
      <c r="I199" s="188"/>
      <c r="J199" s="185" t="str">
        <f t="shared" si="17"/>
        <v/>
      </c>
      <c r="K199" s="185" t="str">
        <f>IFERROR(VLOOKUP($C199,'Nom Prénom'!$A:$I,8,0),"")</f>
        <v/>
      </c>
      <c r="L199" s="185" t="str">
        <f t="shared" si="16"/>
        <v/>
      </c>
      <c r="M199" s="185" t="str">
        <f>IFERROR(VLOOKUP($C199,'Nom Prénom'!$A:$I,9,0),"")</f>
        <v/>
      </c>
      <c r="N199" s="186" t="str">
        <f>IFERROR($J199/(VLOOKUP($H199,VLEP!$A:$B,2,0)),"")</f>
        <v/>
      </c>
      <c r="O199" s="187"/>
    </row>
    <row r="200" spans="1:15" ht="20.100000000000001" customHeight="1" x14ac:dyDescent="0.35">
      <c r="A200" s="2" t="str">
        <f>IFERROR(VLOOKUP($C200,'Nom Prénom'!$A:$G,7,0),"")</f>
        <v/>
      </c>
      <c r="B200" s="184" t="str">
        <f>IFERROR(VLOOKUP($C200,'Nom Prénom'!$A:$G,6,0),"")</f>
        <v/>
      </c>
      <c r="C200" s="2" t="s">
        <v>126</v>
      </c>
      <c r="D200" s="2" t="str">
        <f>IFERROR(VLOOKUP($C200,'Nom Prénom'!$A:$G,2,0),"")</f>
        <v/>
      </c>
      <c r="E200" s="2" t="str">
        <f>IFERROR(VLOOKUP($C200,'Nom Prénom'!$A:$G,3,0),"")</f>
        <v/>
      </c>
      <c r="F200" s="2" t="str">
        <f>IFERROR(VLOOKUP($C200,'Nom Prénom'!$A:$G,4,0),"")</f>
        <v/>
      </c>
      <c r="G200" s="2" t="str">
        <f>IFERROR(VLOOKUP($C200,'Nom Prénom'!$A:$G,5,0),"")</f>
        <v/>
      </c>
      <c r="H200" s="184" t="s">
        <v>24</v>
      </c>
      <c r="I200" s="188"/>
      <c r="J200" s="185" t="str">
        <f t="shared" si="17"/>
        <v/>
      </c>
      <c r="K200" s="185" t="str">
        <f>IFERROR(VLOOKUP($C200,'Nom Prénom'!$A:$I,8,0),"")</f>
        <v/>
      </c>
      <c r="L200" s="185" t="str">
        <f t="shared" si="16"/>
        <v/>
      </c>
      <c r="M200" s="185" t="str">
        <f>IFERROR(VLOOKUP($C200,'Nom Prénom'!$A:$I,9,0),"")</f>
        <v/>
      </c>
      <c r="N200" s="186" t="str">
        <f>IFERROR($J200/(VLOOKUP($H200,VLEP!$A:$B,2,0)),"")</f>
        <v/>
      </c>
      <c r="O200" s="187"/>
    </row>
    <row r="201" spans="1:15" ht="20.100000000000001" customHeight="1" x14ac:dyDescent="0.35">
      <c r="A201" s="2" t="str">
        <f>IFERROR(VLOOKUP($C201,'Nom Prénom'!$A:$G,7,0),"")</f>
        <v/>
      </c>
      <c r="B201" s="184" t="str">
        <f>IFERROR(VLOOKUP($C201,'Nom Prénom'!$A:$G,6,0),"")</f>
        <v/>
      </c>
      <c r="C201" s="2" t="s">
        <v>126</v>
      </c>
      <c r="D201" s="2" t="str">
        <f>IFERROR(VLOOKUP($C201,'Nom Prénom'!$A:$G,2,0),"")</f>
        <v/>
      </c>
      <c r="E201" s="2" t="str">
        <f>IFERROR(VLOOKUP($C201,'Nom Prénom'!$A:$G,3,0),"")</f>
        <v/>
      </c>
      <c r="F201" s="2" t="str">
        <f>IFERROR(VLOOKUP($C201,'Nom Prénom'!$A:$G,4,0),"")</f>
        <v/>
      </c>
      <c r="G201" s="2" t="str">
        <f>IFERROR(VLOOKUP($C201,'Nom Prénom'!$A:$G,5,0),"")</f>
        <v/>
      </c>
      <c r="H201" s="184" t="s">
        <v>23</v>
      </c>
      <c r="I201" s="188"/>
      <c r="J201" s="185" t="str">
        <f t="shared" si="17"/>
        <v/>
      </c>
      <c r="K201" s="185" t="str">
        <f>IFERROR(VLOOKUP($C201,'Nom Prénom'!$A:$I,8,0),"")</f>
        <v/>
      </c>
      <c r="L201" s="185" t="str">
        <f t="shared" si="16"/>
        <v/>
      </c>
      <c r="M201" s="185" t="str">
        <f>IFERROR(VLOOKUP($C201,'Nom Prénom'!$A:$I,9,0),"")</f>
        <v/>
      </c>
      <c r="N201" s="186" t="str">
        <f>IFERROR($J201/(VLOOKUP($H201,VLEP!$A:$B,2,0)),"")</f>
        <v/>
      </c>
      <c r="O201" s="187"/>
    </row>
    <row r="202" spans="1:15" ht="20.100000000000001" customHeight="1" x14ac:dyDescent="0.35">
      <c r="A202" s="2" t="str">
        <f>IFERROR(VLOOKUP($C202,'Nom Prénom'!$A:$G,7,0),"")</f>
        <v/>
      </c>
      <c r="B202" s="184" t="str">
        <f>IFERROR(VLOOKUP($C202,'Nom Prénom'!$A:$G,6,0),"")</f>
        <v/>
      </c>
      <c r="C202" s="2" t="s">
        <v>126</v>
      </c>
      <c r="D202" s="2" t="str">
        <f>IFERROR(VLOOKUP($C202,'Nom Prénom'!$A:$G,2,0),"")</f>
        <v/>
      </c>
      <c r="E202" s="2" t="str">
        <f>IFERROR(VLOOKUP($C202,'Nom Prénom'!$A:$G,3,0),"")</f>
        <v/>
      </c>
      <c r="F202" s="2" t="str">
        <f>IFERROR(VLOOKUP($C202,'Nom Prénom'!$A:$G,4,0),"")</f>
        <v/>
      </c>
      <c r="G202" s="2" t="str">
        <f>IFERROR(VLOOKUP($C202,'Nom Prénom'!$A:$G,5,0),"")</f>
        <v/>
      </c>
      <c r="H202" s="184" t="s">
        <v>27</v>
      </c>
      <c r="I202" s="184">
        <v>0.34</v>
      </c>
      <c r="J202" s="185" t="str">
        <f t="shared" si="17"/>
        <v/>
      </c>
      <c r="K202" s="185" t="str">
        <f>IFERROR(VLOOKUP($C202,'Nom Prénom'!$A:$I,8,0),"")</f>
        <v/>
      </c>
      <c r="L202" s="185" t="str">
        <f t="shared" si="16"/>
        <v/>
      </c>
      <c r="M202" s="185" t="str">
        <f>IFERROR(VLOOKUP($C202,'Nom Prénom'!$A:$I,9,0),"")</f>
        <v/>
      </c>
      <c r="N202" s="186" t="str">
        <f>IFERROR($J202/(VLOOKUP($H202,VLEP!$A:$B,2,0)),"")</f>
        <v/>
      </c>
      <c r="O202" s="187" t="str">
        <f>N202</f>
        <v/>
      </c>
    </row>
    <row r="203" spans="1:15" ht="20.100000000000001" customHeight="1" x14ac:dyDescent="0.35">
      <c r="A203" s="2" t="str">
        <f>IFERROR(VLOOKUP($C203,'Nom Prénom'!$A:$G,7,0),"")</f>
        <v/>
      </c>
      <c r="B203" s="184" t="str">
        <f>IFERROR(VLOOKUP($C203,'Nom Prénom'!$A:$G,6,0),"")</f>
        <v/>
      </c>
      <c r="C203" s="2" t="s">
        <v>126</v>
      </c>
      <c r="D203" s="2" t="str">
        <f>IFERROR(VLOOKUP($C203,'Nom Prénom'!$A:$G,2,0),"")</f>
        <v/>
      </c>
      <c r="E203" s="2" t="str">
        <f>IFERROR(VLOOKUP($C203,'Nom Prénom'!$A:$G,3,0),"")</f>
        <v/>
      </c>
      <c r="F203" s="2" t="str">
        <f>IFERROR(VLOOKUP($C203,'Nom Prénom'!$A:$G,4,0),"")</f>
        <v/>
      </c>
      <c r="G203" s="2" t="str">
        <f>IFERROR(VLOOKUP($C203,'Nom Prénom'!$A:$G,5,0),"")</f>
        <v/>
      </c>
      <c r="H203" s="184" t="s">
        <v>28</v>
      </c>
      <c r="I203" s="184"/>
      <c r="J203" s="185" t="str">
        <f t="shared" si="17"/>
        <v/>
      </c>
      <c r="K203" s="185" t="str">
        <f>IFERROR(VLOOKUP($C203,'Nom Prénom'!$A:$I,8,0),"")</f>
        <v/>
      </c>
      <c r="L203" s="185" t="str">
        <f t="shared" si="16"/>
        <v/>
      </c>
      <c r="M203" s="185" t="str">
        <f>IFERROR(VLOOKUP($C203,'Nom Prénom'!$A:$I,9,0),"")</f>
        <v/>
      </c>
      <c r="N203" s="186" t="str">
        <f>IFERROR($J203/(VLOOKUP($H203,VLEP!$A:$B,2,0)),"")</f>
        <v/>
      </c>
      <c r="O203" s="187"/>
    </row>
    <row r="204" spans="1:15" ht="20.100000000000001" customHeight="1" x14ac:dyDescent="0.35">
      <c r="A204" s="2" t="str">
        <f>IFERROR(VLOOKUP($C204,'Nom Prénom'!$A:$G,7,0),"")</f>
        <v/>
      </c>
      <c r="B204" s="184" t="str">
        <f>IFERROR(VLOOKUP($C204,'Nom Prénom'!$A:$G,6,0),"")</f>
        <v/>
      </c>
      <c r="C204" s="2" t="s">
        <v>126</v>
      </c>
      <c r="D204" s="2" t="str">
        <f>IFERROR(VLOOKUP($C204,'Nom Prénom'!$A:$G,2,0),"")</f>
        <v/>
      </c>
      <c r="E204" s="2" t="str">
        <f>IFERROR(VLOOKUP($C204,'Nom Prénom'!$A:$G,3,0),"")</f>
        <v/>
      </c>
      <c r="F204" s="2" t="str">
        <f>IFERROR(VLOOKUP($C204,'Nom Prénom'!$A:$G,4,0),"")</f>
        <v/>
      </c>
      <c r="G204" s="2" t="str">
        <f>IFERROR(VLOOKUP($C204,'Nom Prénom'!$A:$G,5,0),"")</f>
        <v/>
      </c>
      <c r="H204" s="184" t="s">
        <v>24</v>
      </c>
      <c r="I204" s="184"/>
      <c r="J204" s="185" t="str">
        <f t="shared" si="17"/>
        <v/>
      </c>
      <c r="K204" s="185" t="str">
        <f>IFERROR(VLOOKUP($C204,'Nom Prénom'!$A:$I,8,0),"")</f>
        <v/>
      </c>
      <c r="L204" s="185" t="str">
        <f t="shared" si="16"/>
        <v/>
      </c>
      <c r="M204" s="185" t="str">
        <f>IFERROR(VLOOKUP($C204,'Nom Prénom'!$A:$I,9,0),"")</f>
        <v/>
      </c>
      <c r="N204" s="186" t="str">
        <f>IFERROR($J204/(VLOOKUP($H204,VLEP!$A:$B,2,0)),"")</f>
        <v/>
      </c>
      <c r="O204" s="187"/>
    </row>
    <row r="205" spans="1:15" ht="20.100000000000001" customHeight="1" x14ac:dyDescent="0.35">
      <c r="A205" s="2" t="str">
        <f>IFERROR(VLOOKUP($C205,'Nom Prénom'!$A:$G,7,0),"")</f>
        <v/>
      </c>
      <c r="B205" s="184" t="str">
        <f>IFERROR(VLOOKUP($C205,'Nom Prénom'!$A:$G,6,0),"")</f>
        <v/>
      </c>
      <c r="C205" s="2" t="s">
        <v>126</v>
      </c>
      <c r="D205" s="2" t="str">
        <f>IFERROR(VLOOKUP($C205,'Nom Prénom'!$A:$G,2,0),"")</f>
        <v/>
      </c>
      <c r="E205" s="2" t="str">
        <f>IFERROR(VLOOKUP($C205,'Nom Prénom'!$A:$G,3,0),"")</f>
        <v/>
      </c>
      <c r="F205" s="2" t="str">
        <f>IFERROR(VLOOKUP($C205,'Nom Prénom'!$A:$G,4,0),"")</f>
        <v/>
      </c>
      <c r="G205" s="2" t="str">
        <f>IFERROR(VLOOKUP($C205,'Nom Prénom'!$A:$G,5,0),"")</f>
        <v/>
      </c>
      <c r="H205" s="184" t="s">
        <v>23</v>
      </c>
      <c r="I205" s="184"/>
      <c r="J205" s="185" t="str">
        <f t="shared" si="17"/>
        <v/>
      </c>
      <c r="K205" s="185" t="str">
        <f>IFERROR(VLOOKUP($C205,'Nom Prénom'!$A:$I,8,0),"")</f>
        <v/>
      </c>
      <c r="L205" s="185" t="str">
        <f t="shared" si="16"/>
        <v/>
      </c>
      <c r="M205" s="185" t="str">
        <f>IFERROR(VLOOKUP($C205,'Nom Prénom'!$A:$I,9,0),"")</f>
        <v/>
      </c>
      <c r="N205" s="186" t="str">
        <f>IFERROR($J205/(VLOOKUP($H205,VLEP!$A:$B,2,0)),"")</f>
        <v/>
      </c>
      <c r="O205" s="187"/>
    </row>
    <row r="206" spans="1:15" ht="20.100000000000001" customHeight="1" x14ac:dyDescent="0.35">
      <c r="A206" s="2">
        <f>IFERROR(VLOOKUP($C206,'Nom Prénom'!$A:$G,7,0),"")</f>
        <v>2019</v>
      </c>
      <c r="B206" s="184" t="str">
        <f>IFERROR(VLOOKUP($C206,'Nom Prénom'!$A:$G,6,0),"")</f>
        <v>GEH6</v>
      </c>
      <c r="C206" s="184" t="s">
        <v>85</v>
      </c>
      <c r="D206" s="2">
        <f>IFERROR(VLOOKUP($C206,'Nom Prénom'!$A:$G,2,0),"")</f>
        <v>345</v>
      </c>
      <c r="E206" s="2">
        <f>IFERROR(VLOOKUP($C206,'Nom Prénom'!$A:$G,3,0),"")</f>
        <v>0</v>
      </c>
      <c r="F206" s="2">
        <f>IFERROR(VLOOKUP($C206,'Nom Prénom'!$A:$G,4,0),"")</f>
        <v>0</v>
      </c>
      <c r="G206" s="2">
        <f>IFERROR(VLOOKUP($C206,'Nom Prénom'!$A:$G,5,0),"")</f>
        <v>1</v>
      </c>
      <c r="H206" s="184" t="s">
        <v>46</v>
      </c>
      <c r="I206" s="184">
        <v>0.16</v>
      </c>
      <c r="J206" s="185">
        <f t="shared" si="17"/>
        <v>0.16</v>
      </c>
      <c r="K206" s="185">
        <f>IFERROR(VLOOKUP($C206,'Nom Prénom'!$A:$I,8,0),"")</f>
        <v>0</v>
      </c>
      <c r="L206" s="185">
        <f t="shared" si="16"/>
        <v>0</v>
      </c>
      <c r="M206" s="185">
        <f>IFERROR(VLOOKUP($C206,'Nom Prénom'!$A:$I,9,0),"")</f>
        <v>0</v>
      </c>
      <c r="N206" s="186">
        <f>IFERROR($J206/(VLOOKUP($H206,VLEP!$A:$B,2,0)),"")</f>
        <v>2.2857142857142857E-2</v>
      </c>
      <c r="O206" s="187"/>
    </row>
    <row r="207" spans="1:15" ht="20.100000000000001" customHeight="1" x14ac:dyDescent="0.35">
      <c r="A207" s="2">
        <f>IFERROR(VLOOKUP($C207,'Nom Prénom'!$A:$G,7,0),"")</f>
        <v>2019</v>
      </c>
      <c r="B207" s="184" t="str">
        <f>IFERROR(VLOOKUP($C207,'Nom Prénom'!$A:$G,6,0),"")</f>
        <v>GEH6</v>
      </c>
      <c r="C207" s="184" t="s">
        <v>86</v>
      </c>
      <c r="D207" s="2">
        <f>IFERROR(VLOOKUP($C207,'Nom Prénom'!$A:$G,2,0),"")</f>
        <v>395</v>
      </c>
      <c r="E207" s="2">
        <f>IFERROR(VLOOKUP($C207,'Nom Prénom'!$A:$G,3,0),"")</f>
        <v>0</v>
      </c>
      <c r="F207" s="2">
        <f>IFERROR(VLOOKUP($C207,'Nom Prénom'!$A:$G,4,0),"")</f>
        <v>0</v>
      </c>
      <c r="G207" s="2">
        <f>IFERROR(VLOOKUP($C207,'Nom Prénom'!$A:$G,5,0),"")</f>
        <v>1</v>
      </c>
      <c r="H207" s="184" t="s">
        <v>46</v>
      </c>
      <c r="I207" s="184"/>
      <c r="J207" s="185">
        <f t="shared" si="17"/>
        <v>0</v>
      </c>
      <c r="K207" s="185">
        <f>IFERROR(VLOOKUP($C207,'Nom Prénom'!$A:$I,8,0),"")</f>
        <v>0</v>
      </c>
      <c r="L207" s="185">
        <f t="shared" si="16"/>
        <v>0</v>
      </c>
      <c r="M207" s="185">
        <f>IFERROR(VLOOKUP($C207,'Nom Prénom'!$A:$I,9,0),"")</f>
        <v>0</v>
      </c>
      <c r="N207" s="186">
        <f>IFERROR($J207/(VLOOKUP($H207,VLEP!$A:$B,2,0)),"")</f>
        <v>0</v>
      </c>
      <c r="O207" s="187"/>
    </row>
    <row r="208" spans="1:15" ht="20.100000000000001" customHeight="1" x14ac:dyDescent="0.35">
      <c r="A208" s="2">
        <f>IFERROR(VLOOKUP($C208,'Nom Prénom'!$A:$G,7,0),"")</f>
        <v>2019</v>
      </c>
      <c r="B208" s="184" t="str">
        <f>IFERROR(VLOOKUP($C208,'Nom Prénom'!$A:$G,6,0),"")</f>
        <v>GEH6</v>
      </c>
      <c r="C208" s="184" t="s">
        <v>87</v>
      </c>
      <c r="D208" s="2">
        <f>IFERROR(VLOOKUP($C208,'Nom Prénom'!$A:$G,2,0),"")</f>
        <v>375</v>
      </c>
      <c r="E208" s="2">
        <f>IFERROR(VLOOKUP($C208,'Nom Prénom'!$A:$G,3,0),"")</f>
        <v>0</v>
      </c>
      <c r="F208" s="2">
        <f>IFERROR(VLOOKUP($C208,'Nom Prénom'!$A:$G,4,0),"")</f>
        <v>0</v>
      </c>
      <c r="G208" s="2">
        <f>IFERROR(VLOOKUP($C208,'Nom Prénom'!$A:$G,5,0),"")</f>
        <v>1</v>
      </c>
      <c r="H208" s="184" t="s">
        <v>46</v>
      </c>
      <c r="I208" s="184"/>
      <c r="J208" s="185">
        <f t="shared" si="17"/>
        <v>0</v>
      </c>
      <c r="K208" s="185">
        <f>IFERROR(VLOOKUP($C208,'Nom Prénom'!$A:$I,8,0),"")</f>
        <v>0</v>
      </c>
      <c r="L208" s="185">
        <f t="shared" si="16"/>
        <v>0</v>
      </c>
      <c r="M208" s="185">
        <f>IFERROR(VLOOKUP($C208,'Nom Prénom'!$A:$I,9,0),"")</f>
        <v>0</v>
      </c>
      <c r="N208" s="186">
        <f>IFERROR($J208/(VLOOKUP($H208,VLEP!$A:$B,2,0)),"")</f>
        <v>0</v>
      </c>
      <c r="O208" s="187"/>
    </row>
    <row r="209" spans="1:15" ht="20.100000000000001" customHeight="1" x14ac:dyDescent="0.35">
      <c r="A209" s="2">
        <f>IFERROR(VLOOKUP($C209,'Nom Prénom'!$A:$G,7,0),"")</f>
        <v>2019</v>
      </c>
      <c r="B209" s="184" t="str">
        <f>IFERROR(VLOOKUP($C209,'Nom Prénom'!$A:$G,6,0),"")</f>
        <v>GEH6</v>
      </c>
      <c r="C209" s="184" t="s">
        <v>85</v>
      </c>
      <c r="D209" s="2">
        <f>IFERROR(VLOOKUP($C209,'Nom Prénom'!$A:$G,2,0),"")</f>
        <v>345</v>
      </c>
      <c r="E209" s="2">
        <f>IFERROR(VLOOKUP($C209,'Nom Prénom'!$A:$G,3,0),"")</f>
        <v>0</v>
      </c>
      <c r="F209" s="2">
        <f>IFERROR(VLOOKUP($C209,'Nom Prénom'!$A:$G,4,0),"")</f>
        <v>0</v>
      </c>
      <c r="G209" s="2">
        <f>IFERROR(VLOOKUP($C209,'Nom Prénom'!$A:$G,5,0),"")</f>
        <v>1</v>
      </c>
      <c r="H209" s="1" t="s">
        <v>47</v>
      </c>
      <c r="I209" s="184"/>
      <c r="J209" s="185">
        <f t="shared" si="17"/>
        <v>0</v>
      </c>
      <c r="K209" s="185">
        <f>IFERROR(VLOOKUP($C209,'Nom Prénom'!$A:$I,8,0),"")</f>
        <v>0</v>
      </c>
      <c r="L209" s="185">
        <f t="shared" si="16"/>
        <v>0</v>
      </c>
      <c r="M209" s="185">
        <f>IFERROR(VLOOKUP($C209,'Nom Prénom'!$A:$I,9,0),"")</f>
        <v>0</v>
      </c>
      <c r="N209" s="186">
        <f>IFERROR($J209/(VLOOKUP($H209,VLEP!$A:$B,2,0)),"")</f>
        <v>0</v>
      </c>
      <c r="O209" s="187"/>
    </row>
    <row r="210" spans="1:15" ht="20.100000000000001" customHeight="1" x14ac:dyDescent="0.35">
      <c r="A210" s="2">
        <f>IFERROR(VLOOKUP($C210,'Nom Prénom'!$A:$G,7,0),"")</f>
        <v>2019</v>
      </c>
      <c r="B210" s="184" t="str">
        <f>IFERROR(VLOOKUP($C210,'Nom Prénom'!$A:$G,6,0),"")</f>
        <v>GEH6</v>
      </c>
      <c r="C210" s="184" t="s">
        <v>86</v>
      </c>
      <c r="D210" s="2">
        <f>IFERROR(VLOOKUP($C210,'Nom Prénom'!$A:$G,2,0),"")</f>
        <v>395</v>
      </c>
      <c r="E210" s="2">
        <f>IFERROR(VLOOKUP($C210,'Nom Prénom'!$A:$G,3,0),"")</f>
        <v>0</v>
      </c>
      <c r="F210" s="2">
        <f>IFERROR(VLOOKUP($C210,'Nom Prénom'!$A:$G,4,0),"")</f>
        <v>0</v>
      </c>
      <c r="G210" s="2">
        <f>IFERROR(VLOOKUP($C210,'Nom Prénom'!$A:$G,5,0),"")</f>
        <v>1</v>
      </c>
      <c r="H210" s="1" t="s">
        <v>47</v>
      </c>
      <c r="I210" s="184"/>
      <c r="J210" s="185">
        <f t="shared" si="17"/>
        <v>0</v>
      </c>
      <c r="K210" s="185">
        <f>IFERROR(VLOOKUP($C210,'Nom Prénom'!$A:$I,8,0),"")</f>
        <v>0</v>
      </c>
      <c r="L210" s="185">
        <f t="shared" si="16"/>
        <v>0</v>
      </c>
      <c r="M210" s="185">
        <f>IFERROR(VLOOKUP($C210,'Nom Prénom'!$A:$I,9,0),"")</f>
        <v>0</v>
      </c>
      <c r="N210" s="186">
        <f>IFERROR($J210/(VLOOKUP($H210,VLEP!$A:$B,2,0)),"")</f>
        <v>0</v>
      </c>
      <c r="O210" s="187"/>
    </row>
    <row r="211" spans="1:15" ht="20.100000000000001" customHeight="1" x14ac:dyDescent="0.35">
      <c r="A211" s="2">
        <f>IFERROR(VLOOKUP($C211,'Nom Prénom'!$A:$G,7,0),"")</f>
        <v>2019</v>
      </c>
      <c r="B211" s="184" t="str">
        <f>IFERROR(VLOOKUP($C211,'Nom Prénom'!$A:$G,6,0),"")</f>
        <v>GEH6</v>
      </c>
      <c r="C211" s="184" t="s">
        <v>87</v>
      </c>
      <c r="D211" s="2">
        <f>IFERROR(VLOOKUP($C211,'Nom Prénom'!$A:$G,2,0),"")</f>
        <v>375</v>
      </c>
      <c r="E211" s="2">
        <f>IFERROR(VLOOKUP($C211,'Nom Prénom'!$A:$G,3,0),"")</f>
        <v>0</v>
      </c>
      <c r="F211" s="2">
        <f>IFERROR(VLOOKUP($C211,'Nom Prénom'!$A:$G,4,0),"")</f>
        <v>0</v>
      </c>
      <c r="G211" s="2">
        <f>IFERROR(VLOOKUP($C211,'Nom Prénom'!$A:$G,5,0),"")</f>
        <v>1</v>
      </c>
      <c r="H211" s="1" t="s">
        <v>47</v>
      </c>
      <c r="I211" s="184"/>
      <c r="J211" s="185">
        <f t="shared" si="17"/>
        <v>0</v>
      </c>
      <c r="K211" s="185">
        <f>IFERROR(VLOOKUP($C211,'Nom Prénom'!$A:$I,8,0),"")</f>
        <v>0</v>
      </c>
      <c r="L211" s="185">
        <f t="shared" si="16"/>
        <v>0</v>
      </c>
      <c r="M211" s="185">
        <f>IFERROR(VLOOKUP($C211,'Nom Prénom'!$A:$I,9,0),"")</f>
        <v>0</v>
      </c>
      <c r="N211" s="186">
        <f>IFERROR($J211/(VLOOKUP($H211,VLEP!$A:$B,2,0)),"")</f>
        <v>0</v>
      </c>
      <c r="O211" s="187"/>
    </row>
    <row r="212" spans="1:15" ht="20.100000000000001" customHeight="1" x14ac:dyDescent="0.35">
      <c r="A212" s="2" t="str">
        <f>IFERROR(VLOOKUP($C212,'Nom Prénom'!$A:$G,7,0),"")</f>
        <v/>
      </c>
      <c r="B212" s="184" t="str">
        <f>IFERROR(VLOOKUP($C212,'Nom Prénom'!$A:$G,6,0),"")</f>
        <v/>
      </c>
      <c r="C212" s="184"/>
      <c r="D212" s="2" t="str">
        <f>IFERROR(VLOOKUP($C212,'Nom Prénom'!$A:$G,2,0),"")</f>
        <v/>
      </c>
      <c r="E212" s="2" t="str">
        <f>IFERROR(VLOOKUP($C212,'Nom Prénom'!$A:$G,3,0),"")</f>
        <v/>
      </c>
      <c r="F212" s="2" t="str">
        <f>IFERROR(VLOOKUP($C212,'Nom Prénom'!$A:$G,4,0),"")</f>
        <v/>
      </c>
      <c r="G212" s="2" t="str">
        <f>IFERROR(VLOOKUP($C212,'Nom Prénom'!$A:$G,5,0),"")</f>
        <v/>
      </c>
      <c r="I212" s="184"/>
      <c r="J212" s="185"/>
      <c r="K212" s="185"/>
      <c r="L212" s="185"/>
      <c r="M212" s="185"/>
      <c r="N212" s="186" t="str">
        <f>IFERROR($J212/(VLOOKUP($H212,VLEP!$A:$B,2,0)),"")</f>
        <v/>
      </c>
      <c r="O212" s="187"/>
    </row>
    <row r="213" spans="1:15" ht="20.100000000000001" customHeight="1" x14ac:dyDescent="0.35">
      <c r="A213" s="2" t="str">
        <f>IFERROR(VLOOKUP($C213,'Nom Prénom'!$A:$G,7,0),"")</f>
        <v/>
      </c>
      <c r="B213" s="184" t="str">
        <f>IFERROR(VLOOKUP($C213,'Nom Prénom'!$A:$G,6,0),"")</f>
        <v/>
      </c>
      <c r="C213" s="184"/>
      <c r="D213" s="2" t="str">
        <f>IFERROR(VLOOKUP($C213,'Nom Prénom'!$A:$G,2,0),"")</f>
        <v/>
      </c>
      <c r="E213" s="2" t="str">
        <f>IFERROR(VLOOKUP($C213,'Nom Prénom'!$A:$G,3,0),"")</f>
        <v/>
      </c>
      <c r="F213" s="2" t="str">
        <f>IFERROR(VLOOKUP($C213,'Nom Prénom'!$A:$G,4,0),"")</f>
        <v/>
      </c>
      <c r="G213" s="2" t="str">
        <f>IFERROR(VLOOKUP($C213,'Nom Prénom'!$A:$G,5,0),"")</f>
        <v/>
      </c>
      <c r="I213" s="184"/>
      <c r="J213" s="185"/>
      <c r="K213" s="185"/>
      <c r="L213" s="185"/>
      <c r="M213" s="185"/>
      <c r="N213" s="186" t="str">
        <f>IFERROR($J213/(VLOOKUP($H213,VLEP!$A:$B,2,0)),"")</f>
        <v/>
      </c>
      <c r="O213" s="187"/>
    </row>
    <row r="214" spans="1:15" ht="20.100000000000001" customHeight="1" x14ac:dyDescent="0.35">
      <c r="A214" s="2" t="str">
        <f>IFERROR(VLOOKUP($C214,'Nom Prénom'!$A:$G,7,0),"")</f>
        <v/>
      </c>
      <c r="B214" s="184" t="str">
        <f>IFERROR(VLOOKUP($C214,'Nom Prénom'!$A:$G,6,0),"")</f>
        <v/>
      </c>
      <c r="C214" s="2"/>
      <c r="D214" s="2" t="str">
        <f>IFERROR(VLOOKUP($C214,'Nom Prénom'!$A:$G,2,0),"")</f>
        <v/>
      </c>
      <c r="E214" s="2" t="str">
        <f>IFERROR(VLOOKUP($C214,'Nom Prénom'!$A:$G,3,0),"")</f>
        <v/>
      </c>
      <c r="F214" s="2" t="str">
        <f>IFERROR(VLOOKUP($C214,'Nom Prénom'!$A:$G,4,0),"")</f>
        <v/>
      </c>
      <c r="G214" s="2" t="str">
        <f>IFERROR(VLOOKUP($C214,'Nom Prénom'!$A:$G,5,0),"")</f>
        <v/>
      </c>
      <c r="N214" s="186" t="str">
        <f>IFERROR($J214/(VLOOKUP($H214,VLEP!$A:$B,2,0)),"")</f>
        <v/>
      </c>
    </row>
    <row r="215" spans="1:15" ht="20.100000000000001" customHeight="1" x14ac:dyDescent="0.25">
      <c r="A215" s="2" t="str">
        <f>IFERROR(VLOOKUP($C215,'Nom Prénom'!$A:$G,7,0),"")</f>
        <v/>
      </c>
      <c r="B215" s="184" t="str">
        <f>IFERROR(VLOOKUP($C215,'Nom Prénom'!$A:$G,6,0),"")</f>
        <v/>
      </c>
      <c r="C215" s="2"/>
      <c r="D215" s="2" t="str">
        <f>IFERROR(VLOOKUP($C215,'Nom Prénom'!$A:$G,2,0),"")</f>
        <v/>
      </c>
      <c r="E215" s="2" t="str">
        <f>IFERROR(VLOOKUP($C215,'Nom Prénom'!$A:$G,3,0),"")</f>
        <v/>
      </c>
      <c r="F215" s="2" t="str">
        <f>IFERROR(VLOOKUP($C215,'Nom Prénom'!$A:$G,4,0),"")</f>
        <v/>
      </c>
      <c r="G215" s="2" t="str">
        <f>IFERROR(VLOOKUP($C215,'Nom Prénom'!$A:$G,5,0),"")</f>
        <v/>
      </c>
      <c r="N215" s="186" t="str">
        <f>IFERROR($J215/(VLOOKUP($H215,VLEP!$A:$B,2,0)),"")</f>
        <v/>
      </c>
    </row>
    <row r="216" spans="1:15" ht="20.100000000000001" customHeight="1" x14ac:dyDescent="0.25">
      <c r="A216" s="2" t="str">
        <f>IFERROR(VLOOKUP($C216,'Nom Prénom'!$A:$G,7,0),"")</f>
        <v/>
      </c>
      <c r="B216" s="184" t="str">
        <f>IFERROR(VLOOKUP($C216,'Nom Prénom'!$A:$G,6,0),"")</f>
        <v/>
      </c>
      <c r="C216" s="2"/>
      <c r="D216" s="2" t="str">
        <f>IFERROR(VLOOKUP($C216,'Nom Prénom'!$A:$G,2,0),"")</f>
        <v/>
      </c>
      <c r="E216" s="2" t="str">
        <f>IFERROR(VLOOKUP($C216,'Nom Prénom'!$A:$G,3,0),"")</f>
        <v/>
      </c>
      <c r="F216" s="2" t="str">
        <f>IFERROR(VLOOKUP($C216,'Nom Prénom'!$A:$G,4,0),"")</f>
        <v/>
      </c>
      <c r="G216" s="2" t="str">
        <f>IFERROR(VLOOKUP($C216,'Nom Prénom'!$A:$G,5,0),"")</f>
        <v/>
      </c>
      <c r="N216" s="186" t="str">
        <f>IFERROR($J216/(VLOOKUP($H216,VLEP!$A:$B,2,0)),"")</f>
        <v/>
      </c>
    </row>
    <row r="217" spans="1:15" ht="20.100000000000001" customHeight="1" x14ac:dyDescent="0.25">
      <c r="A217" s="2" t="str">
        <f>IFERROR(VLOOKUP($C217,'Nom Prénom'!$A:$G,7,0),"")</f>
        <v/>
      </c>
      <c r="B217" s="184" t="str">
        <f>IFERROR(VLOOKUP($C217,'Nom Prénom'!$A:$G,6,0),"")</f>
        <v/>
      </c>
      <c r="C217" s="2"/>
      <c r="D217" s="2" t="str">
        <f>IFERROR(VLOOKUP($C217,'Nom Prénom'!$A:$G,2,0),"")</f>
        <v/>
      </c>
      <c r="E217" s="2" t="str">
        <f>IFERROR(VLOOKUP($C217,'Nom Prénom'!$A:$G,3,0),"")</f>
        <v/>
      </c>
      <c r="F217" s="2" t="str">
        <f>IFERROR(VLOOKUP($C217,'Nom Prénom'!$A:$G,4,0),"")</f>
        <v/>
      </c>
      <c r="G217" s="2" t="str">
        <f>IFERROR(VLOOKUP($C217,'Nom Prénom'!$A:$G,5,0),"")</f>
        <v/>
      </c>
      <c r="N217" s="186" t="str">
        <f>IFERROR($J217/(VLOOKUP($H217,VLEP!$A:$B,2,0)),"")</f>
        <v/>
      </c>
    </row>
    <row r="218" spans="1:15" ht="20.100000000000001" customHeight="1" x14ac:dyDescent="0.25">
      <c r="B218" s="184"/>
      <c r="D218" s="2"/>
      <c r="E218" s="2"/>
      <c r="F218" s="2"/>
      <c r="G218" s="2"/>
      <c r="N218" s="186"/>
    </row>
    <row r="219" spans="1:15" ht="20.100000000000001" customHeight="1" x14ac:dyDescent="0.25">
      <c r="B219" s="184"/>
    </row>
    <row r="224" spans="1:15" ht="20.100000000000001" customHeight="1" x14ac:dyDescent="0.25">
      <c r="N224" s="186"/>
    </row>
    <row r="225" spans="14:14" ht="20.100000000000001" customHeight="1" x14ac:dyDescent="0.25">
      <c r="N225" s="186"/>
    </row>
    <row r="226" spans="14:14" ht="20.100000000000001" customHeight="1" x14ac:dyDescent="0.25">
      <c r="N226" s="186"/>
    </row>
    <row r="227" spans="14:14" ht="20.100000000000001" customHeight="1" x14ac:dyDescent="0.25">
      <c r="N227" s="186"/>
    </row>
    <row r="228" spans="14:14" ht="20.100000000000001" customHeight="1" x14ac:dyDescent="0.25">
      <c r="N228" s="186"/>
    </row>
    <row r="229" spans="14:14" ht="20.100000000000001" customHeight="1" x14ac:dyDescent="0.25">
      <c r="N229" s="186"/>
    </row>
    <row r="230" spans="14:14" ht="20.100000000000001" customHeight="1" x14ac:dyDescent="0.25">
      <c r="N230" s="186"/>
    </row>
    <row r="231" spans="14:14" ht="20.100000000000001" customHeight="1" x14ac:dyDescent="0.25">
      <c r="N231" s="186"/>
    </row>
    <row r="232" spans="14:14" ht="20.100000000000001" customHeight="1" x14ac:dyDescent="0.25">
      <c r="N232" s="186"/>
    </row>
  </sheetData>
  <mergeCells count="9">
    <mergeCell ref="U21:U22"/>
    <mergeCell ref="V21:V22"/>
    <mergeCell ref="W21:W22"/>
    <mergeCell ref="V17:V18"/>
    <mergeCell ref="W17:W18"/>
    <mergeCell ref="U19:U20"/>
    <mergeCell ref="V19:V20"/>
    <mergeCell ref="U17:U18"/>
    <mergeCell ref="W19:W20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9" id="{B9C837B6-AE96-48C4-B4C3-23688687EDEB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O224:O1048576 O2:O218</xm:sqref>
        </x14:conditionalFormatting>
        <x14:conditionalFormatting xmlns:xm="http://schemas.microsoft.com/office/excel/2006/main">
          <x14:cfRule type="iconSet" priority="78" id="{81D92C1D-4D8A-4B43-B4A6-8C6BE6DD3660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R1</xm:sqref>
        </x14:conditionalFormatting>
        <x14:conditionalFormatting xmlns:xm="http://schemas.microsoft.com/office/excel/2006/main">
          <x14:cfRule type="iconSet" priority="77" id="{5A6C9F84-E49D-4A44-802A-9FC61A68D16D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W1</xm:sqref>
        </x14:conditionalFormatting>
        <x14:conditionalFormatting xmlns:xm="http://schemas.microsoft.com/office/excel/2006/main">
          <x14:cfRule type="iconSet" priority="76" id="{EC38877F-71D8-4024-8E89-E524CEFB952B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R2:R17 R26:R37 R39:R40 R42:R46 R48 R51:R52 R23:R24 R19 R21</xm:sqref>
        </x14:conditionalFormatting>
        <x14:conditionalFormatting xmlns:xm="http://schemas.microsoft.com/office/excel/2006/main">
          <x14:cfRule type="iconSet" priority="75" id="{21EDC7D3-88CE-4EEC-AA04-5166A657A389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W2:W16 W26:W27 W30:W40 W47:W50 W23:W24</xm:sqref>
        </x14:conditionalFormatting>
        <x14:conditionalFormatting xmlns:xm="http://schemas.microsoft.com/office/excel/2006/main">
          <x14:cfRule type="iconSet" priority="74" id="{CB7544B0-C3AF-49E4-A38F-247D8B8566F4}">
            <x14:iconSet custom="1">
              <x14:cfvo type="percent">
                <xm:f>0</xm:f>
              </x14:cfvo>
              <x14:cfvo type="num">
                <xm:f>10</xm:f>
              </x14:cfvo>
              <x14:cfvo type="num">
                <xm:f>30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AB1</xm:sqref>
        </x14:conditionalFormatting>
        <x14:conditionalFormatting xmlns:xm="http://schemas.microsoft.com/office/excel/2006/main">
          <x14:cfRule type="iconSet" priority="73" id="{A6710584-7B2C-4545-AAA6-3CDB63DC1F5C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AB5:AB6 AB24 AB10:AB11 AB16 AB31 AB34:AB38 AB47:AB48</xm:sqref>
        </x14:conditionalFormatting>
        <x14:conditionalFormatting xmlns:xm="http://schemas.microsoft.com/office/excel/2006/main">
          <x14:cfRule type="iconSet" priority="72" id="{5530CBCD-C515-49DB-BE43-6DB9F8320E21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R25</xm:sqref>
        </x14:conditionalFormatting>
        <x14:conditionalFormatting xmlns:xm="http://schemas.microsoft.com/office/excel/2006/main">
          <x14:cfRule type="iconSet" priority="71" id="{970087E5-41D2-4083-959B-3B188207E0A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W25</xm:sqref>
        </x14:conditionalFormatting>
        <x14:conditionalFormatting xmlns:xm="http://schemas.microsoft.com/office/excel/2006/main">
          <x14:cfRule type="iconSet" priority="68" id="{BF8AEDFF-52A3-4A7E-8D9C-3EB47EA1086F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AB23</xm:sqref>
        </x14:conditionalFormatting>
        <x14:conditionalFormatting xmlns:xm="http://schemas.microsoft.com/office/excel/2006/main">
          <x14:cfRule type="iconSet" priority="67" id="{66D03197-F7A1-4434-9364-03CEFEBA7C19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AB25</xm:sqref>
        </x14:conditionalFormatting>
        <x14:conditionalFormatting xmlns:xm="http://schemas.microsoft.com/office/excel/2006/main">
          <x14:cfRule type="iconSet" priority="66" id="{7F0801B0-CA20-490C-AF43-423A34112D7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AB26</xm:sqref>
        </x14:conditionalFormatting>
        <x14:conditionalFormatting xmlns:xm="http://schemas.microsoft.com/office/excel/2006/main">
          <x14:cfRule type="iconSet" priority="65" id="{D2B121B4-E69F-4E45-8BC4-06C3D6AC0B4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AB2</xm:sqref>
        </x14:conditionalFormatting>
        <x14:conditionalFormatting xmlns:xm="http://schemas.microsoft.com/office/excel/2006/main">
          <x14:cfRule type="iconSet" priority="64" id="{F312EFBB-4CB3-4510-93E4-276A3F92B68B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AB3</xm:sqref>
        </x14:conditionalFormatting>
        <x14:conditionalFormatting xmlns:xm="http://schemas.microsoft.com/office/excel/2006/main">
          <x14:cfRule type="iconSet" priority="63" id="{0C0F0BC5-36ED-4F0C-A71F-531AE5F9F4B8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AB4</xm:sqref>
        </x14:conditionalFormatting>
        <x14:conditionalFormatting xmlns:xm="http://schemas.microsoft.com/office/excel/2006/main">
          <x14:cfRule type="iconSet" priority="62" id="{FA979680-4A05-46B8-8506-625511ACEF5A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AB7</xm:sqref>
        </x14:conditionalFormatting>
        <x14:conditionalFormatting xmlns:xm="http://schemas.microsoft.com/office/excel/2006/main">
          <x14:cfRule type="iconSet" priority="61" id="{B31F261B-6E46-4193-A453-8D7A3FC39C11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AB8</xm:sqref>
        </x14:conditionalFormatting>
        <x14:conditionalFormatting xmlns:xm="http://schemas.microsoft.com/office/excel/2006/main">
          <x14:cfRule type="iconSet" priority="60" id="{DF216DFD-21DE-4B72-BC3B-943400DB8E5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AB9</xm:sqref>
        </x14:conditionalFormatting>
        <x14:conditionalFormatting xmlns:xm="http://schemas.microsoft.com/office/excel/2006/main">
          <x14:cfRule type="iconSet" priority="59" id="{7B50AF42-EC77-4ADF-8ACE-4B5CB84DA6D2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AB12:AB13</xm:sqref>
        </x14:conditionalFormatting>
        <x14:conditionalFormatting xmlns:xm="http://schemas.microsoft.com/office/excel/2006/main">
          <x14:cfRule type="iconSet" priority="58" id="{BC6A0761-7142-477F-B87D-5A55F2C3E0AA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AB14</xm:sqref>
        </x14:conditionalFormatting>
        <x14:conditionalFormatting xmlns:xm="http://schemas.microsoft.com/office/excel/2006/main">
          <x14:cfRule type="iconSet" priority="57" id="{4CC02DA7-5964-432E-B99F-75D88E32A42B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AB15</xm:sqref>
        </x14:conditionalFormatting>
        <x14:conditionalFormatting xmlns:xm="http://schemas.microsoft.com/office/excel/2006/main">
          <x14:cfRule type="iconSet" priority="54" id="{8C60BCB4-970C-4FD0-90C0-9DBF6B9410A1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W28</xm:sqref>
        </x14:conditionalFormatting>
        <x14:conditionalFormatting xmlns:xm="http://schemas.microsoft.com/office/excel/2006/main">
          <x14:cfRule type="iconSet" priority="53" id="{9E429362-9DE3-4715-85E4-99EA3CB80DB3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W29</xm:sqref>
        </x14:conditionalFormatting>
        <x14:conditionalFormatting xmlns:xm="http://schemas.microsoft.com/office/excel/2006/main">
          <x14:cfRule type="iconSet" priority="52" id="{FB75AF59-9279-49C5-B949-8D50C4E786FE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AB27:AB30</xm:sqref>
        </x14:conditionalFormatting>
        <x14:conditionalFormatting xmlns:xm="http://schemas.microsoft.com/office/excel/2006/main">
          <x14:cfRule type="iconSet" priority="51" id="{FBCF695E-C497-4C17-86E2-685B4513894D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AB32:AB33</xm:sqref>
        </x14:conditionalFormatting>
        <x14:conditionalFormatting xmlns:xm="http://schemas.microsoft.com/office/excel/2006/main">
          <x14:cfRule type="iconSet" priority="48" id="{052AF090-F52F-436C-A6FB-8CFA52F53C08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R41</xm:sqref>
        </x14:conditionalFormatting>
        <x14:conditionalFormatting xmlns:xm="http://schemas.microsoft.com/office/excel/2006/main">
          <x14:cfRule type="iconSet" priority="47" id="{DE050ABF-F9AB-455A-BB9B-C0150115B921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W41</xm:sqref>
        </x14:conditionalFormatting>
        <x14:conditionalFormatting xmlns:xm="http://schemas.microsoft.com/office/excel/2006/main">
          <x14:cfRule type="iconSet" priority="46" id="{BE7DAE9A-3882-4246-A322-A28A14F754B6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R38</xm:sqref>
        </x14:conditionalFormatting>
        <x14:conditionalFormatting xmlns:xm="http://schemas.microsoft.com/office/excel/2006/main">
          <x14:cfRule type="iconSet" priority="44" id="{347C11F3-5657-4BF6-A6EB-CF4757C70805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W42</xm:sqref>
        </x14:conditionalFormatting>
        <x14:conditionalFormatting xmlns:xm="http://schemas.microsoft.com/office/excel/2006/main">
          <x14:cfRule type="iconSet" priority="43" id="{E10D56A4-E839-4E41-AC3E-9EC6621E8FE4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AB39</xm:sqref>
        </x14:conditionalFormatting>
        <x14:conditionalFormatting xmlns:xm="http://schemas.microsoft.com/office/excel/2006/main">
          <x14:cfRule type="iconSet" priority="42" id="{B3E78165-A118-4C84-8A43-9B43FC469E32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AB40</xm:sqref>
        </x14:conditionalFormatting>
        <x14:conditionalFormatting xmlns:xm="http://schemas.microsoft.com/office/excel/2006/main">
          <x14:cfRule type="iconSet" priority="41" id="{3EEFB9FC-B294-4735-A4A8-FC728DB78E0E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AB41</xm:sqref>
        </x14:conditionalFormatting>
        <x14:conditionalFormatting xmlns:xm="http://schemas.microsoft.com/office/excel/2006/main">
          <x14:cfRule type="iconSet" priority="40" id="{3E087425-FC71-4721-9DC9-A1E0AABD4817}">
            <x14:iconSet iconSet="3Symbols"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AB42</xm:sqref>
        </x14:conditionalFormatting>
        <x14:conditionalFormatting xmlns:xm="http://schemas.microsoft.com/office/excel/2006/main">
          <x14:cfRule type="iconSet" priority="39" id="{1DE4BBF0-8992-4B80-901D-B9F31B9F3970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R47</xm:sqref>
        </x14:conditionalFormatting>
        <x14:conditionalFormatting xmlns:xm="http://schemas.microsoft.com/office/excel/2006/main">
          <x14:cfRule type="iconSet" priority="35" id="{AFBE6C7F-D5A0-45C0-A6FB-B20394BBC363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W17 W19 W21</xm:sqref>
        </x14:conditionalFormatting>
        <x14:conditionalFormatting xmlns:xm="http://schemas.microsoft.com/office/excel/2006/main">
          <x14:cfRule type="iconSet" priority="34" id="{E004526F-08E7-4180-91EE-D128EF6C434F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AB17 AB19 AB21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1"/>
  <sheetViews>
    <sheetView tabSelected="1" workbookViewId="0">
      <selection activeCell="F9" sqref="F9"/>
    </sheetView>
  </sheetViews>
  <sheetFormatPr baseColWidth="10" defaultRowHeight="15" x14ac:dyDescent="0.25"/>
  <cols>
    <col min="1" max="1" width="31.140625" bestFit="1" customWidth="1"/>
    <col min="2" max="2" width="19.42578125" bestFit="1" customWidth="1"/>
  </cols>
  <sheetData>
    <row r="1" spans="1:2" x14ac:dyDescent="0.25">
      <c r="A1" s="232" t="s">
        <v>48</v>
      </c>
      <c r="B1" t="s">
        <v>131</v>
      </c>
    </row>
    <row r="2" spans="1:2" x14ac:dyDescent="0.25">
      <c r="A2" s="232" t="s">
        <v>11</v>
      </c>
      <c r="B2" t="s">
        <v>131</v>
      </c>
    </row>
    <row r="4" spans="1:2" x14ac:dyDescent="0.25">
      <c r="A4" s="232" t="s">
        <v>128</v>
      </c>
      <c r="B4" t="s">
        <v>130</v>
      </c>
    </row>
    <row r="5" spans="1:2" x14ac:dyDescent="0.25">
      <c r="A5" s="233" t="s">
        <v>101</v>
      </c>
      <c r="B5" s="235">
        <v>0</v>
      </c>
    </row>
    <row r="6" spans="1:2" x14ac:dyDescent="0.25">
      <c r="A6" s="234" t="s">
        <v>27</v>
      </c>
      <c r="B6" s="235">
        <v>0</v>
      </c>
    </row>
    <row r="7" spans="1:2" x14ac:dyDescent="0.25">
      <c r="A7" s="234" t="s">
        <v>28</v>
      </c>
      <c r="B7" s="235">
        <v>0</v>
      </c>
    </row>
    <row r="8" spans="1:2" x14ac:dyDescent="0.25">
      <c r="A8" s="234" t="s">
        <v>24</v>
      </c>
      <c r="B8" s="235">
        <v>0</v>
      </c>
    </row>
    <row r="9" spans="1:2" x14ac:dyDescent="0.25">
      <c r="A9" s="234" t="s">
        <v>23</v>
      </c>
      <c r="B9" s="235">
        <v>0</v>
      </c>
    </row>
    <row r="10" spans="1:2" x14ac:dyDescent="0.25">
      <c r="A10" s="233" t="s">
        <v>83</v>
      </c>
      <c r="B10" s="235">
        <v>0</v>
      </c>
    </row>
    <row r="11" spans="1:2" x14ac:dyDescent="0.25">
      <c r="A11" s="234" t="s">
        <v>27</v>
      </c>
      <c r="B11" s="235">
        <v>0</v>
      </c>
    </row>
    <row r="12" spans="1:2" x14ac:dyDescent="0.25">
      <c r="A12" s="234" t="s">
        <v>28</v>
      </c>
      <c r="B12" s="235">
        <v>0</v>
      </c>
    </row>
    <row r="13" spans="1:2" x14ac:dyDescent="0.25">
      <c r="A13" s="234" t="s">
        <v>24</v>
      </c>
      <c r="B13" s="235">
        <v>0</v>
      </c>
    </row>
    <row r="14" spans="1:2" x14ac:dyDescent="0.25">
      <c r="A14" s="234" t="s">
        <v>23</v>
      </c>
      <c r="B14" s="235">
        <v>0</v>
      </c>
    </row>
    <row r="15" spans="1:2" x14ac:dyDescent="0.25">
      <c r="A15" s="233" t="s">
        <v>121</v>
      </c>
      <c r="B15" s="235">
        <v>0</v>
      </c>
    </row>
    <row r="16" spans="1:2" x14ac:dyDescent="0.25">
      <c r="A16" s="234" t="s">
        <v>27</v>
      </c>
      <c r="B16" s="235">
        <v>0</v>
      </c>
    </row>
    <row r="17" spans="1:2" x14ac:dyDescent="0.25">
      <c r="A17" s="234" t="s">
        <v>28</v>
      </c>
      <c r="B17" s="235">
        <v>0</v>
      </c>
    </row>
    <row r="18" spans="1:2" x14ac:dyDescent="0.25">
      <c r="A18" s="234" t="s">
        <v>24</v>
      </c>
      <c r="B18" s="235">
        <v>0</v>
      </c>
    </row>
    <row r="19" spans="1:2" x14ac:dyDescent="0.25">
      <c r="A19" s="234" t="s">
        <v>23</v>
      </c>
      <c r="B19" s="235">
        <v>0</v>
      </c>
    </row>
    <row r="20" spans="1:2" x14ac:dyDescent="0.25">
      <c r="A20" s="233" t="s">
        <v>57</v>
      </c>
      <c r="B20" s="235">
        <v>0</v>
      </c>
    </row>
    <row r="21" spans="1:2" x14ac:dyDescent="0.25">
      <c r="A21" s="234" t="s">
        <v>27</v>
      </c>
      <c r="B21" s="235">
        <v>0</v>
      </c>
    </row>
    <row r="22" spans="1:2" x14ac:dyDescent="0.25">
      <c r="A22" s="234" t="s">
        <v>28</v>
      </c>
      <c r="B22" s="235">
        <v>0</v>
      </c>
    </row>
    <row r="23" spans="1:2" x14ac:dyDescent="0.25">
      <c r="A23" s="234" t="s">
        <v>24</v>
      </c>
      <c r="B23" s="235">
        <v>0</v>
      </c>
    </row>
    <row r="24" spans="1:2" x14ac:dyDescent="0.25">
      <c r="A24" s="234" t="s">
        <v>23</v>
      </c>
      <c r="B24" s="235">
        <v>0</v>
      </c>
    </row>
    <row r="25" spans="1:2" x14ac:dyDescent="0.25">
      <c r="A25" s="233" t="s">
        <v>82</v>
      </c>
      <c r="B25" s="235">
        <v>0</v>
      </c>
    </row>
    <row r="26" spans="1:2" x14ac:dyDescent="0.25">
      <c r="A26" s="234" t="s">
        <v>27</v>
      </c>
      <c r="B26" s="235">
        <v>0</v>
      </c>
    </row>
    <row r="27" spans="1:2" x14ac:dyDescent="0.25">
      <c r="A27" s="234" t="s">
        <v>28</v>
      </c>
      <c r="B27" s="235">
        <v>0</v>
      </c>
    </row>
    <row r="28" spans="1:2" x14ac:dyDescent="0.25">
      <c r="A28" s="234" t="s">
        <v>24</v>
      </c>
      <c r="B28" s="235">
        <v>0</v>
      </c>
    </row>
    <row r="29" spans="1:2" x14ac:dyDescent="0.25">
      <c r="A29" s="234" t="s">
        <v>23</v>
      </c>
      <c r="B29" s="235">
        <v>0</v>
      </c>
    </row>
    <row r="30" spans="1:2" x14ac:dyDescent="0.25">
      <c r="A30" s="233" t="s">
        <v>125</v>
      </c>
      <c r="B30" s="235">
        <v>0</v>
      </c>
    </row>
    <row r="31" spans="1:2" x14ac:dyDescent="0.25">
      <c r="A31" s="234" t="s">
        <v>27</v>
      </c>
      <c r="B31" s="235">
        <v>0</v>
      </c>
    </row>
    <row r="32" spans="1:2" x14ac:dyDescent="0.25">
      <c r="A32" s="234" t="s">
        <v>28</v>
      </c>
      <c r="B32" s="235">
        <v>0</v>
      </c>
    </row>
    <row r="33" spans="1:2" x14ac:dyDescent="0.25">
      <c r="A33" s="234" t="s">
        <v>24</v>
      </c>
      <c r="B33" s="235">
        <v>0</v>
      </c>
    </row>
    <row r="34" spans="1:2" x14ac:dyDescent="0.25">
      <c r="A34" s="234" t="s">
        <v>23</v>
      </c>
      <c r="B34" s="235">
        <v>0</v>
      </c>
    </row>
    <row r="35" spans="1:2" x14ac:dyDescent="0.25">
      <c r="A35" s="233" t="s">
        <v>79</v>
      </c>
      <c r="B35" s="235">
        <v>0</v>
      </c>
    </row>
    <row r="36" spans="1:2" x14ac:dyDescent="0.25">
      <c r="A36" s="234" t="s">
        <v>27</v>
      </c>
      <c r="B36" s="235">
        <v>0</v>
      </c>
    </row>
    <row r="37" spans="1:2" x14ac:dyDescent="0.25">
      <c r="A37" s="234" t="s">
        <v>28</v>
      </c>
      <c r="B37" s="235">
        <v>0</v>
      </c>
    </row>
    <row r="38" spans="1:2" x14ac:dyDescent="0.25">
      <c r="A38" s="234" t="s">
        <v>24</v>
      </c>
      <c r="B38" s="235">
        <v>0</v>
      </c>
    </row>
    <row r="39" spans="1:2" x14ac:dyDescent="0.25">
      <c r="A39" s="234" t="s">
        <v>23</v>
      </c>
      <c r="B39" s="235">
        <v>0</v>
      </c>
    </row>
    <row r="40" spans="1:2" x14ac:dyDescent="0.25">
      <c r="A40" s="233" t="s">
        <v>54</v>
      </c>
      <c r="B40" s="235">
        <v>0</v>
      </c>
    </row>
    <row r="41" spans="1:2" x14ac:dyDescent="0.25">
      <c r="A41" s="234" t="s">
        <v>27</v>
      </c>
      <c r="B41" s="235">
        <v>0</v>
      </c>
    </row>
    <row r="42" spans="1:2" x14ac:dyDescent="0.25">
      <c r="A42" s="234" t="s">
        <v>28</v>
      </c>
      <c r="B42" s="235">
        <v>0</v>
      </c>
    </row>
    <row r="43" spans="1:2" x14ac:dyDescent="0.25">
      <c r="A43" s="234" t="s">
        <v>24</v>
      </c>
      <c r="B43" s="235">
        <v>0</v>
      </c>
    </row>
    <row r="44" spans="1:2" x14ac:dyDescent="0.25">
      <c r="A44" s="234" t="s">
        <v>23</v>
      </c>
      <c r="B44" s="235">
        <v>0</v>
      </c>
    </row>
    <row r="45" spans="1:2" x14ac:dyDescent="0.25">
      <c r="A45" s="233" t="s">
        <v>64</v>
      </c>
      <c r="B45" s="235">
        <v>0</v>
      </c>
    </row>
    <row r="46" spans="1:2" x14ac:dyDescent="0.25">
      <c r="A46" s="234" t="s">
        <v>27</v>
      </c>
      <c r="B46" s="235">
        <v>0</v>
      </c>
    </row>
    <row r="47" spans="1:2" x14ac:dyDescent="0.25">
      <c r="A47" s="234" t="s">
        <v>28</v>
      </c>
      <c r="B47" s="235">
        <v>0</v>
      </c>
    </row>
    <row r="48" spans="1:2" x14ac:dyDescent="0.25">
      <c r="A48" s="234" t="s">
        <v>24</v>
      </c>
      <c r="B48" s="235">
        <v>0</v>
      </c>
    </row>
    <row r="49" spans="1:2" x14ac:dyDescent="0.25">
      <c r="A49" s="234" t="s">
        <v>23</v>
      </c>
      <c r="B49" s="235">
        <v>0</v>
      </c>
    </row>
    <row r="50" spans="1:2" x14ac:dyDescent="0.25">
      <c r="A50" s="233" t="s">
        <v>127</v>
      </c>
      <c r="B50" s="235">
        <v>0</v>
      </c>
    </row>
    <row r="51" spans="1:2" x14ac:dyDescent="0.25">
      <c r="A51" s="234" t="s">
        <v>27</v>
      </c>
      <c r="B51" s="235">
        <v>0</v>
      </c>
    </row>
    <row r="52" spans="1:2" x14ac:dyDescent="0.25">
      <c r="A52" s="234" t="s">
        <v>28</v>
      </c>
      <c r="B52" s="235">
        <v>0</v>
      </c>
    </row>
    <row r="53" spans="1:2" x14ac:dyDescent="0.25">
      <c r="A53" s="234" t="s">
        <v>24</v>
      </c>
      <c r="B53" s="235">
        <v>0</v>
      </c>
    </row>
    <row r="54" spans="1:2" x14ac:dyDescent="0.25">
      <c r="A54" s="234" t="s">
        <v>23</v>
      </c>
      <c r="B54" s="235">
        <v>0</v>
      </c>
    </row>
    <row r="55" spans="1:2" x14ac:dyDescent="0.25">
      <c r="A55" s="233" t="s">
        <v>88</v>
      </c>
      <c r="B55" s="235">
        <v>0</v>
      </c>
    </row>
    <row r="56" spans="1:2" x14ac:dyDescent="0.25">
      <c r="A56" s="234" t="s">
        <v>27</v>
      </c>
      <c r="B56" s="235">
        <v>0</v>
      </c>
    </row>
    <row r="57" spans="1:2" x14ac:dyDescent="0.25">
      <c r="A57" s="234" t="s">
        <v>28</v>
      </c>
      <c r="B57" s="235">
        <v>0</v>
      </c>
    </row>
    <row r="58" spans="1:2" x14ac:dyDescent="0.25">
      <c r="A58" s="234" t="s">
        <v>24</v>
      </c>
      <c r="B58" s="235">
        <v>0</v>
      </c>
    </row>
    <row r="59" spans="1:2" x14ac:dyDescent="0.25">
      <c r="A59" s="234" t="s">
        <v>23</v>
      </c>
      <c r="B59" s="235">
        <v>0</v>
      </c>
    </row>
    <row r="60" spans="1:2" x14ac:dyDescent="0.25">
      <c r="A60" s="233" t="s">
        <v>102</v>
      </c>
      <c r="B60" s="235">
        <v>0</v>
      </c>
    </row>
    <row r="61" spans="1:2" x14ac:dyDescent="0.25">
      <c r="A61" s="234" t="s">
        <v>27</v>
      </c>
      <c r="B61" s="235">
        <v>0</v>
      </c>
    </row>
    <row r="62" spans="1:2" x14ac:dyDescent="0.25">
      <c r="A62" s="234" t="s">
        <v>28</v>
      </c>
      <c r="B62" s="235">
        <v>0</v>
      </c>
    </row>
    <row r="63" spans="1:2" x14ac:dyDescent="0.25">
      <c r="A63" s="234" t="s">
        <v>24</v>
      </c>
      <c r="B63" s="235">
        <v>0</v>
      </c>
    </row>
    <row r="64" spans="1:2" x14ac:dyDescent="0.25">
      <c r="A64" s="234" t="s">
        <v>23</v>
      </c>
      <c r="B64" s="235">
        <v>0</v>
      </c>
    </row>
    <row r="65" spans="1:2" x14ac:dyDescent="0.25">
      <c r="A65" s="233" t="s">
        <v>120</v>
      </c>
      <c r="B65" s="235">
        <v>0</v>
      </c>
    </row>
    <row r="66" spans="1:2" x14ac:dyDescent="0.25">
      <c r="A66" s="234" t="s">
        <v>27</v>
      </c>
      <c r="B66" s="235">
        <v>0</v>
      </c>
    </row>
    <row r="67" spans="1:2" x14ac:dyDescent="0.25">
      <c r="A67" s="234" t="s">
        <v>28</v>
      </c>
      <c r="B67" s="235">
        <v>0</v>
      </c>
    </row>
    <row r="68" spans="1:2" x14ac:dyDescent="0.25">
      <c r="A68" s="234" t="s">
        <v>44</v>
      </c>
      <c r="B68" s="235">
        <v>0</v>
      </c>
    </row>
    <row r="69" spans="1:2" x14ac:dyDescent="0.25">
      <c r="A69" s="234" t="s">
        <v>45</v>
      </c>
      <c r="B69" s="235">
        <v>0</v>
      </c>
    </row>
    <row r="70" spans="1:2" x14ac:dyDescent="0.25">
      <c r="A70" s="234" t="s">
        <v>24</v>
      </c>
      <c r="B70" s="235">
        <v>0</v>
      </c>
    </row>
    <row r="71" spans="1:2" x14ac:dyDescent="0.25">
      <c r="A71" s="234" t="s">
        <v>23</v>
      </c>
      <c r="B71" s="235">
        <v>0</v>
      </c>
    </row>
    <row r="72" spans="1:2" x14ac:dyDescent="0.25">
      <c r="A72" s="233" t="s">
        <v>86</v>
      </c>
      <c r="B72" s="235">
        <v>0</v>
      </c>
    </row>
    <row r="73" spans="1:2" x14ac:dyDescent="0.25">
      <c r="A73" s="234" t="s">
        <v>46</v>
      </c>
      <c r="B73" s="235">
        <v>0</v>
      </c>
    </row>
    <row r="74" spans="1:2" x14ac:dyDescent="0.25">
      <c r="A74" s="234" t="s">
        <v>47</v>
      </c>
      <c r="B74" s="235">
        <v>0</v>
      </c>
    </row>
    <row r="75" spans="1:2" x14ac:dyDescent="0.25">
      <c r="A75" s="233" t="s">
        <v>85</v>
      </c>
      <c r="B75" s="235">
        <v>0</v>
      </c>
    </row>
    <row r="76" spans="1:2" x14ac:dyDescent="0.25">
      <c r="A76" s="234" t="s">
        <v>46</v>
      </c>
      <c r="B76" s="235">
        <v>0</v>
      </c>
    </row>
    <row r="77" spans="1:2" x14ac:dyDescent="0.25">
      <c r="A77" s="234" t="s">
        <v>47</v>
      </c>
      <c r="B77" s="235">
        <v>0</v>
      </c>
    </row>
    <row r="78" spans="1:2" x14ac:dyDescent="0.25">
      <c r="A78" s="233" t="s">
        <v>78</v>
      </c>
      <c r="B78" s="235">
        <v>0</v>
      </c>
    </row>
    <row r="79" spans="1:2" x14ac:dyDescent="0.25">
      <c r="A79" s="234" t="s">
        <v>27</v>
      </c>
      <c r="B79" s="235">
        <v>0</v>
      </c>
    </row>
    <row r="80" spans="1:2" x14ac:dyDescent="0.25">
      <c r="A80" s="234" t="s">
        <v>28</v>
      </c>
      <c r="B80" s="235">
        <v>0</v>
      </c>
    </row>
    <row r="81" spans="1:2" x14ac:dyDescent="0.25">
      <c r="A81" s="234" t="s">
        <v>24</v>
      </c>
      <c r="B81" s="235">
        <v>0</v>
      </c>
    </row>
    <row r="82" spans="1:2" x14ac:dyDescent="0.25">
      <c r="A82" s="234" t="s">
        <v>23</v>
      </c>
      <c r="B82" s="235">
        <v>0</v>
      </c>
    </row>
    <row r="83" spans="1:2" x14ac:dyDescent="0.25">
      <c r="A83" s="233" t="s">
        <v>62</v>
      </c>
      <c r="B83" s="235">
        <v>0</v>
      </c>
    </row>
    <row r="84" spans="1:2" x14ac:dyDescent="0.25">
      <c r="A84" s="234" t="s">
        <v>27</v>
      </c>
      <c r="B84" s="235">
        <v>0</v>
      </c>
    </row>
    <row r="85" spans="1:2" x14ac:dyDescent="0.25">
      <c r="A85" s="234" t="s">
        <v>28</v>
      </c>
      <c r="B85" s="235">
        <v>0</v>
      </c>
    </row>
    <row r="86" spans="1:2" x14ac:dyDescent="0.25">
      <c r="A86" s="234" t="s">
        <v>24</v>
      </c>
      <c r="B86" s="235">
        <v>0</v>
      </c>
    </row>
    <row r="87" spans="1:2" x14ac:dyDescent="0.25">
      <c r="A87" s="234" t="s">
        <v>23</v>
      </c>
      <c r="B87" s="235">
        <v>0</v>
      </c>
    </row>
    <row r="88" spans="1:2" x14ac:dyDescent="0.25">
      <c r="A88" s="233" t="s">
        <v>90</v>
      </c>
      <c r="B88" s="235">
        <v>0</v>
      </c>
    </row>
    <row r="89" spans="1:2" x14ac:dyDescent="0.25">
      <c r="A89" s="234" t="s">
        <v>27</v>
      </c>
      <c r="B89" s="235">
        <v>0</v>
      </c>
    </row>
    <row r="90" spans="1:2" x14ac:dyDescent="0.25">
      <c r="A90" s="234" t="s">
        <v>28</v>
      </c>
      <c r="B90" s="235">
        <v>0</v>
      </c>
    </row>
    <row r="91" spans="1:2" x14ac:dyDescent="0.25">
      <c r="A91" s="234" t="s">
        <v>24</v>
      </c>
      <c r="B91" s="235">
        <v>0</v>
      </c>
    </row>
    <row r="92" spans="1:2" x14ac:dyDescent="0.25">
      <c r="A92" s="234" t="s">
        <v>23</v>
      </c>
      <c r="B92" s="235">
        <v>0</v>
      </c>
    </row>
    <row r="93" spans="1:2" x14ac:dyDescent="0.25">
      <c r="A93" s="233" t="s">
        <v>91</v>
      </c>
      <c r="B93" s="235">
        <v>0</v>
      </c>
    </row>
    <row r="94" spans="1:2" x14ac:dyDescent="0.25">
      <c r="A94" s="234" t="s">
        <v>27</v>
      </c>
      <c r="B94" s="235">
        <v>0</v>
      </c>
    </row>
    <row r="95" spans="1:2" x14ac:dyDescent="0.25">
      <c r="A95" s="234" t="s">
        <v>28</v>
      </c>
      <c r="B95" s="235">
        <v>0</v>
      </c>
    </row>
    <row r="96" spans="1:2" x14ac:dyDescent="0.25">
      <c r="A96" s="234" t="s">
        <v>24</v>
      </c>
      <c r="B96" s="235">
        <v>0</v>
      </c>
    </row>
    <row r="97" spans="1:2" x14ac:dyDescent="0.25">
      <c r="A97" s="234" t="s">
        <v>23</v>
      </c>
      <c r="B97" s="235">
        <v>0</v>
      </c>
    </row>
    <row r="98" spans="1:2" x14ac:dyDescent="0.25">
      <c r="A98" s="233" t="s">
        <v>55</v>
      </c>
      <c r="B98" s="235">
        <v>0</v>
      </c>
    </row>
    <row r="99" spans="1:2" x14ac:dyDescent="0.25">
      <c r="A99" s="234" t="s">
        <v>27</v>
      </c>
      <c r="B99" s="235">
        <v>0</v>
      </c>
    </row>
    <row r="100" spans="1:2" x14ac:dyDescent="0.25">
      <c r="A100" s="234" t="s">
        <v>28</v>
      </c>
      <c r="B100" s="235">
        <v>0</v>
      </c>
    </row>
    <row r="101" spans="1:2" x14ac:dyDescent="0.25">
      <c r="A101" s="234" t="s">
        <v>24</v>
      </c>
      <c r="B101" s="235">
        <v>0</v>
      </c>
    </row>
    <row r="102" spans="1:2" x14ac:dyDescent="0.25">
      <c r="A102" s="234" t="s">
        <v>23</v>
      </c>
      <c r="B102" s="235">
        <v>0</v>
      </c>
    </row>
    <row r="103" spans="1:2" x14ac:dyDescent="0.25">
      <c r="A103" s="233" t="s">
        <v>69</v>
      </c>
      <c r="B103" s="235">
        <v>0</v>
      </c>
    </row>
    <row r="104" spans="1:2" x14ac:dyDescent="0.25">
      <c r="A104" s="234" t="s">
        <v>27</v>
      </c>
      <c r="B104" s="235">
        <v>0</v>
      </c>
    </row>
    <row r="105" spans="1:2" x14ac:dyDescent="0.25">
      <c r="A105" s="234" t="s">
        <v>28</v>
      </c>
      <c r="B105" s="235">
        <v>0</v>
      </c>
    </row>
    <row r="106" spans="1:2" x14ac:dyDescent="0.25">
      <c r="A106" s="234" t="s">
        <v>24</v>
      </c>
      <c r="B106" s="235">
        <v>0</v>
      </c>
    </row>
    <row r="107" spans="1:2" x14ac:dyDescent="0.25">
      <c r="A107" s="234" t="s">
        <v>23</v>
      </c>
      <c r="B107" s="235">
        <v>0</v>
      </c>
    </row>
    <row r="108" spans="1:2" x14ac:dyDescent="0.25">
      <c r="A108" s="233" t="s">
        <v>97</v>
      </c>
      <c r="B108" s="235">
        <v>0</v>
      </c>
    </row>
    <row r="109" spans="1:2" x14ac:dyDescent="0.25">
      <c r="A109" s="234" t="s">
        <v>27</v>
      </c>
      <c r="B109" s="235">
        <v>0</v>
      </c>
    </row>
    <row r="110" spans="1:2" x14ac:dyDescent="0.25">
      <c r="A110" s="234" t="s">
        <v>28</v>
      </c>
      <c r="B110" s="235">
        <v>0</v>
      </c>
    </row>
    <row r="111" spans="1:2" x14ac:dyDescent="0.25">
      <c r="A111" s="234" t="s">
        <v>24</v>
      </c>
      <c r="B111" s="235">
        <v>0</v>
      </c>
    </row>
    <row r="112" spans="1:2" x14ac:dyDescent="0.25">
      <c r="A112" s="234" t="s">
        <v>23</v>
      </c>
      <c r="B112" s="235">
        <v>0</v>
      </c>
    </row>
    <row r="113" spans="1:2" x14ac:dyDescent="0.25">
      <c r="A113" s="233" t="s">
        <v>92</v>
      </c>
      <c r="B113" s="235">
        <v>0</v>
      </c>
    </row>
    <row r="114" spans="1:2" x14ac:dyDescent="0.25">
      <c r="A114" s="234" t="s">
        <v>27</v>
      </c>
      <c r="B114" s="235">
        <v>0</v>
      </c>
    </row>
    <row r="115" spans="1:2" x14ac:dyDescent="0.25">
      <c r="A115" s="234" t="s">
        <v>28</v>
      </c>
      <c r="B115" s="235">
        <v>0</v>
      </c>
    </row>
    <row r="116" spans="1:2" x14ac:dyDescent="0.25">
      <c r="A116" s="234" t="s">
        <v>24</v>
      </c>
      <c r="B116" s="235">
        <v>0</v>
      </c>
    </row>
    <row r="117" spans="1:2" x14ac:dyDescent="0.25">
      <c r="A117" s="234" t="s">
        <v>23</v>
      </c>
      <c r="B117" s="235">
        <v>0</v>
      </c>
    </row>
    <row r="118" spans="1:2" x14ac:dyDescent="0.25">
      <c r="A118" s="233" t="s">
        <v>81</v>
      </c>
      <c r="B118" s="235">
        <v>0</v>
      </c>
    </row>
    <row r="119" spans="1:2" x14ac:dyDescent="0.25">
      <c r="A119" s="234" t="s">
        <v>27</v>
      </c>
      <c r="B119" s="235">
        <v>0</v>
      </c>
    </row>
    <row r="120" spans="1:2" x14ac:dyDescent="0.25">
      <c r="A120" s="234" t="s">
        <v>28</v>
      </c>
      <c r="B120" s="235">
        <v>0</v>
      </c>
    </row>
    <row r="121" spans="1:2" x14ac:dyDescent="0.25">
      <c r="A121" s="234" t="s">
        <v>24</v>
      </c>
      <c r="B121" s="235">
        <v>0</v>
      </c>
    </row>
    <row r="122" spans="1:2" x14ac:dyDescent="0.25">
      <c r="A122" s="234" t="s">
        <v>23</v>
      </c>
      <c r="B122" s="235">
        <v>0</v>
      </c>
    </row>
    <row r="123" spans="1:2" x14ac:dyDescent="0.25">
      <c r="A123" s="233" t="s">
        <v>96</v>
      </c>
      <c r="B123" s="235">
        <v>0</v>
      </c>
    </row>
    <row r="124" spans="1:2" x14ac:dyDescent="0.25">
      <c r="A124" s="234" t="s">
        <v>27</v>
      </c>
      <c r="B124" s="235">
        <v>0</v>
      </c>
    </row>
    <row r="125" spans="1:2" x14ac:dyDescent="0.25">
      <c r="A125" s="234" t="s">
        <v>28</v>
      </c>
      <c r="B125" s="235">
        <v>0</v>
      </c>
    </row>
    <row r="126" spans="1:2" x14ac:dyDescent="0.25">
      <c r="A126" s="234" t="s">
        <v>24</v>
      </c>
      <c r="B126" s="235">
        <v>0</v>
      </c>
    </row>
    <row r="127" spans="1:2" x14ac:dyDescent="0.25">
      <c r="A127" s="234" t="s">
        <v>23</v>
      </c>
      <c r="B127" s="235">
        <v>0</v>
      </c>
    </row>
    <row r="128" spans="1:2" x14ac:dyDescent="0.25">
      <c r="A128" s="233" t="s">
        <v>65</v>
      </c>
      <c r="B128" s="235">
        <v>0</v>
      </c>
    </row>
    <row r="129" spans="1:2" x14ac:dyDescent="0.25">
      <c r="A129" s="234" t="s">
        <v>27</v>
      </c>
      <c r="B129" s="235">
        <v>0</v>
      </c>
    </row>
    <row r="130" spans="1:2" x14ac:dyDescent="0.25">
      <c r="A130" s="234" t="s">
        <v>28</v>
      </c>
      <c r="B130" s="235">
        <v>0</v>
      </c>
    </row>
    <row r="131" spans="1:2" x14ac:dyDescent="0.25">
      <c r="A131" s="234" t="s">
        <v>24</v>
      </c>
      <c r="B131" s="235">
        <v>0</v>
      </c>
    </row>
    <row r="132" spans="1:2" x14ac:dyDescent="0.25">
      <c r="A132" s="234" t="s">
        <v>23</v>
      </c>
      <c r="B132" s="235">
        <v>0</v>
      </c>
    </row>
    <row r="133" spans="1:2" x14ac:dyDescent="0.25">
      <c r="A133" s="233" t="s">
        <v>56</v>
      </c>
      <c r="B133" s="235">
        <v>0</v>
      </c>
    </row>
    <row r="134" spans="1:2" x14ac:dyDescent="0.25">
      <c r="A134" s="234" t="s">
        <v>27</v>
      </c>
      <c r="B134" s="235">
        <v>0</v>
      </c>
    </row>
    <row r="135" spans="1:2" x14ac:dyDescent="0.25">
      <c r="A135" s="234" t="s">
        <v>28</v>
      </c>
      <c r="B135" s="235">
        <v>0</v>
      </c>
    </row>
    <row r="136" spans="1:2" x14ac:dyDescent="0.25">
      <c r="A136" s="234" t="s">
        <v>24</v>
      </c>
      <c r="B136" s="235">
        <v>0</v>
      </c>
    </row>
    <row r="137" spans="1:2" x14ac:dyDescent="0.25">
      <c r="A137" s="234" t="s">
        <v>23</v>
      </c>
      <c r="B137" s="235">
        <v>0</v>
      </c>
    </row>
    <row r="138" spans="1:2" x14ac:dyDescent="0.25">
      <c r="A138" s="233" t="s">
        <v>80</v>
      </c>
      <c r="B138" s="235">
        <v>0</v>
      </c>
    </row>
    <row r="139" spans="1:2" x14ac:dyDescent="0.25">
      <c r="A139" s="234" t="s">
        <v>27</v>
      </c>
      <c r="B139" s="235">
        <v>0</v>
      </c>
    </row>
    <row r="140" spans="1:2" x14ac:dyDescent="0.25">
      <c r="A140" s="234" t="s">
        <v>28</v>
      </c>
      <c r="B140" s="235">
        <v>0</v>
      </c>
    </row>
    <row r="141" spans="1:2" x14ac:dyDescent="0.25">
      <c r="A141" s="234" t="s">
        <v>24</v>
      </c>
      <c r="B141" s="235">
        <v>0</v>
      </c>
    </row>
    <row r="142" spans="1:2" x14ac:dyDescent="0.25">
      <c r="A142" s="234" t="s">
        <v>23</v>
      </c>
      <c r="B142" s="235">
        <v>0</v>
      </c>
    </row>
    <row r="143" spans="1:2" x14ac:dyDescent="0.25">
      <c r="A143" s="233" t="s">
        <v>122</v>
      </c>
      <c r="B143" s="235">
        <v>0</v>
      </c>
    </row>
    <row r="144" spans="1:2" x14ac:dyDescent="0.25">
      <c r="A144" s="234" t="s">
        <v>27</v>
      </c>
      <c r="B144" s="235">
        <v>0</v>
      </c>
    </row>
    <row r="145" spans="1:2" x14ac:dyDescent="0.25">
      <c r="A145" s="234" t="s">
        <v>28</v>
      </c>
      <c r="B145" s="235">
        <v>0</v>
      </c>
    </row>
    <row r="146" spans="1:2" x14ac:dyDescent="0.25">
      <c r="A146" s="234" t="s">
        <v>24</v>
      </c>
      <c r="B146" s="235">
        <v>0</v>
      </c>
    </row>
    <row r="147" spans="1:2" x14ac:dyDescent="0.25">
      <c r="A147" s="234" t="s">
        <v>23</v>
      </c>
      <c r="B147" s="235">
        <v>0</v>
      </c>
    </row>
    <row r="148" spans="1:2" x14ac:dyDescent="0.25">
      <c r="A148" s="233" t="s">
        <v>103</v>
      </c>
      <c r="B148" s="235">
        <v>0</v>
      </c>
    </row>
    <row r="149" spans="1:2" x14ac:dyDescent="0.25">
      <c r="A149" s="234" t="s">
        <v>27</v>
      </c>
      <c r="B149" s="235">
        <v>0</v>
      </c>
    </row>
    <row r="150" spans="1:2" x14ac:dyDescent="0.25">
      <c r="A150" s="234" t="s">
        <v>28</v>
      </c>
      <c r="B150" s="235">
        <v>0</v>
      </c>
    </row>
    <row r="151" spans="1:2" x14ac:dyDescent="0.25">
      <c r="A151" s="234" t="s">
        <v>24</v>
      </c>
      <c r="B151" s="235">
        <v>0</v>
      </c>
    </row>
    <row r="152" spans="1:2" x14ac:dyDescent="0.25">
      <c r="A152" s="234" t="s">
        <v>23</v>
      </c>
      <c r="B152" s="235">
        <v>0</v>
      </c>
    </row>
    <row r="153" spans="1:2" x14ac:dyDescent="0.25">
      <c r="A153" s="233" t="s">
        <v>89</v>
      </c>
      <c r="B153" s="235">
        <v>0</v>
      </c>
    </row>
    <row r="154" spans="1:2" x14ac:dyDescent="0.25">
      <c r="A154" s="234" t="s">
        <v>27</v>
      </c>
      <c r="B154" s="235">
        <v>0</v>
      </c>
    </row>
    <row r="155" spans="1:2" x14ac:dyDescent="0.25">
      <c r="A155" s="234" t="s">
        <v>28</v>
      </c>
      <c r="B155" s="235">
        <v>0</v>
      </c>
    </row>
    <row r="156" spans="1:2" x14ac:dyDescent="0.25">
      <c r="A156" s="234" t="s">
        <v>24</v>
      </c>
      <c r="B156" s="235">
        <v>0</v>
      </c>
    </row>
    <row r="157" spans="1:2" x14ac:dyDescent="0.25">
      <c r="A157" s="234" t="s">
        <v>23</v>
      </c>
      <c r="B157" s="235">
        <v>0</v>
      </c>
    </row>
    <row r="158" spans="1:2" x14ac:dyDescent="0.25">
      <c r="A158" s="233" t="s">
        <v>126</v>
      </c>
      <c r="B158" s="235">
        <v>0</v>
      </c>
    </row>
    <row r="159" spans="1:2" x14ac:dyDescent="0.25">
      <c r="A159" s="234" t="s">
        <v>27</v>
      </c>
      <c r="B159" s="235">
        <v>0</v>
      </c>
    </row>
    <row r="160" spans="1:2" x14ac:dyDescent="0.25">
      <c r="A160" s="234" t="s">
        <v>28</v>
      </c>
      <c r="B160" s="235">
        <v>0</v>
      </c>
    </row>
    <row r="161" spans="1:2" x14ac:dyDescent="0.25">
      <c r="A161" s="234" t="s">
        <v>24</v>
      </c>
      <c r="B161" s="235">
        <v>0</v>
      </c>
    </row>
    <row r="162" spans="1:2" x14ac:dyDescent="0.25">
      <c r="A162" s="234" t="s">
        <v>23</v>
      </c>
      <c r="B162" s="235">
        <v>0</v>
      </c>
    </row>
    <row r="163" spans="1:2" x14ac:dyDescent="0.25">
      <c r="A163" s="233" t="s">
        <v>95</v>
      </c>
      <c r="B163" s="235">
        <v>0</v>
      </c>
    </row>
    <row r="164" spans="1:2" x14ac:dyDescent="0.25">
      <c r="A164" s="234" t="s">
        <v>27</v>
      </c>
      <c r="B164" s="235">
        <v>0</v>
      </c>
    </row>
    <row r="165" spans="1:2" x14ac:dyDescent="0.25">
      <c r="A165" s="234" t="s">
        <v>28</v>
      </c>
      <c r="B165" s="235">
        <v>0</v>
      </c>
    </row>
    <row r="166" spans="1:2" x14ac:dyDescent="0.25">
      <c r="A166" s="234" t="s">
        <v>24</v>
      </c>
      <c r="B166" s="235">
        <v>0</v>
      </c>
    </row>
    <row r="167" spans="1:2" x14ac:dyDescent="0.25">
      <c r="A167" s="234" t="s">
        <v>23</v>
      </c>
      <c r="B167" s="235">
        <v>0</v>
      </c>
    </row>
    <row r="168" spans="1:2" x14ac:dyDescent="0.25">
      <c r="A168" s="233" t="s">
        <v>84</v>
      </c>
      <c r="B168" s="235">
        <v>0</v>
      </c>
    </row>
    <row r="169" spans="1:2" x14ac:dyDescent="0.25">
      <c r="A169" s="234" t="s">
        <v>27</v>
      </c>
      <c r="B169" s="235">
        <v>0</v>
      </c>
    </row>
    <row r="170" spans="1:2" x14ac:dyDescent="0.25">
      <c r="A170" s="234" t="s">
        <v>28</v>
      </c>
      <c r="B170" s="235">
        <v>0</v>
      </c>
    </row>
    <row r="171" spans="1:2" x14ac:dyDescent="0.25">
      <c r="A171" s="234" t="s">
        <v>24</v>
      </c>
      <c r="B171" s="235">
        <v>0</v>
      </c>
    </row>
    <row r="172" spans="1:2" x14ac:dyDescent="0.25">
      <c r="A172" s="234" t="s">
        <v>23</v>
      </c>
      <c r="B172" s="235">
        <v>0</v>
      </c>
    </row>
    <row r="173" spans="1:2" x14ac:dyDescent="0.25">
      <c r="A173" s="233" t="s">
        <v>87</v>
      </c>
      <c r="B173" s="235">
        <v>0</v>
      </c>
    </row>
    <row r="174" spans="1:2" x14ac:dyDescent="0.25">
      <c r="A174" s="234" t="s">
        <v>46</v>
      </c>
      <c r="B174" s="235">
        <v>0</v>
      </c>
    </row>
    <row r="175" spans="1:2" x14ac:dyDescent="0.25">
      <c r="A175" s="234" t="s">
        <v>47</v>
      </c>
      <c r="B175" s="235">
        <v>0</v>
      </c>
    </row>
    <row r="176" spans="1:2" x14ac:dyDescent="0.25">
      <c r="A176" s="233" t="s">
        <v>68</v>
      </c>
      <c r="B176" s="235">
        <v>0</v>
      </c>
    </row>
    <row r="177" spans="1:2" x14ac:dyDescent="0.25">
      <c r="A177" s="234" t="s">
        <v>27</v>
      </c>
      <c r="B177" s="235">
        <v>0</v>
      </c>
    </row>
    <row r="178" spans="1:2" x14ac:dyDescent="0.25">
      <c r="A178" s="234" t="s">
        <v>28</v>
      </c>
      <c r="B178" s="235">
        <v>0</v>
      </c>
    </row>
    <row r="179" spans="1:2" x14ac:dyDescent="0.25">
      <c r="A179" s="234" t="s">
        <v>24</v>
      </c>
      <c r="B179" s="235">
        <v>0</v>
      </c>
    </row>
    <row r="180" spans="1:2" x14ac:dyDescent="0.25">
      <c r="A180" s="234" t="s">
        <v>23</v>
      </c>
      <c r="B180" s="235">
        <v>0</v>
      </c>
    </row>
    <row r="181" spans="1:2" x14ac:dyDescent="0.25">
      <c r="A181" s="233" t="s">
        <v>61</v>
      </c>
      <c r="B181" s="235">
        <v>0</v>
      </c>
    </row>
    <row r="182" spans="1:2" x14ac:dyDescent="0.25">
      <c r="A182" s="234" t="s">
        <v>27</v>
      </c>
      <c r="B182" s="235">
        <v>0</v>
      </c>
    </row>
    <row r="183" spans="1:2" x14ac:dyDescent="0.25">
      <c r="A183" s="234" t="s">
        <v>28</v>
      </c>
      <c r="B183" s="235">
        <v>0</v>
      </c>
    </row>
    <row r="184" spans="1:2" x14ac:dyDescent="0.25">
      <c r="A184" s="234" t="s">
        <v>24</v>
      </c>
      <c r="B184" s="235">
        <v>0</v>
      </c>
    </row>
    <row r="185" spans="1:2" x14ac:dyDescent="0.25">
      <c r="A185" s="234" t="s">
        <v>23</v>
      </c>
      <c r="B185" s="235">
        <v>0</v>
      </c>
    </row>
    <row r="186" spans="1:2" x14ac:dyDescent="0.25">
      <c r="A186" s="233" t="s">
        <v>77</v>
      </c>
      <c r="B186" s="235">
        <v>0</v>
      </c>
    </row>
    <row r="187" spans="1:2" x14ac:dyDescent="0.25">
      <c r="A187" s="234" t="s">
        <v>27</v>
      </c>
      <c r="B187" s="235">
        <v>0</v>
      </c>
    </row>
    <row r="188" spans="1:2" x14ac:dyDescent="0.25">
      <c r="A188" s="234" t="s">
        <v>28</v>
      </c>
      <c r="B188" s="235">
        <v>0</v>
      </c>
    </row>
    <row r="189" spans="1:2" x14ac:dyDescent="0.25">
      <c r="A189" s="234" t="s">
        <v>24</v>
      </c>
      <c r="B189" s="235">
        <v>0</v>
      </c>
    </row>
    <row r="190" spans="1:2" x14ac:dyDescent="0.25">
      <c r="A190" s="234" t="s">
        <v>23</v>
      </c>
      <c r="B190" s="235">
        <v>0</v>
      </c>
    </row>
    <row r="191" spans="1:2" x14ac:dyDescent="0.25">
      <c r="A191" s="233" t="s">
        <v>60</v>
      </c>
      <c r="B191" s="235">
        <v>0</v>
      </c>
    </row>
    <row r="192" spans="1:2" x14ac:dyDescent="0.25">
      <c r="A192" s="234" t="s">
        <v>27</v>
      </c>
      <c r="B192" s="235">
        <v>0</v>
      </c>
    </row>
    <row r="193" spans="1:2" x14ac:dyDescent="0.25">
      <c r="A193" s="234" t="s">
        <v>28</v>
      </c>
      <c r="B193" s="235">
        <v>0</v>
      </c>
    </row>
    <row r="194" spans="1:2" x14ac:dyDescent="0.25">
      <c r="A194" s="234" t="s">
        <v>24</v>
      </c>
      <c r="B194" s="235">
        <v>0</v>
      </c>
    </row>
    <row r="195" spans="1:2" x14ac:dyDescent="0.25">
      <c r="A195" s="234" t="s">
        <v>23</v>
      </c>
      <c r="B195" s="235">
        <v>0</v>
      </c>
    </row>
    <row r="196" spans="1:2" x14ac:dyDescent="0.25">
      <c r="A196" s="233" t="s">
        <v>63</v>
      </c>
      <c r="B196" s="235">
        <v>0</v>
      </c>
    </row>
    <row r="197" spans="1:2" x14ac:dyDescent="0.25">
      <c r="A197" s="234" t="s">
        <v>27</v>
      </c>
      <c r="B197" s="235">
        <v>0</v>
      </c>
    </row>
    <row r="198" spans="1:2" x14ac:dyDescent="0.25">
      <c r="A198" s="234" t="s">
        <v>28</v>
      </c>
      <c r="B198" s="235">
        <v>0</v>
      </c>
    </row>
    <row r="199" spans="1:2" x14ac:dyDescent="0.25">
      <c r="A199" s="234" t="s">
        <v>24</v>
      </c>
      <c r="B199" s="235">
        <v>0</v>
      </c>
    </row>
    <row r="200" spans="1:2" x14ac:dyDescent="0.25">
      <c r="A200" s="234" t="s">
        <v>23</v>
      </c>
      <c r="B200" s="235">
        <v>0</v>
      </c>
    </row>
    <row r="201" spans="1:2" x14ac:dyDescent="0.25">
      <c r="A201" s="233" t="s">
        <v>124</v>
      </c>
      <c r="B201" s="235">
        <v>0</v>
      </c>
    </row>
    <row r="202" spans="1:2" x14ac:dyDescent="0.25">
      <c r="A202" s="234" t="s">
        <v>27</v>
      </c>
      <c r="B202" s="235">
        <v>0</v>
      </c>
    </row>
    <row r="203" spans="1:2" x14ac:dyDescent="0.25">
      <c r="A203" s="234" t="s">
        <v>28</v>
      </c>
      <c r="B203" s="235">
        <v>0</v>
      </c>
    </row>
    <row r="204" spans="1:2" x14ac:dyDescent="0.25">
      <c r="A204" s="234" t="s">
        <v>24</v>
      </c>
      <c r="B204" s="235">
        <v>0</v>
      </c>
    </row>
    <row r="205" spans="1:2" x14ac:dyDescent="0.25">
      <c r="A205" s="234" t="s">
        <v>23</v>
      </c>
      <c r="B205" s="235">
        <v>0</v>
      </c>
    </row>
    <row r="206" spans="1:2" x14ac:dyDescent="0.25">
      <c r="A206" s="233" t="s">
        <v>58</v>
      </c>
      <c r="B206" s="235">
        <v>0</v>
      </c>
    </row>
    <row r="207" spans="1:2" x14ac:dyDescent="0.25">
      <c r="A207" s="234" t="s">
        <v>27</v>
      </c>
      <c r="B207" s="235">
        <v>0</v>
      </c>
    </row>
    <row r="208" spans="1:2" x14ac:dyDescent="0.25">
      <c r="A208" s="234" t="s">
        <v>28</v>
      </c>
      <c r="B208" s="235">
        <v>0</v>
      </c>
    </row>
    <row r="209" spans="1:2" x14ac:dyDescent="0.25">
      <c r="A209" s="234" t="s">
        <v>24</v>
      </c>
      <c r="B209" s="235">
        <v>0</v>
      </c>
    </row>
    <row r="210" spans="1:2" x14ac:dyDescent="0.25">
      <c r="A210" s="234" t="s">
        <v>23</v>
      </c>
      <c r="B210" s="235">
        <v>0</v>
      </c>
    </row>
    <row r="211" spans="1:2" x14ac:dyDescent="0.25">
      <c r="A211" s="233" t="s">
        <v>123</v>
      </c>
      <c r="B211" s="235">
        <v>0</v>
      </c>
    </row>
    <row r="212" spans="1:2" x14ac:dyDescent="0.25">
      <c r="A212" s="234" t="s">
        <v>27</v>
      </c>
      <c r="B212" s="235">
        <v>0</v>
      </c>
    </row>
    <row r="213" spans="1:2" x14ac:dyDescent="0.25">
      <c r="A213" s="234" t="s">
        <v>28</v>
      </c>
      <c r="B213" s="235">
        <v>0</v>
      </c>
    </row>
    <row r="214" spans="1:2" x14ac:dyDescent="0.25">
      <c r="A214" s="234" t="s">
        <v>24</v>
      </c>
      <c r="B214" s="235">
        <v>0</v>
      </c>
    </row>
    <row r="215" spans="1:2" x14ac:dyDescent="0.25">
      <c r="A215" s="234" t="s">
        <v>23</v>
      </c>
      <c r="B215" s="235">
        <v>0</v>
      </c>
    </row>
    <row r="216" spans="1:2" x14ac:dyDescent="0.25">
      <c r="A216" s="233" t="s">
        <v>100</v>
      </c>
      <c r="B216" s="235">
        <v>0</v>
      </c>
    </row>
    <row r="217" spans="1:2" x14ac:dyDescent="0.25">
      <c r="A217" s="234" t="s">
        <v>27</v>
      </c>
      <c r="B217" s="235">
        <v>0</v>
      </c>
    </row>
    <row r="218" spans="1:2" x14ac:dyDescent="0.25">
      <c r="A218" s="234" t="s">
        <v>28</v>
      </c>
      <c r="B218" s="235">
        <v>0</v>
      </c>
    </row>
    <row r="219" spans="1:2" x14ac:dyDescent="0.25">
      <c r="A219" s="234" t="s">
        <v>24</v>
      </c>
      <c r="B219" s="235">
        <v>0</v>
      </c>
    </row>
    <row r="220" spans="1:2" x14ac:dyDescent="0.25">
      <c r="A220" s="234" t="s">
        <v>23</v>
      </c>
      <c r="B220" s="235">
        <v>0</v>
      </c>
    </row>
    <row r="221" spans="1:2" x14ac:dyDescent="0.25">
      <c r="A221" s="233" t="s">
        <v>129</v>
      </c>
      <c r="B221" s="23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7"/>
  <sheetViews>
    <sheetView zoomScaleNormal="100" workbookViewId="0">
      <pane ySplit="1" topLeftCell="A2" activePane="bottomLeft" state="frozen"/>
      <selection activeCell="E1" sqref="E1"/>
      <selection pane="bottomLeft" activeCell="A8" sqref="A8"/>
    </sheetView>
  </sheetViews>
  <sheetFormatPr baseColWidth="10" defaultColWidth="10.85546875" defaultRowHeight="15" x14ac:dyDescent="0.25"/>
  <cols>
    <col min="1" max="1" width="26.85546875" style="1" customWidth="1"/>
    <col min="2" max="2" width="10.85546875" style="1"/>
    <col min="3" max="3" width="17.140625" style="1" customWidth="1"/>
    <col min="4" max="4" width="21.5703125" style="1" customWidth="1"/>
    <col min="5" max="16384" width="10.85546875" style="1"/>
  </cols>
  <sheetData>
    <row r="1" spans="1:2" ht="14.45" x14ac:dyDescent="0.35">
      <c r="A1" s="1" t="s">
        <v>26</v>
      </c>
      <c r="B1" s="1" t="s">
        <v>49</v>
      </c>
    </row>
    <row r="2" spans="1:2" x14ac:dyDescent="0.25">
      <c r="A2" s="1" t="s">
        <v>27</v>
      </c>
      <c r="B2" s="1">
        <v>3.25</v>
      </c>
    </row>
    <row r="3" spans="1:2" x14ac:dyDescent="0.25">
      <c r="A3" s="1" t="s">
        <v>28</v>
      </c>
      <c r="B3" s="1">
        <v>1.4999999999999999E-4</v>
      </c>
    </row>
    <row r="4" spans="1:2" ht="15.75" x14ac:dyDescent="0.25">
      <c r="A4" s="184" t="s">
        <v>23</v>
      </c>
      <c r="B4" s="1">
        <v>10</v>
      </c>
    </row>
    <row r="5" spans="1:2" ht="15.75" x14ac:dyDescent="0.25">
      <c r="A5" s="184" t="s">
        <v>24</v>
      </c>
      <c r="B5" s="1">
        <v>5</v>
      </c>
    </row>
    <row r="6" spans="1:2" x14ac:dyDescent="0.25">
      <c r="A6" s="1" t="s">
        <v>29</v>
      </c>
    </row>
    <row r="7" spans="1:2" x14ac:dyDescent="0.25">
      <c r="A7" s="1" t="s">
        <v>30</v>
      </c>
    </row>
    <row r="8" spans="1:2" x14ac:dyDescent="0.25">
      <c r="A8" s="1" t="s">
        <v>31</v>
      </c>
    </row>
    <row r="9" spans="1:2" x14ac:dyDescent="0.25">
      <c r="A9" s="1" t="s">
        <v>32</v>
      </c>
    </row>
    <row r="10" spans="1:2" x14ac:dyDescent="0.25">
      <c r="A10" s="1" t="s">
        <v>33</v>
      </c>
    </row>
    <row r="11" spans="1:2" x14ac:dyDescent="0.25">
      <c r="A11" s="1" t="s">
        <v>34</v>
      </c>
    </row>
    <row r="12" spans="1:2" x14ac:dyDescent="0.25">
      <c r="A12" s="1" t="s">
        <v>35</v>
      </c>
    </row>
    <row r="13" spans="1:2" x14ac:dyDescent="0.25">
      <c r="A13" s="1" t="s">
        <v>36</v>
      </c>
    </row>
    <row r="14" spans="1:2" ht="14.45" x14ac:dyDescent="0.35">
      <c r="A14" s="1" t="s">
        <v>37</v>
      </c>
    </row>
    <row r="15" spans="1:2" x14ac:dyDescent="0.25">
      <c r="A15" s="1" t="s">
        <v>38</v>
      </c>
    </row>
    <row r="16" spans="1:2" x14ac:dyDescent="0.25">
      <c r="A16" s="1" t="s">
        <v>39</v>
      </c>
    </row>
    <row r="17" spans="1:2" x14ac:dyDescent="0.25">
      <c r="A17" s="1" t="s">
        <v>40</v>
      </c>
    </row>
    <row r="18" spans="1:2" x14ac:dyDescent="0.25">
      <c r="A18" s="1" t="s">
        <v>41</v>
      </c>
      <c r="B18" s="1">
        <v>50</v>
      </c>
    </row>
    <row r="19" spans="1:2" x14ac:dyDescent="0.25">
      <c r="A19" s="1" t="s">
        <v>42</v>
      </c>
    </row>
    <row r="20" spans="1:2" x14ac:dyDescent="0.25">
      <c r="A20" s="1" t="s">
        <v>43</v>
      </c>
    </row>
    <row r="21" spans="1:2" ht="14.45" x14ac:dyDescent="0.35">
      <c r="A21" s="1" t="s">
        <v>44</v>
      </c>
      <c r="B21" s="1">
        <v>0.05</v>
      </c>
    </row>
    <row r="22" spans="1:2" ht="14.45" x14ac:dyDescent="0.35">
      <c r="A22" s="1" t="s">
        <v>45</v>
      </c>
      <c r="B22" s="1">
        <v>0.1</v>
      </c>
    </row>
    <row r="23" spans="1:2" ht="14.45" x14ac:dyDescent="0.35">
      <c r="A23" s="1" t="s">
        <v>46</v>
      </c>
      <c r="B23" s="1">
        <v>7</v>
      </c>
    </row>
    <row r="24" spans="1:2" x14ac:dyDescent="0.25">
      <c r="A24" s="1" t="s">
        <v>47</v>
      </c>
      <c r="B24" s="1">
        <v>7</v>
      </c>
    </row>
    <row r="25" spans="1:2" x14ac:dyDescent="0.25">
      <c r="A25" s="1" t="s">
        <v>50</v>
      </c>
      <c r="B25" s="1">
        <v>76.8</v>
      </c>
    </row>
    <row r="26" spans="1:2" x14ac:dyDescent="0.25">
      <c r="A26" s="1" t="s">
        <v>51</v>
      </c>
      <c r="B26" s="1">
        <v>88.4</v>
      </c>
    </row>
    <row r="27" spans="1:2" x14ac:dyDescent="0.25">
      <c r="A27" s="1" t="s">
        <v>52</v>
      </c>
      <c r="B27" s="1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workbookViewId="0">
      <selection activeCell="I14" sqref="I14"/>
    </sheetView>
  </sheetViews>
  <sheetFormatPr baseColWidth="10" defaultRowHeight="15" x14ac:dyDescent="0.25"/>
  <cols>
    <col min="1" max="1" width="21.28515625" customWidth="1"/>
  </cols>
  <sheetData>
    <row r="1" spans="1:11" ht="15.6" x14ac:dyDescent="0.35">
      <c r="A1" s="2" t="s">
        <v>73</v>
      </c>
      <c r="B1" s="2">
        <v>273</v>
      </c>
      <c r="C1" s="2">
        <v>0</v>
      </c>
      <c r="D1" s="2">
        <v>30</v>
      </c>
      <c r="E1" s="2">
        <v>1</v>
      </c>
      <c r="F1" s="2" t="s">
        <v>13</v>
      </c>
      <c r="G1" s="2">
        <v>2019</v>
      </c>
      <c r="H1" s="199">
        <v>0.04</v>
      </c>
    </row>
    <row r="2" spans="1:11" ht="15.6" x14ac:dyDescent="0.35">
      <c r="A2" s="2" t="s">
        <v>74</v>
      </c>
      <c r="B2" s="2">
        <v>75</v>
      </c>
      <c r="C2" s="2">
        <v>75</v>
      </c>
      <c r="D2" s="2">
        <v>0</v>
      </c>
      <c r="E2" s="2">
        <v>40</v>
      </c>
      <c r="F2" s="2" t="s">
        <v>13</v>
      </c>
      <c r="G2" s="2">
        <v>2019</v>
      </c>
    </row>
    <row r="3" spans="1:11" ht="14.45" x14ac:dyDescent="0.35">
      <c r="B3">
        <f>B1*($B$1/($B$1+$B$2))</f>
        <v>214.16379310344826</v>
      </c>
      <c r="C3">
        <f t="shared" ref="C3:E3" si="0">C1*($B$1/($B$1+$B$2))</f>
        <v>0</v>
      </c>
      <c r="D3">
        <f t="shared" si="0"/>
        <v>23.534482758620687</v>
      </c>
      <c r="E3">
        <f t="shared" si="0"/>
        <v>0.78448275862068961</v>
      </c>
    </row>
    <row r="4" spans="1:11" ht="14.45" x14ac:dyDescent="0.35">
      <c r="B4">
        <f>B2*($B$1/($B$1+$B$2))</f>
        <v>58.836206896551722</v>
      </c>
      <c r="C4">
        <f t="shared" ref="C4:E4" si="1">C2*($B$1/($B$1+$B$2))</f>
        <v>58.836206896551722</v>
      </c>
      <c r="D4">
        <f t="shared" si="1"/>
        <v>0</v>
      </c>
      <c r="E4">
        <f t="shared" si="1"/>
        <v>31.379310344827584</v>
      </c>
    </row>
    <row r="5" spans="1:11" ht="14.45" x14ac:dyDescent="0.35">
      <c r="B5">
        <f>B3+B4</f>
        <v>273</v>
      </c>
    </row>
    <row r="8" spans="1:11" ht="14.45" x14ac:dyDescent="0.35">
      <c r="C8">
        <f>((H1*(B3-C3-D3))+(H1*(C3/E3)))/(B3-D3)</f>
        <v>0.04</v>
      </c>
    </row>
    <row r="12" spans="1:11" ht="15.75" x14ac:dyDescent="0.25">
      <c r="A12" s="2" t="s">
        <v>13</v>
      </c>
      <c r="B12" s="2" t="s">
        <v>0</v>
      </c>
      <c r="C12" s="2" t="s">
        <v>111</v>
      </c>
      <c r="D12" s="2" t="s">
        <v>112</v>
      </c>
      <c r="E12" s="2" t="s">
        <v>4</v>
      </c>
      <c r="F12" s="190"/>
      <c r="G12" s="190" t="s">
        <v>110</v>
      </c>
      <c r="H12" s="190" t="s">
        <v>113</v>
      </c>
      <c r="I12" s="186"/>
      <c r="J12" s="198"/>
      <c r="K12" s="2"/>
    </row>
    <row r="13" spans="1:11" ht="15.6" x14ac:dyDescent="0.35">
      <c r="A13" s="190"/>
      <c r="B13" s="197">
        <v>265</v>
      </c>
      <c r="C13" s="197">
        <v>0</v>
      </c>
      <c r="D13" s="197">
        <v>0</v>
      </c>
      <c r="E13" s="197">
        <v>1</v>
      </c>
      <c r="F13" s="190"/>
      <c r="G13" s="190">
        <v>0.24</v>
      </c>
      <c r="H13" s="190">
        <f>G13/E13</f>
        <v>0.24</v>
      </c>
      <c r="I13" s="186"/>
      <c r="J13" s="198"/>
      <c r="K13" s="2"/>
    </row>
    <row r="14" spans="1:11" ht="15.6" x14ac:dyDescent="0.35">
      <c r="A14" s="190"/>
      <c r="B14" s="197"/>
      <c r="C14" s="197"/>
      <c r="D14" s="197"/>
      <c r="E14" s="197"/>
      <c r="F14" s="190"/>
      <c r="G14" s="190"/>
      <c r="H14" s="190"/>
      <c r="I14" s="205">
        <f>(H13*(B13/(B13+B15)))+(H15*(B15/(B13+B15)))</f>
        <v>0.16465312500000001</v>
      </c>
      <c r="J14" s="198"/>
      <c r="K14" s="2"/>
    </row>
    <row r="15" spans="1:11" ht="15.6" x14ac:dyDescent="0.35">
      <c r="A15" s="190"/>
      <c r="B15" s="197">
        <v>135</v>
      </c>
      <c r="C15" s="197">
        <v>135</v>
      </c>
      <c r="D15" s="197">
        <v>60</v>
      </c>
      <c r="E15" s="197">
        <v>40</v>
      </c>
      <c r="F15" s="190"/>
      <c r="G15" s="190">
        <v>0.67</v>
      </c>
      <c r="H15" s="204">
        <f>G15/E15</f>
        <v>1.6750000000000001E-2</v>
      </c>
      <c r="I15" s="186"/>
      <c r="J15" s="198"/>
      <c r="K15" s="2"/>
    </row>
    <row r="16" spans="1:11" ht="15.6" x14ac:dyDescent="0.35">
      <c r="A16" s="190"/>
      <c r="B16" s="197"/>
      <c r="C16" s="197"/>
      <c r="D16" s="197"/>
      <c r="E16" s="197"/>
      <c r="F16" s="190"/>
      <c r="G16" s="190"/>
      <c r="H16" s="190"/>
      <c r="I16" s="186"/>
      <c r="J16" s="198"/>
      <c r="K16" s="2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F2611CFF-9B9C-47EA-BEC4-D1E5ECB7297B}">
            <x14:iconSet custom="1">
              <x14:cfvo type="percent">
                <xm:f>0</xm:f>
              </x14:cfvo>
              <x14:cfvo type="num">
                <xm:f>0.1</xm:f>
              </x14:cfvo>
              <x14:cfvo type="num">
                <xm:f>0.3</xm:f>
              </x14:cfvo>
              <x14:cfIcon iconSet="3Symbols" iconId="2"/>
              <x14:cfIcon iconSet="3Symbols" iconId="1"/>
              <x14:cfIcon iconSet="3Symbols" iconId="0"/>
            </x14:iconSet>
          </x14:cfRule>
          <xm:sqref>J12:J16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2019</vt:lpstr>
      <vt:lpstr>Diagramme</vt:lpstr>
      <vt:lpstr>Nom Prénom</vt:lpstr>
      <vt:lpstr>BDD</vt:lpstr>
      <vt:lpstr>TCD</vt:lpstr>
      <vt:lpstr>VLEP</vt:lpstr>
      <vt:lpstr>TEST</vt:lpstr>
    </vt:vector>
  </TitlesOfParts>
  <Company>ArcelorMittal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BUGNON Lucile</dc:creator>
  <cp:lastModifiedBy>Inconnu</cp:lastModifiedBy>
  <dcterms:created xsi:type="dcterms:W3CDTF">2019-10-28T10:50:41Z</dcterms:created>
  <dcterms:modified xsi:type="dcterms:W3CDTF">2019-10-31T09:20:52Z</dcterms:modified>
</cp:coreProperties>
</file>