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80" activeTab="1"/>
  </bookViews>
  <sheets>
    <sheet name="Affectations" sheetId="1" r:id="rId1"/>
    <sheet name="Indispo" sheetId="2" r:id="rId2"/>
  </sheets>
  <definedNames>
    <definedName name="solver_adj" localSheetId="0" hidden="1">Affectations!$H$2:$H$34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Affectations!$H$2:$H$34</definedName>
    <definedName name="solver_lhs2" localSheetId="0" hidden="1">Affectations!$H$2:$H$34</definedName>
    <definedName name="solver_lhs3" localSheetId="0" hidden="1">Affectations!$H$2:$H$34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Affectations!$P$15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12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 l="1"/>
  <c r="C19" i="2"/>
  <c r="C20" i="2" s="1"/>
  <c r="C21" i="2" s="1"/>
  <c r="C22" i="2" s="1"/>
  <c r="C23" i="2" s="1"/>
  <c r="C24" i="2" s="1"/>
  <c r="C25" i="2" s="1"/>
  <c r="C26" i="2" s="1"/>
  <c r="C27" i="2" s="1"/>
  <c r="C28" i="2" s="1"/>
  <c r="D19" i="2"/>
  <c r="D20" i="2" s="1"/>
  <c r="D21" i="2" s="1"/>
  <c r="D22" i="2" s="1"/>
  <c r="D23" i="2" s="1"/>
  <c r="D24" i="2" s="1"/>
  <c r="D25" i="2" s="1"/>
  <c r="D26" i="2" s="1"/>
  <c r="D27" i="2" s="1"/>
  <c r="D28" i="2" s="1"/>
  <c r="B20" i="2"/>
  <c r="B21" i="2"/>
  <c r="B22" i="2" s="1"/>
  <c r="B23" i="2" s="1"/>
  <c r="B24" i="2" s="1"/>
  <c r="B25" i="2" s="1"/>
  <c r="B26" i="2" s="1"/>
  <c r="B27" i="2" s="1"/>
  <c r="B28" i="2" s="1"/>
  <c r="D18" i="2"/>
  <c r="C18" i="2"/>
  <c r="B18" i="2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2" i="1"/>
  <c r="J16" i="1" l="1"/>
  <c r="J17" i="1"/>
  <c r="J8" i="1"/>
  <c r="J12" i="1"/>
  <c r="J13" i="1"/>
  <c r="J9" i="1"/>
  <c r="J11" i="1"/>
  <c r="J7" i="1"/>
  <c r="J2" i="1"/>
  <c r="J10" i="1"/>
  <c r="J32" i="1"/>
  <c r="J28" i="1"/>
  <c r="J15" i="1"/>
  <c r="J24" i="1"/>
  <c r="J31" i="1"/>
  <c r="J23" i="1"/>
  <c r="J27" i="1"/>
  <c r="J33" i="1"/>
  <c r="J34" i="1"/>
  <c r="J18" i="1"/>
  <c r="J29" i="1"/>
  <c r="J25" i="1"/>
  <c r="J21" i="1"/>
  <c r="J5" i="1"/>
  <c r="J20" i="1"/>
  <c r="J4" i="1"/>
  <c r="J19" i="1"/>
  <c r="J3" i="1"/>
  <c r="J30" i="1"/>
  <c r="J26" i="1"/>
  <c r="J22" i="1"/>
  <c r="J14" i="1"/>
  <c r="J6" i="1"/>
  <c r="P5" i="1"/>
  <c r="P7" i="1"/>
  <c r="P11" i="1"/>
  <c r="P3" i="1"/>
  <c r="P13" i="1"/>
  <c r="P9" i="1"/>
  <c r="P2" i="1"/>
  <c r="P12" i="1"/>
  <c r="P8" i="1"/>
  <c r="P4" i="1"/>
  <c r="P10" i="1"/>
  <c r="P6" i="1"/>
  <c r="P15" i="1" l="1"/>
</calcChain>
</file>

<file path=xl/sharedStrings.xml><?xml version="1.0" encoding="utf-8"?>
<sst xmlns="http://schemas.openxmlformats.org/spreadsheetml/2006/main" count="171" uniqueCount="65">
  <si>
    <t>08h00-12h30</t>
  </si>
  <si>
    <t>SUP</t>
  </si>
  <si>
    <t>Supervision</t>
  </si>
  <si>
    <t>08h30-17h30</t>
  </si>
  <si>
    <t>FS</t>
  </si>
  <si>
    <t>Directeur de cours SP</t>
  </si>
  <si>
    <t>Technicien Simu</t>
  </si>
  <si>
    <t>08h30-12h30</t>
  </si>
  <si>
    <t>Recyclage BLS</t>
  </si>
  <si>
    <t>PS-S1 (RGI)</t>
  </si>
  <si>
    <t>13h30-17h30</t>
  </si>
  <si>
    <t>Candidat-Instructeur</t>
  </si>
  <si>
    <t>17h30-22h00</t>
  </si>
  <si>
    <t>18h00-20h00</t>
  </si>
  <si>
    <t>FB</t>
  </si>
  <si>
    <t>Pédiatrie</t>
  </si>
  <si>
    <t>20h00-22h00</t>
  </si>
  <si>
    <t>Grossesse &amp; Accouchement</t>
  </si>
  <si>
    <t>FP</t>
  </si>
  <si>
    <t>Form A - cc - Pathologie respiratoire</t>
  </si>
  <si>
    <t>Form B - ccp - RCP Adulte</t>
  </si>
  <si>
    <t>13h00-17h30</t>
  </si>
  <si>
    <t>PS-S4 (Traumatisme)</t>
  </si>
  <si>
    <r>
      <t>Form C - cc</t>
    </r>
    <r>
      <rPr>
        <sz val="10"/>
        <color indexed="8"/>
        <rFont val="Arial"/>
        <family val="2"/>
      </rPr>
      <t xml:space="preserve"> - Urgences respiratoires</t>
    </r>
  </si>
  <si>
    <t>Recyclage Premiers Secours (Mise à Niveau)</t>
  </si>
  <si>
    <t>Form C - ccp - Nexus/ PEC matelas conditionnem + Casque/attelles/sanglage</t>
  </si>
  <si>
    <t>Form A - form sim - simulations filmées</t>
  </si>
  <si>
    <t>Form B - ccp - RCP Pédia</t>
  </si>
  <si>
    <t>Form C - ccp - Nexus/ PEC matelas conditionnement</t>
  </si>
  <si>
    <t>18h00-22h00</t>
  </si>
  <si>
    <t>Techniques de préparation à l'accouchement</t>
  </si>
  <si>
    <t>Techniques de prise en charge pédiatrique</t>
  </si>
  <si>
    <t>Techniques de réanimation pédiatrique</t>
  </si>
  <si>
    <t>Expert manutention</t>
  </si>
  <si>
    <t>Formateur A</t>
  </si>
  <si>
    <t>Formateur D</t>
  </si>
  <si>
    <t>Formateur B</t>
  </si>
  <si>
    <t>Formateur C</t>
  </si>
  <si>
    <t>Formateur E</t>
  </si>
  <si>
    <t>Formateur L</t>
  </si>
  <si>
    <t>Formateur F</t>
  </si>
  <si>
    <t>Formateur G</t>
  </si>
  <si>
    <t>Formateur H</t>
  </si>
  <si>
    <t>Formateur I</t>
  </si>
  <si>
    <t>Formateur J</t>
  </si>
  <si>
    <t>Formateur K</t>
  </si>
  <si>
    <t>Date</t>
  </si>
  <si>
    <t>Horaire</t>
  </si>
  <si>
    <t>H F</t>
  </si>
  <si>
    <t>Secteur</t>
  </si>
  <si>
    <t>Intitulé</t>
  </si>
  <si>
    <t>Noms formateurs</t>
  </si>
  <si>
    <t>Début indisponibilité</t>
  </si>
  <si>
    <t>Fin indisponibilité</t>
  </si>
  <si>
    <t>Motif</t>
  </si>
  <si>
    <t>Congés</t>
  </si>
  <si>
    <t>Maladie</t>
  </si>
  <si>
    <t>RDV</t>
  </si>
  <si>
    <t>Formation</t>
  </si>
  <si>
    <t>ID</t>
  </si>
  <si>
    <t>Durée totale</t>
  </si>
  <si>
    <t>Indispo</t>
  </si>
  <si>
    <t>Debut</t>
  </si>
  <si>
    <t>Fin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</si>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</sst>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/mm/yy"/>
    <numFmt numFmtId="165" formatCode="d/m/yy\ h:mm;@"/>
    <numFmt numFmtId="167" formatCode="ddd\ dd/mm/yyyy\ h:mm;@"/>
  </numFmts>
  <fonts count="11" x14ac:knownFonts="1">
    <font>
      <sz val="10"/>
      <color theme="1"/>
      <name val="Verdana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FF0000"/>
      <name val="Verdana"/>
      <family val="2"/>
    </font>
    <font>
      <sz val="10"/>
      <name val="Verdana"/>
      <family val="2"/>
    </font>
    <font>
      <b/>
      <sz val="10"/>
      <color rgb="FFFF0000"/>
      <name val="Arial"/>
      <family val="2"/>
    </font>
    <font>
      <b/>
      <sz val="10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2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horizontal="center" vertical="center"/>
    </xf>
    <xf numFmtId="164" fontId="3" fillId="0" borderId="0" xfId="2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0" xfId="2" applyFont="1" applyFill="1" applyBorder="1" applyAlignment="1">
      <alignment horizontal="left" vertical="top"/>
    </xf>
    <xf numFmtId="165" fontId="6" fillId="0" borderId="0" xfId="1" applyNumberFormat="1" applyFont="1" applyFill="1" applyBorder="1" applyAlignment="1">
      <alignment horizontal="center"/>
    </xf>
    <xf numFmtId="165" fontId="6" fillId="0" borderId="0" xfId="2" applyNumberFormat="1" applyFont="1" applyFill="1" applyBorder="1" applyAlignment="1">
      <alignment horizontal="center"/>
    </xf>
    <xf numFmtId="165" fontId="6" fillId="0" borderId="0" xfId="2" applyNumberFormat="1" applyFont="1" applyFill="1" applyBorder="1" applyAlignment="1">
      <alignment horizontal="center" vertical="top"/>
    </xf>
    <xf numFmtId="0" fontId="9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2" fontId="10" fillId="2" borderId="0" xfId="0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left"/>
    </xf>
    <xf numFmtId="0" fontId="5" fillId="0" borderId="0" xfId="1" applyFont="1" applyFill="1" applyBorder="1" applyAlignment="1">
      <alignment horizontal="left"/>
    </xf>
    <xf numFmtId="0" fontId="3" fillId="0" borderId="0" xfId="1" applyNumberFormat="1" applyFont="1" applyFill="1" applyBorder="1" applyAlignment="1">
      <alignment horizontal="center"/>
    </xf>
    <xf numFmtId="0" fontId="1" fillId="0" borderId="0" xfId="2" applyFont="1" applyFill="1" applyAlignment="1">
      <alignment horizontal="center"/>
    </xf>
    <xf numFmtId="167" fontId="0" fillId="0" borderId="0" xfId="0" applyNumberFormat="1" applyAlignment="1">
      <alignment horizontal="center"/>
    </xf>
    <xf numFmtId="0" fontId="6" fillId="0" borderId="0" xfId="2" applyFont="1" applyFill="1" applyAlignment="1">
      <alignment horizontal="center"/>
    </xf>
    <xf numFmtId="167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27">
    <dxf>
      <numFmt numFmtId="167" formatCode="ddd\ dd/mm/yyyy\ h:mm;@"/>
      <alignment horizontal="center" vertical="bottom" textRotation="0" wrapText="0" indent="0" justifyLastLine="0" shrinkToFit="0" readingOrder="0"/>
    </dxf>
    <dxf>
      <numFmt numFmtId="167" formatCode="ddd\ dd/mm/yyyy\ 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</font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5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Formations" displayName="TabFormations" ref="A1:J34" totalsRowShown="0" headerRowDxfId="26" dataDxfId="24" headerRowBorderDxfId="25" tableBorderDxfId="23" totalsRowBorderDxfId="22" headerRowCellStyle="Normal 3">
  <autoFilter ref="A1:J34"/>
  <tableColumns count="10">
    <tableColumn id="1" name="Date" dataDxfId="21" dataCellStyle="Normal 2"/>
    <tableColumn id="2" name="Horaire" dataDxfId="20" dataCellStyle="Normal 2"/>
    <tableColumn id="3" name="H F" dataDxfId="19" dataCellStyle="Normal 2"/>
    <tableColumn id="9" name="Debut" dataDxfId="18" dataCellStyle="Normal 2">
      <calculatedColumnFormula>TabFormations[[#This Row],[Date]]+TIMEVALUE(SUBSTITUTE(LEFT(TabFormations[[#This Row],[Horaire]],5),"h",":"))</calculatedColumnFormula>
    </tableColumn>
    <tableColumn id="10" name="Fin" dataDxfId="17" dataCellStyle="Normal 2">
      <calculatedColumnFormula>TabFormations[[#This Row],[Date]]+TIMEVALUE(SUBSTITUTE(RIGHT(TabFormations[[#This Row],[Horaire]],5),"h",":"))</calculatedColumnFormula>
    </tableColumn>
    <tableColumn id="4" name="Secteur" dataDxfId="16" dataCellStyle="Normal 2"/>
    <tableColumn id="5" name="Intitulé" dataDxfId="15" dataCellStyle="Normal 2"/>
    <tableColumn id="6" name="ID" dataDxfId="14" dataCellStyle="Normal 2"/>
    <tableColumn id="7" name="Noms formateurs" dataDxfId="13" dataCellStyle="Normal 2">
      <calculatedColumnFormula>VLOOKUP(TabFormations[[#This Row],[ID]],TabRécap[],2,0)</calculatedColumnFormula>
    </tableColumn>
    <tableColumn id="8" name="Indispo" dataDxfId="2">
      <calculatedColumnFormula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Récap" displayName="TabRécap" ref="N1:P13" totalsRowShown="0" headerRowDxfId="12" dataDxfId="10" headerRowBorderDxfId="11" tableBorderDxfId="9" headerRowCellStyle="Normal 3">
  <autoFilter ref="N1:P13"/>
  <tableColumns count="3">
    <tableColumn id="1" name="ID" dataDxfId="8"/>
    <tableColumn id="2" name="Noms formateurs" dataDxfId="7" dataCellStyle="Normal 2"/>
    <tableColumn id="3" name="Durée totale" dataDxfId="6">
      <calculatedColumnFormula>SUMIFS(TabFormations[H F],TabFormations[Noms formateurs],TabRécap[[#This Row],[Noms formateurs]])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Indispo" displayName="TabIndispo" ref="A1:D28" totalsRowShown="0" headerRowDxfId="5">
  <autoFilter ref="A1:D28"/>
  <sortState ref="A2:D16">
    <sortCondition ref="A1:A16"/>
  </sortState>
  <tableColumns count="4">
    <tableColumn id="1" name="Noms formateurs" dataDxfId="4" dataCellStyle="Normal 2"/>
    <tableColumn id="2" name="Début indisponibilité" dataDxfId="1"/>
    <tableColumn id="3" name="Fin indisponibilité" dataDxfId="0"/>
    <tableColumn id="4" name="Motif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34"/>
  <sheetViews>
    <sheetView workbookViewId="0">
      <selection activeCell="P15" sqref="P15"/>
    </sheetView>
  </sheetViews>
  <sheetFormatPr baseColWidth="10" defaultRowHeight="12.75" x14ac:dyDescent="0.2"/>
  <cols>
    <col min="1" max="2" width="11" style="12"/>
    <col min="3" max="3" width="5.375" style="12" customWidth="1"/>
    <col min="4" max="4" width="9.875" style="22" bestFit="1" customWidth="1"/>
    <col min="5" max="5" width="9.875" style="22" customWidth="1"/>
    <col min="6" max="6" width="11" style="12"/>
    <col min="7" max="7" width="58.625" style="12" bestFit="1" customWidth="1"/>
    <col min="8" max="8" width="6.5" style="22" bestFit="1" customWidth="1"/>
    <col min="9" max="9" width="16.125" style="12" customWidth="1"/>
    <col min="10" max="10" width="11" style="22"/>
    <col min="11" max="13" width="11" style="12"/>
    <col min="14" max="14" width="6.125" style="12" customWidth="1"/>
    <col min="15" max="15" width="16.25" style="12" customWidth="1"/>
    <col min="16" max="16" width="11.125" style="12" customWidth="1"/>
    <col min="17" max="16384" width="11" style="12"/>
  </cols>
  <sheetData>
    <row r="1" spans="1:222" x14ac:dyDescent="0.2">
      <c r="A1" s="7" t="s">
        <v>46</v>
      </c>
      <c r="B1" s="8" t="s">
        <v>47</v>
      </c>
      <c r="C1" s="8" t="s">
        <v>48</v>
      </c>
      <c r="D1" s="20" t="s">
        <v>62</v>
      </c>
      <c r="E1" s="20" t="s">
        <v>63</v>
      </c>
      <c r="F1" s="8" t="s">
        <v>49</v>
      </c>
      <c r="G1" s="8" t="s">
        <v>50</v>
      </c>
      <c r="H1" s="20" t="s">
        <v>59</v>
      </c>
      <c r="I1" s="8" t="s">
        <v>51</v>
      </c>
      <c r="J1" s="20" t="s">
        <v>61</v>
      </c>
      <c r="K1" s="8"/>
      <c r="L1" s="8"/>
      <c r="M1" s="8"/>
      <c r="N1" s="8" t="s">
        <v>59</v>
      </c>
      <c r="O1" s="8" t="s">
        <v>51</v>
      </c>
      <c r="P1" s="8" t="s">
        <v>60</v>
      </c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</row>
    <row r="2" spans="1:222" x14ac:dyDescent="0.2">
      <c r="A2" s="9">
        <v>44683</v>
      </c>
      <c r="B2" s="10" t="s">
        <v>0</v>
      </c>
      <c r="C2" s="26">
        <v>4.5</v>
      </c>
      <c r="D2" s="17">
        <f>TabFormations[[#This Row],[Date]]+TIMEVALUE(SUBSTITUTE(LEFT(TabFormations[[#This Row],[Horaire]],5),"h",":"))</f>
        <v>44683.333333333336</v>
      </c>
      <c r="E2" s="17">
        <f>TabFormations[[#This Row],[Date]]+TIMEVALUE(SUBSTITUTE(RIGHT(TabFormations[[#This Row],[Horaire]],5),"h",":"))</f>
        <v>44683.520833333336</v>
      </c>
      <c r="F2" s="10" t="s">
        <v>1</v>
      </c>
      <c r="G2" s="24" t="s">
        <v>2</v>
      </c>
      <c r="H2" s="21">
        <v>9</v>
      </c>
      <c r="I2" s="13" t="str">
        <f>VLOOKUP(TabFormations[[#This Row],[ID]],TabRécap[],2,0)</f>
        <v>Formateur I</v>
      </c>
      <c r="J2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2" s="12">
        <v>1</v>
      </c>
      <c r="O2" s="6" t="s">
        <v>34</v>
      </c>
      <c r="P2" s="12">
        <f>SUMIFS(TabFormations[H F],TabFormations[Noms formateurs],TabRécap[[#This Row],[Noms formateurs]])</f>
        <v>0</v>
      </c>
    </row>
    <row r="3" spans="1:222" x14ac:dyDescent="0.2">
      <c r="A3" s="9">
        <v>44683</v>
      </c>
      <c r="B3" s="13" t="s">
        <v>3</v>
      </c>
      <c r="C3" s="26">
        <v>8</v>
      </c>
      <c r="D3" s="18">
        <f>TabFormations[[#This Row],[Date]]+TIMEVALUE(SUBSTITUTE(LEFT(TabFormations[[#This Row],[Horaire]],5),"h",":"))</f>
        <v>44683.354166666664</v>
      </c>
      <c r="E3" s="18">
        <f>TabFormations[[#This Row],[Date]]+TIMEVALUE(SUBSTITUTE(RIGHT(TabFormations[[#This Row],[Horaire]],5),"h",":"))</f>
        <v>44683.729166666664</v>
      </c>
      <c r="F3" s="13" t="s">
        <v>4</v>
      </c>
      <c r="G3" s="11" t="s">
        <v>5</v>
      </c>
      <c r="H3" s="21">
        <v>11</v>
      </c>
      <c r="I3" s="13" t="str">
        <f>VLOOKUP(TabFormations[[#This Row],[ID]],TabRécap[],2,0)</f>
        <v>Formateur K</v>
      </c>
      <c r="J3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3" s="12">
        <v>2</v>
      </c>
      <c r="O3" s="6" t="s">
        <v>36</v>
      </c>
      <c r="P3" s="12">
        <f>SUMIFS(TabFormations[H F],TabFormations[Noms formateurs],TabRécap[[#This Row],[Noms formateurs]])</f>
        <v>12.500000000058208</v>
      </c>
    </row>
    <row r="4" spans="1:222" x14ac:dyDescent="0.2">
      <c r="A4" s="9">
        <v>44683</v>
      </c>
      <c r="B4" s="13" t="s">
        <v>7</v>
      </c>
      <c r="C4" s="26">
        <v>4.0000000001164153</v>
      </c>
      <c r="D4" s="18">
        <f>TabFormations[[#This Row],[Date]]+TIMEVALUE(SUBSTITUTE(LEFT(TabFormations[[#This Row],[Horaire]],5),"h",":"))</f>
        <v>44683.354166666664</v>
      </c>
      <c r="E4" s="18">
        <f>TabFormations[[#This Row],[Date]]+TIMEVALUE(SUBSTITUTE(RIGHT(TabFormations[[#This Row],[Horaire]],5),"h",":"))</f>
        <v>44683.520833333336</v>
      </c>
      <c r="F4" s="13" t="s">
        <v>4</v>
      </c>
      <c r="G4" s="11" t="s">
        <v>8</v>
      </c>
      <c r="H4" s="21">
        <v>12</v>
      </c>
      <c r="I4" s="13" t="str">
        <f>VLOOKUP(TabFormations[[#This Row],[ID]],TabRécap[],2,0)</f>
        <v>Formateur L</v>
      </c>
      <c r="J4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4" s="12">
        <v>3</v>
      </c>
      <c r="O4" s="6" t="s">
        <v>37</v>
      </c>
      <c r="P4" s="12">
        <f>SUMIFS(TabFormations[H F],TabFormations[Noms formateurs],TabRécap[[#This Row],[Noms formateurs]])</f>
        <v>12.499999999883585</v>
      </c>
    </row>
    <row r="5" spans="1:222" x14ac:dyDescent="0.2">
      <c r="A5" s="9">
        <v>44683</v>
      </c>
      <c r="B5" s="13" t="s">
        <v>7</v>
      </c>
      <c r="C5" s="26">
        <v>4.0000000001164153</v>
      </c>
      <c r="D5" s="18">
        <f>TabFormations[[#This Row],[Date]]+TIMEVALUE(SUBSTITUTE(LEFT(TabFormations[[#This Row],[Horaire]],5),"h",":"))</f>
        <v>44683.354166666664</v>
      </c>
      <c r="E5" s="18">
        <f>TabFormations[[#This Row],[Date]]+TIMEVALUE(SUBSTITUTE(RIGHT(TabFormations[[#This Row],[Horaire]],5),"h",":"))</f>
        <v>44683.520833333336</v>
      </c>
      <c r="F5" s="13" t="s">
        <v>4</v>
      </c>
      <c r="G5" s="11" t="s">
        <v>8</v>
      </c>
      <c r="H5" s="21">
        <v>6</v>
      </c>
      <c r="I5" s="13" t="str">
        <f>VLOOKUP(TabFormations[[#This Row],[ID]],TabRécap[],2,0)</f>
        <v>Formateur F</v>
      </c>
      <c r="J5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5" s="12">
        <v>4</v>
      </c>
      <c r="O5" s="6" t="s">
        <v>35</v>
      </c>
      <c r="P5" s="12">
        <f>SUMIFS(TabFormations[H F],TabFormations[Noms formateurs],TabRécap[[#This Row],[Noms formateurs]])</f>
        <v>13.999999999708962</v>
      </c>
    </row>
    <row r="6" spans="1:222" x14ac:dyDescent="0.2">
      <c r="A6" s="9">
        <v>44683</v>
      </c>
      <c r="B6" s="13" t="s">
        <v>7</v>
      </c>
      <c r="C6" s="26">
        <v>4.0000000001164153</v>
      </c>
      <c r="D6" s="18">
        <f>TabFormations[[#This Row],[Date]]+TIMEVALUE(SUBSTITUTE(LEFT(TabFormations[[#This Row],[Horaire]],5),"h",":"))</f>
        <v>44683.354166666664</v>
      </c>
      <c r="E6" s="18">
        <f>TabFormations[[#This Row],[Date]]+TIMEVALUE(SUBSTITUTE(RIGHT(TabFormations[[#This Row],[Horaire]],5),"h",":"))</f>
        <v>44683.520833333336</v>
      </c>
      <c r="F6" s="13" t="s">
        <v>4</v>
      </c>
      <c r="G6" s="11" t="s">
        <v>9</v>
      </c>
      <c r="H6" s="21">
        <v>2</v>
      </c>
      <c r="I6" s="13" t="str">
        <f>VLOOKUP(TabFormations[[#This Row],[ID]],TabRécap[],2,0)</f>
        <v>Formateur B</v>
      </c>
      <c r="J6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6" s="12">
        <v>5</v>
      </c>
      <c r="O6" s="6" t="s">
        <v>38</v>
      </c>
      <c r="P6" s="12">
        <f>SUMIFS(TabFormations[H F],TabFormations[Noms formateurs],TabRécap[[#This Row],[Noms formateurs]])</f>
        <v>15.999999999941792</v>
      </c>
    </row>
    <row r="7" spans="1:222" x14ac:dyDescent="0.2">
      <c r="A7" s="9">
        <v>44683</v>
      </c>
      <c r="B7" s="13" t="s">
        <v>10</v>
      </c>
      <c r="C7" s="26">
        <v>3.9999999999417923</v>
      </c>
      <c r="D7" s="18">
        <f>TabFormations[[#This Row],[Date]]+TIMEVALUE(SUBSTITUTE(LEFT(TabFormations[[#This Row],[Horaire]],5),"h",":"))</f>
        <v>44683.5625</v>
      </c>
      <c r="E7" s="18">
        <f>TabFormations[[#This Row],[Date]]+TIMEVALUE(SUBSTITUTE(RIGHT(TabFormations[[#This Row],[Horaire]],5),"h",":"))</f>
        <v>44683.729166666664</v>
      </c>
      <c r="F7" s="13" t="s">
        <v>4</v>
      </c>
      <c r="G7" s="11" t="s">
        <v>11</v>
      </c>
      <c r="H7" s="21">
        <v>4</v>
      </c>
      <c r="I7" s="13" t="str">
        <f>VLOOKUP(TabFormations[[#This Row],[ID]],TabRécap[],2,0)</f>
        <v>Formateur D</v>
      </c>
      <c r="J7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7" s="12">
        <v>6</v>
      </c>
      <c r="O7" s="6" t="s">
        <v>40</v>
      </c>
      <c r="P7" s="12">
        <f>SUMIFS(TabFormations[H F],TabFormations[Noms formateurs],TabRécap[[#This Row],[Noms formateurs]])</f>
        <v>12.500000000232831</v>
      </c>
    </row>
    <row r="8" spans="1:222" x14ac:dyDescent="0.2">
      <c r="A8" s="9">
        <v>44683</v>
      </c>
      <c r="B8" s="10" t="s">
        <v>12</v>
      </c>
      <c r="C8" s="26">
        <v>4.5</v>
      </c>
      <c r="D8" s="17">
        <f>TabFormations[[#This Row],[Date]]+TIMEVALUE(SUBSTITUTE(LEFT(TabFormations[[#This Row],[Horaire]],5),"h",":"))</f>
        <v>44683.729166666664</v>
      </c>
      <c r="E8" s="17">
        <f>TabFormations[[#This Row],[Date]]+TIMEVALUE(SUBSTITUTE(RIGHT(TabFormations[[#This Row],[Horaire]],5),"h",":"))</f>
        <v>44683.916666666664</v>
      </c>
      <c r="F8" s="10" t="s">
        <v>1</v>
      </c>
      <c r="G8" s="24" t="s">
        <v>2</v>
      </c>
      <c r="H8" s="21">
        <v>3</v>
      </c>
      <c r="I8" s="13" t="str">
        <f>VLOOKUP(TabFormations[[#This Row],[ID]],TabRécap[],2,0)</f>
        <v>Formateur C</v>
      </c>
      <c r="J8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8" s="12">
        <v>7</v>
      </c>
      <c r="O8" s="6" t="s">
        <v>41</v>
      </c>
      <c r="P8" s="12">
        <f>SUMIFS(TabFormations[H F],TabFormations[Noms formateurs],TabRécap[[#This Row],[Noms formateurs]])</f>
        <v>15.999999999883585</v>
      </c>
    </row>
    <row r="9" spans="1:222" x14ac:dyDescent="0.2">
      <c r="A9" s="9">
        <v>44683</v>
      </c>
      <c r="B9" s="14" t="s">
        <v>13</v>
      </c>
      <c r="C9" s="26">
        <v>2.0000000000582077</v>
      </c>
      <c r="D9" s="18">
        <f>TabFormations[[#This Row],[Date]]+TIMEVALUE(SUBSTITUTE(LEFT(TabFormations[[#This Row],[Horaire]],5),"h",":"))</f>
        <v>44683.75</v>
      </c>
      <c r="E9" s="18">
        <f>TabFormations[[#This Row],[Date]]+TIMEVALUE(SUBSTITUTE(RIGHT(TabFormations[[#This Row],[Horaire]],5),"h",":"))</f>
        <v>44683.833333333336</v>
      </c>
      <c r="F9" s="13" t="s">
        <v>14</v>
      </c>
      <c r="G9" s="11" t="s">
        <v>15</v>
      </c>
      <c r="H9" s="21">
        <v>8</v>
      </c>
      <c r="I9" s="13" t="str">
        <f>VLOOKUP(TabFormations[[#This Row],[ID]],TabRécap[],2,0)</f>
        <v>Formateur H</v>
      </c>
      <c r="J9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9" s="12">
        <v>8</v>
      </c>
      <c r="O9" s="6" t="s">
        <v>42</v>
      </c>
      <c r="P9" s="12">
        <f>SUMIFS(TabFormations[H F],TabFormations[Noms formateurs],TabRécap[[#This Row],[Noms formateurs]])</f>
        <v>14.000000000174623</v>
      </c>
    </row>
    <row r="10" spans="1:222" x14ac:dyDescent="0.2">
      <c r="A10" s="9">
        <v>44683</v>
      </c>
      <c r="B10" s="14" t="s">
        <v>16</v>
      </c>
      <c r="C10" s="26">
        <v>1.9999999998835847</v>
      </c>
      <c r="D10" s="18">
        <f>TabFormations[[#This Row],[Date]]+TIMEVALUE(SUBSTITUTE(LEFT(TabFormations[[#This Row],[Horaire]],5),"h",":"))</f>
        <v>44683.833333333336</v>
      </c>
      <c r="E10" s="18">
        <f>TabFormations[[#This Row],[Date]]+TIMEVALUE(SUBSTITUTE(RIGHT(TabFormations[[#This Row],[Horaire]],5),"h",":"))</f>
        <v>44683.916666666664</v>
      </c>
      <c r="F10" s="13" t="s">
        <v>14</v>
      </c>
      <c r="G10" s="11" t="s">
        <v>17</v>
      </c>
      <c r="H10" s="21">
        <v>4</v>
      </c>
      <c r="I10" s="13" t="str">
        <f>VLOOKUP(TabFormations[[#This Row],[ID]],TabRécap[],2,0)</f>
        <v>Formateur D</v>
      </c>
      <c r="J10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0" s="12">
        <v>9</v>
      </c>
      <c r="O10" s="6" t="s">
        <v>43</v>
      </c>
      <c r="P10" s="12">
        <f>SUMIFS(TabFormations[H F],TabFormations[Noms formateurs],TabRécap[[#This Row],[Noms formateurs]])</f>
        <v>12.500000000058208</v>
      </c>
    </row>
    <row r="11" spans="1:222" x14ac:dyDescent="0.2">
      <c r="A11" s="9">
        <v>44684</v>
      </c>
      <c r="B11" s="10" t="s">
        <v>0</v>
      </c>
      <c r="C11" s="26">
        <v>4.5</v>
      </c>
      <c r="D11" s="17">
        <f>TabFormations[[#This Row],[Date]]+TIMEVALUE(SUBSTITUTE(LEFT(TabFormations[[#This Row],[Horaire]],5),"h",":"))</f>
        <v>44684.333333333336</v>
      </c>
      <c r="E11" s="17">
        <f>TabFormations[[#This Row],[Date]]+TIMEVALUE(SUBSTITUTE(RIGHT(TabFormations[[#This Row],[Horaire]],5),"h",":"))</f>
        <v>44684.520833333336</v>
      </c>
      <c r="F11" s="10" t="s">
        <v>1</v>
      </c>
      <c r="G11" s="24" t="s">
        <v>2</v>
      </c>
      <c r="H11" s="21">
        <v>6</v>
      </c>
      <c r="I11" s="13" t="str">
        <f>VLOOKUP(TabFormations[[#This Row],[ID]],TabRécap[],2,0)</f>
        <v>Formateur F</v>
      </c>
      <c r="J11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1" s="12">
        <v>10</v>
      </c>
      <c r="O11" s="6" t="s">
        <v>44</v>
      </c>
      <c r="P11" s="12">
        <f>SUMIFS(TabFormations[H F],TabFormations[Noms formateurs],TabRécap[[#This Row],[Noms formateurs]])</f>
        <v>12.5</v>
      </c>
    </row>
    <row r="12" spans="1:222" x14ac:dyDescent="0.2">
      <c r="A12" s="9">
        <v>44684</v>
      </c>
      <c r="B12" s="13" t="s">
        <v>7</v>
      </c>
      <c r="C12" s="26">
        <v>4.0000000001164153</v>
      </c>
      <c r="D12" s="18">
        <f>TabFormations[[#This Row],[Date]]+TIMEVALUE(SUBSTITUTE(LEFT(TabFormations[[#This Row],[Horaire]],5),"h",":"))</f>
        <v>44684.354166666664</v>
      </c>
      <c r="E12" s="18">
        <f>TabFormations[[#This Row],[Date]]+TIMEVALUE(SUBSTITUTE(RIGHT(TabFormations[[#This Row],[Horaire]],5),"h",":"))</f>
        <v>44684.520833333336</v>
      </c>
      <c r="F12" s="13" t="s">
        <v>18</v>
      </c>
      <c r="G12" s="11" t="s">
        <v>19</v>
      </c>
      <c r="H12" s="21">
        <v>9</v>
      </c>
      <c r="I12" s="13" t="str">
        <f>VLOOKUP(TabFormations[[#This Row],[ID]],TabRécap[],2,0)</f>
        <v>Formateur I</v>
      </c>
      <c r="J12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2" s="12">
        <v>11</v>
      </c>
      <c r="O12" s="6" t="s">
        <v>45</v>
      </c>
      <c r="P12" s="12">
        <f>SUMIFS(TabFormations[H F],TabFormations[Noms formateurs],TabRécap[[#This Row],[Noms formateurs]])</f>
        <v>12.5</v>
      </c>
    </row>
    <row r="13" spans="1:222" x14ac:dyDescent="0.2">
      <c r="A13" s="9">
        <v>44684</v>
      </c>
      <c r="B13" s="13" t="s">
        <v>7</v>
      </c>
      <c r="C13" s="26">
        <v>4.0000000001164153</v>
      </c>
      <c r="D13" s="18">
        <f>TabFormations[[#This Row],[Date]]+TIMEVALUE(SUBSTITUTE(LEFT(TabFormations[[#This Row],[Horaire]],5),"h",":"))</f>
        <v>44684.354166666664</v>
      </c>
      <c r="E13" s="18">
        <f>TabFormations[[#This Row],[Date]]+TIMEVALUE(SUBSTITUTE(RIGHT(TabFormations[[#This Row],[Horaire]],5),"h",":"))</f>
        <v>44684.520833333336</v>
      </c>
      <c r="F13" s="13" t="s">
        <v>18</v>
      </c>
      <c r="G13" s="11" t="s">
        <v>20</v>
      </c>
      <c r="H13" s="21">
        <v>12</v>
      </c>
      <c r="I13" s="13" t="str">
        <f>VLOOKUP(TabFormations[[#This Row],[ID]],TabRécap[],2,0)</f>
        <v>Formateur L</v>
      </c>
      <c r="J13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3" s="12">
        <v>12</v>
      </c>
      <c r="O13" s="6" t="s">
        <v>39</v>
      </c>
      <c r="P13" s="12">
        <f>SUMIFS(TabFormations[H F],TabFormations[Noms formateurs],TabRécap[[#This Row],[Noms formateurs]])</f>
        <v>12.500000000232831</v>
      </c>
    </row>
    <row r="14" spans="1:222" x14ac:dyDescent="0.2">
      <c r="A14" s="15">
        <v>44684</v>
      </c>
      <c r="B14" s="10" t="s">
        <v>3</v>
      </c>
      <c r="C14" s="26">
        <v>8</v>
      </c>
      <c r="D14" s="17">
        <f>TabFormations[[#This Row],[Date]]+TIMEVALUE(SUBSTITUTE(LEFT(TabFormations[[#This Row],[Horaire]],5),"h",":"))</f>
        <v>44684.354166666664</v>
      </c>
      <c r="E14" s="17">
        <f>TabFormations[[#This Row],[Date]]+TIMEVALUE(SUBSTITUTE(RIGHT(TabFormations[[#This Row],[Horaire]],5),"h",":"))</f>
        <v>44684.729166666664</v>
      </c>
      <c r="F14" s="13" t="s">
        <v>4</v>
      </c>
      <c r="G14" s="11" t="s">
        <v>6</v>
      </c>
      <c r="H14" s="21">
        <v>8</v>
      </c>
      <c r="I14" s="13" t="str">
        <f>VLOOKUP(TabFormations[[#This Row],[ID]],TabRécap[],2,0)</f>
        <v>Formateur H</v>
      </c>
      <c r="J14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5" spans="1:222" x14ac:dyDescent="0.2">
      <c r="A15" s="9">
        <v>44684</v>
      </c>
      <c r="B15" s="10" t="s">
        <v>21</v>
      </c>
      <c r="C15" s="26">
        <v>4.5</v>
      </c>
      <c r="D15" s="17">
        <f>TabFormations[[#This Row],[Date]]+TIMEVALUE(SUBSTITUTE(LEFT(TabFormations[[#This Row],[Horaire]],5),"h",":"))</f>
        <v>44684.541666666664</v>
      </c>
      <c r="E15" s="17">
        <f>TabFormations[[#This Row],[Date]]+TIMEVALUE(SUBSTITUTE(RIGHT(TabFormations[[#This Row],[Horaire]],5),"h",":"))</f>
        <v>44684.729166666664</v>
      </c>
      <c r="F15" s="10" t="s">
        <v>1</v>
      </c>
      <c r="G15" s="24" t="s">
        <v>2</v>
      </c>
      <c r="H15" s="21">
        <v>10</v>
      </c>
      <c r="I15" s="13" t="str">
        <f>VLOOKUP(TabFormations[[#This Row],[ID]],TabRécap[],2,0)</f>
        <v>Formateur J</v>
      </c>
      <c r="J15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P15" s="23">
        <f>SUM(TabFormations[Indispo])+0.1*AVEDEV(TabRécap[Durée totale])</f>
        <v>0.20486111111135377</v>
      </c>
    </row>
    <row r="16" spans="1:222" x14ac:dyDescent="0.2">
      <c r="A16" s="9">
        <v>44684</v>
      </c>
      <c r="B16" s="13" t="s">
        <v>10</v>
      </c>
      <c r="C16" s="26">
        <v>3.9999999999417923</v>
      </c>
      <c r="D16" s="18">
        <f>TabFormations[[#This Row],[Date]]+TIMEVALUE(SUBSTITUTE(LEFT(TabFormations[[#This Row],[Horaire]],5),"h",":"))</f>
        <v>44684.5625</v>
      </c>
      <c r="E16" s="18">
        <f>TabFormations[[#This Row],[Date]]+TIMEVALUE(SUBSTITUTE(RIGHT(TabFormations[[#This Row],[Horaire]],5),"h",":"))</f>
        <v>44684.729166666664</v>
      </c>
      <c r="F16" s="13" t="s">
        <v>4</v>
      </c>
      <c r="G16" s="11" t="s">
        <v>22</v>
      </c>
      <c r="H16" s="21">
        <v>5</v>
      </c>
      <c r="I16" s="13" t="str">
        <f>VLOOKUP(TabFormations[[#This Row],[ID]],TabRécap[],2,0)</f>
        <v>Formateur E</v>
      </c>
      <c r="J16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7" spans="1:10" x14ac:dyDescent="0.2">
      <c r="A17" s="9">
        <v>44684</v>
      </c>
      <c r="B17" s="13" t="s">
        <v>10</v>
      </c>
      <c r="C17" s="26">
        <v>3.9999999999417923</v>
      </c>
      <c r="D17" s="18">
        <f>TabFormations[[#This Row],[Date]]+TIMEVALUE(SUBSTITUTE(LEFT(TabFormations[[#This Row],[Horaire]],5),"h",":"))</f>
        <v>44684.5625</v>
      </c>
      <c r="E17" s="18">
        <f>TabFormations[[#This Row],[Date]]+TIMEVALUE(SUBSTITUTE(RIGHT(TabFormations[[#This Row],[Horaire]],5),"h",":"))</f>
        <v>44684.729166666664</v>
      </c>
      <c r="F17" s="13" t="s">
        <v>4</v>
      </c>
      <c r="G17" s="11" t="s">
        <v>22</v>
      </c>
      <c r="H17" s="21">
        <v>7</v>
      </c>
      <c r="I17" s="13" t="str">
        <f>VLOOKUP(TabFormations[[#This Row],[ID]],TabRécap[],2,0)</f>
        <v>Formateur G</v>
      </c>
      <c r="J17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8" spans="1:10" x14ac:dyDescent="0.2">
      <c r="A18" s="9">
        <v>44684</v>
      </c>
      <c r="B18" s="13" t="s">
        <v>10</v>
      </c>
      <c r="C18" s="26">
        <v>3.9999999999417923</v>
      </c>
      <c r="D18" s="18">
        <f>TabFormations[[#This Row],[Date]]+TIMEVALUE(SUBSTITUTE(LEFT(TabFormations[[#This Row],[Horaire]],5),"h",":"))</f>
        <v>44684.5625</v>
      </c>
      <c r="E18" s="18">
        <f>TabFormations[[#This Row],[Date]]+TIMEVALUE(SUBSTITUTE(RIGHT(TabFormations[[#This Row],[Horaire]],5),"h",":"))</f>
        <v>44684.729166666664</v>
      </c>
      <c r="F18" s="13" t="s">
        <v>18</v>
      </c>
      <c r="G18" s="25" t="s">
        <v>23</v>
      </c>
      <c r="H18" s="21">
        <v>4</v>
      </c>
      <c r="I18" s="13" t="str">
        <f>VLOOKUP(TabFormations[[#This Row],[ID]],TabRécap[],2,0)</f>
        <v>Formateur D</v>
      </c>
      <c r="J18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9" spans="1:10" x14ac:dyDescent="0.2">
      <c r="A19" s="9">
        <v>44685</v>
      </c>
      <c r="B19" s="10" t="s">
        <v>0</v>
      </c>
      <c r="C19" s="26">
        <v>4.5</v>
      </c>
      <c r="D19" s="17">
        <f>TabFormations[[#This Row],[Date]]+TIMEVALUE(SUBSTITUTE(LEFT(TabFormations[[#This Row],[Horaire]],5),"h",":"))</f>
        <v>44685.333333333336</v>
      </c>
      <c r="E19" s="17">
        <f>TabFormations[[#This Row],[Date]]+TIMEVALUE(SUBSTITUTE(RIGHT(TabFormations[[#This Row],[Horaire]],5),"h",":"))</f>
        <v>44685.520833333336</v>
      </c>
      <c r="F19" s="10" t="s">
        <v>1</v>
      </c>
      <c r="G19" s="24" t="s">
        <v>2</v>
      </c>
      <c r="H19" s="21">
        <v>2</v>
      </c>
      <c r="I19" s="13" t="str">
        <f>VLOOKUP(TabFormations[[#This Row],[ID]],TabRécap[],2,0)</f>
        <v>Formateur B</v>
      </c>
      <c r="J19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0" spans="1:10" x14ac:dyDescent="0.2">
      <c r="A20" s="9">
        <v>44685</v>
      </c>
      <c r="B20" s="13" t="s">
        <v>3</v>
      </c>
      <c r="C20" s="26">
        <v>8</v>
      </c>
      <c r="D20" s="18">
        <f>TabFormations[[#This Row],[Date]]+TIMEVALUE(SUBSTITUTE(LEFT(TabFormations[[#This Row],[Horaire]],5),"h",":"))</f>
        <v>44685.354166666664</v>
      </c>
      <c r="E20" s="18">
        <f>TabFormations[[#This Row],[Date]]+TIMEVALUE(SUBSTITUTE(RIGHT(TabFormations[[#This Row],[Horaire]],5),"h",":"))</f>
        <v>44685.729166666664</v>
      </c>
      <c r="F20" s="13" t="s">
        <v>4</v>
      </c>
      <c r="G20" s="11" t="s">
        <v>24</v>
      </c>
      <c r="H20" s="21">
        <v>7</v>
      </c>
      <c r="I20" s="13" t="str">
        <f>VLOOKUP(TabFormations[[#This Row],[ID]],TabRécap[],2,0)</f>
        <v>Formateur G</v>
      </c>
      <c r="J20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1" spans="1:10" x14ac:dyDescent="0.2">
      <c r="A21" s="9">
        <v>44685</v>
      </c>
      <c r="B21" s="13" t="s">
        <v>3</v>
      </c>
      <c r="C21" s="26">
        <v>8</v>
      </c>
      <c r="D21" s="18">
        <f>TabFormations[[#This Row],[Date]]+TIMEVALUE(SUBSTITUTE(LEFT(TabFormations[[#This Row],[Horaire]],5),"h",":"))</f>
        <v>44685.354166666664</v>
      </c>
      <c r="E21" s="18">
        <f>TabFormations[[#This Row],[Date]]+TIMEVALUE(SUBSTITUTE(RIGHT(TabFormations[[#This Row],[Horaire]],5),"h",":"))</f>
        <v>44685.729166666664</v>
      </c>
      <c r="F21" s="13" t="s">
        <v>4</v>
      </c>
      <c r="G21" s="11" t="s">
        <v>24</v>
      </c>
      <c r="H21" s="21">
        <v>10</v>
      </c>
      <c r="I21" s="13" t="str">
        <f>VLOOKUP(TabFormations[[#This Row],[ID]],TabRécap[],2,0)</f>
        <v>Formateur J</v>
      </c>
      <c r="J21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2" spans="1:10" x14ac:dyDescent="0.2">
      <c r="A22" s="9">
        <v>44685</v>
      </c>
      <c r="B22" s="13" t="s">
        <v>7</v>
      </c>
      <c r="C22" s="26">
        <v>4.0000000001164153</v>
      </c>
      <c r="D22" s="18">
        <f>TabFormations[[#This Row],[Date]]+TIMEVALUE(SUBSTITUTE(LEFT(TabFormations[[#This Row],[Horaire]],5),"h",":"))</f>
        <v>44685.354166666664</v>
      </c>
      <c r="E22" s="18">
        <f>TabFormations[[#This Row],[Date]]+TIMEVALUE(SUBSTITUTE(RIGHT(TabFormations[[#This Row],[Horaire]],5),"h",":"))</f>
        <v>44685.520833333336</v>
      </c>
      <c r="F22" s="13" t="s">
        <v>18</v>
      </c>
      <c r="G22" s="11" t="s">
        <v>25</v>
      </c>
      <c r="H22" s="21">
        <v>8</v>
      </c>
      <c r="I22" s="13" t="str">
        <f>VLOOKUP(TabFormations[[#This Row],[ID]],TabRécap[],2,0)</f>
        <v>Formateur H</v>
      </c>
      <c r="J22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3" spans="1:10" x14ac:dyDescent="0.2">
      <c r="A23" s="9">
        <v>44685</v>
      </c>
      <c r="B23" s="13" t="s">
        <v>7</v>
      </c>
      <c r="C23" s="26">
        <v>4.0000000001164153</v>
      </c>
      <c r="D23" s="18">
        <f>TabFormations[[#This Row],[Date]]+TIMEVALUE(SUBSTITUTE(LEFT(TabFormations[[#This Row],[Horaire]],5),"h",":"))</f>
        <v>44685.354166666664</v>
      </c>
      <c r="E23" s="18">
        <f>TabFormations[[#This Row],[Date]]+TIMEVALUE(SUBSTITUTE(RIGHT(TabFormations[[#This Row],[Horaire]],5),"h",":"))</f>
        <v>44685.520833333336</v>
      </c>
      <c r="F23" s="13" t="s">
        <v>4</v>
      </c>
      <c r="G23" s="11" t="s">
        <v>8</v>
      </c>
      <c r="H23" s="21">
        <v>5</v>
      </c>
      <c r="I23" s="13" t="str">
        <f>VLOOKUP(TabFormations[[#This Row],[ID]],TabRécap[],2,0)</f>
        <v>Formateur E</v>
      </c>
      <c r="J23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4" spans="1:10" x14ac:dyDescent="0.2">
      <c r="A24" s="9">
        <v>44685</v>
      </c>
      <c r="B24" s="13" t="s">
        <v>7</v>
      </c>
      <c r="C24" s="26">
        <v>4.0000000001164153</v>
      </c>
      <c r="D24" s="18">
        <f>TabFormations[[#This Row],[Date]]+TIMEVALUE(SUBSTITUTE(LEFT(TabFormations[[#This Row],[Horaire]],5),"h",":"))</f>
        <v>44685.354166666664</v>
      </c>
      <c r="E24" s="18">
        <f>TabFormations[[#This Row],[Date]]+TIMEVALUE(SUBSTITUTE(RIGHT(TabFormations[[#This Row],[Horaire]],5),"h",":"))</f>
        <v>44685.520833333336</v>
      </c>
      <c r="F24" s="13" t="s">
        <v>4</v>
      </c>
      <c r="G24" s="11" t="s">
        <v>8</v>
      </c>
      <c r="H24" s="21">
        <v>6</v>
      </c>
      <c r="I24" s="13" t="str">
        <f>VLOOKUP(TabFormations[[#This Row],[ID]],TabRécap[],2,0)</f>
        <v>Formateur F</v>
      </c>
      <c r="J24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5" spans="1:10" x14ac:dyDescent="0.2">
      <c r="A25" s="9">
        <v>44685</v>
      </c>
      <c r="B25" s="10" t="s">
        <v>21</v>
      </c>
      <c r="C25" s="26">
        <v>4.5</v>
      </c>
      <c r="D25" s="17">
        <f>TabFormations[[#This Row],[Date]]+TIMEVALUE(SUBSTITUTE(LEFT(TabFormations[[#This Row],[Horaire]],5),"h",":"))</f>
        <v>44685.541666666664</v>
      </c>
      <c r="E25" s="17">
        <f>TabFormations[[#This Row],[Date]]+TIMEVALUE(SUBSTITUTE(RIGHT(TabFormations[[#This Row],[Horaire]],5),"h",":"))</f>
        <v>44685.729166666664</v>
      </c>
      <c r="F25" s="10" t="s">
        <v>1</v>
      </c>
      <c r="G25" s="24" t="s">
        <v>2</v>
      </c>
      <c r="H25" s="21">
        <v>12</v>
      </c>
      <c r="I25" s="13" t="str">
        <f>VLOOKUP(TabFormations[[#This Row],[ID]],TabRécap[],2,0)</f>
        <v>Formateur L</v>
      </c>
      <c r="J25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6" spans="1:10" x14ac:dyDescent="0.2">
      <c r="A26" s="9">
        <v>44685</v>
      </c>
      <c r="B26" s="13" t="s">
        <v>10</v>
      </c>
      <c r="C26" s="26">
        <v>3.9999999999417923</v>
      </c>
      <c r="D26" s="18">
        <f>TabFormations[[#This Row],[Date]]+TIMEVALUE(SUBSTITUTE(LEFT(TabFormations[[#This Row],[Horaire]],5),"h",":"))</f>
        <v>44685.5625</v>
      </c>
      <c r="E26" s="18">
        <f>TabFormations[[#This Row],[Date]]+TIMEVALUE(SUBSTITUTE(RIGHT(TabFormations[[#This Row],[Horaire]],5),"h",":"))</f>
        <v>44685.729166666664</v>
      </c>
      <c r="F26" s="13" t="s">
        <v>18</v>
      </c>
      <c r="G26" s="11" t="s">
        <v>26</v>
      </c>
      <c r="H26" s="21">
        <v>4</v>
      </c>
      <c r="I26" s="13" t="str">
        <f>VLOOKUP(TabFormations[[#This Row],[ID]],TabRécap[],2,0)</f>
        <v>Formateur D</v>
      </c>
      <c r="J26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7" spans="1:10" x14ac:dyDescent="0.2">
      <c r="A27" s="9">
        <v>44685</v>
      </c>
      <c r="B27" s="13" t="s">
        <v>10</v>
      </c>
      <c r="C27" s="26">
        <v>3.9999999999417923</v>
      </c>
      <c r="D27" s="18">
        <f>TabFormations[[#This Row],[Date]]+TIMEVALUE(SUBSTITUTE(LEFT(TabFormations[[#This Row],[Horaire]],5),"h",":"))</f>
        <v>44685.5625</v>
      </c>
      <c r="E27" s="18">
        <f>TabFormations[[#This Row],[Date]]+TIMEVALUE(SUBSTITUTE(RIGHT(TabFormations[[#This Row],[Horaire]],5),"h",":"))</f>
        <v>44685.729166666664</v>
      </c>
      <c r="F27" s="13" t="s">
        <v>18</v>
      </c>
      <c r="G27" s="11" t="s">
        <v>27</v>
      </c>
      <c r="H27" s="21">
        <v>5</v>
      </c>
      <c r="I27" s="13" t="str">
        <f>VLOOKUP(TabFormations[[#This Row],[ID]],TabRécap[],2,0)</f>
        <v>Formateur E</v>
      </c>
      <c r="J27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8" spans="1:10" x14ac:dyDescent="0.2">
      <c r="A28" s="9">
        <v>44685</v>
      </c>
      <c r="B28" s="13" t="s">
        <v>10</v>
      </c>
      <c r="C28" s="26">
        <v>3.9999999999417923</v>
      </c>
      <c r="D28" s="18">
        <f>TabFormations[[#This Row],[Date]]+TIMEVALUE(SUBSTITUTE(LEFT(TabFormations[[#This Row],[Horaire]],5),"h",":"))</f>
        <v>44685.5625</v>
      </c>
      <c r="E28" s="18">
        <f>TabFormations[[#This Row],[Date]]+TIMEVALUE(SUBSTITUTE(RIGHT(TabFormations[[#This Row],[Horaire]],5),"h",":"))</f>
        <v>44685.729166666664</v>
      </c>
      <c r="F28" s="13" t="s">
        <v>18</v>
      </c>
      <c r="G28" s="11" t="s">
        <v>28</v>
      </c>
      <c r="H28" s="21">
        <v>3</v>
      </c>
      <c r="I28" s="13" t="str">
        <f>VLOOKUP(TabFormations[[#This Row],[ID]],TabRécap[],2,0)</f>
        <v>Formateur C</v>
      </c>
      <c r="J28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9" spans="1:10" x14ac:dyDescent="0.2">
      <c r="A29" s="9">
        <v>44685</v>
      </c>
      <c r="B29" s="10" t="s">
        <v>12</v>
      </c>
      <c r="C29" s="26">
        <v>4.5</v>
      </c>
      <c r="D29" s="17">
        <f>TabFormations[[#This Row],[Date]]+TIMEVALUE(SUBSTITUTE(LEFT(TabFormations[[#This Row],[Horaire]],5),"h",":"))</f>
        <v>44685.729166666664</v>
      </c>
      <c r="E29" s="17">
        <f>TabFormations[[#This Row],[Date]]+TIMEVALUE(SUBSTITUTE(RIGHT(TabFormations[[#This Row],[Horaire]],5),"h",":"))</f>
        <v>44685.916666666664</v>
      </c>
      <c r="F29" s="10" t="s">
        <v>1</v>
      </c>
      <c r="G29" s="24" t="s">
        <v>2</v>
      </c>
      <c r="H29" s="21">
        <v>11</v>
      </c>
      <c r="I29" s="13" t="str">
        <f>VLOOKUP(TabFormations[[#This Row],[ID]],TabRécap[],2,0)</f>
        <v>Formateur K</v>
      </c>
      <c r="J29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0" spans="1:10" x14ac:dyDescent="0.2">
      <c r="A30" s="9">
        <v>44685</v>
      </c>
      <c r="B30" s="14" t="s">
        <v>29</v>
      </c>
      <c r="C30" s="26">
        <v>3.9999999999417923</v>
      </c>
      <c r="D30" s="18">
        <f>TabFormations[[#This Row],[Date]]+TIMEVALUE(SUBSTITUTE(LEFT(TabFormations[[#This Row],[Horaire]],5),"h",":"))</f>
        <v>44685.75</v>
      </c>
      <c r="E30" s="18">
        <f>TabFormations[[#This Row],[Date]]+TIMEVALUE(SUBSTITUTE(RIGHT(TabFormations[[#This Row],[Horaire]],5),"h",":"))</f>
        <v>44685.916666666664</v>
      </c>
      <c r="F30" s="13" t="s">
        <v>14</v>
      </c>
      <c r="G30" s="11" t="s">
        <v>30</v>
      </c>
      <c r="H30" s="21">
        <v>3</v>
      </c>
      <c r="I30" s="13" t="str">
        <f>VLOOKUP(TabFormations[[#This Row],[ID]],TabRécap[],2,0)</f>
        <v>Formateur C</v>
      </c>
      <c r="J30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1" spans="1:10" x14ac:dyDescent="0.2">
      <c r="A31" s="9">
        <v>44685</v>
      </c>
      <c r="B31" s="14" t="s">
        <v>29</v>
      </c>
      <c r="C31" s="26">
        <v>3.9999999999417923</v>
      </c>
      <c r="D31" s="18">
        <f>TabFormations[[#This Row],[Date]]+TIMEVALUE(SUBSTITUTE(LEFT(TabFormations[[#This Row],[Horaire]],5),"h",":"))</f>
        <v>44685.75</v>
      </c>
      <c r="E31" s="18">
        <f>TabFormations[[#This Row],[Date]]+TIMEVALUE(SUBSTITUTE(RIGHT(TabFormations[[#This Row],[Horaire]],5),"h",":"))</f>
        <v>44685.916666666664</v>
      </c>
      <c r="F31" s="13" t="s">
        <v>14</v>
      </c>
      <c r="G31" s="11" t="s">
        <v>31</v>
      </c>
      <c r="H31" s="21">
        <v>9</v>
      </c>
      <c r="I31" s="13" t="str">
        <f>VLOOKUP(TabFormations[[#This Row],[ID]],TabRécap[],2,0)</f>
        <v>Formateur I</v>
      </c>
      <c r="J31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2" spans="1:10" x14ac:dyDescent="0.2">
      <c r="A32" s="9">
        <v>44685</v>
      </c>
      <c r="B32" s="14" t="s">
        <v>29</v>
      </c>
      <c r="C32" s="26">
        <v>3.9999999999417923</v>
      </c>
      <c r="D32" s="18">
        <f>TabFormations[[#This Row],[Date]]+TIMEVALUE(SUBSTITUTE(LEFT(TabFormations[[#This Row],[Horaire]],5),"h",":"))</f>
        <v>44685.75</v>
      </c>
      <c r="E32" s="18">
        <f>TabFormations[[#This Row],[Date]]+TIMEVALUE(SUBSTITUTE(RIGHT(TabFormations[[#This Row],[Horaire]],5),"h",":"))</f>
        <v>44685.916666666664</v>
      </c>
      <c r="F32" s="13" t="s">
        <v>14</v>
      </c>
      <c r="G32" s="11" t="s">
        <v>32</v>
      </c>
      <c r="H32" s="21">
        <v>7</v>
      </c>
      <c r="I32" s="13" t="str">
        <f>VLOOKUP(TabFormations[[#This Row],[ID]],TabRécap[],2,0)</f>
        <v>Formateur G</v>
      </c>
      <c r="J32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3" spans="1:10" x14ac:dyDescent="0.2">
      <c r="A33" s="9">
        <v>44685</v>
      </c>
      <c r="B33" s="14" t="s">
        <v>29</v>
      </c>
      <c r="C33" s="26">
        <v>3.9999999999417923</v>
      </c>
      <c r="D33" s="19">
        <f>TabFormations[[#This Row],[Date]]+TIMEVALUE(SUBSTITUTE(LEFT(TabFormations[[#This Row],[Horaire]],5),"h",":"))</f>
        <v>44685.75</v>
      </c>
      <c r="E33" s="19">
        <f>TabFormations[[#This Row],[Date]]+TIMEVALUE(SUBSTITUTE(RIGHT(TabFormations[[#This Row],[Horaire]],5),"h",":"))</f>
        <v>44685.916666666664</v>
      </c>
      <c r="F33" s="13" t="s">
        <v>18</v>
      </c>
      <c r="G33" s="16" t="s">
        <v>33</v>
      </c>
      <c r="H33" s="21">
        <v>5</v>
      </c>
      <c r="I33" s="13" t="str">
        <f>VLOOKUP(TabFormations[[#This Row],[ID]],TabRécap[],2,0)</f>
        <v>Formateur E</v>
      </c>
      <c r="J33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4" spans="1:10" x14ac:dyDescent="0.2">
      <c r="A34" s="9">
        <v>44685</v>
      </c>
      <c r="B34" s="14" t="s">
        <v>29</v>
      </c>
      <c r="C34" s="26">
        <v>3.9999999999417923</v>
      </c>
      <c r="D34" s="19">
        <f>TabFormations[[#This Row],[Date]]+TIMEVALUE(SUBSTITUTE(LEFT(TabFormations[[#This Row],[Horaire]],5),"h",":"))</f>
        <v>44685.75</v>
      </c>
      <c r="E34" s="19">
        <f>TabFormations[[#This Row],[Date]]+TIMEVALUE(SUBSTITUTE(RIGHT(TabFormations[[#This Row],[Horaire]],5),"h",":"))</f>
        <v>44685.916666666664</v>
      </c>
      <c r="F34" s="13" t="s">
        <v>18</v>
      </c>
      <c r="G34" s="16" t="s">
        <v>33</v>
      </c>
      <c r="H34" s="21">
        <v>2</v>
      </c>
      <c r="I34" s="13" t="str">
        <f>VLOOKUP(TabFormations[[#This Row],[ID]],TabRécap[],2,0)</f>
        <v>Formateur B</v>
      </c>
      <c r="J34" s="22">
        <f>COUNTIFS(TabIndispo[Noms formateurs],TabFormations[[#This Row],[Noms formateurs]],TabIndispo[Début indisponibilité],"&lt;="&amp;TabFormations[[#This Row],[Fin]],TabIndispo[Fin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A19" sqref="A19:A28"/>
    </sheetView>
  </sheetViews>
  <sheetFormatPr baseColWidth="10" defaultRowHeight="12.75" x14ac:dyDescent="0.2"/>
  <cols>
    <col min="1" max="1" width="16.125" style="4" customWidth="1"/>
    <col min="2" max="2" width="21.25" style="1" customWidth="1"/>
    <col min="3" max="3" width="21.125" style="1" bestFit="1" customWidth="1"/>
    <col min="4" max="4" width="11" style="1"/>
  </cols>
  <sheetData>
    <row r="1" spans="1:4" x14ac:dyDescent="0.2">
      <c r="A1" s="2" t="s">
        <v>51</v>
      </c>
      <c r="B1" s="5" t="s">
        <v>52</v>
      </c>
      <c r="C1" s="5" t="s">
        <v>53</v>
      </c>
      <c r="D1" s="5" t="s">
        <v>54</v>
      </c>
    </row>
    <row r="2" spans="1:4" x14ac:dyDescent="0.2">
      <c r="A2" s="3" t="s">
        <v>34</v>
      </c>
      <c r="B2" s="28">
        <v>44683.583333333336</v>
      </c>
      <c r="C2" s="28">
        <v>44685.770833333336</v>
      </c>
      <c r="D2" s="1" t="s">
        <v>55</v>
      </c>
    </row>
    <row r="3" spans="1:4" x14ac:dyDescent="0.2">
      <c r="A3" s="3" t="s">
        <v>36</v>
      </c>
      <c r="B3" s="28">
        <v>44686.5625</v>
      </c>
      <c r="C3" s="28">
        <v>44687.5</v>
      </c>
      <c r="D3" s="1" t="s">
        <v>56</v>
      </c>
    </row>
    <row r="4" spans="1:4" x14ac:dyDescent="0.2">
      <c r="A4" s="3" t="s">
        <v>37</v>
      </c>
      <c r="B4" s="28">
        <v>44699.666666666672</v>
      </c>
      <c r="C4" s="28">
        <v>44701.5</v>
      </c>
      <c r="D4" s="1" t="s">
        <v>58</v>
      </c>
    </row>
    <row r="5" spans="1:4" x14ac:dyDescent="0.2">
      <c r="A5" s="3" t="s">
        <v>35</v>
      </c>
      <c r="B5" s="28">
        <v>44704.333333333336</v>
      </c>
      <c r="C5" s="28">
        <v>44704.75</v>
      </c>
      <c r="D5" s="1" t="s">
        <v>58</v>
      </c>
    </row>
    <row r="6" spans="1:4" x14ac:dyDescent="0.2">
      <c r="A6" s="3" t="s">
        <v>35</v>
      </c>
      <c r="B6" s="28">
        <v>44694.708333333343</v>
      </c>
      <c r="C6" s="28">
        <v>44694.791666666672</v>
      </c>
      <c r="D6" s="1" t="s">
        <v>57</v>
      </c>
    </row>
    <row r="7" spans="1:4" x14ac:dyDescent="0.2">
      <c r="A7" s="3" t="s">
        <v>38</v>
      </c>
      <c r="B7" s="28">
        <v>44686.4375</v>
      </c>
      <c r="C7" s="28">
        <v>44686.541666666657</v>
      </c>
      <c r="D7" s="1" t="s">
        <v>58</v>
      </c>
    </row>
    <row r="8" spans="1:4" x14ac:dyDescent="0.2">
      <c r="A8" s="3" t="s">
        <v>38</v>
      </c>
      <c r="B8" s="28">
        <v>44706.479166666672</v>
      </c>
      <c r="C8" s="28">
        <v>44708.75</v>
      </c>
      <c r="D8" s="1" t="s">
        <v>58</v>
      </c>
    </row>
    <row r="9" spans="1:4" x14ac:dyDescent="0.2">
      <c r="A9" s="3" t="s">
        <v>40</v>
      </c>
      <c r="B9" s="28">
        <v>44685.6875</v>
      </c>
      <c r="C9" s="28">
        <v>44685.770833333343</v>
      </c>
      <c r="D9" s="1" t="s">
        <v>57</v>
      </c>
    </row>
    <row r="10" spans="1:4" x14ac:dyDescent="0.2">
      <c r="A10" s="3" t="s">
        <v>41</v>
      </c>
      <c r="B10" s="28">
        <v>44706.729166666672</v>
      </c>
      <c r="C10" s="28">
        <v>44707.729166666657</v>
      </c>
      <c r="D10" s="1" t="s">
        <v>58</v>
      </c>
    </row>
    <row r="11" spans="1:4" x14ac:dyDescent="0.2">
      <c r="A11" s="3" t="s">
        <v>42</v>
      </c>
      <c r="B11" s="28">
        <v>44693.666666666672</v>
      </c>
      <c r="C11" s="28">
        <v>44701.666666666664</v>
      </c>
      <c r="D11" s="1" t="s">
        <v>55</v>
      </c>
    </row>
    <row r="12" spans="1:4" x14ac:dyDescent="0.2">
      <c r="A12" s="3" t="s">
        <v>43</v>
      </c>
      <c r="B12" s="28">
        <v>44699.458333333343</v>
      </c>
      <c r="C12" s="28">
        <v>44705.75</v>
      </c>
      <c r="D12" s="1" t="s">
        <v>55</v>
      </c>
    </row>
    <row r="13" spans="1:4" x14ac:dyDescent="0.2">
      <c r="A13" s="3" t="s">
        <v>44</v>
      </c>
      <c r="B13" s="28">
        <v>44686.5</v>
      </c>
      <c r="C13" s="28">
        <v>44692.729166666657</v>
      </c>
      <c r="D13" s="1" t="s">
        <v>55</v>
      </c>
    </row>
    <row r="14" spans="1:4" x14ac:dyDescent="0.2">
      <c r="A14" s="3" t="s">
        <v>45</v>
      </c>
      <c r="B14" s="28">
        <v>44708.354166666657</v>
      </c>
      <c r="C14" s="28">
        <v>44708.4375</v>
      </c>
      <c r="D14" s="1" t="s">
        <v>57</v>
      </c>
    </row>
    <row r="15" spans="1:4" x14ac:dyDescent="0.2">
      <c r="A15" s="3" t="s">
        <v>45</v>
      </c>
      <c r="B15" s="28">
        <v>44701.4375</v>
      </c>
      <c r="C15" s="28">
        <v>44707.75</v>
      </c>
      <c r="D15" s="1" t="s">
        <v>55</v>
      </c>
    </row>
    <row r="16" spans="1:4" x14ac:dyDescent="0.2">
      <c r="A16" s="3" t="s">
        <v>39</v>
      </c>
      <c r="B16" s="28">
        <v>44694.75</v>
      </c>
      <c r="C16" s="28">
        <v>44694.833333333336</v>
      </c>
      <c r="D16" s="1" t="s">
        <v>57</v>
      </c>
    </row>
    <row r="17" spans="1:4" x14ac:dyDescent="0.2">
      <c r="A17" s="27" t="s">
        <v>34</v>
      </c>
      <c r="B17" s="28">
        <v>44687.333333333336</v>
      </c>
      <c r="C17" s="28">
        <v>44687.520833333336</v>
      </c>
      <c r="D17" s="1" t="s">
        <v>64</v>
      </c>
    </row>
    <row r="18" spans="1:4" x14ac:dyDescent="0.2">
      <c r="A18" s="29" t="s">
        <v>34</v>
      </c>
      <c r="B18" s="30">
        <f>B17+14</f>
        <v>44701.333333333336</v>
      </c>
      <c r="C18" s="30">
        <f>C17+14</f>
        <v>44701.520833333336</v>
      </c>
      <c r="D18" s="31" t="str">
        <f>D17</f>
        <v>RTT</v>
      </c>
    </row>
    <row r="19" spans="1:4" x14ac:dyDescent="0.2">
      <c r="A19" s="29" t="s">
        <v>34</v>
      </c>
      <c r="B19" s="30">
        <f t="shared" ref="B19:B28" si="0">B18+14</f>
        <v>44715.333333333336</v>
      </c>
      <c r="C19" s="30">
        <f t="shared" ref="C19:C28" si="1">C18+14</f>
        <v>44715.520833333336</v>
      </c>
      <c r="D19" s="31" t="str">
        <f t="shared" ref="D19:D28" si="2">D18</f>
        <v>RTT</v>
      </c>
    </row>
    <row r="20" spans="1:4" x14ac:dyDescent="0.2">
      <c r="A20" s="29" t="s">
        <v>34</v>
      </c>
      <c r="B20" s="30">
        <f t="shared" si="0"/>
        <v>44729.333333333336</v>
      </c>
      <c r="C20" s="30">
        <f t="shared" si="1"/>
        <v>44729.520833333336</v>
      </c>
      <c r="D20" s="31" t="str">
        <f t="shared" si="2"/>
        <v>RTT</v>
      </c>
    </row>
    <row r="21" spans="1:4" x14ac:dyDescent="0.2">
      <c r="A21" s="29" t="s">
        <v>34</v>
      </c>
      <c r="B21" s="30">
        <f t="shared" si="0"/>
        <v>44743.333333333336</v>
      </c>
      <c r="C21" s="30">
        <f t="shared" si="1"/>
        <v>44743.520833333336</v>
      </c>
      <c r="D21" s="31" t="str">
        <f t="shared" si="2"/>
        <v>RTT</v>
      </c>
    </row>
    <row r="22" spans="1:4" x14ac:dyDescent="0.2">
      <c r="A22" s="29" t="s">
        <v>34</v>
      </c>
      <c r="B22" s="30">
        <f t="shared" si="0"/>
        <v>44757.333333333336</v>
      </c>
      <c r="C22" s="30">
        <f t="shared" si="1"/>
        <v>44757.520833333336</v>
      </c>
      <c r="D22" s="31" t="str">
        <f t="shared" si="2"/>
        <v>RTT</v>
      </c>
    </row>
    <row r="23" spans="1:4" x14ac:dyDescent="0.2">
      <c r="A23" s="29" t="s">
        <v>34</v>
      </c>
      <c r="B23" s="30">
        <f t="shared" si="0"/>
        <v>44771.333333333336</v>
      </c>
      <c r="C23" s="30">
        <f t="shared" si="1"/>
        <v>44771.520833333336</v>
      </c>
      <c r="D23" s="31" t="str">
        <f t="shared" si="2"/>
        <v>RTT</v>
      </c>
    </row>
    <row r="24" spans="1:4" x14ac:dyDescent="0.2">
      <c r="A24" s="29" t="s">
        <v>34</v>
      </c>
      <c r="B24" s="30">
        <f t="shared" si="0"/>
        <v>44785.333333333336</v>
      </c>
      <c r="C24" s="30">
        <f t="shared" si="1"/>
        <v>44785.520833333336</v>
      </c>
      <c r="D24" s="31" t="str">
        <f t="shared" si="2"/>
        <v>RTT</v>
      </c>
    </row>
    <row r="25" spans="1:4" x14ac:dyDescent="0.2">
      <c r="A25" s="29" t="s">
        <v>34</v>
      </c>
      <c r="B25" s="30">
        <f t="shared" si="0"/>
        <v>44799.333333333336</v>
      </c>
      <c r="C25" s="30">
        <f t="shared" si="1"/>
        <v>44799.520833333336</v>
      </c>
      <c r="D25" s="31" t="str">
        <f t="shared" si="2"/>
        <v>RTT</v>
      </c>
    </row>
    <row r="26" spans="1:4" x14ac:dyDescent="0.2">
      <c r="A26" s="29" t="s">
        <v>34</v>
      </c>
      <c r="B26" s="30">
        <f t="shared" si="0"/>
        <v>44813.333333333336</v>
      </c>
      <c r="C26" s="30">
        <f t="shared" si="1"/>
        <v>44813.520833333336</v>
      </c>
      <c r="D26" s="31" t="str">
        <f t="shared" si="2"/>
        <v>RTT</v>
      </c>
    </row>
    <row r="27" spans="1:4" x14ac:dyDescent="0.2">
      <c r="A27" s="29" t="s">
        <v>34</v>
      </c>
      <c r="B27" s="30">
        <f t="shared" si="0"/>
        <v>44827.333333333336</v>
      </c>
      <c r="C27" s="30">
        <f t="shared" si="1"/>
        <v>44827.520833333336</v>
      </c>
      <c r="D27" s="31" t="str">
        <f t="shared" si="2"/>
        <v>RTT</v>
      </c>
    </row>
    <row r="28" spans="1:4" x14ac:dyDescent="0.2">
      <c r="A28" s="29" t="s">
        <v>34</v>
      </c>
      <c r="B28" s="30">
        <f t="shared" si="0"/>
        <v>44841.333333333336</v>
      </c>
      <c r="C28" s="30">
        <f t="shared" si="1"/>
        <v>44841.520833333336</v>
      </c>
      <c r="D28" s="31" t="str">
        <f t="shared" si="2"/>
        <v>RTT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</vt:lpstr>
      <vt:lpstr>Indispo</vt:lpstr>
    </vt:vector>
  </TitlesOfParts>
  <Company>Province de Liège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Neuenschwander, Isabelle</dc:creator>
  <cp:lastModifiedBy>inconnu</cp:lastModifiedBy>
  <dcterms:created xsi:type="dcterms:W3CDTF">2022-06-16T15:51:32Z</dcterms:created>
  <dcterms:modified xsi:type="dcterms:W3CDTF">2022-06-17T13:01:17Z</dcterms:modified>
</cp:coreProperties>
</file>