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updateLinks="always" defaultThemeVersion="124226"/>
  <bookViews>
    <workbookView xWindow="60" yWindow="180" windowWidth="7710" windowHeight="10185" tabRatio="418"/>
  </bookViews>
  <sheets>
    <sheet name="Incidents" sheetId="2" r:id="rId1"/>
  </sheets>
  <definedNames>
    <definedName name="_xlnm._FilterDatabase" localSheetId="0" hidden="1">Incidents!$A$1:$N$23</definedName>
    <definedName name="Fériés">Incidents!$AF$2:$AF$14</definedName>
  </definedNames>
  <calcPr calcId="145621"/>
</workbook>
</file>

<file path=xl/calcChain.xml><?xml version="1.0" encoding="utf-8"?>
<calcChain xmlns="http://schemas.openxmlformats.org/spreadsheetml/2006/main">
  <c r="B24" i="2" l="1"/>
  <c r="F24" i="2"/>
  <c r="G24" i="2"/>
  <c r="H24" i="2"/>
  <c r="I24" i="2"/>
  <c r="L24" i="2"/>
  <c r="B25" i="2"/>
  <c r="F25" i="2"/>
  <c r="G25" i="2"/>
  <c r="H25" i="2"/>
  <c r="I25" i="2"/>
  <c r="L25" i="2"/>
  <c r="B26" i="2"/>
  <c r="F26" i="2"/>
  <c r="G26" i="2"/>
  <c r="H26" i="2"/>
  <c r="I26" i="2"/>
  <c r="L26" i="2"/>
  <c r="B5" i="2"/>
  <c r="B6" i="2"/>
  <c r="B7" i="2"/>
  <c r="B8" i="2"/>
  <c r="B9" i="2"/>
  <c r="J26" i="2" l="1"/>
  <c r="M26" i="2" s="1"/>
  <c r="J25" i="2"/>
  <c r="K25" i="2" s="1"/>
  <c r="J24" i="2"/>
  <c r="M24" i="2" s="1"/>
  <c r="K26" i="2"/>
  <c r="N26" i="2"/>
  <c r="N25" i="2"/>
  <c r="M25" i="2"/>
  <c r="K24" i="2"/>
  <c r="N24" i="2"/>
  <c r="F15" i="2"/>
  <c r="G15" i="2"/>
  <c r="H15" i="2"/>
  <c r="I15" i="2"/>
  <c r="L15" i="2"/>
  <c r="B15" i="2"/>
  <c r="F16" i="2"/>
  <c r="G16" i="2"/>
  <c r="H16" i="2"/>
  <c r="I16" i="2"/>
  <c r="L16" i="2"/>
  <c r="B16" i="2"/>
  <c r="F17" i="2"/>
  <c r="G17" i="2"/>
  <c r="H17" i="2"/>
  <c r="I17" i="2"/>
  <c r="L17" i="2"/>
  <c r="B17" i="2"/>
  <c r="F18" i="2"/>
  <c r="G18" i="2"/>
  <c r="H18" i="2"/>
  <c r="I18" i="2"/>
  <c r="L18" i="2"/>
  <c r="B18" i="2"/>
  <c r="F19" i="2"/>
  <c r="G19" i="2"/>
  <c r="H19" i="2"/>
  <c r="I19" i="2"/>
  <c r="L19" i="2"/>
  <c r="B19" i="2"/>
  <c r="F20" i="2"/>
  <c r="G20" i="2"/>
  <c r="H20" i="2"/>
  <c r="I20" i="2"/>
  <c r="L20" i="2"/>
  <c r="B20" i="2"/>
  <c r="F21" i="2"/>
  <c r="G21" i="2"/>
  <c r="H21" i="2"/>
  <c r="I21" i="2"/>
  <c r="L21" i="2"/>
  <c r="B21" i="2"/>
  <c r="F22" i="2"/>
  <c r="G22" i="2"/>
  <c r="H22" i="2"/>
  <c r="I22" i="2"/>
  <c r="L22" i="2"/>
  <c r="B22" i="2"/>
  <c r="F23" i="2"/>
  <c r="G23" i="2"/>
  <c r="H23" i="2"/>
  <c r="I23" i="2"/>
  <c r="L23" i="2"/>
  <c r="B23" i="2"/>
  <c r="J18" i="2" l="1"/>
  <c r="K18" i="2" s="1"/>
  <c r="J16" i="2"/>
  <c r="K16" i="2" s="1"/>
  <c r="J20" i="2"/>
  <c r="K20" i="2" s="1"/>
  <c r="J22" i="2"/>
  <c r="N22" i="2" s="1"/>
  <c r="J17" i="2"/>
  <c r="K17" i="2" s="1"/>
  <c r="J19" i="2"/>
  <c r="K19" i="2" s="1"/>
  <c r="J15" i="2"/>
  <c r="K15" i="2" s="1"/>
  <c r="J23" i="2"/>
  <c r="K23" i="2" s="1"/>
  <c r="J21" i="2"/>
  <c r="K21" i="2" s="1"/>
  <c r="L2" i="2"/>
  <c r="L3" i="2"/>
  <c r="L4" i="2"/>
  <c r="L5" i="2"/>
  <c r="L6" i="2"/>
  <c r="L7" i="2"/>
  <c r="L8" i="2"/>
  <c r="L9" i="2"/>
  <c r="L10" i="2"/>
  <c r="L11" i="2"/>
  <c r="L12" i="2"/>
  <c r="L13" i="2"/>
  <c r="L14" i="2"/>
  <c r="K22" i="2" l="1"/>
  <c r="F3" i="2"/>
  <c r="G3" i="2"/>
  <c r="H3" i="2"/>
  <c r="I3" i="2"/>
  <c r="F4" i="2"/>
  <c r="G4" i="2"/>
  <c r="H4" i="2"/>
  <c r="I4" i="2"/>
  <c r="F5" i="2"/>
  <c r="G5" i="2"/>
  <c r="H5" i="2"/>
  <c r="I5" i="2"/>
  <c r="F6" i="2"/>
  <c r="G6" i="2"/>
  <c r="H6" i="2"/>
  <c r="I6" i="2"/>
  <c r="F7" i="2"/>
  <c r="G7" i="2"/>
  <c r="H7" i="2"/>
  <c r="I7" i="2"/>
  <c r="F8" i="2"/>
  <c r="G8" i="2"/>
  <c r="H8" i="2"/>
  <c r="I8" i="2"/>
  <c r="F9" i="2"/>
  <c r="G9" i="2"/>
  <c r="H9" i="2"/>
  <c r="I9" i="2"/>
  <c r="F10" i="2"/>
  <c r="G10" i="2"/>
  <c r="H10" i="2"/>
  <c r="I10" i="2"/>
  <c r="F11" i="2"/>
  <c r="G11" i="2"/>
  <c r="H11" i="2"/>
  <c r="I11" i="2"/>
  <c r="F12" i="2"/>
  <c r="G12" i="2"/>
  <c r="H12" i="2"/>
  <c r="I12" i="2"/>
  <c r="F13" i="2"/>
  <c r="G13" i="2"/>
  <c r="H13" i="2"/>
  <c r="I13" i="2"/>
  <c r="F14" i="2"/>
  <c r="G14" i="2"/>
  <c r="H14" i="2"/>
  <c r="I14" i="2"/>
  <c r="I2" i="2"/>
  <c r="H2" i="2"/>
  <c r="G2" i="2"/>
  <c r="F2" i="2"/>
  <c r="J2" i="2" l="1"/>
  <c r="J14" i="2"/>
  <c r="J13" i="2"/>
  <c r="J12" i="2"/>
  <c r="J11" i="2"/>
  <c r="J10" i="2"/>
  <c r="J9" i="2"/>
  <c r="J8" i="2"/>
  <c r="J7" i="2"/>
  <c r="J6" i="2"/>
  <c r="J5" i="2"/>
  <c r="J4" i="2"/>
  <c r="N4" i="2" s="1"/>
  <c r="J3" i="2"/>
  <c r="N3" i="2" s="1"/>
  <c r="N2" i="2" l="1"/>
  <c r="K6" i="2"/>
  <c r="K8" i="2"/>
  <c r="K10" i="2"/>
  <c r="K12" i="2"/>
  <c r="K14" i="2"/>
  <c r="K5" i="2"/>
  <c r="K7" i="2"/>
  <c r="K9" i="2"/>
  <c r="K11" i="2"/>
  <c r="K13" i="2"/>
  <c r="K4" i="2"/>
  <c r="K3" i="2"/>
  <c r="K2" i="2"/>
  <c r="N16" i="2" l="1"/>
  <c r="N18" i="2"/>
  <c r="N20" i="2"/>
  <c r="N15" i="2"/>
  <c r="N17" i="2"/>
  <c r="N19" i="2"/>
  <c r="N23" i="2"/>
  <c r="N21" i="2"/>
  <c r="M2" i="2"/>
  <c r="N5" i="2"/>
  <c r="N7" i="2"/>
  <c r="N9" i="2"/>
  <c r="N11" i="2"/>
  <c r="N13" i="2"/>
  <c r="N6" i="2"/>
  <c r="N8" i="2"/>
  <c r="N10" i="2"/>
  <c r="N12" i="2"/>
  <c r="N14" i="2"/>
  <c r="M21" i="2"/>
  <c r="M17" i="2"/>
  <c r="M20" i="2"/>
  <c r="M16" i="2"/>
  <c r="M3" i="2"/>
  <c r="M5" i="2"/>
  <c r="M7" i="2"/>
  <c r="M9" i="2"/>
  <c r="M11" i="2"/>
  <c r="M13" i="2"/>
  <c r="M23" i="2"/>
  <c r="M19" i="2"/>
  <c r="M15" i="2"/>
  <c r="M22" i="2"/>
  <c r="M18" i="2"/>
  <c r="M4" i="2"/>
  <c r="M6" i="2"/>
  <c r="M8" i="2"/>
  <c r="M10" i="2"/>
  <c r="M12" i="2"/>
  <c r="M14" i="2"/>
  <c r="B10" i="2"/>
  <c r="B11" i="2"/>
  <c r="B12" i="2"/>
  <c r="B13" i="2"/>
  <c r="B14" i="2"/>
</calcChain>
</file>

<file path=xl/comments1.xml><?xml version="1.0" encoding="utf-8"?>
<comments xmlns="http://schemas.openxmlformats.org/spreadsheetml/2006/main">
  <authors>
    <author>BAGDATLI Ercan</author>
  </authors>
  <commentList>
    <comment ref="C23" authorId="0">
      <text>
        <r>
          <rPr>
            <b/>
            <sz val="9"/>
            <color indexed="81"/>
            <rFont val="Tahoma"/>
            <family val="2"/>
          </rPr>
          <t>General_i test</t>
        </r>
        <r>
          <rPr>
            <sz val="9"/>
            <color indexed="81"/>
            <rFont val="Tahoma"/>
            <family val="2"/>
          </rPr>
          <t xml:space="preserve">
jour férié OK</t>
        </r>
      </text>
    </comment>
  </commentList>
</comments>
</file>

<file path=xl/sharedStrings.xml><?xml version="1.0" encoding="utf-8"?>
<sst xmlns="http://schemas.openxmlformats.org/spreadsheetml/2006/main" count="60" uniqueCount="29">
  <si>
    <t>Année</t>
  </si>
  <si>
    <t>Semaine</t>
  </si>
  <si>
    <t>Durée incident</t>
  </si>
  <si>
    <t>Date fin</t>
  </si>
  <si>
    <t>Date début</t>
  </si>
  <si>
    <t>Début plage horaire</t>
  </si>
  <si>
    <t>Fin plage horaire</t>
  </si>
  <si>
    <t>Début coupure</t>
  </si>
  <si>
    <t>Fin coupure</t>
  </si>
  <si>
    <t>Durée ouverture</t>
  </si>
  <si>
    <t>24/7</t>
  </si>
  <si>
    <t>9h-17h</t>
  </si>
  <si>
    <t>Plage</t>
  </si>
  <si>
    <t>8h-18h</t>
  </si>
  <si>
    <t>7h30-19h</t>
  </si>
  <si>
    <t>Test 24h</t>
  </si>
  <si>
    <t>24:00</t>
  </si>
  <si>
    <t>Délai si 24h</t>
  </si>
  <si>
    <t>Résultat formule</t>
  </si>
  <si>
    <t>Fériés-2017</t>
  </si>
  <si>
    <t>Erreur, nous devrions avoir 09:30</t>
  </si>
  <si>
    <t>Test OK</t>
  </si>
  <si>
    <t>Erreur, nous devrions avoir 01:10</t>
  </si>
  <si>
    <t>Erreur, nous devrions avoir 05:00</t>
  </si>
  <si>
    <t>Test OK, début date/heure en dehors des plages car we</t>
  </si>
  <si>
    <t>Test OK, 24/24</t>
  </si>
  <si>
    <t>Test OK, début/heure en dehors des plages car jour férié</t>
  </si>
  <si>
    <t>Erreur, nous devrions avoir 04:00</t>
  </si>
  <si>
    <t>Erreur, nous devrions avoir 25:30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</si>
</sst>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75" formatCode="[$-F400]h:mm:ss\ AM/PM"/>
    <numFmt numFmtId="176" formatCode="dd/mm/yy\ hh:mm;@"/>
    <numFmt numFmtId="177" formatCode="hh:mm;@"/>
    <numFmt numFmtId="178" formatCode="[hh]:mm"/>
    <numFmt numFmtId="179" formatCode="[hh]:mm;[hh]:mm;* &quot;&quot;"/>
    <numFmt numFmtId="180" formatCode="ddd\ dd/mm/yyyy\ hh:mm"/>
  </numFmts>
  <fonts count="10" x14ac:knownFonts="1">
    <font>
      <sz val="11"/>
      <color theme="1"/>
      <name val="Calibri"/>
      <family val="2"/>
      <scheme val="minor"/>
    </font>
    <font>
      <sz val="10"/>
      <color theme="1"/>
      <name val="Trebuchet MS"/>
      <family val="2"/>
    </font>
    <font>
      <b/>
      <sz val="10"/>
      <color theme="1"/>
      <name val="Trebuchet MS"/>
      <family val="2"/>
    </font>
    <font>
      <sz val="10"/>
      <name val="Trebuchet MS"/>
      <family val="2"/>
    </font>
    <font>
      <sz val="10"/>
      <name val="Arial"/>
      <family val="2"/>
    </font>
    <font>
      <b/>
      <sz val="10"/>
      <name val="Trebuchet MS"/>
      <family val="2"/>
    </font>
    <font>
      <sz val="10"/>
      <color rgb="FFFF0000"/>
      <name val="Trebuchet MS"/>
      <family val="2"/>
    </font>
    <font>
      <b/>
      <sz val="10"/>
      <color rgb="FFFF0000"/>
      <name val="Trebuchet MS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29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Fill="1"/>
    <xf numFmtId="0" fontId="1" fillId="2" borderId="1" xfId="0" applyFont="1" applyFill="1" applyBorder="1" applyAlignment="1">
      <alignment horizontal="center"/>
    </xf>
    <xf numFmtId="175" fontId="1" fillId="0" borderId="0" xfId="0" applyNumberFormat="1" applyFont="1" applyAlignment="1">
      <alignment horizontal="center" vertical="center"/>
    </xf>
    <xf numFmtId="176" fontId="1" fillId="0" borderId="1" xfId="0" applyNumberFormat="1" applyFont="1" applyBorder="1" applyAlignment="1">
      <alignment horizontal="center"/>
    </xf>
    <xf numFmtId="176" fontId="1" fillId="0" borderId="0" xfId="0" applyNumberFormat="1" applyFont="1" applyAlignment="1">
      <alignment horizontal="center" vertical="center"/>
    </xf>
    <xf numFmtId="178" fontId="3" fillId="0" borderId="0" xfId="0" applyNumberFormat="1" applyFont="1" applyAlignment="1">
      <alignment horizontal="center"/>
    </xf>
    <xf numFmtId="178" fontId="1" fillId="2" borderId="1" xfId="0" applyNumberFormat="1" applyFont="1" applyFill="1" applyBorder="1" applyAlignment="1">
      <alignment horizontal="center"/>
    </xf>
    <xf numFmtId="0" fontId="1" fillId="0" borderId="1" xfId="0" applyFont="1" applyBorder="1"/>
    <xf numFmtId="16" fontId="1" fillId="0" borderId="1" xfId="0" quotePrefix="1" applyNumberFormat="1" applyFont="1" applyBorder="1"/>
    <xf numFmtId="0" fontId="2" fillId="0" borderId="0" xfId="0" applyNumberFormat="1" applyFont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 wrapText="1"/>
    </xf>
    <xf numFmtId="180" fontId="1" fillId="0" borderId="1" xfId="0" applyNumberFormat="1" applyFont="1" applyBorder="1" applyAlignment="1">
      <alignment horizontal="center"/>
    </xf>
    <xf numFmtId="0" fontId="1" fillId="0" borderId="0" xfId="0" applyNumberFormat="1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77" fontId="1" fillId="0" borderId="1" xfId="0" applyNumberFormat="1" applyFont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0" fontId="5" fillId="4" borderId="2" xfId="0" applyNumberFormat="1" applyFont="1" applyFill="1" applyBorder="1" applyAlignment="1">
      <alignment horizontal="center" vertical="center" textRotation="90" wrapText="1"/>
    </xf>
    <xf numFmtId="179" fontId="5" fillId="4" borderId="1" xfId="0" applyNumberFormat="1" applyFont="1" applyFill="1" applyBorder="1" applyAlignment="1">
      <alignment horizontal="center"/>
    </xf>
    <xf numFmtId="179" fontId="7" fillId="4" borderId="1" xfId="0" applyNumberFormat="1" applyFont="1" applyFill="1" applyBorder="1" applyAlignment="1">
      <alignment horizontal="center"/>
    </xf>
    <xf numFmtId="0" fontId="2" fillId="5" borderId="2" xfId="0" applyNumberFormat="1" applyFont="1" applyFill="1" applyBorder="1" applyAlignment="1">
      <alignment horizontal="center" vertical="center" textRotation="90" wrapText="1"/>
    </xf>
    <xf numFmtId="0" fontId="2" fillId="5" borderId="1" xfId="0" applyNumberFormat="1" applyFont="1" applyFill="1" applyBorder="1" applyAlignment="1">
      <alignment horizontal="center" vertical="center" textRotation="90" wrapText="1"/>
    </xf>
    <xf numFmtId="0" fontId="1" fillId="4" borderId="0" xfId="0" applyFont="1" applyFill="1"/>
    <xf numFmtId="0" fontId="1" fillId="6" borderId="0" xfId="0" applyFont="1" applyFill="1"/>
    <xf numFmtId="0" fontId="6" fillId="4" borderId="0" xfId="0" applyFont="1" applyFill="1"/>
    <xf numFmtId="0" fontId="2" fillId="3" borderId="2" xfId="0" applyNumberFormat="1" applyFont="1" applyFill="1" applyBorder="1" applyAlignment="1">
      <alignment horizontal="center" vertical="center" textRotation="90" wrapText="1"/>
    </xf>
    <xf numFmtId="178" fontId="1" fillId="3" borderId="1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-0.249977111117893"/>
    <pageSetUpPr fitToPage="1"/>
  </sheetPr>
  <dimension ref="A1:AL26"/>
  <sheetViews>
    <sheetView tabSelected="1" zoomScale="90" zoomScaleNormal="90" workbookViewId="0">
      <selection activeCell="AD10" sqref="AD10"/>
    </sheetView>
  </sheetViews>
  <sheetFormatPr baseColWidth="10" defaultColWidth="4" defaultRowHeight="15" x14ac:dyDescent="0.3"/>
  <cols>
    <col min="1" max="1" width="5.7109375" style="1" customWidth="1"/>
    <col min="2" max="2" width="3.28515625" style="1" customWidth="1"/>
    <col min="3" max="3" width="20.42578125" style="7" bestFit="1" customWidth="1"/>
    <col min="4" max="4" width="20.28515625" style="7" bestFit="1" customWidth="1"/>
    <col min="5" max="5" width="8.5703125" style="7" customWidth="1"/>
    <col min="6" max="13" width="7.140625" style="5" customWidth="1"/>
    <col min="14" max="14" width="14.28515625" style="8" customWidth="1"/>
    <col min="15" max="30" width="4.5703125" style="2" customWidth="1"/>
    <col min="31" max="31" width="4" style="2"/>
    <col min="32" max="32" width="11.5703125" style="2" bestFit="1" customWidth="1"/>
    <col min="33" max="33" width="4" style="2"/>
    <col min="34" max="34" width="8.85546875" style="2" bestFit="1" customWidth="1"/>
    <col min="35" max="38" width="5.42578125" style="2" customWidth="1"/>
    <col min="39" max="16384" width="4" style="2"/>
  </cols>
  <sheetData>
    <row r="1" spans="1:38" s="12" customFormat="1" ht="129" customHeight="1" x14ac:dyDescent="0.25">
      <c r="A1" s="22" t="s">
        <v>0</v>
      </c>
      <c r="B1" s="22" t="s">
        <v>1</v>
      </c>
      <c r="C1" s="22" t="s">
        <v>4</v>
      </c>
      <c r="D1" s="22" t="s">
        <v>3</v>
      </c>
      <c r="E1" s="22" t="s">
        <v>12</v>
      </c>
      <c r="F1" s="22" t="s">
        <v>5</v>
      </c>
      <c r="G1" s="22" t="s">
        <v>6</v>
      </c>
      <c r="H1" s="22" t="s">
        <v>7</v>
      </c>
      <c r="I1" s="22" t="s">
        <v>8</v>
      </c>
      <c r="J1" s="22" t="s">
        <v>9</v>
      </c>
      <c r="K1" s="27" t="s">
        <v>15</v>
      </c>
      <c r="L1" s="27" t="s">
        <v>17</v>
      </c>
      <c r="M1" s="27" t="s">
        <v>18</v>
      </c>
      <c r="N1" s="19" t="s">
        <v>2</v>
      </c>
      <c r="AF1" s="15" t="s">
        <v>19</v>
      </c>
      <c r="AH1" s="13" t="s">
        <v>12</v>
      </c>
      <c r="AI1" s="23" t="s">
        <v>5</v>
      </c>
      <c r="AJ1" s="23" t="s">
        <v>6</v>
      </c>
      <c r="AK1" s="23" t="s">
        <v>7</v>
      </c>
      <c r="AL1" s="23" t="s">
        <v>8</v>
      </c>
    </row>
    <row r="2" spans="1:38" ht="16.5" customHeight="1" x14ac:dyDescent="0.3">
      <c r="A2" s="4">
        <v>2017</v>
      </c>
      <c r="B2" s="4">
        <v>1</v>
      </c>
      <c r="C2" s="14">
        <v>42736.194444444445</v>
      </c>
      <c r="D2" s="14">
        <v>42736.729166666664</v>
      </c>
      <c r="E2" s="6" t="s">
        <v>13</v>
      </c>
      <c r="F2" s="9">
        <f>INDEX($AI$2:$AL$5,MATCH($E2,$AH$2:$AH$5,0),MATCH(F$1,$AI$1:$AL$1,0))</f>
        <v>0.33333333333333331</v>
      </c>
      <c r="G2" s="9">
        <f>INDEX($AI$2:$AL$5,MATCH($E2,$AH$2:$AH$5,0),MATCH(G$1,$AI$1:$AL$1,0))</f>
        <v>0.75</v>
      </c>
      <c r="H2" s="9">
        <f>INDEX($AI$2:$AL$5,MATCH($E2,$AH$2:$AH$5,0),MATCH(H$1,$AI$1:$AL$1,0))</f>
        <v>0</v>
      </c>
      <c r="I2" s="9">
        <f>INDEX($AI$2:$AL$5,MATCH($E2,$AH$2:$AH$5,0),MATCH(I$1,$AI$1:$AL$1,0))</f>
        <v>0</v>
      </c>
      <c r="J2" s="9">
        <f>G2-F2-(I2-H2)</f>
        <v>0.41666666666666669</v>
      </c>
      <c r="K2" s="28" t="b">
        <f>TEXT(J2,"[hh]:mm")="24:00"</f>
        <v>0</v>
      </c>
      <c r="L2" s="28">
        <f>D2-C2</f>
        <v>0.53472222221898846</v>
      </c>
      <c r="M2" s="28">
        <f t="shared" ref="M2:M23" si="0">(NETWORKDAYS(C2,D2,Fériés)*J2)-((WEEKDAY(C2,2)&lt;6)*(COUNTIF(Fériés,INT(C2))=0)*(IF(HOUR(C2)/24&gt;=G2,J2,IF(HOUR(C2)/24&gt;=I2,MOD(C2,1)-I2+H2-F2,IF(HOUR(C2)/24&gt;=H2,(H2-F2),IF(HOUR(C2)/24&gt;=F2,MOD(C2,1)-F2,0))))))-((WEEKDAY(D2,2)&lt;6)*(COUNTIF(Fériés,INT(D2))=0)*(IF(HOUR(D2)/24&lt;F2,J2,IF(HOUR(D2)/24&lt;H2,(G2-(I2-H2))-MOD(D2,1),IF(HOUR(D2)/24&lt;I2,(G2-I2),IF(HOUR(D2)/24&lt;G2,G2-MOD(D2,1),0))))))</f>
        <v>0</v>
      </c>
      <c r="N2" s="20">
        <f>IF(OR(ISBLANK(C2),ISBLANK(D2)),0,
IF(TEXT(J2,"[hh]:mm")="24:00",D2-C2,
(NETWORKDAYS(C2,D2,Fériés)*J2)-((WEEKDAY(C2,2)&lt;6)*(COUNTIF(Fériés,INT(C2))=0)*(IF(HOUR(C2)/24&gt;=G2,J2,IF(HOUR(C2)/24&gt;=I2,MOD(C2,1)-I2+H2-F2,IF(HOUR(C2)/24&gt;=H2,(H2-F2),IF(HOUR(C2)/24&gt;=F2,MOD(C2,1)-F2,0))))))-((WEEKDAY(D2,2)&lt;6)*(COUNTIF(Fériés,INT(D2))=0)*(IF(HOUR(D2)/24&lt;F2,J2,IF(HOUR(D2)/24&lt;H2,(G2-(I2-H2))-MOD(D2,1),IF(HOUR(D2)/24&lt;I2,(G2-I2),IF(HOUR(D2)/24&lt;G2,G2-MOD(D2,1),0))))))))</f>
        <v>0</v>
      </c>
      <c r="AF2" s="16">
        <v>42736</v>
      </c>
      <c r="AH2" s="10" t="s">
        <v>13</v>
      </c>
      <c r="AI2" s="17">
        <v>0.33333333333333331</v>
      </c>
      <c r="AJ2" s="17">
        <v>0.75</v>
      </c>
      <c r="AK2" s="17">
        <v>0</v>
      </c>
      <c r="AL2" s="17">
        <v>0</v>
      </c>
    </row>
    <row r="3" spans="1:38" ht="16.5" customHeight="1" x14ac:dyDescent="0.3">
      <c r="A3" s="4">
        <v>2017</v>
      </c>
      <c r="B3" s="4">
        <v>1</v>
      </c>
      <c r="C3" s="14">
        <v>42736.194444444445</v>
      </c>
      <c r="D3" s="14">
        <v>42736.729166666664</v>
      </c>
      <c r="E3" s="6" t="s">
        <v>10</v>
      </c>
      <c r="F3" s="9">
        <f>INDEX($AI$2:$AL$5,MATCH($E3,$AH$2:$AH$5,0),MATCH(F$1,$AI$1:$AL$1,0))</f>
        <v>0</v>
      </c>
      <c r="G3" s="9" t="str">
        <f>INDEX($AI$2:$AL$5,MATCH($E3,$AH$2:$AH$5,0),MATCH(G$1,$AI$1:$AL$1,0))</f>
        <v>24:00</v>
      </c>
      <c r="H3" s="9">
        <f>INDEX($AI$2:$AL$5,MATCH($E3,$AH$2:$AH$5,0),MATCH(H$1,$AI$1:$AL$1,0))</f>
        <v>0</v>
      </c>
      <c r="I3" s="9">
        <f>INDEX($AI$2:$AL$5,MATCH($E3,$AH$2:$AH$5,0),MATCH(I$1,$AI$1:$AL$1,0))</f>
        <v>0</v>
      </c>
      <c r="J3" s="9">
        <f t="shared" ref="J3:J14" si="1">G3-F3-(I3-H3)</f>
        <v>1</v>
      </c>
      <c r="K3" s="28" t="b">
        <f t="shared" ref="K3:K23" si="2">TEXT(J3,"[hh]:mm")="24:00"</f>
        <v>1</v>
      </c>
      <c r="L3" s="28">
        <f t="shared" ref="L3:L14" si="3">D3-C3</f>
        <v>0.53472222221898846</v>
      </c>
      <c r="M3" s="28">
        <f t="shared" si="0"/>
        <v>0</v>
      </c>
      <c r="N3" s="20">
        <f>IF(OR(ISBLANK(C3),ISBLANK(D3)),0,
IF(TEXT(J3,"[hh]:mm")="24:00",D3-C3,
(NETWORKDAYS(C3,D3,Fériés)*J3)-((WEEKDAY(C3,2)&lt;6)*(COUNTIF(Fériés,INT(C3))=0)*(IF(HOUR(C3)/24&gt;=G3,J3,IF(HOUR(C3)/24&gt;=I3,MOD(C3,1)-I3+H3-F3,IF(HOUR(C3)/24&gt;=H3,(H3-F3),IF(HOUR(C3)/24&gt;=F3,MOD(C3,1)-F3,0))))))-((WEEKDAY(D3,2)&lt;6)*(COUNTIF(Fériés,INT(D3))=0)*(IF(HOUR(D3)/24&lt;F3,J3,IF(HOUR(D3)/24&lt;H3,(G3-(I3-H3))-MOD(D3,1),IF(HOUR(D3)/24&lt;I3,(G3-I3),IF(HOUR(D3)/24&lt;G3,G3-MOD(D3,1),0))))))))</f>
        <v>0.53472222221898846</v>
      </c>
      <c r="AF3" s="16">
        <v>42842</v>
      </c>
      <c r="AH3" s="11" t="s">
        <v>10</v>
      </c>
      <c r="AI3" s="17">
        <v>0</v>
      </c>
      <c r="AJ3" s="18" t="s">
        <v>16</v>
      </c>
      <c r="AK3" s="17">
        <v>0</v>
      </c>
      <c r="AL3" s="17">
        <v>0</v>
      </c>
    </row>
    <row r="4" spans="1:38" ht="16.5" customHeight="1" x14ac:dyDescent="0.3">
      <c r="A4" s="4">
        <v>2017</v>
      </c>
      <c r="B4" s="4">
        <v>1</v>
      </c>
      <c r="C4" s="14">
        <v>42736.194444444445</v>
      </c>
      <c r="D4" s="14">
        <v>42736.729166666664</v>
      </c>
      <c r="E4" s="6" t="s">
        <v>10</v>
      </c>
      <c r="F4" s="9">
        <f>INDEX($AI$2:$AL$5,MATCH($E4,$AH$2:$AH$5,0),MATCH(F$1,$AI$1:$AL$1,0))</f>
        <v>0</v>
      </c>
      <c r="G4" s="9" t="str">
        <f>INDEX($AI$2:$AL$5,MATCH($E4,$AH$2:$AH$5,0),MATCH(G$1,$AI$1:$AL$1,0))</f>
        <v>24:00</v>
      </c>
      <c r="H4" s="9">
        <f>INDEX($AI$2:$AL$5,MATCH($E4,$AH$2:$AH$5,0),MATCH(H$1,$AI$1:$AL$1,0))</f>
        <v>0</v>
      </c>
      <c r="I4" s="9">
        <f>INDEX($AI$2:$AL$5,MATCH($E4,$AH$2:$AH$5,0),MATCH(I$1,$AI$1:$AL$1,0))</f>
        <v>0</v>
      </c>
      <c r="J4" s="9">
        <f t="shared" si="1"/>
        <v>1</v>
      </c>
      <c r="K4" s="28" t="b">
        <f t="shared" si="2"/>
        <v>1</v>
      </c>
      <c r="L4" s="28">
        <f t="shared" si="3"/>
        <v>0.53472222221898846</v>
      </c>
      <c r="M4" s="28">
        <f t="shared" si="0"/>
        <v>0</v>
      </c>
      <c r="N4" s="20">
        <f>IF(OR(ISBLANK(C4),ISBLANK(D4)),0,
IF(TEXT(J4,"[hh]:mm")="24:00",D4-C4,
(NETWORKDAYS(C4,D4,Fériés)*J4)-((WEEKDAY(C4,2)&lt;6)*(COUNTIF(Fériés,INT(C4))=0)*(IF(HOUR(C4)/24&gt;=G4,J4,IF(HOUR(C4)/24&gt;=I4,MOD(C4,1)-I4+H4-F4,IF(HOUR(C4)/24&gt;=H4,(H4-F4),IF(HOUR(C4)/24&gt;=F4,MOD(C4,1)-F4,0))))))-((WEEKDAY(D4,2)&lt;6)*(COUNTIF(Fériés,INT(D4))=0)*(IF(HOUR(D4)/24&lt;F4,J4,IF(HOUR(D4)/24&lt;H4,(G4-(I4-H4))-MOD(D4,1),IF(HOUR(D4)/24&lt;I4,(G4-I4),IF(HOUR(D4)/24&lt;G4,G4-MOD(D4,1),0))))))))</f>
        <v>0.53472222221898846</v>
      </c>
      <c r="AF4" s="16">
        <v>42856</v>
      </c>
      <c r="AH4" s="10" t="s">
        <v>14</v>
      </c>
      <c r="AI4" s="17">
        <v>0.3125</v>
      </c>
      <c r="AJ4" s="17">
        <v>0.79166666666666663</v>
      </c>
      <c r="AK4" s="17">
        <v>0</v>
      </c>
      <c r="AL4" s="17">
        <v>0</v>
      </c>
    </row>
    <row r="5" spans="1:38" ht="16.5" customHeight="1" x14ac:dyDescent="0.3">
      <c r="A5" s="4">
        <v>2017</v>
      </c>
      <c r="B5" s="4">
        <f t="shared" ref="B5:B9" si="4">IF(ISBLANK(C5),"",WEEKNUM(C5,2)-1)</f>
        <v>1</v>
      </c>
      <c r="C5" s="14">
        <v>42737.333333333336</v>
      </c>
      <c r="D5" s="14">
        <v>42737.364583333336</v>
      </c>
      <c r="E5" s="6" t="s">
        <v>13</v>
      </c>
      <c r="F5" s="9">
        <f>INDEX($AI$2:$AL$5,MATCH($E5,$AH$2:$AH$5,0),MATCH(F$1,$AI$1:$AL$1,0))</f>
        <v>0.33333333333333331</v>
      </c>
      <c r="G5" s="9">
        <f>INDEX($AI$2:$AL$5,MATCH($E5,$AH$2:$AH$5,0),MATCH(G$1,$AI$1:$AL$1,0))</f>
        <v>0.75</v>
      </c>
      <c r="H5" s="9">
        <f>INDEX($AI$2:$AL$5,MATCH($E5,$AH$2:$AH$5,0),MATCH(H$1,$AI$1:$AL$1,0))</f>
        <v>0</v>
      </c>
      <c r="I5" s="9">
        <f>INDEX($AI$2:$AL$5,MATCH($E5,$AH$2:$AH$5,0),MATCH(I$1,$AI$1:$AL$1,0))</f>
        <v>0</v>
      </c>
      <c r="J5" s="9">
        <f t="shared" si="1"/>
        <v>0.41666666666666669</v>
      </c>
      <c r="K5" s="28" t="b">
        <f t="shared" si="2"/>
        <v>0</v>
      </c>
      <c r="L5" s="28">
        <f t="shared" si="3"/>
        <v>3.125E-2</v>
      </c>
      <c r="M5" s="28">
        <f t="shared" si="0"/>
        <v>3.125E-2</v>
      </c>
      <c r="N5" s="20">
        <f>IF(OR(ISBLANK(C5),ISBLANK(D5)),0,
IF(TEXT(J5,"[hh]:mm")="24:00",D5-C5,
(NETWORKDAYS(C5,D5,Fériés)*J5)-((WEEKDAY(C5,2)&lt;6)*(COUNTIF(Fériés,INT(C5))=0)*(IF(HOUR(C5)/24&gt;=G5,J5,IF(HOUR(C5)/24&gt;=I5,MOD(C5,1)-I5+H5-F5,IF(HOUR(C5)/24&gt;=H5,(H5-F5),IF(HOUR(C5)/24&gt;=F5,MOD(C5,1)-F5,0))))))-((WEEKDAY(D5,2)&lt;6)*(COUNTIF(Fériés,INT(D5))=0)*(IF(HOUR(D5)/24&lt;F5,J5,IF(HOUR(D5)/24&lt;H5,(G5-(I5-H5))-MOD(D5,1),IF(HOUR(D5)/24&lt;I5,(G5-I5),IF(HOUR(D5)/24&lt;G5,G5-MOD(D5,1),0))))))))</f>
        <v>3.125E-2</v>
      </c>
      <c r="AF5" s="16">
        <v>42863</v>
      </c>
      <c r="AH5" s="10" t="s">
        <v>11</v>
      </c>
      <c r="AI5" s="17">
        <v>0.375</v>
      </c>
      <c r="AJ5" s="17">
        <v>0.70833333333333337</v>
      </c>
      <c r="AK5" s="17">
        <v>0.5</v>
      </c>
      <c r="AL5" s="17">
        <v>0.58333333333333337</v>
      </c>
    </row>
    <row r="6" spans="1:38" ht="16.5" customHeight="1" x14ac:dyDescent="0.3">
      <c r="A6" s="4">
        <v>2017</v>
      </c>
      <c r="B6" s="4">
        <f t="shared" si="4"/>
        <v>1</v>
      </c>
      <c r="C6" s="14">
        <v>42737.333333333336</v>
      </c>
      <c r="D6" s="14">
        <v>42737.40625</v>
      </c>
      <c r="E6" s="6" t="s">
        <v>13</v>
      </c>
      <c r="F6" s="9">
        <f>INDEX($AI$2:$AL$5,MATCH($E6,$AH$2:$AH$5,0),MATCH(F$1,$AI$1:$AL$1,0))</f>
        <v>0.33333333333333331</v>
      </c>
      <c r="G6" s="9">
        <f>INDEX($AI$2:$AL$5,MATCH($E6,$AH$2:$AH$5,0),MATCH(G$1,$AI$1:$AL$1,0))</f>
        <v>0.75</v>
      </c>
      <c r="H6" s="9">
        <f>INDEX($AI$2:$AL$5,MATCH($E6,$AH$2:$AH$5,0),MATCH(H$1,$AI$1:$AL$1,0))</f>
        <v>0</v>
      </c>
      <c r="I6" s="9">
        <f>INDEX($AI$2:$AL$5,MATCH($E6,$AH$2:$AH$5,0),MATCH(I$1,$AI$1:$AL$1,0))</f>
        <v>0</v>
      </c>
      <c r="J6" s="9">
        <f t="shared" si="1"/>
        <v>0.41666666666666669</v>
      </c>
      <c r="K6" s="28" t="b">
        <f t="shared" si="2"/>
        <v>0</v>
      </c>
      <c r="L6" s="28">
        <f t="shared" si="3"/>
        <v>7.2916666664241347E-2</v>
      </c>
      <c r="M6" s="28">
        <f t="shared" si="0"/>
        <v>7.2916666664241347E-2</v>
      </c>
      <c r="N6" s="20">
        <f>IF(OR(ISBLANK(C6),ISBLANK(D6)),0,
IF(TEXT(J6,"[hh]:mm")="24:00",D6-C6,
(NETWORKDAYS(C6,D6,Fériés)*J6)-((WEEKDAY(C6,2)&lt;6)*(COUNTIF(Fériés,INT(C6))=0)*(IF(HOUR(C6)/24&gt;=G6,J6,IF(HOUR(C6)/24&gt;=I6,MOD(C6,1)-I6+H6-F6,IF(HOUR(C6)/24&gt;=H6,(H6-F6),IF(HOUR(C6)/24&gt;=F6,MOD(C6,1)-F6,0))))))-((WEEKDAY(D6,2)&lt;6)*(COUNTIF(Fériés,INT(D6))=0)*(IF(HOUR(D6)/24&lt;F6,J6,IF(HOUR(D6)/24&lt;H6,(G6-(I6-H6))-MOD(D6,1),IF(HOUR(D6)/24&lt;I6,(G6-I6),IF(HOUR(D6)/24&lt;G6,G6-MOD(D6,1),0))))))))</f>
        <v>7.2916666664241347E-2</v>
      </c>
      <c r="AF6" s="16">
        <v>42880</v>
      </c>
    </row>
    <row r="7" spans="1:38" ht="16.5" customHeight="1" x14ac:dyDescent="0.3">
      <c r="A7" s="4">
        <v>2017</v>
      </c>
      <c r="B7" s="4">
        <f t="shared" si="4"/>
        <v>1</v>
      </c>
      <c r="C7" s="14">
        <v>42737.333333333336</v>
      </c>
      <c r="D7" s="14">
        <v>42737.541666666664</v>
      </c>
      <c r="E7" s="6" t="s">
        <v>13</v>
      </c>
      <c r="F7" s="9">
        <f>INDEX($AI$2:$AL$5,MATCH($E7,$AH$2:$AH$5,0),MATCH(F$1,$AI$1:$AL$1,0))</f>
        <v>0.33333333333333331</v>
      </c>
      <c r="G7" s="9">
        <f>INDEX($AI$2:$AL$5,MATCH($E7,$AH$2:$AH$5,0),MATCH(G$1,$AI$1:$AL$1,0))</f>
        <v>0.75</v>
      </c>
      <c r="H7" s="9">
        <f>INDEX($AI$2:$AL$5,MATCH($E7,$AH$2:$AH$5,0),MATCH(H$1,$AI$1:$AL$1,0))</f>
        <v>0</v>
      </c>
      <c r="I7" s="9">
        <f>INDEX($AI$2:$AL$5,MATCH($E7,$AH$2:$AH$5,0),MATCH(I$1,$AI$1:$AL$1,0))</f>
        <v>0</v>
      </c>
      <c r="J7" s="9">
        <f t="shared" si="1"/>
        <v>0.41666666666666669</v>
      </c>
      <c r="K7" s="28" t="b">
        <f t="shared" si="2"/>
        <v>0</v>
      </c>
      <c r="L7" s="28">
        <f t="shared" si="3"/>
        <v>0.20833333332848269</v>
      </c>
      <c r="M7" s="28">
        <f t="shared" si="0"/>
        <v>0.20833333332848269</v>
      </c>
      <c r="N7" s="20">
        <f>IF(OR(ISBLANK(C7),ISBLANK(D7)),0,
IF(TEXT(J7,"[hh]:mm")="24:00",D7-C7,
(NETWORKDAYS(C7,D7,Fériés)*J7)-((WEEKDAY(C7,2)&lt;6)*(COUNTIF(Fériés,INT(C7))=0)*(IF(HOUR(C7)/24&gt;=G7,J7,IF(HOUR(C7)/24&gt;=I7,MOD(C7,1)-I7+H7-F7,IF(HOUR(C7)/24&gt;=H7,(H7-F7),IF(HOUR(C7)/24&gt;=F7,MOD(C7,1)-F7,0))))))-((WEEKDAY(D7,2)&lt;6)*(COUNTIF(Fériés,INT(D7))=0)*(IF(HOUR(D7)/24&lt;F7,J7,IF(HOUR(D7)/24&lt;H7,(G7-(I7-H7))-MOD(D7,1),IF(HOUR(D7)/24&lt;I7,(G7-I7),IF(HOUR(D7)/24&lt;G7,G7-MOD(D7,1),0))))))))</f>
        <v>0.20833333332848269</v>
      </c>
      <c r="AF7" s="16">
        <v>42930</v>
      </c>
    </row>
    <row r="8" spans="1:38" ht="16.5" customHeight="1" x14ac:dyDescent="0.3">
      <c r="A8" s="4">
        <v>2017</v>
      </c>
      <c r="B8" s="4">
        <f t="shared" si="4"/>
        <v>1</v>
      </c>
      <c r="C8" s="14">
        <v>42738.333333333336</v>
      </c>
      <c r="D8" s="14">
        <v>42738.416666666664</v>
      </c>
      <c r="E8" s="6" t="s">
        <v>13</v>
      </c>
      <c r="F8" s="9">
        <f>INDEX($AI$2:$AL$5,MATCH($E8,$AH$2:$AH$5,0),MATCH(F$1,$AI$1:$AL$1,0))</f>
        <v>0.33333333333333331</v>
      </c>
      <c r="G8" s="9">
        <f>INDEX($AI$2:$AL$5,MATCH($E8,$AH$2:$AH$5,0),MATCH(G$1,$AI$1:$AL$1,0))</f>
        <v>0.75</v>
      </c>
      <c r="H8" s="9">
        <f>INDEX($AI$2:$AL$5,MATCH($E8,$AH$2:$AH$5,0),MATCH(H$1,$AI$1:$AL$1,0))</f>
        <v>0</v>
      </c>
      <c r="I8" s="9">
        <f>INDEX($AI$2:$AL$5,MATCH($E8,$AH$2:$AH$5,0),MATCH(I$1,$AI$1:$AL$1,0))</f>
        <v>0</v>
      </c>
      <c r="J8" s="9">
        <f t="shared" si="1"/>
        <v>0.41666666666666669</v>
      </c>
      <c r="K8" s="28" t="b">
        <f t="shared" si="2"/>
        <v>0</v>
      </c>
      <c r="L8" s="28">
        <f t="shared" si="3"/>
        <v>8.3333333328482695E-2</v>
      </c>
      <c r="M8" s="28">
        <f t="shared" si="0"/>
        <v>8.3333333328482695E-2</v>
      </c>
      <c r="N8" s="20">
        <f>IF(OR(ISBLANK(C8),ISBLANK(D8)),0,
IF(TEXT(J8,"[hh]:mm")="24:00",D8-C8,
(NETWORKDAYS(C8,D8,Fériés)*J8)-((WEEKDAY(C8,2)&lt;6)*(COUNTIF(Fériés,INT(C8))=0)*(IF(HOUR(C8)/24&gt;=G8,J8,IF(HOUR(C8)/24&gt;=I8,MOD(C8,1)-I8+H8-F8,IF(HOUR(C8)/24&gt;=H8,(H8-F8),IF(HOUR(C8)/24&gt;=F8,MOD(C8,1)-F8,0))))))-((WEEKDAY(D8,2)&lt;6)*(COUNTIF(Fériés,INT(D8))=0)*(IF(HOUR(D8)/24&lt;F8,J8,IF(HOUR(D8)/24&lt;H8,(G8-(I8-H8))-MOD(D8,1),IF(HOUR(D8)/24&lt;I8,(G8-I8),IF(HOUR(D8)/24&lt;G8,G8-MOD(D8,1),0))))))))</f>
        <v>8.3333333328482695E-2</v>
      </c>
      <c r="AF8" s="16">
        <v>42962</v>
      </c>
    </row>
    <row r="9" spans="1:38" ht="16.5" customHeight="1" x14ac:dyDescent="0.3">
      <c r="A9" s="4">
        <v>2017</v>
      </c>
      <c r="B9" s="4">
        <f t="shared" si="4"/>
        <v>1</v>
      </c>
      <c r="C9" s="14">
        <v>42737.354166666664</v>
      </c>
      <c r="D9" s="14">
        <v>42737.416666666664</v>
      </c>
      <c r="E9" s="6" t="s">
        <v>13</v>
      </c>
      <c r="F9" s="9">
        <f>INDEX($AI$2:$AL$5,MATCH($E9,$AH$2:$AH$5,0),MATCH(F$1,$AI$1:$AL$1,0))</f>
        <v>0.33333333333333331</v>
      </c>
      <c r="G9" s="9">
        <f>INDEX($AI$2:$AL$5,MATCH($E9,$AH$2:$AH$5,0),MATCH(G$1,$AI$1:$AL$1,0))</f>
        <v>0.75</v>
      </c>
      <c r="H9" s="9">
        <f>INDEX($AI$2:$AL$5,MATCH($E9,$AH$2:$AH$5,0),MATCH(H$1,$AI$1:$AL$1,0))</f>
        <v>0</v>
      </c>
      <c r="I9" s="9">
        <f>INDEX($AI$2:$AL$5,MATCH($E9,$AH$2:$AH$5,0),MATCH(I$1,$AI$1:$AL$1,0))</f>
        <v>0</v>
      </c>
      <c r="J9" s="9">
        <f t="shared" si="1"/>
        <v>0.41666666666666669</v>
      </c>
      <c r="K9" s="28" t="b">
        <f t="shared" si="2"/>
        <v>0</v>
      </c>
      <c r="L9" s="28">
        <f t="shared" si="3"/>
        <v>6.25E-2</v>
      </c>
      <c r="M9" s="28">
        <f t="shared" si="0"/>
        <v>6.25E-2</v>
      </c>
      <c r="N9" s="20">
        <f>IF(OR(ISBLANK(C9),ISBLANK(D9)),0,
IF(TEXT(J9,"[hh]:mm")="24:00",D9-C9,
(NETWORKDAYS(C9,D9,Fériés)*J9)-((WEEKDAY(C9,2)&lt;6)*(COUNTIF(Fériés,INT(C9))=0)*(IF(HOUR(C9)/24&gt;=G9,J9,IF(HOUR(C9)/24&gt;=I9,MOD(C9,1)-I9+H9-F9,IF(HOUR(C9)/24&gt;=H9,(H9-F9),IF(HOUR(C9)/24&gt;=F9,MOD(C9,1)-F9,0))))))-((WEEKDAY(D9,2)&lt;6)*(COUNTIF(Fériés,INT(D9))=0)*(IF(HOUR(D9)/24&lt;F9,J9,IF(HOUR(D9)/24&lt;H9,(G9-(I9-H9))-MOD(D9,1),IF(HOUR(D9)/24&lt;I9,(G9-I9),IF(HOUR(D9)/24&lt;G9,G9-MOD(D9,1),0))))))))</f>
        <v>6.25E-2</v>
      </c>
      <c r="AF9" s="16">
        <v>43040</v>
      </c>
    </row>
    <row r="10" spans="1:38" ht="16.5" customHeight="1" x14ac:dyDescent="0.3">
      <c r="A10" s="4">
        <v>2017</v>
      </c>
      <c r="B10" s="4">
        <f>IF(ISBLANK(C10),"",WEEKNUM(C10,2)-1)</f>
        <v>1</v>
      </c>
      <c r="C10" s="14">
        <v>42737.402777777781</v>
      </c>
      <c r="D10" s="14">
        <v>42738.604166666664</v>
      </c>
      <c r="E10" s="6" t="s">
        <v>13</v>
      </c>
      <c r="F10" s="9">
        <f>INDEX($AI$2:$AL$5,MATCH($E10,$AH$2:$AH$5,0),MATCH(F$1,$AI$1:$AL$1,0))</f>
        <v>0.33333333333333331</v>
      </c>
      <c r="G10" s="9">
        <f>INDEX($AI$2:$AL$5,MATCH($E10,$AH$2:$AH$5,0),MATCH(G$1,$AI$1:$AL$1,0))</f>
        <v>0.75</v>
      </c>
      <c r="H10" s="9">
        <f>INDEX($AI$2:$AL$5,MATCH($E10,$AH$2:$AH$5,0),MATCH(H$1,$AI$1:$AL$1,0))</f>
        <v>0</v>
      </c>
      <c r="I10" s="9">
        <f>INDEX($AI$2:$AL$5,MATCH($E10,$AH$2:$AH$5,0),MATCH(I$1,$AI$1:$AL$1,0))</f>
        <v>0</v>
      </c>
      <c r="J10" s="9">
        <f t="shared" si="1"/>
        <v>0.41666666666666669</v>
      </c>
      <c r="K10" s="28" t="b">
        <f t="shared" si="2"/>
        <v>0</v>
      </c>
      <c r="L10" s="28">
        <f t="shared" si="3"/>
        <v>1.2013888888832298</v>
      </c>
      <c r="M10" s="28">
        <f t="shared" si="0"/>
        <v>0.61805555554989655</v>
      </c>
      <c r="N10" s="20">
        <f>IF(OR(ISBLANK(C10),ISBLANK(D10)),0,
IF(TEXT(J10,"[hh]:mm")="24:00",D10-C10,
(NETWORKDAYS(C10,D10,Fériés)*J10)-((WEEKDAY(C10,2)&lt;6)*(COUNTIF(Fériés,INT(C10))=0)*(IF(HOUR(C10)/24&gt;=G10,J10,IF(HOUR(C10)/24&gt;=I10,MOD(C10,1)-I10+H10-F10,IF(HOUR(C10)/24&gt;=H10,(H10-F10),IF(HOUR(C10)/24&gt;=F10,MOD(C10,1)-F10,0))))))-((WEEKDAY(D10,2)&lt;6)*(COUNTIF(Fériés,INT(D10))=0)*(IF(HOUR(D10)/24&lt;F10,J10,IF(HOUR(D10)/24&lt;H10,(G10-(I10-H10))-MOD(D10,1),IF(HOUR(D10)/24&lt;I10,(G10-I10),IF(HOUR(D10)/24&lt;G10,G10-MOD(D10,1),0))))))))</f>
        <v>0.61805555554989655</v>
      </c>
      <c r="AF10" s="16">
        <v>43094</v>
      </c>
    </row>
    <row r="11" spans="1:38" ht="16.5" customHeight="1" x14ac:dyDescent="0.3">
      <c r="A11" s="4">
        <v>2017</v>
      </c>
      <c r="B11" s="4">
        <f>IF(ISBLANK(C11),"",WEEKNUM(C11,2)-1)</f>
        <v>1</v>
      </c>
      <c r="C11" s="14">
        <v>42737.4375</v>
      </c>
      <c r="D11" s="14">
        <v>42737.510416666664</v>
      </c>
      <c r="E11" s="6" t="s">
        <v>13</v>
      </c>
      <c r="F11" s="9">
        <f>INDEX($AI$2:$AL$5,MATCH($E11,$AH$2:$AH$5,0),MATCH(F$1,$AI$1:$AL$1,0))</f>
        <v>0.33333333333333331</v>
      </c>
      <c r="G11" s="9">
        <f>INDEX($AI$2:$AL$5,MATCH($E11,$AH$2:$AH$5,0),MATCH(G$1,$AI$1:$AL$1,0))</f>
        <v>0.75</v>
      </c>
      <c r="H11" s="9">
        <f>INDEX($AI$2:$AL$5,MATCH($E11,$AH$2:$AH$5,0),MATCH(H$1,$AI$1:$AL$1,0))</f>
        <v>0</v>
      </c>
      <c r="I11" s="9">
        <f>INDEX($AI$2:$AL$5,MATCH($E11,$AH$2:$AH$5,0),MATCH(I$1,$AI$1:$AL$1,0))</f>
        <v>0</v>
      </c>
      <c r="J11" s="9">
        <f t="shared" si="1"/>
        <v>0.41666666666666669</v>
      </c>
      <c r="K11" s="28" t="b">
        <f t="shared" si="2"/>
        <v>0</v>
      </c>
      <c r="L11" s="28">
        <f t="shared" si="3"/>
        <v>7.2916666664241347E-2</v>
      </c>
      <c r="M11" s="28">
        <f t="shared" si="0"/>
        <v>7.2916666664241347E-2</v>
      </c>
      <c r="N11" s="20">
        <f>IF(OR(ISBLANK(C11),ISBLANK(D11)),0,
IF(TEXT(J11,"[hh]:mm")="24:00",D11-C11,
(NETWORKDAYS(C11,D11,Fériés)*J11)-((WEEKDAY(C11,2)&lt;6)*(COUNTIF(Fériés,INT(C11))=0)*(IF(HOUR(C11)/24&gt;=G11,J11,IF(HOUR(C11)/24&gt;=I11,MOD(C11,1)-I11+H11-F11,IF(HOUR(C11)/24&gt;=H11,(H11-F11),IF(HOUR(C11)/24&gt;=F11,MOD(C11,1)-F11,0))))))-((WEEKDAY(D11,2)&lt;6)*(COUNTIF(Fériés,INT(D11))=0)*(IF(HOUR(D11)/24&lt;F11,J11,IF(HOUR(D11)/24&lt;H11,(G11-(I11-H11))-MOD(D11,1),IF(HOUR(D11)/24&lt;I11,(G11-I11),IF(HOUR(D11)/24&lt;G11,G11-MOD(D11,1),0))))))))</f>
        <v>7.2916666664241347E-2</v>
      </c>
      <c r="AF11" s="16"/>
    </row>
    <row r="12" spans="1:38" ht="16.5" customHeight="1" x14ac:dyDescent="0.3">
      <c r="A12" s="4">
        <v>2017</v>
      </c>
      <c r="B12" s="4">
        <f>IF(ISBLANK(C12),"",WEEKNUM(C12,2)-1)</f>
        <v>1</v>
      </c>
      <c r="C12" s="14">
        <v>42737.482638888891</v>
      </c>
      <c r="D12" s="14">
        <v>42737.65625</v>
      </c>
      <c r="E12" s="6" t="s">
        <v>13</v>
      </c>
      <c r="F12" s="9">
        <f>INDEX($AI$2:$AL$5,MATCH($E12,$AH$2:$AH$5,0),MATCH(F$1,$AI$1:$AL$1,0))</f>
        <v>0.33333333333333331</v>
      </c>
      <c r="G12" s="9">
        <f>INDEX($AI$2:$AL$5,MATCH($E12,$AH$2:$AH$5,0),MATCH(G$1,$AI$1:$AL$1,0))</f>
        <v>0.75</v>
      </c>
      <c r="H12" s="9">
        <f>INDEX($AI$2:$AL$5,MATCH($E12,$AH$2:$AH$5,0),MATCH(H$1,$AI$1:$AL$1,0))</f>
        <v>0</v>
      </c>
      <c r="I12" s="9">
        <f>INDEX($AI$2:$AL$5,MATCH($E12,$AH$2:$AH$5,0),MATCH(I$1,$AI$1:$AL$1,0))</f>
        <v>0</v>
      </c>
      <c r="J12" s="9">
        <f t="shared" si="1"/>
        <v>0.41666666666666669</v>
      </c>
      <c r="K12" s="28" t="b">
        <f t="shared" si="2"/>
        <v>0</v>
      </c>
      <c r="L12" s="28">
        <f t="shared" si="3"/>
        <v>0.17361111110949423</v>
      </c>
      <c r="M12" s="28">
        <f t="shared" si="0"/>
        <v>0.17361111110949423</v>
      </c>
      <c r="N12" s="20">
        <f>IF(OR(ISBLANK(C12),ISBLANK(D12)),0,
IF(TEXT(J12,"[hh]:mm")="24:00",D12-C12,
(NETWORKDAYS(C12,D12,Fériés)*J12)-((WEEKDAY(C12,2)&lt;6)*(COUNTIF(Fériés,INT(C12))=0)*(IF(HOUR(C12)/24&gt;=G12,J12,IF(HOUR(C12)/24&gt;=I12,MOD(C12,1)-I12+H12-F12,IF(HOUR(C12)/24&gt;=H12,(H12-F12),IF(HOUR(C12)/24&gt;=F12,MOD(C12,1)-F12,0))))))-((WEEKDAY(D12,2)&lt;6)*(COUNTIF(Fériés,INT(D12))=0)*(IF(HOUR(D12)/24&lt;F12,J12,IF(HOUR(D12)/24&lt;H12,(G12-(I12-H12))-MOD(D12,1),IF(HOUR(D12)/24&lt;I12,(G12-I12),IF(HOUR(D12)/24&lt;G12,G12-MOD(D12,1),0))))))))</f>
        <v>0.17361111110949423</v>
      </c>
      <c r="AF12" s="16"/>
    </row>
    <row r="13" spans="1:38" ht="16.5" customHeight="1" x14ac:dyDescent="0.3">
      <c r="A13" s="4">
        <v>2017</v>
      </c>
      <c r="B13" s="4">
        <f>IF(ISBLANK(C13),"",WEEKNUM(C13,2)-1)</f>
        <v>1</v>
      </c>
      <c r="C13" s="14">
        <v>42739.333333333336</v>
      </c>
      <c r="D13" s="14">
        <v>42739.46875</v>
      </c>
      <c r="E13" s="6" t="s">
        <v>13</v>
      </c>
      <c r="F13" s="9">
        <f>INDEX($AI$2:$AL$5,MATCH($E13,$AH$2:$AH$5,0),MATCH(F$1,$AI$1:$AL$1,0))</f>
        <v>0.33333333333333331</v>
      </c>
      <c r="G13" s="9">
        <f>INDEX($AI$2:$AL$5,MATCH($E13,$AH$2:$AH$5,0),MATCH(G$1,$AI$1:$AL$1,0))</f>
        <v>0.75</v>
      </c>
      <c r="H13" s="9">
        <f>INDEX($AI$2:$AL$5,MATCH($E13,$AH$2:$AH$5,0),MATCH(H$1,$AI$1:$AL$1,0))</f>
        <v>0</v>
      </c>
      <c r="I13" s="9">
        <f>INDEX($AI$2:$AL$5,MATCH($E13,$AH$2:$AH$5,0),MATCH(I$1,$AI$1:$AL$1,0))</f>
        <v>0</v>
      </c>
      <c r="J13" s="9">
        <f t="shared" si="1"/>
        <v>0.41666666666666669</v>
      </c>
      <c r="K13" s="28" t="b">
        <f t="shared" si="2"/>
        <v>0</v>
      </c>
      <c r="L13" s="28">
        <f t="shared" si="3"/>
        <v>0.13541666666424135</v>
      </c>
      <c r="M13" s="28">
        <f t="shared" si="0"/>
        <v>0.13541666666424135</v>
      </c>
      <c r="N13" s="20">
        <f>IF(OR(ISBLANK(C13),ISBLANK(D13)),0,
IF(TEXT(J13,"[hh]:mm")="24:00",D13-C13,
(NETWORKDAYS(C13,D13,Fériés)*J13)-((WEEKDAY(C13,2)&lt;6)*(COUNTIF(Fériés,INT(C13))=0)*(IF(HOUR(C13)/24&gt;=G13,J13,IF(HOUR(C13)/24&gt;=I13,MOD(C13,1)-I13+H13-F13,IF(HOUR(C13)/24&gt;=H13,(H13-F13),IF(HOUR(C13)/24&gt;=F13,MOD(C13,1)-F13,0))))))-((WEEKDAY(D13,2)&lt;6)*(COUNTIF(Fériés,INT(D13))=0)*(IF(HOUR(D13)/24&lt;F13,J13,IF(HOUR(D13)/24&lt;H13,(G13-(I13-H13))-MOD(D13,1),IF(HOUR(D13)/24&lt;I13,(G13-I13),IF(HOUR(D13)/24&lt;G13,G13-MOD(D13,1),0))))))))</f>
        <v>0.13541666666424135</v>
      </c>
      <c r="AF13" s="16"/>
    </row>
    <row r="14" spans="1:38" ht="16.5" customHeight="1" x14ac:dyDescent="0.3">
      <c r="A14" s="4">
        <v>2017</v>
      </c>
      <c r="B14" s="4">
        <f>IF(ISBLANK(C14),"",WEEKNUM(C14,2)-1)</f>
        <v>1</v>
      </c>
      <c r="C14" s="14">
        <v>42739.333333333336</v>
      </c>
      <c r="D14" s="14">
        <v>42739.46875</v>
      </c>
      <c r="E14" s="6" t="s">
        <v>11</v>
      </c>
      <c r="F14" s="9">
        <f>INDEX($AI$2:$AL$5,MATCH($E14,$AH$2:$AH$5,0),MATCH(F$1,$AI$1:$AL$1,0))</f>
        <v>0.375</v>
      </c>
      <c r="G14" s="9">
        <f>INDEX($AI$2:$AL$5,MATCH($E14,$AH$2:$AH$5,0),MATCH(G$1,$AI$1:$AL$1,0))</f>
        <v>0.70833333333333337</v>
      </c>
      <c r="H14" s="9">
        <f>INDEX($AI$2:$AL$5,MATCH($E14,$AH$2:$AH$5,0),MATCH(H$1,$AI$1:$AL$1,0))</f>
        <v>0.5</v>
      </c>
      <c r="I14" s="9">
        <f>INDEX($AI$2:$AL$5,MATCH($E14,$AH$2:$AH$5,0),MATCH(I$1,$AI$1:$AL$1,0))</f>
        <v>0.58333333333333337</v>
      </c>
      <c r="J14" s="9">
        <f t="shared" si="1"/>
        <v>0.25</v>
      </c>
      <c r="K14" s="28" t="b">
        <f t="shared" si="2"/>
        <v>0</v>
      </c>
      <c r="L14" s="28">
        <f t="shared" si="3"/>
        <v>0.13541666666424135</v>
      </c>
      <c r="M14" s="28">
        <f t="shared" si="0"/>
        <v>9.375E-2</v>
      </c>
      <c r="N14" s="20">
        <f>IF(OR(ISBLANK(C14),ISBLANK(D14)),0,
IF(TEXT(J14,"[hh]:mm")="24:00",D14-C14,
(NETWORKDAYS(C14,D14,Fériés)*J14)-((WEEKDAY(C14,2)&lt;6)*(COUNTIF(Fériés,INT(C14))=0)*(IF(HOUR(C14)/24&gt;=G14,J14,IF(HOUR(C14)/24&gt;=I14,MOD(C14,1)-I14+H14-F14,IF(HOUR(C14)/24&gt;=H14,(H14-F14),IF(HOUR(C14)/24&gt;=F14,MOD(C14,1)-F14,0))))))-((WEEKDAY(D14,2)&lt;6)*(COUNTIF(Fériés,INT(D14))=0)*(IF(HOUR(D14)/24&lt;F14,J14,IF(HOUR(D14)/24&lt;H14,(G14-(I14-H14))-MOD(D14,1),IF(HOUR(D14)/24&lt;I14,(G14-I14),IF(HOUR(D14)/24&lt;G14,G14-MOD(D14,1),0))))))))</f>
        <v>9.375E-2</v>
      </c>
      <c r="AF14" s="16"/>
    </row>
    <row r="15" spans="1:38" ht="15" customHeight="1" x14ac:dyDescent="0.3">
      <c r="A15" s="4">
        <v>2017</v>
      </c>
      <c r="B15" s="4">
        <f>IF(ISBLANK(C15),"",WEEKNUM(C15,2)-1)</f>
        <v>4</v>
      </c>
      <c r="C15" s="14">
        <v>42759.597222222219</v>
      </c>
      <c r="D15" s="14">
        <v>42759.677083333336</v>
      </c>
      <c r="E15" s="6" t="s">
        <v>13</v>
      </c>
      <c r="F15" s="9">
        <f>INDEX($AI$2:$AL$5,MATCH($E15,$AH$2:$AH$5,0),MATCH(F$1,$AI$1:$AL$1,0))</f>
        <v>0.33333333333333331</v>
      </c>
      <c r="G15" s="9">
        <f>INDEX($AI$2:$AL$5,MATCH($E15,$AH$2:$AH$5,0),MATCH(G$1,$AI$1:$AL$1,0))</f>
        <v>0.75</v>
      </c>
      <c r="H15" s="9">
        <f>INDEX($AI$2:$AL$5,MATCH($E15,$AH$2:$AH$5,0),MATCH(H$1,$AI$1:$AL$1,0))</f>
        <v>0</v>
      </c>
      <c r="I15" s="9">
        <f>INDEX($AI$2:$AL$5,MATCH($E15,$AH$2:$AH$5,0),MATCH(I$1,$AI$1:$AL$1,0))</f>
        <v>0</v>
      </c>
      <c r="J15" s="9">
        <f t="shared" ref="J15:J23" si="5">G15-F15-(I15-H15)</f>
        <v>0.41666666666666669</v>
      </c>
      <c r="K15" s="28" t="b">
        <f t="shared" si="2"/>
        <v>0</v>
      </c>
      <c r="L15" s="28">
        <f t="shared" ref="L15:L23" si="6">D15-C15</f>
        <v>7.9861111116770189E-2</v>
      </c>
      <c r="M15" s="28">
        <f t="shared" si="0"/>
        <v>7.9861111116770189E-2</v>
      </c>
      <c r="N15" s="20">
        <f>IF(OR(ISBLANK(C15),ISBLANK(D15)),0,
IF(TEXT(J15,"[hh]:mm")="24:00",D15-C15,
(NETWORKDAYS(C15,D15,Fériés)*J15)-((WEEKDAY(C15,2)&lt;6)*(COUNTIF(Fériés,INT(C15))=0)*(IF(HOUR(C15)/24&gt;=G15,J15,IF(HOUR(C15)/24&gt;=I15,MOD(C15,1)-I15+H15-F15,IF(HOUR(C15)/24&gt;=H15,(H15-F15),IF(HOUR(C15)/24&gt;=F15,MOD(C15,1)-F15,0))))))-((WEEKDAY(D15,2)&lt;6)*(COUNTIF(Fériés,INT(D15))=0)*(IF(HOUR(D15)/24&lt;F15,J15,IF(HOUR(D15)/24&lt;H15,(G15-(I15-H15))-MOD(D15,1),IF(HOUR(D15)/24&lt;I15,(G15-I15),IF(HOUR(D15)/24&lt;G15,G15-MOD(D15,1),0))))))))</f>
        <v>7.9861111116770189E-2</v>
      </c>
    </row>
    <row r="16" spans="1:38" ht="15" customHeight="1" x14ac:dyDescent="0.3">
      <c r="A16" s="4">
        <v>2017</v>
      </c>
      <c r="B16" s="4">
        <f>IF(ISBLANK(C16),"",WEEKNUM(C16,2)-1)</f>
        <v>4</v>
      </c>
      <c r="C16" s="14">
        <v>42760.333333333336</v>
      </c>
      <c r="D16" s="14">
        <v>42760.645833333336</v>
      </c>
      <c r="E16" s="6" t="s">
        <v>13</v>
      </c>
      <c r="F16" s="9">
        <f>INDEX($AI$2:$AL$5,MATCH($E16,$AH$2:$AH$5,0),MATCH(F$1,$AI$1:$AL$1,0))</f>
        <v>0.33333333333333331</v>
      </c>
      <c r="G16" s="9">
        <f>INDEX($AI$2:$AL$5,MATCH($E16,$AH$2:$AH$5,0),MATCH(G$1,$AI$1:$AL$1,0))</f>
        <v>0.75</v>
      </c>
      <c r="H16" s="9">
        <f>INDEX($AI$2:$AL$5,MATCH($E16,$AH$2:$AH$5,0),MATCH(H$1,$AI$1:$AL$1,0))</f>
        <v>0</v>
      </c>
      <c r="I16" s="9">
        <f>INDEX($AI$2:$AL$5,MATCH($E16,$AH$2:$AH$5,0),MATCH(I$1,$AI$1:$AL$1,0))</f>
        <v>0</v>
      </c>
      <c r="J16" s="9">
        <f t="shared" si="5"/>
        <v>0.41666666666666669</v>
      </c>
      <c r="K16" s="28" t="b">
        <f t="shared" si="2"/>
        <v>0</v>
      </c>
      <c r="L16" s="28">
        <f t="shared" si="6"/>
        <v>0.3125</v>
      </c>
      <c r="M16" s="28">
        <f t="shared" si="0"/>
        <v>0.3125</v>
      </c>
      <c r="N16" s="20">
        <f>IF(OR(ISBLANK(C16),ISBLANK(D16)),0,
IF(TEXT(J16,"[hh]:mm")="24:00",D16-C16,
(NETWORKDAYS(C16,D16,Fériés)*J16)-((WEEKDAY(C16,2)&lt;6)*(COUNTIF(Fériés,INT(C16))=0)*(IF(HOUR(C16)/24&gt;=G16,J16,IF(HOUR(C16)/24&gt;=I16,MOD(C16,1)-I16+H16-F16,IF(HOUR(C16)/24&gt;=H16,(H16-F16),IF(HOUR(C16)/24&gt;=F16,MOD(C16,1)-F16,0))))))-((WEEKDAY(D16,2)&lt;6)*(COUNTIF(Fériés,INT(D16))=0)*(IF(HOUR(D16)/24&lt;F16,J16,IF(HOUR(D16)/24&lt;H16,(G16-(I16-H16))-MOD(D16,1),IF(HOUR(D16)/24&lt;I16,(G16-I16),IF(HOUR(D16)/24&lt;G16,G16-MOD(D16,1),0))))))))</f>
        <v>0.3125</v>
      </c>
    </row>
    <row r="17" spans="1:34" ht="15" customHeight="1" x14ac:dyDescent="0.3">
      <c r="A17" s="4">
        <v>2017</v>
      </c>
      <c r="B17" s="4">
        <f>IF(ISBLANK(C17),"",WEEKNUM(C17,2)-1)</f>
        <v>29</v>
      </c>
      <c r="C17" s="14">
        <v>42933.270833333336</v>
      </c>
      <c r="D17" s="14">
        <v>42935.416666666664</v>
      </c>
      <c r="E17" s="6" t="s">
        <v>14</v>
      </c>
      <c r="F17" s="9">
        <f>INDEX($AI$2:$AL$5,MATCH($E17,$AH$2:$AH$5,0),MATCH(F$1,$AI$1:$AL$1,0))</f>
        <v>0.3125</v>
      </c>
      <c r="G17" s="9">
        <f>INDEX($AI$2:$AL$5,MATCH($E17,$AH$2:$AH$5,0),MATCH(G$1,$AI$1:$AL$1,0))</f>
        <v>0.79166666666666663</v>
      </c>
      <c r="H17" s="9">
        <f>INDEX($AI$2:$AL$5,MATCH($E17,$AH$2:$AH$5,0),MATCH(H$1,$AI$1:$AL$1,0))</f>
        <v>0</v>
      </c>
      <c r="I17" s="9">
        <f>INDEX($AI$2:$AL$5,MATCH($E17,$AH$2:$AH$5,0),MATCH(I$1,$AI$1:$AL$1,0))</f>
        <v>0</v>
      </c>
      <c r="J17" s="9">
        <f t="shared" si="5"/>
        <v>0.47916666666666663</v>
      </c>
      <c r="K17" s="28" t="b">
        <f t="shared" si="2"/>
        <v>0</v>
      </c>
      <c r="L17" s="28">
        <f t="shared" si="6"/>
        <v>2.1458333333284827</v>
      </c>
      <c r="M17" s="28">
        <f t="shared" si="0"/>
        <v>1.1041666666618162</v>
      </c>
      <c r="N17" s="21">
        <f>IF(OR(ISBLANK(C17),ISBLANK(D17)),0,
IF(TEXT(J17,"[hh]:mm")="24:00",D17-C17,
(NETWORKDAYS(C17,D17,Fériés)*J17)-((WEEKDAY(C17,2)&lt;6)*(COUNTIF(Fériés,INT(C17))=0)*(IF(HOUR(C17)/24&gt;=G17,J17,IF(HOUR(C17)/24&gt;=I17,MOD(C17,1)-I17+H17-F17,IF(HOUR(C17)/24&gt;=H17,(H17-F17),IF(HOUR(C17)/24&gt;=F17,MOD(C17,1)-F17,0))))))-((WEEKDAY(D17,2)&lt;6)*(COUNTIF(Fériés,INT(D17))=0)*(IF(HOUR(D17)/24&lt;F17,J17,IF(HOUR(D17)/24&lt;H17,(G17-(I17-H17))-MOD(D17,1),IF(HOUR(D17)/24&lt;I17,(G17-I17),IF(HOUR(D17)/24&lt;G17,G17-MOD(D17,1),0))))))))</f>
        <v>1.1041666666618162</v>
      </c>
      <c r="O17" s="26" t="s">
        <v>28</v>
      </c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</row>
    <row r="18" spans="1:34" ht="15" customHeight="1" x14ac:dyDescent="0.3">
      <c r="A18" s="4">
        <v>2017</v>
      </c>
      <c r="B18" s="4">
        <f>IF(ISBLANK(C18),"",WEEKNUM(C18,2)-1)</f>
        <v>29</v>
      </c>
      <c r="C18" s="14">
        <v>42933.291666666664</v>
      </c>
      <c r="D18" s="14">
        <v>42935.416666666664</v>
      </c>
      <c r="E18" s="6" t="s">
        <v>14</v>
      </c>
      <c r="F18" s="9">
        <f>INDEX($AI$2:$AL$5,MATCH($E18,$AH$2:$AH$5,0),MATCH(F$1,$AI$1:$AL$1,0))</f>
        <v>0.3125</v>
      </c>
      <c r="G18" s="9">
        <f>INDEX($AI$2:$AL$5,MATCH($E18,$AH$2:$AH$5,0),MATCH(G$1,$AI$1:$AL$1,0))</f>
        <v>0.79166666666666663</v>
      </c>
      <c r="H18" s="9">
        <f>INDEX($AI$2:$AL$5,MATCH($E18,$AH$2:$AH$5,0),MATCH(H$1,$AI$1:$AL$1,0))</f>
        <v>0</v>
      </c>
      <c r="I18" s="9">
        <f>INDEX($AI$2:$AL$5,MATCH($E18,$AH$2:$AH$5,0),MATCH(I$1,$AI$1:$AL$1,0))</f>
        <v>0</v>
      </c>
      <c r="J18" s="9">
        <f t="shared" si="5"/>
        <v>0.47916666666666663</v>
      </c>
      <c r="K18" s="28" t="b">
        <f t="shared" si="2"/>
        <v>0</v>
      </c>
      <c r="L18" s="28">
        <f t="shared" si="6"/>
        <v>2.125</v>
      </c>
      <c r="M18" s="28">
        <f t="shared" si="0"/>
        <v>1.0833333333333335</v>
      </c>
      <c r="N18" s="21">
        <f>IF(OR(ISBLANK(C18),ISBLANK(D18)),0,
IF(TEXT(J18,"[hh]:mm")="24:00",D18-C18,
(NETWORKDAYS(C18,D18,Fériés)*J18)-((WEEKDAY(C18,2)&lt;6)*(COUNTIF(Fériés,INT(C18))=0)*(IF(HOUR(C18)/24&gt;=G18,J18,IF(HOUR(C18)/24&gt;=I18,MOD(C18,1)-I18+H18-F18,IF(HOUR(C18)/24&gt;=H18,(H18-F18),IF(HOUR(C18)/24&gt;=F18,MOD(C18,1)-F18,0))))))-((WEEKDAY(D18,2)&lt;6)*(COUNTIF(Fériés,INT(D18))=0)*(IF(HOUR(D18)/24&lt;F18,J18,IF(HOUR(D18)/24&lt;H18,(G18-(I18-H18))-MOD(D18,1),IF(HOUR(D18)/24&lt;I18,(G18-I18),IF(HOUR(D18)/24&lt;G18,G18-MOD(D18,1),0))))))))</f>
        <v>1.0833333333333335</v>
      </c>
      <c r="O18" s="26" t="s">
        <v>28</v>
      </c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</row>
    <row r="19" spans="1:34" ht="15" customHeight="1" x14ac:dyDescent="0.3">
      <c r="A19" s="4">
        <v>2017</v>
      </c>
      <c r="B19" s="4">
        <f>IF(ISBLANK(C19),"",WEEKNUM(C19,2)-1)</f>
        <v>29</v>
      </c>
      <c r="C19" s="14">
        <v>42933.3125</v>
      </c>
      <c r="D19" s="14">
        <v>42935.416666666664</v>
      </c>
      <c r="E19" s="6" t="s">
        <v>14</v>
      </c>
      <c r="F19" s="9">
        <f>INDEX($AI$2:$AL$5,MATCH($E19,$AH$2:$AH$5,0),MATCH(F$1,$AI$1:$AL$1,0))</f>
        <v>0.3125</v>
      </c>
      <c r="G19" s="9">
        <f>INDEX($AI$2:$AL$5,MATCH($E19,$AH$2:$AH$5,0),MATCH(G$1,$AI$1:$AL$1,0))</f>
        <v>0.79166666666666663</v>
      </c>
      <c r="H19" s="9">
        <f>INDEX($AI$2:$AL$5,MATCH($E19,$AH$2:$AH$5,0),MATCH(H$1,$AI$1:$AL$1,0))</f>
        <v>0</v>
      </c>
      <c r="I19" s="9">
        <f>INDEX($AI$2:$AL$5,MATCH($E19,$AH$2:$AH$5,0),MATCH(I$1,$AI$1:$AL$1,0))</f>
        <v>0</v>
      </c>
      <c r="J19" s="9">
        <f t="shared" si="5"/>
        <v>0.47916666666666663</v>
      </c>
      <c r="K19" s="28" t="b">
        <f t="shared" si="2"/>
        <v>0</v>
      </c>
      <c r="L19" s="28">
        <f t="shared" si="6"/>
        <v>2.1041666666642413</v>
      </c>
      <c r="M19" s="28">
        <f t="shared" si="0"/>
        <v>1.0624999999975748</v>
      </c>
      <c r="N19" s="20">
        <f>IF(OR(ISBLANK(C19),ISBLANK(D19)),0,
IF(TEXT(J19,"[hh]:mm")="24:00",D19-C19,
(NETWORKDAYS(C19,D19,Fériés)*J19)-((WEEKDAY(C19,2)&lt;6)*(COUNTIF(Fériés,INT(C19))=0)*(IF(HOUR(C19)/24&gt;=G19,J19,IF(HOUR(C19)/24&gt;=I19,MOD(C19,1)-I19+H19-F19,IF(HOUR(C19)/24&gt;=H19,(H19-F19),IF(HOUR(C19)/24&gt;=F19,MOD(C19,1)-F19,0))))))-((WEEKDAY(D19,2)&lt;6)*(COUNTIF(Fériés,INT(D19))=0)*(IF(HOUR(D19)/24&lt;F19,J19,IF(HOUR(D19)/24&lt;H19,(G19-(I19-H19))-MOD(D19,1),IF(HOUR(D19)/24&lt;I19,(G19-I19),IF(HOUR(D19)/24&lt;G19,G19-MOD(D19,1),0))))))))</f>
        <v>1.0624999999975748</v>
      </c>
      <c r="O19" s="25" t="s">
        <v>21</v>
      </c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</row>
    <row r="20" spans="1:34" ht="15" customHeight="1" x14ac:dyDescent="0.3">
      <c r="A20" s="4">
        <v>2017</v>
      </c>
      <c r="B20" s="4">
        <f>IF(ISBLANK(C20),"",WEEKNUM(C20,2)-1)</f>
        <v>0</v>
      </c>
      <c r="C20" s="14">
        <v>42736.194444444445</v>
      </c>
      <c r="D20" s="14">
        <v>42736.729166666664</v>
      </c>
      <c r="E20" s="6" t="s">
        <v>13</v>
      </c>
      <c r="F20" s="9">
        <f>INDEX($AI$2:$AL$5,MATCH($E20,$AH$2:$AH$5,0),MATCH(F$1,$AI$1:$AL$1,0))</f>
        <v>0.33333333333333331</v>
      </c>
      <c r="G20" s="9">
        <f>INDEX($AI$2:$AL$5,MATCH($E20,$AH$2:$AH$5,0),MATCH(G$1,$AI$1:$AL$1,0))</f>
        <v>0.75</v>
      </c>
      <c r="H20" s="9">
        <f>INDEX($AI$2:$AL$5,MATCH($E20,$AH$2:$AH$5,0),MATCH(H$1,$AI$1:$AL$1,0))</f>
        <v>0</v>
      </c>
      <c r="I20" s="9">
        <f>INDEX($AI$2:$AL$5,MATCH($E20,$AH$2:$AH$5,0),MATCH(I$1,$AI$1:$AL$1,0))</f>
        <v>0</v>
      </c>
      <c r="J20" s="9">
        <f t="shared" si="5"/>
        <v>0.41666666666666669</v>
      </c>
      <c r="K20" s="28" t="b">
        <f t="shared" si="2"/>
        <v>0</v>
      </c>
      <c r="L20" s="28">
        <f t="shared" si="6"/>
        <v>0.53472222221898846</v>
      </c>
      <c r="M20" s="28">
        <f t="shared" si="0"/>
        <v>0</v>
      </c>
      <c r="N20" s="20">
        <f>IF(OR(ISBLANK(C20),ISBLANK(D20)),0,
IF(TEXT(J20,"[hh]:mm")="24:00",D20-C20,
(NETWORKDAYS(C20,D20,Fériés)*J20)-((WEEKDAY(C20,2)&lt;6)*(COUNTIF(Fériés,INT(C20))=0)*(IF(HOUR(C20)/24&gt;=G20,J20,IF(HOUR(C20)/24&gt;=I20,MOD(C20,1)-I20+H20-F20,IF(HOUR(C20)/24&gt;=H20,(H20-F20),IF(HOUR(C20)/24&gt;=F20,MOD(C20,1)-F20,0))))))-((WEEKDAY(D20,2)&lt;6)*(COUNTIF(Fériés,INT(D20))=0)*(IF(HOUR(D20)/24&lt;F20,J20,IF(HOUR(D20)/24&lt;H20,(G20-(I20-H20))-MOD(D20,1),IF(HOUR(D20)/24&lt;I20,(G20-I20),IF(HOUR(D20)/24&lt;G20,G20-MOD(D20,1),0))))))))</f>
        <v>0</v>
      </c>
      <c r="O20" s="25" t="s">
        <v>24</v>
      </c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</row>
    <row r="21" spans="1:34" ht="15" customHeight="1" x14ac:dyDescent="0.3">
      <c r="A21" s="4">
        <v>2017</v>
      </c>
      <c r="B21" s="4">
        <f>IF(ISBLANK(C21),"",WEEKNUM(C21,2)-1)</f>
        <v>4</v>
      </c>
      <c r="C21" s="14">
        <v>42762.322916666664</v>
      </c>
      <c r="D21" s="14">
        <v>42762.381944444445</v>
      </c>
      <c r="E21" s="6" t="s">
        <v>13</v>
      </c>
      <c r="F21" s="9">
        <f>INDEX($AI$2:$AL$5,MATCH($E21,$AH$2:$AH$5,0),MATCH(F$1,$AI$1:$AL$1,0))</f>
        <v>0.33333333333333331</v>
      </c>
      <c r="G21" s="9">
        <f>INDEX($AI$2:$AL$5,MATCH($E21,$AH$2:$AH$5,0),MATCH(G$1,$AI$1:$AL$1,0))</f>
        <v>0.75</v>
      </c>
      <c r="H21" s="9">
        <f>INDEX($AI$2:$AL$5,MATCH($E21,$AH$2:$AH$5,0),MATCH(H$1,$AI$1:$AL$1,0))</f>
        <v>0</v>
      </c>
      <c r="I21" s="9">
        <f>INDEX($AI$2:$AL$5,MATCH($E21,$AH$2:$AH$5,0),MATCH(I$1,$AI$1:$AL$1,0))</f>
        <v>0</v>
      </c>
      <c r="J21" s="9">
        <f t="shared" si="5"/>
        <v>0.41666666666666669</v>
      </c>
      <c r="K21" s="28" t="b">
        <f t="shared" si="2"/>
        <v>0</v>
      </c>
      <c r="L21" s="28">
        <f t="shared" si="6"/>
        <v>5.9027777781011537E-2</v>
      </c>
      <c r="M21" s="28">
        <f t="shared" si="0"/>
        <v>5.9027777781011537E-2</v>
      </c>
      <c r="N21" s="21">
        <f>IF(OR(ISBLANK(C21),ISBLANK(D21)),0,
IF(TEXT(J21,"[hh]:mm")="24:00",D21-C21,
(NETWORKDAYS(C21,D21,Fériés)*J21)-((WEEKDAY(C21,2)&lt;6)*(COUNTIF(Fériés,INT(C21))=0)*(IF(HOUR(C21)/24&gt;=G21,J21,IF(HOUR(C21)/24&gt;=I21,MOD(C21,1)-I21+H21-F21,IF(HOUR(C21)/24&gt;=H21,(H21-F21),IF(HOUR(C21)/24&gt;=F21,MOD(C21,1)-F21,0))))))-((WEEKDAY(D21,2)&lt;6)*(COUNTIF(Fériés,INT(D21))=0)*(IF(HOUR(D21)/24&lt;F21,J21,IF(HOUR(D21)/24&lt;H21,(G21-(I21-H21))-MOD(D21,1),IF(HOUR(D21)/24&lt;I21,(G21-I21),IF(HOUR(D21)/24&lt;G21,G21-MOD(D21,1),0))))))))</f>
        <v>5.9027777781011537E-2</v>
      </c>
      <c r="O21" s="24" t="s">
        <v>22</v>
      </c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</row>
    <row r="22" spans="1:34" ht="15" customHeight="1" x14ac:dyDescent="0.3">
      <c r="A22" s="4">
        <v>2017</v>
      </c>
      <c r="B22" s="4">
        <f>IF(ISBLANK(C22),"",WEEKNUM(C22,2)-1)</f>
        <v>4</v>
      </c>
      <c r="C22" s="14">
        <v>42762.3125</v>
      </c>
      <c r="D22" s="14">
        <v>42762.4375</v>
      </c>
      <c r="E22" s="6" t="s">
        <v>10</v>
      </c>
      <c r="F22" s="9">
        <f>INDEX($AI$2:$AL$5,MATCH($E22,$AH$2:$AH$5,0),MATCH(F$1,$AI$1:$AL$1,0))</f>
        <v>0</v>
      </c>
      <c r="G22" s="9" t="str">
        <f>INDEX($AI$2:$AL$5,MATCH($E22,$AH$2:$AH$5,0),MATCH(G$1,$AI$1:$AL$1,0))</f>
        <v>24:00</v>
      </c>
      <c r="H22" s="9">
        <f>INDEX($AI$2:$AL$5,MATCH($E22,$AH$2:$AH$5,0),MATCH(H$1,$AI$1:$AL$1,0))</f>
        <v>0</v>
      </c>
      <c r="I22" s="9">
        <f>INDEX($AI$2:$AL$5,MATCH($E22,$AH$2:$AH$5,0),MATCH(I$1,$AI$1:$AL$1,0))</f>
        <v>0</v>
      </c>
      <c r="J22" s="9">
        <f t="shared" si="5"/>
        <v>1</v>
      </c>
      <c r="K22" s="28" t="b">
        <f t="shared" si="2"/>
        <v>1</v>
      </c>
      <c r="L22" s="28">
        <f t="shared" si="6"/>
        <v>0.125</v>
      </c>
      <c r="M22" s="28">
        <f t="shared" si="0"/>
        <v>0.125</v>
      </c>
      <c r="N22" s="20">
        <f>IF(OR(ISBLANK(C22),ISBLANK(D22)),0,
IF(TEXT(J22,"[hh]:mm")="24:00",D22-C22,
(NETWORKDAYS(C22,D22,Fériés)*J22)-((WEEKDAY(C22,2)&lt;6)*(COUNTIF(Fériés,INT(C22))=0)*(IF(HOUR(C22)/24&gt;=G22,J22,IF(HOUR(C22)/24&gt;=I22,MOD(C22,1)-I22+H22-F22,IF(HOUR(C22)/24&gt;=H22,(H22-F22),IF(HOUR(C22)/24&gt;=F22,MOD(C22,1)-F22,0))))))-((WEEKDAY(D22,2)&lt;6)*(COUNTIF(Fériés,INT(D22))=0)*(IF(HOUR(D22)/24&lt;F22,J22,IF(HOUR(D22)/24&lt;H22,(G22-(I22-H22))-MOD(D22,1),IF(HOUR(D22)/24&lt;I22,(G22-I22),IF(HOUR(D22)/24&lt;G22,G22-MOD(D22,1),0))))))))</f>
        <v>0.125</v>
      </c>
      <c r="O22" s="25" t="s">
        <v>25</v>
      </c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</row>
    <row r="23" spans="1:34" ht="15" customHeight="1" x14ac:dyDescent="0.3">
      <c r="A23" s="4">
        <v>2017</v>
      </c>
      <c r="B23" s="4">
        <f>IF(ISBLANK(C23),"",WEEKNUM(C23,2)-1)</f>
        <v>28</v>
      </c>
      <c r="C23" s="14">
        <v>42930.3125</v>
      </c>
      <c r="D23" s="14">
        <v>42933.4375</v>
      </c>
      <c r="E23" s="6" t="s">
        <v>13</v>
      </c>
      <c r="F23" s="9">
        <f>INDEX($AI$2:$AL$5,MATCH($E23,$AH$2:$AH$5,0),MATCH(F$1,$AI$1:$AL$1,0))</f>
        <v>0.33333333333333331</v>
      </c>
      <c r="G23" s="9">
        <f>INDEX($AI$2:$AL$5,MATCH($E23,$AH$2:$AH$5,0),MATCH(G$1,$AI$1:$AL$1,0))</f>
        <v>0.75</v>
      </c>
      <c r="H23" s="9">
        <f>INDEX($AI$2:$AL$5,MATCH($E23,$AH$2:$AH$5,0),MATCH(H$1,$AI$1:$AL$1,0))</f>
        <v>0</v>
      </c>
      <c r="I23" s="9">
        <f>INDEX($AI$2:$AL$5,MATCH($E23,$AH$2:$AH$5,0),MATCH(I$1,$AI$1:$AL$1,0))</f>
        <v>0</v>
      </c>
      <c r="J23" s="9">
        <f t="shared" si="5"/>
        <v>0.41666666666666669</v>
      </c>
      <c r="K23" s="28" t="b">
        <f t="shared" si="2"/>
        <v>0</v>
      </c>
      <c r="L23" s="28">
        <f t="shared" si="6"/>
        <v>3.125</v>
      </c>
      <c r="M23" s="28">
        <f t="shared" si="0"/>
        <v>0.10416666666666669</v>
      </c>
      <c r="N23" s="20">
        <f>IF(OR(ISBLANK(C23),ISBLANK(D23)),0,
IF(TEXT(J23,"[hh]:mm")="24:00",D23-C23,
(NETWORKDAYS(C23,D23,Fériés)*J23)-((WEEKDAY(C23,2)&lt;6)*(COUNTIF(Fériés,INT(C23))=0)*(IF(HOUR(C23)/24&gt;=G23,J23,IF(HOUR(C23)/24&gt;=I23,MOD(C23,1)-I23+H23-F23,IF(HOUR(C23)/24&gt;=H23,(H23-F23),IF(HOUR(C23)/24&gt;=F23,MOD(C23,1)-F23,0))))))-((WEEKDAY(D23,2)&lt;6)*(COUNTIF(Fériés,INT(D23))=0)*(IF(HOUR(D23)/24&lt;F23,J23,IF(HOUR(D23)/24&lt;H23,(G23-(I23-H23))-MOD(D23,1),IF(HOUR(D23)/24&lt;I23,(G23-I23),IF(HOUR(D23)/24&lt;G23,G23-MOD(D23,1),0))))))))</f>
        <v>0.10416666666666669</v>
      </c>
      <c r="O23" s="25" t="s">
        <v>26</v>
      </c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</row>
    <row r="24" spans="1:34" x14ac:dyDescent="0.3">
      <c r="A24" s="4">
        <v>2018</v>
      </c>
      <c r="B24" s="4">
        <f t="shared" ref="B24:B26" si="7">IF(ISBLANK(C24),"",WEEKNUM(C24,2)-1)</f>
        <v>1</v>
      </c>
      <c r="C24" s="14">
        <v>42737.194444444445</v>
      </c>
      <c r="D24" s="14">
        <v>42737.729166666664</v>
      </c>
      <c r="E24" s="6" t="s">
        <v>13</v>
      </c>
      <c r="F24" s="9">
        <f>INDEX($AI$2:$AL$5,MATCH($E24,$AH$2:$AH$5,0),MATCH(F$1,$AI$1:$AL$1,0))</f>
        <v>0.33333333333333331</v>
      </c>
      <c r="G24" s="9">
        <f>INDEX($AI$2:$AL$5,MATCH($E24,$AH$2:$AH$5,0),MATCH(G$1,$AI$1:$AL$1,0))</f>
        <v>0.75</v>
      </c>
      <c r="H24" s="9">
        <f>INDEX($AI$2:$AL$5,MATCH($E24,$AH$2:$AH$5,0),MATCH(H$1,$AI$1:$AL$1,0))</f>
        <v>0</v>
      </c>
      <c r="I24" s="9">
        <f>INDEX($AI$2:$AL$5,MATCH($E24,$AH$2:$AH$5,0),MATCH(I$1,$AI$1:$AL$1,0))</f>
        <v>0</v>
      </c>
      <c r="J24" s="9">
        <f t="shared" ref="J24:J26" si="8">G24-F24-(I24-H24)</f>
        <v>0.41666666666666669</v>
      </c>
      <c r="K24" s="28" t="b">
        <f t="shared" ref="K24:K26" si="9">TEXT(J24,"[hh]:mm")="24:00"</f>
        <v>0</v>
      </c>
      <c r="L24" s="28">
        <f t="shared" ref="L24:L26" si="10">D24-C24</f>
        <v>0.53472222221898846</v>
      </c>
      <c r="M24" s="28">
        <f t="shared" ref="M24:M26" si="11">(NETWORKDAYS(C24,D24,Fériés)*J24)-((WEEKDAY(C24,2)&lt;6)*(COUNTIF(Fériés,INT(C24))=0)*(IF(HOUR(C24)/24&gt;=G24,J24,IF(HOUR(C24)/24&gt;=I24,MOD(C24,1)-I24+H24-F24,IF(HOUR(C24)/24&gt;=H24,(H24-F24),IF(HOUR(C24)/24&gt;=F24,MOD(C24,1)-F24,0))))))-((WEEKDAY(D24,2)&lt;6)*(COUNTIF(Fériés,INT(D24))=0)*(IF(HOUR(D24)/24&lt;F24,J24,IF(HOUR(D24)/24&lt;H24,(G24-(I24-H24))-MOD(D24,1),IF(HOUR(D24)/24&lt;I24,(G24-I24),IF(HOUR(D24)/24&lt;G24,G24-MOD(D24,1),0))))))</f>
        <v>0.53472222221898846</v>
      </c>
      <c r="N24" s="21">
        <f>IF(OR(ISBLANK(C24),ISBLANK(D24)),0,
IF(TEXT(J24,"[hh]:mm")="24:00",D24-C24,
(NETWORKDAYS(C24,D24,Fériés)*J24)-((WEEKDAY(C24,2)&lt;6)*(COUNTIF(Fériés,INT(C24))=0)*(IF(HOUR(C24)/24&gt;=G24,J24,IF(HOUR(C24)/24&gt;=I24,MOD(C24,1)-I24+H24-F24,IF(HOUR(C24)/24&gt;=H24,(H24-F24),IF(HOUR(C24)/24&gt;=F24,MOD(C24,1)-F24,0))))))-((WEEKDAY(D24,2)&lt;6)*(COUNTIF(Fériés,INT(D24))=0)*(IF(HOUR(D24)/24&lt;F24,J24,IF(HOUR(D24)/24&lt;H24,(G24-(I24-H24))-MOD(D24,1),IF(HOUR(D24)/24&lt;I24,(G24-I24),IF(HOUR(D24)/24&lt;G24,G24-MOD(D24,1),0))))))))</f>
        <v>0.53472222221898846</v>
      </c>
      <c r="O24" s="26" t="s">
        <v>20</v>
      </c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3"/>
      <c r="AB24" s="3"/>
      <c r="AC24" s="3"/>
      <c r="AD24" s="3"/>
      <c r="AE24" s="3"/>
      <c r="AF24" s="3"/>
      <c r="AG24" s="3"/>
      <c r="AH24" s="3"/>
    </row>
    <row r="25" spans="1:34" x14ac:dyDescent="0.3">
      <c r="A25" s="4">
        <v>2019</v>
      </c>
      <c r="B25" s="4">
        <f t="shared" si="7"/>
        <v>5</v>
      </c>
      <c r="C25" s="14">
        <v>42765.208333333336</v>
      </c>
      <c r="D25" s="14">
        <v>42765.5</v>
      </c>
      <c r="E25" s="6" t="s">
        <v>13</v>
      </c>
      <c r="F25" s="9">
        <f>INDEX($AI$2:$AL$5,MATCH($E25,$AH$2:$AH$5,0),MATCH(F$1,$AI$1:$AL$1,0))</f>
        <v>0.33333333333333331</v>
      </c>
      <c r="G25" s="9">
        <f>INDEX($AI$2:$AL$5,MATCH($E25,$AH$2:$AH$5,0),MATCH(G$1,$AI$1:$AL$1,0))</f>
        <v>0.75</v>
      </c>
      <c r="H25" s="9">
        <f>INDEX($AI$2:$AL$5,MATCH($E25,$AH$2:$AH$5,0),MATCH(H$1,$AI$1:$AL$1,0))</f>
        <v>0</v>
      </c>
      <c r="I25" s="9">
        <f>INDEX($AI$2:$AL$5,MATCH($E25,$AH$2:$AH$5,0),MATCH(I$1,$AI$1:$AL$1,0))</f>
        <v>0</v>
      </c>
      <c r="J25" s="9">
        <f t="shared" si="8"/>
        <v>0.41666666666666669</v>
      </c>
      <c r="K25" s="28" t="b">
        <f t="shared" si="9"/>
        <v>0</v>
      </c>
      <c r="L25" s="28">
        <f t="shared" si="10"/>
        <v>0.29166666666424135</v>
      </c>
      <c r="M25" s="28">
        <f t="shared" si="11"/>
        <v>0.29166666666424135</v>
      </c>
      <c r="N25" s="21">
        <f>IF(OR(ISBLANK(C25),ISBLANK(D25)),0,
IF(TEXT(J25,"[hh]:mm")="24:00",D25-C25,
(NETWORKDAYS(C25,D25,Fériés)*J25)-((WEEKDAY(C25,2)&lt;6)*(COUNTIF(Fériés,INT(C25))=0)*(IF(HOUR(C25)/24&gt;=G25,J25,IF(HOUR(C25)/24&gt;=I25,MOD(C25,1)-I25+H25-F25,IF(HOUR(C25)/24&gt;=H25,(H25-F25),IF(HOUR(C25)/24&gt;=F25,MOD(C25,1)-F25,0))))))-((WEEKDAY(D25,2)&lt;6)*(COUNTIF(Fériés,INT(D25))=0)*(IF(HOUR(D25)/24&lt;F25,J25,IF(HOUR(D25)/24&lt;H25,(G25-(I25-H25))-MOD(D25,1),IF(HOUR(D25)/24&lt;I25,(G25-I25),IF(HOUR(D25)/24&lt;G25,G25-MOD(D25,1),0))))))))</f>
        <v>0.29166666666424135</v>
      </c>
      <c r="O25" s="26" t="s">
        <v>27</v>
      </c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</row>
    <row r="26" spans="1:34" x14ac:dyDescent="0.3">
      <c r="A26" s="4">
        <v>2020</v>
      </c>
      <c r="B26" s="4">
        <f t="shared" si="7"/>
        <v>5</v>
      </c>
      <c r="C26" s="14">
        <v>42765.270833333336</v>
      </c>
      <c r="D26" s="14">
        <v>42765.520833333336</v>
      </c>
      <c r="E26" s="6" t="s">
        <v>14</v>
      </c>
      <c r="F26" s="9">
        <f>INDEX($AI$2:$AL$5,MATCH($E26,$AH$2:$AH$5,0),MATCH(F$1,$AI$1:$AL$1,0))</f>
        <v>0.3125</v>
      </c>
      <c r="G26" s="9">
        <f>INDEX($AI$2:$AL$5,MATCH($E26,$AH$2:$AH$5,0),MATCH(G$1,$AI$1:$AL$1,0))</f>
        <v>0.79166666666666663</v>
      </c>
      <c r="H26" s="9">
        <f>INDEX($AI$2:$AL$5,MATCH($E26,$AH$2:$AH$5,0),MATCH(H$1,$AI$1:$AL$1,0))</f>
        <v>0</v>
      </c>
      <c r="I26" s="9">
        <f>INDEX($AI$2:$AL$5,MATCH($E26,$AH$2:$AH$5,0),MATCH(I$1,$AI$1:$AL$1,0))</f>
        <v>0</v>
      </c>
      <c r="J26" s="9">
        <f t="shared" si="8"/>
        <v>0.47916666666666663</v>
      </c>
      <c r="K26" s="28" t="b">
        <f t="shared" si="9"/>
        <v>0</v>
      </c>
      <c r="L26" s="28">
        <f t="shared" si="10"/>
        <v>0.25</v>
      </c>
      <c r="M26" s="28">
        <f t="shared" si="11"/>
        <v>0.25</v>
      </c>
      <c r="N26" s="21">
        <f>IF(OR(ISBLANK(C26),ISBLANK(D26)),0,
IF(TEXT(J26,"[hh]:mm")="24:00",D26-C26,
(NETWORKDAYS(C26,D26,Fériés)*J26)-((WEEKDAY(C26,2)&lt;6)*(COUNTIF(Fériés,INT(C26))=0)*(IF(HOUR(C26)/24&gt;=G26,J26,IF(HOUR(C26)/24&gt;=I26,MOD(C26,1)-I26+H26-F26,IF(HOUR(C26)/24&gt;=H26,(H26-F26),IF(HOUR(C26)/24&gt;=F26,MOD(C26,1)-F26,0))))))-((WEEKDAY(D26,2)&lt;6)*(COUNTIF(Fériés,INT(D26))=0)*(IF(HOUR(D26)/24&lt;F26,J26,IF(HOUR(D26)/24&lt;H26,(G26-(I26-H26))-MOD(D26,1),IF(HOUR(D26)/24&lt;I26,(G26-I26),IF(HOUR(D26)/24&lt;G26,G26-MOD(D26,1),0))))))))</f>
        <v>0.25</v>
      </c>
      <c r="O26" s="26" t="s">
        <v>23</v>
      </c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</row>
  </sheetData>
  <autoFilter ref="A1:N23"/>
  <dataConsolidate/>
  <dataValidations count="1">
    <dataValidation type="list" allowBlank="1" showInputMessage="1" showErrorMessage="1" sqref="E2:E26">
      <formula1>$AH$2:$AH$6</formula1>
    </dataValidation>
  </dataValidations>
  <pageMargins left="0.25" right="0.25" top="0.75" bottom="0.75" header="0.3" footer="0.3"/>
  <pageSetup paperSize="9" scale="10" orientation="landscape" horizontalDpi="4294967295" verticalDpi="4294967295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Incidents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EBA</dc:creator>
  <cp:lastModifiedBy>BAGDATLI Ercan</cp:lastModifiedBy>
  <cp:lastPrinted>2016-12-15T15:47:18Z</cp:lastPrinted>
  <dcterms:created xsi:type="dcterms:W3CDTF">2006-09-16T00:00:00Z</dcterms:created>
  <dcterms:modified xsi:type="dcterms:W3CDTF">2017-01-30T16:11:38Z</dcterms:modified>
</cp:coreProperties>
</file>