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05" yWindow="1380" windowWidth="15045" windowHeight="8040" activeTab="3"/>
  </bookViews>
  <sheets>
    <sheet name="Qlik" sheetId="3" r:id="rId1"/>
    <sheet name="Lieu-vie" sheetId="2" r:id="rId2"/>
    <sheet name="Balance" sheetId="5" r:id="rId3"/>
    <sheet name="LAMal" sheetId="1" r:id="rId4"/>
    <sheet name="Médecin-EMS" sheetId="6" r:id="rId5"/>
    <sheet name="Gest.-IPA" sheetId="7" r:id="rId6"/>
    <sheet name="Prime 2018" sheetId="8" r:id="rId7"/>
    <sheet name="Tab.-Job" sheetId="4" r:id="rId8"/>
  </sheets>
  <definedNames>
    <definedName name="_xlnm._FilterDatabase" localSheetId="2" hidden="1">Balance!$A$6:$O$15</definedName>
    <definedName name="_xlnm._FilterDatabase" localSheetId="3" hidden="1">LAMal!$A$8:$AL$65</definedName>
    <definedName name="_xlnm._FilterDatabase" localSheetId="1" hidden="1">'Lieu-vie'!$A$1:$T$15</definedName>
    <definedName name="_xlnm._FilterDatabase" localSheetId="4" hidden="1">'Médecin-EMS'!$A$1:$F$1</definedName>
    <definedName name="_xlnm._FilterDatabase" localSheetId="0" hidden="1">Qlik!$A$1:$BF$10</definedName>
    <definedName name="_xlnm._FilterDatabase" localSheetId="7" hidden="1">'Tab.-Job'!$A$1:$AU$10</definedName>
    <definedName name="_xlnm.Print_Titles" localSheetId="4">'Médecin-EMS'!$A:$B</definedName>
    <definedName name="_xlnm.Print_Area" localSheetId="4">'Médecin-EMS'!$A$1:$F$52</definedName>
  </definedNames>
  <calcPr calcId="145621" refMode="R1C1"/>
</workbook>
</file>

<file path=xl/calcChain.xml><?xml version="1.0" encoding="utf-8"?>
<calcChain xmlns="http://schemas.openxmlformats.org/spreadsheetml/2006/main">
  <c r="AK9" i="1" l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L10" i="1" l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9" i="1"/>
  <c r="AJ62" i="1" l="1"/>
  <c r="K5" i="4"/>
  <c r="K2" i="4"/>
  <c r="K4" i="4"/>
  <c r="K6" i="4"/>
  <c r="K7" i="4"/>
  <c r="K8" i="4"/>
  <c r="K9" i="4"/>
  <c r="K10" i="4"/>
  <c r="K3" i="4"/>
  <c r="N4" i="4" l="1"/>
  <c r="N5" i="4"/>
  <c r="N6" i="4"/>
  <c r="N7" i="4"/>
  <c r="N8" i="4"/>
  <c r="N9" i="4"/>
  <c r="N10" i="4"/>
  <c r="N2" i="4"/>
  <c r="N3" i="4"/>
  <c r="Z2" i="4" l="1"/>
  <c r="AA2" i="4"/>
  <c r="AF2" i="4"/>
  <c r="Z3" i="4"/>
  <c r="AA3" i="4"/>
  <c r="AF3" i="4"/>
  <c r="Z4" i="4"/>
  <c r="AA4" i="4"/>
  <c r="AF4" i="4"/>
  <c r="Z5" i="4"/>
  <c r="AA5" i="4"/>
  <c r="AF5" i="4"/>
  <c r="Z6" i="4"/>
  <c r="AA6" i="4"/>
  <c r="AF6" i="4"/>
  <c r="Z7" i="4"/>
  <c r="AA7" i="4"/>
  <c r="AF7" i="4"/>
  <c r="Z8" i="4"/>
  <c r="AA8" i="4"/>
  <c r="AF8" i="4"/>
  <c r="Z9" i="4"/>
  <c r="AA9" i="4"/>
  <c r="AF9" i="4"/>
  <c r="Z10" i="4"/>
  <c r="AA10" i="4"/>
  <c r="AF10" i="4"/>
  <c r="D2" i="4" l="1"/>
  <c r="E2" i="4" s="1"/>
  <c r="D3" i="4"/>
  <c r="E3" i="4" s="1"/>
  <c r="D4" i="4"/>
  <c r="E4" i="4" s="1"/>
  <c r="D5" i="4"/>
  <c r="E5" i="4" s="1"/>
  <c r="D6" i="4"/>
  <c r="E6" i="4" s="1"/>
  <c r="D7" i="4"/>
  <c r="E7" i="4" s="1"/>
  <c r="D8" i="4"/>
  <c r="E8" i="4" s="1"/>
  <c r="D9" i="4"/>
  <c r="E9" i="4" s="1"/>
  <c r="D10" i="4"/>
  <c r="E10" i="4" s="1"/>
  <c r="B4" i="4"/>
  <c r="AS4" i="4" s="1"/>
  <c r="C4" i="4"/>
  <c r="F4" i="4"/>
  <c r="G4" i="4"/>
  <c r="I4" i="4" s="1"/>
  <c r="H4" i="4"/>
  <c r="J4" i="4"/>
  <c r="P4" i="4"/>
  <c r="Q4" i="4"/>
  <c r="R4" i="4"/>
  <c r="S4" i="4"/>
  <c r="T4" i="4" s="1"/>
  <c r="U4" i="4"/>
  <c r="V4" i="4"/>
  <c r="W4" i="4"/>
  <c r="X4" i="4"/>
  <c r="Y4" i="4"/>
  <c r="AG4" i="4"/>
  <c r="AH4" i="4"/>
  <c r="AI4" i="4"/>
  <c r="AJ4" i="4"/>
  <c r="AK4" i="4"/>
  <c r="AL4" i="4" s="1"/>
  <c r="AM4" i="4"/>
  <c r="AN4" i="4"/>
  <c r="AO4" i="4"/>
  <c r="AR4" i="4" s="1"/>
  <c r="AP4" i="4"/>
  <c r="B5" i="4"/>
  <c r="AS5" i="4" s="1"/>
  <c r="C5" i="4"/>
  <c r="F5" i="4"/>
  <c r="G5" i="4"/>
  <c r="I5" i="4" s="1"/>
  <c r="H5" i="4"/>
  <c r="J5" i="4"/>
  <c r="P5" i="4"/>
  <c r="Q5" i="4"/>
  <c r="R5" i="4"/>
  <c r="S5" i="4"/>
  <c r="T5" i="4" s="1"/>
  <c r="U5" i="4"/>
  <c r="V5" i="4"/>
  <c r="W5" i="4"/>
  <c r="X5" i="4"/>
  <c r="Y5" i="4"/>
  <c r="AG5" i="4"/>
  <c r="AH5" i="4"/>
  <c r="AI5" i="4"/>
  <c r="AJ5" i="4"/>
  <c r="AK5" i="4"/>
  <c r="AL5" i="4" s="1"/>
  <c r="AM5" i="4"/>
  <c r="AN5" i="4"/>
  <c r="AO5" i="4"/>
  <c r="AR5" i="4" s="1"/>
  <c r="AP5" i="4"/>
  <c r="B6" i="4"/>
  <c r="AS6" i="4" s="1"/>
  <c r="C6" i="4"/>
  <c r="F6" i="4"/>
  <c r="G6" i="4"/>
  <c r="I6" i="4" s="1"/>
  <c r="H6" i="4"/>
  <c r="J6" i="4"/>
  <c r="P6" i="4"/>
  <c r="Q6" i="4"/>
  <c r="R6" i="4"/>
  <c r="S6" i="4"/>
  <c r="T6" i="4" s="1"/>
  <c r="U6" i="4"/>
  <c r="V6" i="4"/>
  <c r="W6" i="4"/>
  <c r="X6" i="4"/>
  <c r="Y6" i="4"/>
  <c r="AG6" i="4"/>
  <c r="AH6" i="4"/>
  <c r="AI6" i="4"/>
  <c r="AJ6" i="4"/>
  <c r="AK6" i="4"/>
  <c r="AL6" i="4" s="1"/>
  <c r="AM6" i="4"/>
  <c r="AN6" i="4"/>
  <c r="AO6" i="4"/>
  <c r="AR6" i="4" s="1"/>
  <c r="AP6" i="4"/>
  <c r="B7" i="4"/>
  <c r="AS7" i="4" s="1"/>
  <c r="C7" i="4"/>
  <c r="F7" i="4"/>
  <c r="G7" i="4"/>
  <c r="I7" i="4" s="1"/>
  <c r="H7" i="4"/>
  <c r="J7" i="4"/>
  <c r="P7" i="4"/>
  <c r="Q7" i="4"/>
  <c r="R7" i="4"/>
  <c r="S7" i="4"/>
  <c r="T7" i="4" s="1"/>
  <c r="U7" i="4"/>
  <c r="V7" i="4"/>
  <c r="W7" i="4"/>
  <c r="X7" i="4"/>
  <c r="Y7" i="4"/>
  <c r="AG7" i="4"/>
  <c r="AH7" i="4"/>
  <c r="AI7" i="4"/>
  <c r="AJ7" i="4"/>
  <c r="AK7" i="4"/>
  <c r="AL7" i="4" s="1"/>
  <c r="AM7" i="4"/>
  <c r="AN7" i="4"/>
  <c r="AO7" i="4"/>
  <c r="AR7" i="4" s="1"/>
  <c r="AP7" i="4"/>
  <c r="B8" i="4"/>
  <c r="AS8" i="4" s="1"/>
  <c r="C8" i="4"/>
  <c r="F8" i="4"/>
  <c r="G8" i="4"/>
  <c r="I8" i="4" s="1"/>
  <c r="H8" i="4"/>
  <c r="J8" i="4"/>
  <c r="P8" i="4"/>
  <c r="Q8" i="4"/>
  <c r="R8" i="4"/>
  <c r="S8" i="4"/>
  <c r="T8" i="4" s="1"/>
  <c r="U8" i="4"/>
  <c r="V8" i="4"/>
  <c r="W8" i="4"/>
  <c r="X8" i="4"/>
  <c r="Y8" i="4"/>
  <c r="AG8" i="4"/>
  <c r="AH8" i="4"/>
  <c r="AI8" i="4"/>
  <c r="AJ8" i="4"/>
  <c r="AK8" i="4"/>
  <c r="AL8" i="4" s="1"/>
  <c r="AM8" i="4"/>
  <c r="AN8" i="4"/>
  <c r="AO8" i="4"/>
  <c r="AR8" i="4" s="1"/>
  <c r="AP8" i="4"/>
  <c r="B9" i="4"/>
  <c r="AS9" i="4" s="1"/>
  <c r="C9" i="4"/>
  <c r="F9" i="4"/>
  <c r="G9" i="4"/>
  <c r="I9" i="4" s="1"/>
  <c r="H9" i="4"/>
  <c r="J9" i="4"/>
  <c r="P9" i="4"/>
  <c r="Q9" i="4"/>
  <c r="R9" i="4"/>
  <c r="S9" i="4"/>
  <c r="T9" i="4" s="1"/>
  <c r="U9" i="4"/>
  <c r="V9" i="4"/>
  <c r="W9" i="4"/>
  <c r="X9" i="4"/>
  <c r="Y9" i="4"/>
  <c r="AG9" i="4"/>
  <c r="AH9" i="4"/>
  <c r="AI9" i="4"/>
  <c r="AJ9" i="4"/>
  <c r="AK9" i="4"/>
  <c r="AL9" i="4" s="1"/>
  <c r="AM9" i="4"/>
  <c r="AN9" i="4"/>
  <c r="AO9" i="4"/>
  <c r="AR9" i="4" s="1"/>
  <c r="AP9" i="4"/>
  <c r="B10" i="4"/>
  <c r="AS10" i="4" s="1"/>
  <c r="C10" i="4"/>
  <c r="F10" i="4"/>
  <c r="G10" i="4"/>
  <c r="I10" i="4" s="1"/>
  <c r="H10" i="4"/>
  <c r="J10" i="4"/>
  <c r="P10" i="4"/>
  <c r="Q10" i="4"/>
  <c r="R10" i="4"/>
  <c r="S10" i="4"/>
  <c r="T10" i="4" s="1"/>
  <c r="U10" i="4"/>
  <c r="V10" i="4"/>
  <c r="W10" i="4"/>
  <c r="X10" i="4"/>
  <c r="Y10" i="4"/>
  <c r="AG10" i="4"/>
  <c r="AH10" i="4"/>
  <c r="AI10" i="4"/>
  <c r="AJ10" i="4"/>
  <c r="AK10" i="4"/>
  <c r="AL10" i="4" s="1"/>
  <c r="AM10" i="4"/>
  <c r="AN10" i="4"/>
  <c r="AO10" i="4"/>
  <c r="AR10" i="4" s="1"/>
  <c r="AP10" i="4"/>
  <c r="B2" i="4"/>
  <c r="AS2" i="4" s="1"/>
  <c r="C2" i="4"/>
  <c r="F2" i="4"/>
  <c r="G2" i="4"/>
  <c r="I2" i="4" s="1"/>
  <c r="H2" i="4"/>
  <c r="J2" i="4"/>
  <c r="P2" i="4"/>
  <c r="Q2" i="4"/>
  <c r="R2" i="4"/>
  <c r="S2" i="4"/>
  <c r="T2" i="4" s="1"/>
  <c r="U2" i="4"/>
  <c r="V2" i="4"/>
  <c r="W2" i="4"/>
  <c r="X2" i="4"/>
  <c r="Y2" i="4"/>
  <c r="AG2" i="4"/>
  <c r="AH2" i="4"/>
  <c r="AI2" i="4"/>
  <c r="AJ2" i="4"/>
  <c r="AK2" i="4"/>
  <c r="AL2" i="4" s="1"/>
  <c r="AM2" i="4"/>
  <c r="AN2" i="4"/>
  <c r="AO2" i="4"/>
  <c r="AR2" i="4" s="1"/>
  <c r="AP2" i="4"/>
  <c r="B3" i="4"/>
  <c r="AS3" i="4" s="1"/>
  <c r="C3" i="4"/>
  <c r="F3" i="4"/>
  <c r="G3" i="4"/>
  <c r="I3" i="4" s="1"/>
  <c r="H3" i="4"/>
  <c r="J3" i="4"/>
  <c r="P3" i="4"/>
  <c r="Q3" i="4"/>
  <c r="R3" i="4"/>
  <c r="S3" i="4"/>
  <c r="T3" i="4" s="1"/>
  <c r="U3" i="4"/>
  <c r="V3" i="4"/>
  <c r="W3" i="4"/>
  <c r="X3" i="4"/>
  <c r="Y3" i="4"/>
  <c r="AG3" i="4"/>
  <c r="AH3" i="4"/>
  <c r="AI3" i="4"/>
  <c r="AJ3" i="4"/>
  <c r="AK3" i="4"/>
  <c r="AL3" i="4" s="1"/>
  <c r="AM3" i="4"/>
  <c r="AN3" i="4"/>
  <c r="AO3" i="4"/>
  <c r="AR3" i="4" s="1"/>
  <c r="AP3" i="4"/>
  <c r="AJ9" i="1" l="1"/>
  <c r="AJ10" i="1"/>
  <c r="AJ11" i="1"/>
  <c r="AJ12" i="1"/>
  <c r="AJ13" i="1"/>
  <c r="AJ14" i="1"/>
  <c r="AJ17" i="1"/>
  <c r="AJ15" i="1"/>
  <c r="AJ16" i="1"/>
  <c r="AJ20" i="1"/>
  <c r="AJ19" i="1"/>
  <c r="AJ18" i="1"/>
  <c r="AJ28" i="1"/>
  <c r="AJ27" i="1"/>
  <c r="AJ26" i="1"/>
  <c r="AJ25" i="1"/>
  <c r="AJ24" i="1"/>
  <c r="AJ21" i="1"/>
  <c r="AJ22" i="1"/>
  <c r="AJ23" i="1"/>
  <c r="AJ29" i="1"/>
  <c r="AJ30" i="1"/>
  <c r="AJ50" i="1"/>
  <c r="AJ51" i="1"/>
  <c r="AJ48" i="1"/>
  <c r="AJ49" i="1"/>
  <c r="AJ46" i="1"/>
  <c r="AJ47" i="1"/>
  <c r="AJ40" i="1"/>
  <c r="AJ41" i="1"/>
  <c r="AJ42" i="1"/>
  <c r="AJ43" i="1"/>
  <c r="AJ44" i="1"/>
  <c r="AJ31" i="1"/>
  <c r="AJ37" i="1"/>
  <c r="AJ38" i="1"/>
  <c r="AJ45" i="1"/>
  <c r="AJ39" i="1"/>
  <c r="AJ32" i="1"/>
  <c r="AJ33" i="1"/>
  <c r="AJ34" i="1"/>
  <c r="AJ35" i="1"/>
  <c r="AJ36" i="1"/>
  <c r="AJ64" i="1"/>
  <c r="AJ60" i="1"/>
  <c r="AJ61" i="1"/>
  <c r="AJ56" i="1"/>
  <c r="AJ57" i="1"/>
  <c r="AJ65" i="1"/>
  <c r="AJ63" i="1"/>
  <c r="AJ58" i="1"/>
  <c r="AJ59" i="1"/>
  <c r="AJ52" i="1"/>
  <c r="AJ53" i="1"/>
  <c r="AJ54" i="1"/>
  <c r="AJ55" i="1"/>
  <c r="O4" i="5" l="1"/>
  <c r="N4" i="5"/>
  <c r="M4" i="5"/>
  <c r="L4" i="5"/>
  <c r="K4" i="5"/>
  <c r="J4" i="5"/>
  <c r="I4" i="5"/>
  <c r="H4" i="5"/>
  <c r="G4" i="5"/>
  <c r="O3" i="5"/>
  <c r="N3" i="5"/>
  <c r="M3" i="5"/>
  <c r="L3" i="5"/>
  <c r="K3" i="5"/>
  <c r="J3" i="5"/>
  <c r="I3" i="5"/>
  <c r="H3" i="5"/>
  <c r="G3" i="5"/>
  <c r="L2" i="5"/>
  <c r="I2" i="5"/>
  <c r="O2" i="5" l="1"/>
</calcChain>
</file>

<file path=xl/sharedStrings.xml><?xml version="1.0" encoding="utf-8"?>
<sst xmlns="http://schemas.openxmlformats.org/spreadsheetml/2006/main" count="1825" uniqueCount="781">
  <si>
    <t>Dossier</t>
  </si>
  <si>
    <t>Statut dossier</t>
  </si>
  <si>
    <t>Volet financier</t>
  </si>
  <si>
    <t>Personne suivie</t>
  </si>
  <si>
    <t>Responsables</t>
  </si>
  <si>
    <t>id CM</t>
  </si>
  <si>
    <t>N° Police contrat/N° Assuré</t>
  </si>
  <si>
    <t>Date début</t>
  </si>
  <si>
    <t>Date fin</t>
  </si>
  <si>
    <t>Fournisseur</t>
  </si>
  <si>
    <t>Description</t>
  </si>
  <si>
    <t>Id Prime</t>
  </si>
  <si>
    <t>Rubrique</t>
  </si>
  <si>
    <t>N°Police individuelle/N°Assuré</t>
  </si>
  <si>
    <t>LAMAL</t>
  </si>
  <si>
    <t>LCA</t>
  </si>
  <si>
    <t>LAA</t>
  </si>
  <si>
    <t>Bénéficiaire</t>
  </si>
  <si>
    <t>Date début prime</t>
  </si>
  <si>
    <t>Date fin prime</t>
  </si>
  <si>
    <t>Date fin théorique</t>
  </si>
  <si>
    <t>Prime</t>
  </si>
  <si>
    <t>Franchise</t>
  </si>
  <si>
    <t>Montant rattrapage</t>
  </si>
  <si>
    <t>Date saisie</t>
  </si>
  <si>
    <t>Description prime</t>
  </si>
  <si>
    <t>Id déduction</t>
  </si>
  <si>
    <t>Rubrique déduction</t>
  </si>
  <si>
    <t>Montant déduction</t>
  </si>
  <si>
    <t>Date début déduction</t>
  </si>
  <si>
    <t>Date fin déduction</t>
  </si>
  <si>
    <t>Date fin théorique déduction</t>
  </si>
  <si>
    <t>Montant rattrapage déduction</t>
  </si>
  <si>
    <t>Date sasie déduction</t>
  </si>
  <si>
    <t>Description déduction</t>
  </si>
  <si>
    <t>Actif</t>
  </si>
  <si>
    <t>Cirlini-Françoise-441-CIF, Briones-Dupont-Joëlle-41-JBD</t>
  </si>
  <si>
    <t>Assurance maladie - LAMal</t>
  </si>
  <si>
    <t>Oui</t>
  </si>
  <si>
    <t>Non</t>
  </si>
  <si>
    <t>0000000601</t>
  </si>
  <si>
    <t>Brunner Hans Rudolf 27.01.1940</t>
  </si>
  <si>
    <t>Bonhomme-Catherine-242-CBE, Essaka-Flora-42-FES</t>
  </si>
  <si>
    <t>1289033</t>
  </si>
  <si>
    <t>Mutuel Assurance Maladie S.A Martigny1920_0</t>
  </si>
  <si>
    <t>12889033</t>
  </si>
  <si>
    <t>Brunner Hans Rudolf 27-JAN-40</t>
  </si>
  <si>
    <t>Déduction subside SAM</t>
  </si>
  <si>
    <t>Déduction primes et taxes - Ass.mal.</t>
  </si>
  <si>
    <t>Helsana Zurich8081_0</t>
  </si>
  <si>
    <t>Sanitas Assurance Maladie Zurich8021_1</t>
  </si>
  <si>
    <t>Restit. FMX, primes et taxes</t>
  </si>
  <si>
    <t>Sanitas Assurance Maladie Zurich8021_2</t>
  </si>
  <si>
    <t>OK pour changement</t>
  </si>
  <si>
    <t>Meister-Catherine-258-CMR, Silva-Diana-58-DSA, Konan-N'Dri Paul-43-NKN</t>
  </si>
  <si>
    <t>Css Assurance Lausann1000_0</t>
  </si>
  <si>
    <t>Ly-Sieu-Chou-257-SCL, Badaoui-Yasmine-YBA, Dederding-Elodie-57-EDG</t>
  </si>
  <si>
    <t>Assurance maladie - LCA</t>
  </si>
  <si>
    <t>ok pour changement</t>
  </si>
  <si>
    <t>Ok pour changement</t>
  </si>
  <si>
    <t>0000005801</t>
  </si>
  <si>
    <t>Marcos Carmen 13.07.1963</t>
  </si>
  <si>
    <t>36.68867-5</t>
  </si>
  <si>
    <t>Marcos Carmen 13-JUL-63</t>
  </si>
  <si>
    <t>Avenir Assurance Maladie S.A Martign1920_0</t>
  </si>
  <si>
    <t>Borel-Jaquet-Déborah-444-DBJ, Walcher Soldati-Lorenza-44-LWS</t>
  </si>
  <si>
    <t>0000012501</t>
  </si>
  <si>
    <t>Paccot Christiane Françoise 22.05.1948</t>
  </si>
  <si>
    <t>228412</t>
  </si>
  <si>
    <t>Paccot Christiane Françoise 22-MAI-48</t>
  </si>
  <si>
    <t>Lutete-André-370-ALE, Donnet Grassioulet-Dulce-67-DDG, Loureiro De Menezes-Rafaela-70-RLE</t>
  </si>
  <si>
    <t>Css Chretienne Sociale Suisse Geneve1204_0</t>
  </si>
  <si>
    <t>0000016001</t>
  </si>
  <si>
    <t>Laurent Thierry Jean 22.05.1966</t>
  </si>
  <si>
    <t>Marto Rodari-Isabel-906-IMR, Berbati-Besim-468-BBI, Francavilla-Sophie-68-SOF</t>
  </si>
  <si>
    <t>36.70369-2.001</t>
  </si>
  <si>
    <t>Laurent Thierry Jean 22-MAI-66</t>
  </si>
  <si>
    <t>0000016201</t>
  </si>
  <si>
    <t>Moser Alexandra Grace 25.10.1982</t>
  </si>
  <si>
    <t>10-011-244-135</t>
  </si>
  <si>
    <t>FMX gérés par Aigues-Vertes.</t>
  </si>
  <si>
    <t>Moser Alexandra Grace 25-OCT-82</t>
  </si>
  <si>
    <t>NON - Arriérés</t>
  </si>
  <si>
    <t>0000033401</t>
  </si>
  <si>
    <t>Rossier Isabelle Henriette 29.09.1963</t>
  </si>
  <si>
    <t>10-010-877-035</t>
  </si>
  <si>
    <t>NON EMS Le Léman</t>
  </si>
  <si>
    <t>Rossier Isabelle Henriette 29-SEP-63</t>
  </si>
  <si>
    <t>10-010-877-056</t>
  </si>
  <si>
    <t>0000137301</t>
  </si>
  <si>
    <t>Quirici Giovanni 12.02.1943</t>
  </si>
  <si>
    <t>10-010-872-226</t>
  </si>
  <si>
    <t>Quirici Giovanni 12-FEV-43</t>
  </si>
  <si>
    <t>0000138101</t>
  </si>
  <si>
    <t>Marquis Adeline Charlotte Cécile 04.05.1988</t>
  </si>
  <si>
    <t>60624038</t>
  </si>
  <si>
    <t>Marquis Adeline Charlotte Cécile 04-MAI-88</t>
  </si>
  <si>
    <t>60018112</t>
  </si>
  <si>
    <t>Trimestriel</t>
  </si>
  <si>
    <t>Romain / 61069788</t>
  </si>
  <si>
    <t>2161056</t>
  </si>
  <si>
    <t>Aigues-Vertes</t>
  </si>
  <si>
    <t>0001680501</t>
  </si>
  <si>
    <t>Rossi Melanie Sara Anna 13.06.1983</t>
  </si>
  <si>
    <t>2872525</t>
  </si>
  <si>
    <t>Rossi Melanie Sara Anna 13-JUN-83</t>
  </si>
  <si>
    <t>5282270</t>
  </si>
  <si>
    <t>NON médecin de famille</t>
  </si>
  <si>
    <t>SSS Dossier</t>
  </si>
  <si>
    <t xml:space="preserve">Hébergeur </t>
  </si>
  <si>
    <t xml:space="preserve">Typologie hébergeur </t>
  </si>
  <si>
    <t xml:space="preserve">Typologie site </t>
  </si>
  <si>
    <t>Lieu d'hébergement</t>
  </si>
  <si>
    <t>Type</t>
  </si>
  <si>
    <t xml:space="preserve">Date de début de placement </t>
  </si>
  <si>
    <t xml:space="preserve">Date de fin de placement </t>
  </si>
  <si>
    <t xml:space="preserve">Mandataire placement </t>
  </si>
  <si>
    <t>Courrier</t>
  </si>
  <si>
    <t>Confidentiel</t>
  </si>
  <si>
    <t>Nombre de jours/semaine</t>
  </si>
  <si>
    <t>Autres informations</t>
  </si>
  <si>
    <t>Parents</t>
  </si>
  <si>
    <t>Numéro Gestionnaire</t>
  </si>
  <si>
    <t>Gestionnaire</t>
  </si>
  <si>
    <t>Volet Financier - Statut</t>
  </si>
  <si>
    <t>Info placement</t>
  </si>
  <si>
    <t>Adulte - Adulte-SOC - Adulte-Section C</t>
  </si>
  <si>
    <t>Principal</t>
  </si>
  <si>
    <t>TMin</t>
  </si>
  <si>
    <t xml:space="preserve">Sans hébergeur </t>
  </si>
  <si>
    <t>Adresse courrier</t>
  </si>
  <si>
    <t>Adulte - Adulte-SOC - Adulte-Section A</t>
  </si>
  <si>
    <t>Adulte - Adulte-SOC - Adulte-Section B</t>
  </si>
  <si>
    <t>Foyer adulte</t>
  </si>
  <si>
    <t>EMS</t>
  </si>
  <si>
    <t>Bonhomme Catherine</t>
  </si>
  <si>
    <t>Berbati Besim</t>
  </si>
  <si>
    <t>Baki Nourredine</t>
  </si>
  <si>
    <t>Meister Catherine</t>
  </si>
  <si>
    <t xml:space="preserve">Residence De La Combe  </t>
  </si>
  <si>
    <t xml:space="preserve">Residence Cavour  </t>
  </si>
  <si>
    <t>Rue Cavour 15, 1203 GENEVE</t>
  </si>
  <si>
    <t>Lutete André</t>
  </si>
  <si>
    <t xml:space="preserve">Association Thais Maison Des Champs  </t>
  </si>
  <si>
    <t>Rue des Bossons 31, 1213 ONEX</t>
  </si>
  <si>
    <t xml:space="preserve">Fondation Aigues-Vertes  </t>
  </si>
  <si>
    <t>Rte de Chèvres 29, 1233 BERNEX</t>
  </si>
  <si>
    <t>Ly Sieu-Chou</t>
  </si>
  <si>
    <t xml:space="preserve">Ems Le Leman  </t>
  </si>
  <si>
    <t>Rte d'Hermance 30, 1222 VESENAZ</t>
  </si>
  <si>
    <t>Cirlini Françoise</t>
  </si>
  <si>
    <t xml:space="preserve">Fondation Ensemble Claire-Fontaine  </t>
  </si>
  <si>
    <t>Rte de Chêne 80B, 1224 CHENE-BOUGERIES</t>
  </si>
  <si>
    <t>Brunner Hans Rudolf, 27.01.1940_6</t>
  </si>
  <si>
    <t>Av. de l'Ermitage 1, 1224 CHENE-BOUGERIES</t>
  </si>
  <si>
    <t>Mère: Bianchin Rösli, 03.06.1920 (Autorité parentale)</t>
  </si>
  <si>
    <t>0000000601 - Actif</t>
  </si>
  <si>
    <t>Laurent Thierry Jean, 22.05.1966_160</t>
  </si>
  <si>
    <t>Père: Laurent Armand Roger Alois, 12.04.1939 (Autorité parentale) - Mère: Laurent Janine Françoise, 21.05.1939 (Autorité parentale)</t>
  </si>
  <si>
    <t>0000016001 - Actif</t>
  </si>
  <si>
    <t>c/o : Residence De La Combe Rte d'Hermance 63, 1245 COLLONGE-BELLERIVE</t>
  </si>
  <si>
    <t>Marcos Carmen, 13.07.1963_58</t>
  </si>
  <si>
    <t>Père: Marcos-Lopez Antonio (Autorité parentale) - Mère: Davila Murrieta Elena, 20.03.1928 (Autorité parentale)</t>
  </si>
  <si>
    <t>0000005801 - Actif</t>
  </si>
  <si>
    <t>c/o : EPI-Résidence Train Bleu Rue Ferrier 7, 1202 Genève</t>
  </si>
  <si>
    <t>c/o : La Maison des Champs Rte du Pré-Lauret 5, 1233 Bernex</t>
  </si>
  <si>
    <t>Marquis Adeline Charlotte Cécile, 04.05.1988_1381</t>
  </si>
  <si>
    <t>Rue Hoffmann 14, 1202 GENEVE</t>
  </si>
  <si>
    <t>Père: Marquis Claude-André, 05.06.1946 - Mère: Marquis Yvonne Marcelle, 12.12.1949</t>
  </si>
  <si>
    <t>0000138101 - Actif</t>
  </si>
  <si>
    <t>Moser Alexandra Grace, 25.10.1982_162</t>
  </si>
  <si>
    <t>Père: Balde Amadou Moctar, 26.12.1945 (Autorité parentale) - Mère: Moser Josette Evelyne Sophie, 11.11.1949 (Autorité parentale)</t>
  </si>
  <si>
    <t>0000016201 - Actif</t>
  </si>
  <si>
    <t>Paccot Christiane Françoise, 22.05.1948_125</t>
  </si>
  <si>
    <t>Ch. Mouille-Galand 2E, 1214 VERNIER</t>
  </si>
  <si>
    <t>Père: Paccot René Pierre, 09.08.1913 (Autorité parentale) - Mère: Paccot Suzanne Nelly, 27.02.1916 (Autorité parentale)</t>
  </si>
  <si>
    <t>0000012501 - Actif</t>
  </si>
  <si>
    <t>Quirici Giovanni, 12.02.1943_1373</t>
  </si>
  <si>
    <t>Mère: Quirici Lina, 07.01.1911 (Autorité parentale) - Père: Quirici Luigi (Autorité parentale)</t>
  </si>
  <si>
    <t>0000137301 - Actif</t>
  </si>
  <si>
    <t>Rossier Isabelle Henriette, 29.09.1963_334</t>
  </si>
  <si>
    <t>Père: Rossier André (Autorité parentale) - Mère: Rossier Jacqueline (Autorité parentale)</t>
  </si>
  <si>
    <t>0000033401 - Actif</t>
  </si>
  <si>
    <t>Complément : résidence Le Léman</t>
  </si>
  <si>
    <t>c/o : EPI La Combe Rte d'Hermance 63, 1245 COLLONGE-BELLERIVE</t>
  </si>
  <si>
    <t>Rossi Melanie Sara Anna, 13.06.1983_16805</t>
  </si>
  <si>
    <t>Rue Henri-Veyrassat 6, 1202 GENEVE</t>
  </si>
  <si>
    <t>Père: Rossi Daniel, 03.08.1957</t>
  </si>
  <si>
    <t>0001680501 - Actif</t>
  </si>
  <si>
    <t>Quai Cheval Blanc 1, 1227 Carouge</t>
  </si>
  <si>
    <t>Code accès/Étage : 7721</t>
  </si>
  <si>
    <t>N° du dossier</t>
  </si>
  <si>
    <t>Période Année Mois</t>
  </si>
  <si>
    <t>Section</t>
  </si>
  <si>
    <t>N° tiers</t>
  </si>
  <si>
    <t>Nom</t>
  </si>
  <si>
    <t>Prénom</t>
  </si>
  <si>
    <t>Date début affectation</t>
  </si>
  <si>
    <t>Date fin affectation</t>
  </si>
  <si>
    <t>N° Volet</t>
  </si>
  <si>
    <t>Date début volet</t>
  </si>
  <si>
    <t>Date fin volet</t>
  </si>
  <si>
    <t>Date de naissance</t>
  </si>
  <si>
    <t>Age</t>
  </si>
  <si>
    <t>Typologie</t>
  </si>
  <si>
    <t>Etat civil</t>
  </si>
  <si>
    <t>Sexe</t>
  </si>
  <si>
    <t>Nationalité</t>
  </si>
  <si>
    <t>Pays de Naissance</t>
  </si>
  <si>
    <t>Ville de naissance</t>
  </si>
  <si>
    <t>Canton de naissance</t>
  </si>
  <si>
    <t>Ville d'origine</t>
  </si>
  <si>
    <t>Canton d'origine</t>
  </si>
  <si>
    <t>Date d'arrivée à Genève</t>
  </si>
  <si>
    <t>Permis</t>
  </si>
  <si>
    <t>Profession</t>
  </si>
  <si>
    <t>Date de décès</t>
  </si>
  <si>
    <t>Lieu du décès</t>
  </si>
  <si>
    <t>Date fin d'activité</t>
  </si>
  <si>
    <t>N° AVS</t>
  </si>
  <si>
    <t>N° NNSS</t>
  </si>
  <si>
    <t>N° AI</t>
  </si>
  <si>
    <t>N° SPC individuel</t>
  </si>
  <si>
    <t>N° SPC familial</t>
  </si>
  <si>
    <t>N° HG</t>
  </si>
  <si>
    <t>N° référence AFC</t>
  </si>
  <si>
    <t>N° contribuable</t>
  </si>
  <si>
    <t>N° au TT</t>
  </si>
  <si>
    <t>Tél 1</t>
  </si>
  <si>
    <t>Type Tél 1</t>
  </si>
  <si>
    <t>Tél 2</t>
  </si>
  <si>
    <t>Type Tél 2</t>
  </si>
  <si>
    <t>Tél 3</t>
  </si>
  <si>
    <t>Type Tél 3</t>
  </si>
  <si>
    <t>Tél 4</t>
  </si>
  <si>
    <t>Type Tél 4</t>
  </si>
  <si>
    <t>Courriel</t>
  </si>
  <si>
    <t>C/O</t>
  </si>
  <si>
    <t>Rue, Numéro</t>
  </si>
  <si>
    <t>Immeuble</t>
  </si>
  <si>
    <t>Case postale</t>
  </si>
  <si>
    <t>Code postal</t>
  </si>
  <si>
    <t>Ville</t>
  </si>
  <si>
    <t>Canton</t>
  </si>
  <si>
    <t>Pays</t>
  </si>
  <si>
    <t>Dernière date de modification</t>
  </si>
  <si>
    <t>Dernier modificateur</t>
  </si>
  <si>
    <t>Date de création</t>
  </si>
  <si>
    <t>Créateur</t>
  </si>
  <si>
    <t>201705</t>
  </si>
  <si>
    <t>Adulte-Section C</t>
  </si>
  <si>
    <t>Célibataire</t>
  </si>
  <si>
    <t>Féminin</t>
  </si>
  <si>
    <t>Suisse</t>
  </si>
  <si>
    <t>Genève</t>
  </si>
  <si>
    <t>Téléphone fixe</t>
  </si>
  <si>
    <t>Téléphone portable</t>
  </si>
  <si>
    <t>Fax</t>
  </si>
  <si>
    <t>GENEVE</t>
  </si>
  <si>
    <t>MAUNICED</t>
  </si>
  <si>
    <t>Adulte-Section A</t>
  </si>
  <si>
    <t>Bip</t>
  </si>
  <si>
    <t>Masculin</t>
  </si>
  <si>
    <t>Adulte-Section B</t>
  </si>
  <si>
    <t>Permis d'établissement C</t>
  </si>
  <si>
    <t>Attestation d'établissement</t>
  </si>
  <si>
    <t>Espagne</t>
  </si>
  <si>
    <t>1203</t>
  </si>
  <si>
    <t>Chêne-Bougeries</t>
  </si>
  <si>
    <t>Jura</t>
  </si>
  <si>
    <t>ASCARIZMA</t>
  </si>
  <si>
    <t>1202</t>
  </si>
  <si>
    <t>INTCTI</t>
  </si>
  <si>
    <t>Vaud</t>
  </si>
  <si>
    <t>1227</t>
  </si>
  <si>
    <t>1233</t>
  </si>
  <si>
    <t>BERNEX</t>
  </si>
  <si>
    <t>Tessin</t>
  </si>
  <si>
    <t>Espagnol</t>
  </si>
  <si>
    <t>MURAD</t>
  </si>
  <si>
    <t>Lausanne</t>
  </si>
  <si>
    <t>Zürich</t>
  </si>
  <si>
    <t>GALLAYS</t>
  </si>
  <si>
    <t>1224</t>
  </si>
  <si>
    <t>CHENE-BOUGERIES</t>
  </si>
  <si>
    <t>1214</t>
  </si>
  <si>
    <t>VERNIER</t>
  </si>
  <si>
    <t>Résidence Poterie</t>
  </si>
  <si>
    <t>Carouge</t>
  </si>
  <si>
    <t>Maison de la Tour</t>
  </si>
  <si>
    <t>Joëlle</t>
  </si>
  <si>
    <t>BRENTINIG</t>
  </si>
  <si>
    <t>Italie</t>
  </si>
  <si>
    <t>Rue Cavour 15</t>
  </si>
  <si>
    <t>Saint-Gall</t>
  </si>
  <si>
    <t>Résidence Happy Days</t>
  </si>
  <si>
    <t>Brunner</t>
  </si>
  <si>
    <t>Hans Rudolf</t>
  </si>
  <si>
    <t>St Gall</t>
  </si>
  <si>
    <t>Hemberg</t>
  </si>
  <si>
    <t>222.40.127.117</t>
  </si>
  <si>
    <t>756 5859 3444 13</t>
  </si>
  <si>
    <t>294323</t>
  </si>
  <si>
    <t>R13 172 564</t>
  </si>
  <si>
    <t>222 40 127 0</t>
  </si>
  <si>
    <t>309271881</t>
  </si>
  <si>
    <t>Av. de l'Ermitage 1</t>
  </si>
  <si>
    <t>Résidence Beauregard</t>
  </si>
  <si>
    <t>Grisons</t>
  </si>
  <si>
    <t>Céline</t>
  </si>
  <si>
    <t>Résidence Amitié</t>
  </si>
  <si>
    <t>Françoise</t>
  </si>
  <si>
    <t>Résidence de Saconnay</t>
  </si>
  <si>
    <t>Catherine</t>
  </si>
  <si>
    <t>Eric</t>
  </si>
  <si>
    <t>Christian</t>
  </si>
  <si>
    <t>Sophie</t>
  </si>
  <si>
    <t>Daniel</t>
  </si>
  <si>
    <t>Jean-Marc</t>
  </si>
  <si>
    <t>EPI Résidence Cavour</t>
  </si>
  <si>
    <t>Résidence de la Rive</t>
  </si>
  <si>
    <t>Sorengo</t>
  </si>
  <si>
    <t>Laurent</t>
  </si>
  <si>
    <t>Thierry Jean</t>
  </si>
  <si>
    <t>Fey</t>
  </si>
  <si>
    <t>583.66.253.112</t>
  </si>
  <si>
    <t>756 9640 9860 97</t>
  </si>
  <si>
    <t>263060</t>
  </si>
  <si>
    <t>R12 184 648</t>
  </si>
  <si>
    <t>583 66 253 0</t>
  </si>
  <si>
    <t>198852570</t>
  </si>
  <si>
    <t>Home Claire-Fontaine</t>
  </si>
  <si>
    <t>Rte de Chêne 80B</t>
  </si>
  <si>
    <t>PILRODESOUSAA</t>
  </si>
  <si>
    <t>Maison de Vessy</t>
  </si>
  <si>
    <t>Marcos</t>
  </si>
  <si>
    <t>Carmen</t>
  </si>
  <si>
    <t>Barcelone</t>
  </si>
  <si>
    <t>630.63.713.157</t>
  </si>
  <si>
    <t>756 5335 9957 64</t>
  </si>
  <si>
    <t>259845</t>
  </si>
  <si>
    <t>R11 257 099</t>
  </si>
  <si>
    <t>630 63 713 0</t>
  </si>
  <si>
    <t>843412359</t>
  </si>
  <si>
    <t>Rte de Pré-Lauret 5</t>
  </si>
  <si>
    <t>Marquis</t>
  </si>
  <si>
    <t>Adeline Charlotte Cécile</t>
  </si>
  <si>
    <t>631.88.635.115</t>
  </si>
  <si>
    <t>756 7334 3128 01</t>
  </si>
  <si>
    <t>495672</t>
  </si>
  <si>
    <t>493741</t>
  </si>
  <si>
    <t>R26 323 762</t>
  </si>
  <si>
    <t>631 88 635 0</t>
  </si>
  <si>
    <t>611292505</t>
  </si>
  <si>
    <t>Rue Hoffmann 14</t>
  </si>
  <si>
    <t>FERRARAS</t>
  </si>
  <si>
    <t>Simon</t>
  </si>
  <si>
    <t>Delphine</t>
  </si>
  <si>
    <t>Moser</t>
  </si>
  <si>
    <t>Alexandra Grace</t>
  </si>
  <si>
    <t>Trüllikon</t>
  </si>
  <si>
    <t>665.82.825.115</t>
  </si>
  <si>
    <t>756 5592 1771 18</t>
  </si>
  <si>
    <t>326728</t>
  </si>
  <si>
    <t>R11 761 663</t>
  </si>
  <si>
    <t>665 82 825 0</t>
  </si>
  <si>
    <t>608214455</t>
  </si>
  <si>
    <t>Rte de Chèvre 29</t>
  </si>
  <si>
    <t>Paccot</t>
  </si>
  <si>
    <t>Christiane Françoise</t>
  </si>
  <si>
    <t>700.48.653.144</t>
  </si>
  <si>
    <t>756 2890 3184 96</t>
  </si>
  <si>
    <t>461584</t>
  </si>
  <si>
    <t>R10 629 528</t>
  </si>
  <si>
    <t>700 48 653 0</t>
  </si>
  <si>
    <t>410400152</t>
  </si>
  <si>
    <t>Ch. Mouille-Galand 2E</t>
  </si>
  <si>
    <t>Maison des Champs</t>
  </si>
  <si>
    <t>Domaine de la Louvière</t>
  </si>
  <si>
    <t>Mona</t>
  </si>
  <si>
    <t>Résidence Mandement</t>
  </si>
  <si>
    <t>Quirici</t>
  </si>
  <si>
    <t>Giovanni</t>
  </si>
  <si>
    <t>Borgonoro</t>
  </si>
  <si>
    <t>Bidogno</t>
  </si>
  <si>
    <t>724.43.143.212</t>
  </si>
  <si>
    <t>756 4402 6379 34</t>
  </si>
  <si>
    <t>306344</t>
  </si>
  <si>
    <t>R10 480 619</t>
  </si>
  <si>
    <t>724 43 143 0</t>
  </si>
  <si>
    <t>504722517</t>
  </si>
  <si>
    <t>Rossier</t>
  </si>
  <si>
    <t>Isabelle Henriette</t>
  </si>
  <si>
    <t>Bussigny</t>
  </si>
  <si>
    <t>759.63.791.119</t>
  </si>
  <si>
    <t>756 0414 4347 45</t>
  </si>
  <si>
    <t>194298</t>
  </si>
  <si>
    <t>R11 100 425</t>
  </si>
  <si>
    <t>759 63 791 0</t>
  </si>
  <si>
    <t>482328589</t>
  </si>
  <si>
    <t>Antoine</t>
  </si>
  <si>
    <t>Caroline</t>
  </si>
  <si>
    <t>Elodie</t>
  </si>
  <si>
    <t>Résidence des Franchises</t>
  </si>
  <si>
    <t>Thomas</t>
  </si>
  <si>
    <t>André</t>
  </si>
  <si>
    <t>PERLOTTID</t>
  </si>
  <si>
    <t>Vessy</t>
  </si>
  <si>
    <t>Maria</t>
  </si>
  <si>
    <t>Châtelaine</t>
  </si>
  <si>
    <t>Marc</t>
  </si>
  <si>
    <t>Pension Les Mimosas</t>
  </si>
  <si>
    <t>EMS Saint-Loup</t>
  </si>
  <si>
    <t>Résidence Butini</t>
  </si>
  <si>
    <t>Sandrine</t>
  </si>
  <si>
    <t>Résidence Notre-Dame</t>
  </si>
  <si>
    <t>MRPS</t>
  </si>
  <si>
    <t>Andrea</t>
  </si>
  <si>
    <t>Foyer Eynard-Fatio</t>
  </si>
  <si>
    <t>Jeanne</t>
  </si>
  <si>
    <t>Joana</t>
  </si>
  <si>
    <t>Résidence Jura</t>
  </si>
  <si>
    <t>Rossi</t>
  </si>
  <si>
    <t>Melanie Sara Anna</t>
  </si>
  <si>
    <t>Poschiavo</t>
  </si>
  <si>
    <t>756 7757 6113 69</t>
  </si>
  <si>
    <t>663462</t>
  </si>
  <si>
    <t>664968</t>
  </si>
  <si>
    <t>516440989</t>
  </si>
  <si>
    <t>076 623 63 64</t>
  </si>
  <si>
    <t>Quai du Cheval Blanc 1</t>
  </si>
  <si>
    <t>CONCONI</t>
  </si>
  <si>
    <t>Résidence Fort-Barreau</t>
  </si>
  <si>
    <t>Aziz</t>
  </si>
  <si>
    <t>GIRODO</t>
  </si>
  <si>
    <t>Statut LAMal</t>
  </si>
  <si>
    <t>Statut Lieu-vie</t>
  </si>
  <si>
    <t>Statut</t>
  </si>
  <si>
    <t>Jeune/Adulte</t>
  </si>
  <si>
    <t>Nom assureur 2017</t>
  </si>
  <si>
    <t>N° Police</t>
  </si>
  <si>
    <t>Prime 2017</t>
  </si>
  <si>
    <t>Prime 2018</t>
  </si>
  <si>
    <t>N° Gestionnaire</t>
  </si>
  <si>
    <t>Personne Suivi</t>
  </si>
  <si>
    <t>Date de
décès / relève</t>
  </si>
  <si>
    <t>Statut
VF</t>
  </si>
  <si>
    <t>Financeur</t>
  </si>
  <si>
    <t>Solde C/C (1)</t>
  </si>
  <si>
    <t>Encaissé à lettrer</t>
  </si>
  <si>
    <t>A encaisser HG (*) (2)</t>
  </si>
  <si>
    <t>A encaisser autres (3)</t>
  </si>
  <si>
    <t>A payer (4)</t>
  </si>
  <si>
    <t>Total Disponible = 1+2+3-4</t>
  </si>
  <si>
    <t>Solde compte bancaire gérés par service (3)</t>
  </si>
  <si>
    <t>Solde compte bancaire géré par pupille</t>
  </si>
  <si>
    <t>Titres
Immeubles
Inventaires</t>
  </si>
  <si>
    <t>SPC</t>
  </si>
  <si>
    <t>242</t>
  </si>
  <si>
    <t>Brunner Hans Rudolf</t>
  </si>
  <si>
    <t>Paccot Christiane Françoise</t>
  </si>
  <si>
    <t>257</t>
  </si>
  <si>
    <t>Marcos Carmen</t>
  </si>
  <si>
    <t>Rossi Melanie Sara Anna</t>
  </si>
  <si>
    <t>258</t>
  </si>
  <si>
    <t>Moser Alexandra Grace</t>
  </si>
  <si>
    <t>Irène</t>
  </si>
  <si>
    <t>370</t>
  </si>
  <si>
    <t>Rossier Isabelle Henriette</t>
  </si>
  <si>
    <t>441</t>
  </si>
  <si>
    <t>Quirici Giovanni</t>
  </si>
  <si>
    <t>444</t>
  </si>
  <si>
    <t>Marquis Adeline Charlotte Cécile</t>
  </si>
  <si>
    <t>468</t>
  </si>
  <si>
    <t>Laurent Thierry Jean</t>
  </si>
  <si>
    <t>A disposition</t>
  </si>
  <si>
    <t>A</t>
  </si>
  <si>
    <t>NON, PP ne veut pas, épargne OK</t>
  </si>
  <si>
    <t>Marquis Romain Charles-Henri 28-NOV-09</t>
  </si>
  <si>
    <t>61069788</t>
  </si>
  <si>
    <t>6101826</t>
  </si>
  <si>
    <t>NON, famille</t>
  </si>
  <si>
    <t>Rossi Thaïs Lilajah 09-MAI-13</t>
  </si>
  <si>
    <t>Nbre dossiers actifs
(Figé)</t>
  </si>
  <si>
    <t>Nbre dossiers
clot.en cours
(Figé)</t>
  </si>
  <si>
    <t>Total des dossiers
(Figé)</t>
  </si>
  <si>
    <t>TOTAUX DU FILTRE EN NOMBRE DE DOSSIERS</t>
  </si>
  <si>
    <t>TOTAUX DU FILTRE EN CHF</t>
  </si>
  <si>
    <t>Nouveau dossiers</t>
  </si>
  <si>
    <t>n°</t>
  </si>
  <si>
    <t>Nom usuel EMS</t>
  </si>
  <si>
    <t xml:space="preserve">Titre </t>
  </si>
  <si>
    <t>Médecin-répondant</t>
  </si>
  <si>
    <t>Réseau de soin</t>
  </si>
  <si>
    <t>Amitié</t>
  </si>
  <si>
    <t>Docteur</t>
  </si>
  <si>
    <t>Alain CHIPIER</t>
  </si>
  <si>
    <t>non</t>
  </si>
  <si>
    <t>Arénières</t>
  </si>
  <si>
    <t>Résidence des Arénières</t>
  </si>
  <si>
    <t>Doctoresse</t>
  </si>
  <si>
    <t>Suzana GOMEZ CANDOLFI</t>
  </si>
  <si>
    <t>oui</t>
  </si>
  <si>
    <t>Beauregard</t>
  </si>
  <si>
    <t>Philippe SCHALLER</t>
  </si>
  <si>
    <t>Béthel</t>
  </si>
  <si>
    <t>Foyer Béthel</t>
  </si>
  <si>
    <t xml:space="preserve">Nadir BOUMENDJEL </t>
  </si>
  <si>
    <t>Bon-Séjour</t>
  </si>
  <si>
    <t>Résidence de Bon-Séjour</t>
  </si>
  <si>
    <t>Alexandre AEBI</t>
  </si>
  <si>
    <t>Bruyères</t>
  </si>
  <si>
    <t>Les Bruyères</t>
  </si>
  <si>
    <t>Karin Ingrid VAN DER KOOI</t>
  </si>
  <si>
    <t>Butini</t>
  </si>
  <si>
    <t>Monsieur</t>
  </si>
  <si>
    <t>Cédric GILLABERT</t>
  </si>
  <si>
    <t>Champagne</t>
  </si>
  <si>
    <t>Résidence de La Champagne</t>
  </si>
  <si>
    <t>Nathalie VASILIU</t>
  </si>
  <si>
    <t>Charmettes</t>
  </si>
  <si>
    <t>Les  Charmettes</t>
  </si>
  <si>
    <t>Guillaume BRON SCHWARTZ</t>
  </si>
  <si>
    <t>Charmilles</t>
  </si>
  <si>
    <t>Les Charmilles</t>
  </si>
  <si>
    <t>Bernard SCHREIBER</t>
  </si>
  <si>
    <t>Châtaigniers</t>
  </si>
  <si>
    <t>Résidence Les Châtaigniers</t>
  </si>
  <si>
    <t>Marc PROD'HOM</t>
  </si>
  <si>
    <t>Résidence La Châtelaine</t>
  </si>
  <si>
    <t>de la Rive</t>
  </si>
  <si>
    <t>Drize</t>
  </si>
  <si>
    <t>Résidence de Drize</t>
  </si>
  <si>
    <t>Carine BECH-STAPFER</t>
  </si>
  <si>
    <t>Eynard-Fatio</t>
  </si>
  <si>
    <t>Laurent GAUTHEY</t>
  </si>
  <si>
    <t>Fort-Barreau</t>
  </si>
  <si>
    <t>Teresa TRIVINO</t>
  </si>
  <si>
    <t>Franchises</t>
  </si>
  <si>
    <t>Kenan SAKBANI</t>
  </si>
  <si>
    <t>Happy Days</t>
  </si>
  <si>
    <t>Claude GROUX</t>
  </si>
  <si>
    <t>Nils BONHÔTE</t>
  </si>
  <si>
    <t>Lauriers</t>
  </si>
  <si>
    <t>Les Lauriers</t>
  </si>
  <si>
    <t>Olivier BUGNON</t>
  </si>
  <si>
    <t>Léman</t>
  </si>
  <si>
    <t xml:space="preserve">Le Léman </t>
  </si>
  <si>
    <t xml:space="preserve">Marie-José FAYOLLE-LIMONGELLI </t>
  </si>
  <si>
    <t>Liotard</t>
  </si>
  <si>
    <t>Résidence Liotard</t>
  </si>
  <si>
    <t>Christophe ANDREY</t>
  </si>
  <si>
    <t>Louvière</t>
  </si>
  <si>
    <t>Michel PORTIER</t>
  </si>
  <si>
    <t>Maison de retraite du Petit-Saconnex</t>
  </si>
  <si>
    <t>Mandement</t>
  </si>
  <si>
    <t>Philippe FONTAINE</t>
  </si>
  <si>
    <t>Marronniers</t>
  </si>
  <si>
    <t>Les Marronniers</t>
  </si>
  <si>
    <t>Aditya SANT</t>
  </si>
  <si>
    <t>Méridienne</t>
  </si>
  <si>
    <t>La Méridienne</t>
  </si>
  <si>
    <t>Mimosas</t>
  </si>
  <si>
    <t>Cornéliu FEROIU</t>
  </si>
  <si>
    <t>Villa Mona</t>
  </si>
  <si>
    <t>Jean-Jacques WINKELMANN</t>
  </si>
  <si>
    <t>Mouilles</t>
  </si>
  <si>
    <t>Les Mouilles</t>
  </si>
  <si>
    <t>Nant-d'Avril</t>
  </si>
  <si>
    <t>Résidence du Nant-d'Avril</t>
  </si>
  <si>
    <t>Flavien SEURET</t>
  </si>
  <si>
    <t>oui  pas réussi à joindre l'EMS</t>
  </si>
  <si>
    <t>Notre-Dame</t>
  </si>
  <si>
    <t>Jean-Pierre FLEURY</t>
  </si>
  <si>
    <t>Nouveau Kermont</t>
  </si>
  <si>
    <t>Le Nouveau Kermont</t>
  </si>
  <si>
    <t>Minh Luyen HONG</t>
  </si>
  <si>
    <t>Pervenches</t>
  </si>
  <si>
    <t>Résidence les Pervenches</t>
  </si>
  <si>
    <t>Rémy MARTIN</t>
  </si>
  <si>
    <t>Petite-Boissière</t>
  </si>
  <si>
    <t>La Petite-Boissière</t>
  </si>
  <si>
    <t>Pierre de la fée</t>
  </si>
  <si>
    <t>Résidence Pierre de la fée</t>
  </si>
  <si>
    <t>Edouard FULLIQUET</t>
  </si>
  <si>
    <t>Pins</t>
  </si>
  <si>
    <t>Les Pins</t>
  </si>
  <si>
    <t xml:space="preserve">Rachel LUCHETTA BRADBURY </t>
  </si>
  <si>
    <t>Plantamour</t>
  </si>
  <si>
    <t>Résidence Plantamour</t>
  </si>
  <si>
    <t>Poterie</t>
  </si>
  <si>
    <t>Prieuré</t>
  </si>
  <si>
    <t>Le Prieuré</t>
  </si>
  <si>
    <t>Claudia SCHMEER</t>
  </si>
  <si>
    <t>Provvidenza</t>
  </si>
  <si>
    <t>La Provvidenza</t>
  </si>
  <si>
    <t>Marc D'ESPINE</t>
  </si>
  <si>
    <t>Saconnay</t>
  </si>
  <si>
    <t>Charles SELLEGER</t>
  </si>
  <si>
    <t>Saint-Loup</t>
  </si>
  <si>
    <t>Phuc DUONG</t>
  </si>
  <si>
    <t>Saint-Paul</t>
  </si>
  <si>
    <t>Foyer Saint-Paul</t>
  </si>
  <si>
    <t>André BRUYERE</t>
  </si>
  <si>
    <t>Terrassière</t>
  </si>
  <si>
    <t>La Terrassière</t>
  </si>
  <si>
    <t>Laura Di POLLINA</t>
  </si>
  <si>
    <t>Tilleuls</t>
  </si>
  <si>
    <t>Résidence Les Tilleuls</t>
  </si>
  <si>
    <t>Christian DE SAUSSURE</t>
  </si>
  <si>
    <t>Tour</t>
  </si>
  <si>
    <t>Grigorios NOTARIDIS</t>
  </si>
  <si>
    <t>Val Fleuri</t>
  </si>
  <si>
    <t>Val Fleuri, lieu de vie - EMS</t>
  </si>
  <si>
    <t>Griselda RESEK-MINCARELLI</t>
  </si>
  <si>
    <t>Vallon</t>
  </si>
  <si>
    <t>Foyer du Vallon</t>
  </si>
  <si>
    <t>Gilbert GEINOZ</t>
  </si>
  <si>
    <t>Vendée</t>
  </si>
  <si>
    <t>Résidence La Vendée</t>
  </si>
  <si>
    <t>Philippe MOURON</t>
  </si>
  <si>
    <t xml:space="preserve">Nom assureur </t>
  </si>
  <si>
    <t>N° Gest.</t>
  </si>
  <si>
    <t>Médecin-Famille</t>
  </si>
  <si>
    <t>MAA</t>
  </si>
  <si>
    <t>CSB</t>
  </si>
  <si>
    <t>Difference de primes</t>
  </si>
  <si>
    <t>IBAN</t>
  </si>
  <si>
    <t>N° IPA</t>
  </si>
  <si>
    <t>Init.</t>
  </si>
  <si>
    <t>Réf.</t>
  </si>
  <si>
    <t>SAVOY</t>
  </si>
  <si>
    <t>Yazan</t>
  </si>
  <si>
    <t>YSY</t>
  </si>
  <si>
    <t>Section A</t>
  </si>
  <si>
    <t>ESSAKA</t>
  </si>
  <si>
    <t>Flora</t>
  </si>
  <si>
    <t>FES</t>
  </si>
  <si>
    <t xml:space="preserve">BONHOMME </t>
  </si>
  <si>
    <t>CBE</t>
  </si>
  <si>
    <t>CASTRO BARBEY</t>
  </si>
  <si>
    <t xml:space="preserve">Martha Lucia </t>
  </si>
  <si>
    <t>MCB</t>
  </si>
  <si>
    <t>HEINEN-KROPFLI</t>
  </si>
  <si>
    <t>Ursula</t>
  </si>
  <si>
    <t>UHN</t>
  </si>
  <si>
    <t xml:space="preserve">GILLIERON </t>
  </si>
  <si>
    <t>EGN</t>
  </si>
  <si>
    <t>CRISTIANO</t>
  </si>
  <si>
    <t>ACO</t>
  </si>
  <si>
    <t>SIMONE-TEMPESTA</t>
  </si>
  <si>
    <t>MTA</t>
  </si>
  <si>
    <t>KAHRIMAN</t>
  </si>
  <si>
    <t>AKN</t>
  </si>
  <si>
    <t>DEDERDING</t>
  </si>
  <si>
    <t>EDG</t>
  </si>
  <si>
    <t>LY BENDJERIOU</t>
  </si>
  <si>
    <t>Sieu-Chou</t>
  </si>
  <si>
    <t>SCL</t>
  </si>
  <si>
    <t>SILVA</t>
  </si>
  <si>
    <t>Diana</t>
  </si>
  <si>
    <t>DSA</t>
  </si>
  <si>
    <t>MEISTER</t>
  </si>
  <si>
    <t>CMR</t>
  </si>
  <si>
    <t>VENTURIN</t>
  </si>
  <si>
    <t>MVN</t>
  </si>
  <si>
    <t>SIEBER</t>
  </si>
  <si>
    <t>Line</t>
  </si>
  <si>
    <t>LSI</t>
  </si>
  <si>
    <t>SENGA DIAS</t>
  </si>
  <si>
    <t>ISA</t>
  </si>
  <si>
    <t xml:space="preserve">BIERI </t>
  </si>
  <si>
    <t>Laure</t>
  </si>
  <si>
    <t>LBI</t>
  </si>
  <si>
    <t>SCHNEIDER</t>
  </si>
  <si>
    <t>Magali</t>
  </si>
  <si>
    <t>MSR</t>
  </si>
  <si>
    <t>BARMAN</t>
  </si>
  <si>
    <t>JMB</t>
  </si>
  <si>
    <t>GALLEGUILLOS</t>
  </si>
  <si>
    <t>Elizabeth</t>
  </si>
  <si>
    <t>EGA</t>
  </si>
  <si>
    <t>Section B</t>
  </si>
  <si>
    <t>MENOUD</t>
  </si>
  <si>
    <t>LMD</t>
  </si>
  <si>
    <t>KALA</t>
  </si>
  <si>
    <t>Cosette</t>
  </si>
  <si>
    <t>CKA</t>
  </si>
  <si>
    <t>NTAMBWE</t>
  </si>
  <si>
    <t>Roland</t>
  </si>
  <si>
    <t>RNE</t>
  </si>
  <si>
    <t>CHAKROUN</t>
  </si>
  <si>
    <t>Abdelfattah</t>
  </si>
  <si>
    <t>ACH</t>
  </si>
  <si>
    <t>AFONSO GRIMALDI</t>
  </si>
  <si>
    <t>Sofia Isabel</t>
  </si>
  <si>
    <t>SIA</t>
  </si>
  <si>
    <t>ZBINDEN-RODRIGUEZ</t>
  </si>
  <si>
    <t>EZR</t>
  </si>
  <si>
    <t>DEFFAUGT</t>
  </si>
  <si>
    <t>CDT</t>
  </si>
  <si>
    <t xml:space="preserve">MONARD </t>
  </si>
  <si>
    <t>Raphaëlle</t>
  </si>
  <si>
    <t>RMD</t>
  </si>
  <si>
    <t>PAIVA FERNANDES</t>
  </si>
  <si>
    <t>JPF</t>
  </si>
  <si>
    <t>CCO</t>
  </si>
  <si>
    <t>DELEAU</t>
  </si>
  <si>
    <t>DDU</t>
  </si>
  <si>
    <t>BARD LANDER</t>
  </si>
  <si>
    <t>Janik</t>
  </si>
  <si>
    <t>JBL</t>
  </si>
  <si>
    <t>NABOR</t>
  </si>
  <si>
    <t>Chrystel</t>
  </si>
  <si>
    <t>CNR</t>
  </si>
  <si>
    <t>SAINTIL</t>
  </si>
  <si>
    <t>Robenson</t>
  </si>
  <si>
    <t>RSL</t>
  </si>
  <si>
    <t>DONNET GRASSIOULET</t>
  </si>
  <si>
    <t>Dulce</t>
  </si>
  <si>
    <t>DDG</t>
  </si>
  <si>
    <t>DE GREGORIO VIANA</t>
  </si>
  <si>
    <t>Annamaria</t>
  </si>
  <si>
    <t>AVA</t>
  </si>
  <si>
    <t>LOUREIRO DE MENEZES</t>
  </si>
  <si>
    <t>Rafaela</t>
  </si>
  <si>
    <t>RLE</t>
  </si>
  <si>
    <t>LUTETE</t>
  </si>
  <si>
    <t>ALE</t>
  </si>
  <si>
    <t>SCHROETER</t>
  </si>
  <si>
    <t>JSR</t>
  </si>
  <si>
    <t>Section C</t>
  </si>
  <si>
    <t>BRIONES-DUPONT</t>
  </si>
  <si>
    <t>JBD</t>
  </si>
  <si>
    <t>CIRLINI</t>
  </si>
  <si>
    <t>CIF</t>
  </si>
  <si>
    <t xml:space="preserve">WALCHER SOLDATI </t>
  </si>
  <si>
    <t>Lorenza</t>
  </si>
  <si>
    <t>LWS</t>
  </si>
  <si>
    <t>BOREL-JAQUET</t>
  </si>
  <si>
    <t>Déborah</t>
  </si>
  <si>
    <t>DBJ</t>
  </si>
  <si>
    <t>CHARPIE</t>
  </si>
  <si>
    <t>SCE</t>
  </si>
  <si>
    <t>CGO</t>
  </si>
  <si>
    <t>ZAMBERNARDI-OLIVEIRA</t>
  </si>
  <si>
    <t>SOA</t>
  </si>
  <si>
    <t>BRAULT</t>
  </si>
  <si>
    <t>TBT</t>
  </si>
  <si>
    <t>CALAME-LONGJEAN</t>
  </si>
  <si>
    <t>SCA</t>
  </si>
  <si>
    <t xml:space="preserve">MASPOLI </t>
  </si>
  <si>
    <t>Roselyne</t>
  </si>
  <si>
    <t>RMI</t>
  </si>
  <si>
    <t>CORNUT</t>
  </si>
  <si>
    <t>ACT</t>
  </si>
  <si>
    <t>REGUEIRO</t>
  </si>
  <si>
    <t>DRO</t>
  </si>
  <si>
    <t>FRANCAVILLA</t>
  </si>
  <si>
    <t>SOF</t>
  </si>
  <si>
    <t>BERBATI</t>
  </si>
  <si>
    <t>Besim</t>
  </si>
  <si>
    <t>BBI</t>
  </si>
  <si>
    <t>SONNEY</t>
  </si>
  <si>
    <t>Armelle</t>
  </si>
  <si>
    <t>ASY</t>
  </si>
  <si>
    <t>CARRERA</t>
  </si>
  <si>
    <t>Anabel</t>
  </si>
  <si>
    <t>ACA</t>
  </si>
  <si>
    <t>Nom PP</t>
  </si>
  <si>
    <t>Prénom PP</t>
  </si>
  <si>
    <t>Date de naissance PP</t>
  </si>
  <si>
    <t>Bénéficiaire Nom</t>
  </si>
  <si>
    <t>Bénéficiaire Prénom</t>
  </si>
  <si>
    <t>Bénéficiaire Date de naissance</t>
  </si>
  <si>
    <t>Bénéficiaire = PP</t>
  </si>
  <si>
    <t>Rossi Melanie Sara Anna 13.06.1982</t>
  </si>
  <si>
    <t>5282269</t>
  </si>
  <si>
    <t>Avenir Assurance Maladie S.A Martign1920_1</t>
  </si>
  <si>
    <t>Rossi Max 25-MAI-11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</si>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</sst>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.mm\.yyyy"/>
    <numFmt numFmtId="165" formatCode="dd/mm/yyyy;@"/>
    <numFmt numFmtId="166" formatCode="#,##0.00;&quot;-&quot;#,##0.00"/>
    <numFmt numFmtId="167" formatCode="dd\-mmm\-yyyy"/>
    <numFmt numFmtId="168" formatCode="&quot;Risques débiteurs au &quot;dd/mm/yyyy"/>
  </numFmts>
  <fonts count="3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sz val="9"/>
      <color indexed="8"/>
      <name val="Arial"/>
      <family val="2"/>
    </font>
    <font>
      <sz val="8"/>
      <color indexed="8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sz val="18"/>
      <color theme="1"/>
      <name val="Arial"/>
      <family val="2"/>
    </font>
    <font>
      <b/>
      <i/>
      <sz val="16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00">
    <xf numFmtId="0" fontId="0" fillId="0" borderId="0" xfId="0"/>
    <xf numFmtId="49" fontId="16" fillId="33" borderId="10" xfId="0" applyNumberFormat="1" applyFont="1" applyFill="1" applyBorder="1" applyAlignment="1">
      <alignment horizontal="left" wrapText="1"/>
    </xf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14" fontId="0" fillId="0" borderId="10" xfId="0" applyNumberFormat="1" applyBorder="1" applyAlignment="1">
      <alignment wrapText="1"/>
    </xf>
    <xf numFmtId="22" fontId="0" fillId="0" borderId="10" xfId="0" applyNumberFormat="1" applyBorder="1" applyAlignment="1">
      <alignment wrapText="1"/>
    </xf>
    <xf numFmtId="0" fontId="19" fillId="34" borderId="10" xfId="42" applyFont="1" applyFill="1" applyBorder="1" applyAlignment="1">
      <alignment horizontal="center" wrapText="1"/>
    </xf>
    <xf numFmtId="0" fontId="19" fillId="34" borderId="10" xfId="42" applyFont="1" applyFill="1" applyBorder="1" applyAlignment="1">
      <alignment horizontal="center" vertical="top" wrapText="1"/>
    </xf>
    <xf numFmtId="0" fontId="18" fillId="0" borderId="0" xfId="42"/>
    <xf numFmtId="0" fontId="20" fillId="34" borderId="10" xfId="42" applyFont="1" applyFill="1" applyBorder="1" applyAlignment="1">
      <alignment wrapText="1"/>
    </xf>
    <xf numFmtId="14" fontId="20" fillId="34" borderId="10" xfId="42" applyNumberFormat="1" applyFont="1" applyFill="1" applyBorder="1" applyAlignment="1">
      <alignment horizontal="center" wrapText="1"/>
    </xf>
    <xf numFmtId="0" fontId="18" fillId="34" borderId="10" xfId="42" applyFill="1" applyBorder="1" applyAlignment="1">
      <alignment wrapText="1"/>
    </xf>
    <xf numFmtId="0" fontId="20" fillId="34" borderId="10" xfId="42" applyFont="1" applyFill="1" applyBorder="1" applyAlignment="1">
      <alignment horizontal="right" wrapText="1"/>
    </xf>
    <xf numFmtId="0" fontId="20" fillId="34" borderId="10" xfId="42" applyFont="1" applyFill="1" applyBorder="1" applyAlignment="1">
      <alignment vertical="top" wrapText="1"/>
    </xf>
    <xf numFmtId="0" fontId="18" fillId="34" borderId="10" xfId="42" applyFill="1" applyBorder="1" applyAlignment="1">
      <alignment vertical="top" wrapText="1"/>
    </xf>
    <xf numFmtId="49" fontId="21" fillId="35" borderId="11" xfId="42" applyNumberFormat="1" applyFont="1" applyFill="1" applyBorder="1"/>
    <xf numFmtId="0" fontId="22" fillId="36" borderId="11" xfId="42" applyFont="1" applyFill="1" applyBorder="1"/>
    <xf numFmtId="49" fontId="22" fillId="36" borderId="11" xfId="42" applyNumberFormat="1" applyFont="1" applyFill="1" applyBorder="1"/>
    <xf numFmtId="164" fontId="22" fillId="36" borderId="11" xfId="42" applyNumberFormat="1" applyFont="1" applyFill="1" applyBorder="1"/>
    <xf numFmtId="3" fontId="22" fillId="36" borderId="11" xfId="42" applyNumberFormat="1" applyFont="1" applyFill="1" applyBorder="1"/>
    <xf numFmtId="0" fontId="22" fillId="35" borderId="11" xfId="42" applyFont="1" applyFill="1" applyBorder="1"/>
    <xf numFmtId="49" fontId="22" fillId="35" borderId="11" xfId="42" applyNumberFormat="1" applyFont="1" applyFill="1" applyBorder="1"/>
    <xf numFmtId="164" fontId="22" fillId="35" borderId="11" xfId="42" applyNumberFormat="1" applyFont="1" applyFill="1" applyBorder="1"/>
    <xf numFmtId="3" fontId="22" fillId="35" borderId="11" xfId="42" applyNumberFormat="1" applyFont="1" applyFill="1" applyBorder="1"/>
    <xf numFmtId="0" fontId="22" fillId="0" borderId="12" xfId="42" applyNumberFormat="1" applyFont="1" applyFill="1" applyBorder="1" applyAlignment="1" applyProtection="1">
      <protection locked="0"/>
    </xf>
    <xf numFmtId="165" fontId="22" fillId="0" borderId="12" xfId="42" applyNumberFormat="1" applyFont="1" applyFill="1" applyBorder="1" applyAlignment="1" applyProtection="1">
      <protection locked="0"/>
    </xf>
    <xf numFmtId="165" fontId="18" fillId="0" borderId="0" xfId="42" applyNumberFormat="1"/>
    <xf numFmtId="4" fontId="22" fillId="0" borderId="12" xfId="42" applyNumberFormat="1" applyFont="1" applyFill="1" applyBorder="1" applyAlignment="1" applyProtection="1">
      <protection locked="0"/>
    </xf>
    <xf numFmtId="4" fontId="18" fillId="0" borderId="0" xfId="42" applyNumberFormat="1"/>
    <xf numFmtId="49" fontId="25" fillId="0" borderId="13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center" vertical="center" wrapText="1"/>
    </xf>
    <xf numFmtId="166" fontId="25" fillId="0" borderId="14" xfId="0" applyNumberFormat="1" applyFont="1" applyFill="1" applyBorder="1" applyAlignment="1">
      <alignment horizontal="right" vertical="center" wrapText="1"/>
    </xf>
    <xf numFmtId="49" fontId="26" fillId="38" borderId="13" xfId="0" applyNumberFormat="1" applyFont="1" applyFill="1" applyBorder="1" applyAlignment="1">
      <alignment horizontal="center" vertical="center" wrapText="1"/>
    </xf>
    <xf numFmtId="49" fontId="26" fillId="38" borderId="14" xfId="0" applyNumberFormat="1" applyFont="1" applyFill="1" applyBorder="1" applyAlignment="1">
      <alignment horizontal="left" vertical="center" wrapText="1"/>
    </xf>
    <xf numFmtId="49" fontId="26" fillId="38" borderId="14" xfId="0" applyNumberFormat="1" applyFont="1" applyFill="1" applyBorder="1" applyAlignment="1">
      <alignment horizontal="center" vertical="center" wrapText="1"/>
    </xf>
    <xf numFmtId="166" fontId="26" fillId="38" borderId="14" xfId="0" applyNumberFormat="1" applyFont="1" applyFill="1" applyBorder="1" applyAlignment="1">
      <alignment horizontal="right" vertical="center" wrapText="1"/>
    </xf>
    <xf numFmtId="0" fontId="0" fillId="0" borderId="0" xfId="0" applyFill="1" applyBorder="1" applyProtection="1"/>
    <xf numFmtId="14" fontId="0" fillId="0" borderId="0" xfId="0" applyNumberFormat="1" applyFill="1" applyBorder="1" applyProtection="1"/>
    <xf numFmtId="0" fontId="27" fillId="0" borderId="0" xfId="0" applyFont="1" applyAlignment="1">
      <alignment horizontal="left" wrapText="1"/>
    </xf>
    <xf numFmtId="0" fontId="0" fillId="0" borderId="0" xfId="0" applyAlignment="1">
      <alignment wrapText="1"/>
    </xf>
    <xf numFmtId="167" fontId="0" fillId="0" borderId="0" xfId="0" applyNumberFormat="1" applyAlignment="1">
      <alignment horizontal="right" wrapText="1"/>
    </xf>
    <xf numFmtId="0" fontId="16" fillId="0" borderId="0" xfId="0" applyFont="1" applyAlignment="1">
      <alignment horizontal="left" wrapText="1"/>
    </xf>
    <xf numFmtId="49" fontId="0" fillId="0" borderId="0" xfId="0" applyNumberFormat="1" applyAlignment="1">
      <alignment horizontal="left" wrapText="1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vertical="center"/>
    </xf>
    <xf numFmtId="0" fontId="0" fillId="39" borderId="17" xfId="0" applyFill="1" applyBorder="1" applyAlignment="1" applyProtection="1">
      <alignment horizontal="center" vertical="center"/>
    </xf>
    <xf numFmtId="3" fontId="29" fillId="39" borderId="17" xfId="0" applyNumberFormat="1" applyFont="1" applyFill="1" applyBorder="1" applyAlignment="1" applyProtection="1">
      <alignment horizontal="center" vertical="center" wrapText="1"/>
    </xf>
    <xf numFmtId="3" fontId="29" fillId="40" borderId="17" xfId="0" applyNumberFormat="1" applyFont="1" applyFill="1" applyBorder="1" applyAlignment="1" applyProtection="1">
      <alignment horizontal="center" vertical="center" wrapText="1"/>
    </xf>
    <xf numFmtId="3" fontId="30" fillId="0" borderId="18" xfId="0" applyNumberFormat="1" applyFont="1" applyBorder="1" applyAlignment="1" applyProtection="1">
      <alignment horizontal="center" vertical="center"/>
    </xf>
    <xf numFmtId="4" fontId="30" fillId="0" borderId="19" xfId="0" applyNumberFormat="1" applyFont="1" applyBorder="1" applyAlignment="1" applyProtection="1">
      <alignment vertical="center"/>
    </xf>
    <xf numFmtId="4" fontId="30" fillId="0" borderId="0" xfId="0" applyNumberFormat="1" applyFont="1" applyAlignment="1" applyProtection="1">
      <alignment vertical="center"/>
    </xf>
    <xf numFmtId="4" fontId="30" fillId="0" borderId="0" xfId="0" applyNumberFormat="1" applyFont="1" applyBorder="1" applyAlignment="1" applyProtection="1">
      <alignment horizontal="center" vertical="center" wrapText="1"/>
    </xf>
    <xf numFmtId="14" fontId="30" fillId="0" borderId="0" xfId="0" applyNumberFormat="1" applyFont="1" applyBorder="1" applyAlignment="1" applyProtection="1">
      <alignment horizontal="center" vertical="center" wrapText="1"/>
    </xf>
    <xf numFmtId="4" fontId="30" fillId="0" borderId="0" xfId="0" applyNumberFormat="1" applyFont="1" applyBorder="1" applyAlignment="1" applyProtection="1">
      <alignment vertical="center"/>
    </xf>
    <xf numFmtId="49" fontId="24" fillId="37" borderId="19" xfId="0" applyNumberFormat="1" applyFont="1" applyFill="1" applyBorder="1" applyAlignment="1" applyProtection="1">
      <alignment horizontal="center" vertical="top" wrapText="1"/>
    </xf>
    <xf numFmtId="14" fontId="24" fillId="37" borderId="19" xfId="0" applyNumberFormat="1" applyFont="1" applyFill="1" applyBorder="1" applyAlignment="1">
      <alignment horizontal="center" vertical="top" wrapText="1"/>
    </xf>
    <xf numFmtId="49" fontId="24" fillId="37" borderId="19" xfId="0" applyNumberFormat="1" applyFont="1" applyFill="1" applyBorder="1" applyAlignment="1">
      <alignment horizontal="center" vertical="top" wrapText="1"/>
    </xf>
    <xf numFmtId="3" fontId="22" fillId="0" borderId="19" xfId="42" applyNumberFormat="1" applyFont="1" applyFill="1" applyBorder="1" applyAlignment="1" applyProtection="1">
      <protection locked="0"/>
    </xf>
    <xf numFmtId="0" fontId="13" fillId="13" borderId="21" xfId="22" applyFont="1" applyBorder="1"/>
    <xf numFmtId="0" fontId="13" fillId="13" borderId="22" xfId="22" applyFont="1" applyBorder="1"/>
    <xf numFmtId="0" fontId="16" fillId="0" borderId="0" xfId="0" applyFont="1"/>
    <xf numFmtId="0" fontId="0" fillId="41" borderId="0" xfId="0" applyFill="1"/>
    <xf numFmtId="0" fontId="14" fillId="42" borderId="0" xfId="0" applyFont="1" applyFill="1"/>
    <xf numFmtId="0" fontId="21" fillId="42" borderId="12" xfId="42" applyNumberFormat="1" applyFont="1" applyFill="1" applyBorder="1" applyAlignment="1" applyProtection="1">
      <protection locked="0"/>
    </xf>
    <xf numFmtId="49" fontId="21" fillId="42" borderId="12" xfId="42" applyNumberFormat="1" applyFont="1" applyFill="1" applyBorder="1" applyAlignment="1" applyProtection="1">
      <protection locked="0"/>
    </xf>
    <xf numFmtId="4" fontId="21" fillId="42" borderId="12" xfId="42" applyNumberFormat="1" applyFont="1" applyFill="1" applyBorder="1" applyAlignment="1" applyProtection="1">
      <protection locked="0"/>
    </xf>
    <xf numFmtId="4" fontId="21" fillId="42" borderId="19" xfId="42" applyNumberFormat="1" applyFont="1" applyFill="1" applyBorder="1" applyAlignment="1" applyProtection="1">
      <protection locked="0"/>
    </xf>
    <xf numFmtId="0" fontId="21" fillId="42" borderId="19" xfId="42" applyNumberFormat="1" applyFont="1" applyFill="1" applyBorder="1" applyAlignment="1" applyProtection="1">
      <protection locked="0"/>
    </xf>
    <xf numFmtId="0" fontId="22" fillId="0" borderId="19" xfId="42" applyNumberFormat="1" applyFont="1" applyFill="1" applyBorder="1" applyAlignment="1" applyProtection="1">
      <protection locked="0"/>
    </xf>
    <xf numFmtId="4" fontId="22" fillId="0" borderId="19" xfId="42" applyNumberFormat="1" applyFont="1" applyFill="1" applyBorder="1" applyAlignment="1" applyProtection="1">
      <protection locked="0"/>
    </xf>
    <xf numFmtId="0" fontId="31" fillId="42" borderId="19" xfId="0" applyFont="1" applyFill="1" applyBorder="1" applyAlignment="1">
      <alignment horizontal="left" vertical="center"/>
    </xf>
    <xf numFmtId="0" fontId="31" fillId="42" borderId="19" xfId="0" applyFont="1" applyFill="1" applyBorder="1" applyAlignment="1">
      <alignment vertical="center"/>
    </xf>
    <xf numFmtId="0" fontId="31" fillId="42" borderId="19" xfId="0" applyFont="1" applyFill="1" applyBorder="1" applyAlignment="1">
      <alignment horizontal="center" vertical="center"/>
    </xf>
    <xf numFmtId="0" fontId="31" fillId="43" borderId="19" xfId="0" applyFont="1" applyFill="1" applyBorder="1" applyAlignment="1">
      <alignment horizontal="left" vertical="center"/>
    </xf>
    <xf numFmtId="0" fontId="32" fillId="43" borderId="19" xfId="0" applyFont="1" applyFill="1" applyBorder="1" applyAlignment="1">
      <alignment vertical="center"/>
    </xf>
    <xf numFmtId="0" fontId="31" fillId="43" borderId="19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left" vertical="center"/>
    </xf>
    <xf numFmtId="0" fontId="23" fillId="0" borderId="19" xfId="0" applyFont="1" applyFill="1" applyBorder="1" applyAlignment="1">
      <alignment vertical="center"/>
    </xf>
    <xf numFmtId="0" fontId="33" fillId="0" borderId="19" xfId="0" applyFont="1" applyFill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33" fillId="0" borderId="19" xfId="0" applyFont="1" applyBorder="1" applyAlignment="1">
      <alignment horizontal="center" vertical="center"/>
    </xf>
    <xf numFmtId="0" fontId="34" fillId="43" borderId="19" xfId="0" applyFont="1" applyFill="1" applyBorder="1" applyAlignment="1">
      <alignment horizontal="left" vertical="center"/>
    </xf>
    <xf numFmtId="0" fontId="35" fillId="43" borderId="19" xfId="0" applyFont="1" applyFill="1" applyBorder="1" applyAlignment="1">
      <alignment vertical="center"/>
    </xf>
    <xf numFmtId="0" fontId="34" fillId="43" borderId="19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left" vertical="center" wrapText="1"/>
    </xf>
    <xf numFmtId="14" fontId="22" fillId="0" borderId="19" xfId="42" applyNumberFormat="1" applyFont="1" applyFill="1" applyBorder="1" applyAlignment="1" applyProtection="1">
      <protection locked="0"/>
    </xf>
    <xf numFmtId="0" fontId="21" fillId="43" borderId="19" xfId="42" applyNumberFormat="1" applyFont="1" applyFill="1" applyBorder="1" applyAlignment="1" applyProtection="1">
      <protection locked="0"/>
    </xf>
    <xf numFmtId="49" fontId="16" fillId="0" borderId="20" xfId="0" applyNumberFormat="1" applyFont="1" applyFill="1" applyBorder="1" applyAlignment="1">
      <alignment horizontal="left" wrapText="1"/>
    </xf>
    <xf numFmtId="49" fontId="0" fillId="0" borderId="0" xfId="0" applyNumberFormat="1"/>
    <xf numFmtId="0" fontId="0" fillId="0" borderId="0" xfId="0" applyAlignment="1">
      <alignment horizontal="center"/>
    </xf>
    <xf numFmtId="49" fontId="16" fillId="0" borderId="20" xfId="0" applyNumberFormat="1" applyFont="1" applyFill="1" applyBorder="1" applyAlignment="1">
      <alignment horizontal="center" wrapText="1"/>
    </xf>
    <xf numFmtId="4" fontId="30" fillId="0" borderId="19" xfId="0" applyNumberFormat="1" applyFont="1" applyBorder="1" applyAlignment="1" applyProtection="1">
      <alignment horizontal="center" vertical="center" wrapText="1"/>
    </xf>
    <xf numFmtId="168" fontId="28" fillId="0" borderId="15" xfId="0" applyNumberFormat="1" applyFont="1" applyBorder="1" applyAlignment="1" applyProtection="1">
      <alignment horizontal="center" vertical="center" wrapText="1"/>
    </xf>
    <xf numFmtId="168" fontId="28" fillId="0" borderId="16" xfId="0" applyNumberFormat="1" applyFont="1" applyBorder="1" applyAlignment="1" applyProtection="1">
      <alignment horizontal="center" vertical="center" wrapText="1"/>
    </xf>
    <xf numFmtId="168" fontId="28" fillId="0" borderId="17" xfId="0" applyNumberFormat="1" applyFont="1" applyBorder="1" applyAlignment="1" applyProtection="1">
      <alignment horizontal="center" vertical="center" wrapText="1"/>
    </xf>
    <xf numFmtId="49" fontId="29" fillId="39" borderId="15" xfId="0" applyNumberFormat="1" applyFont="1" applyFill="1" applyBorder="1" applyAlignment="1" applyProtection="1">
      <alignment horizontal="center" vertical="center" wrapText="1"/>
    </xf>
    <xf numFmtId="49" fontId="29" fillId="39" borderId="16" xfId="0" applyNumberFormat="1" applyFont="1" applyFill="1" applyBorder="1" applyAlignment="1" applyProtection="1">
      <alignment horizontal="center" vertical="center" wrapText="1"/>
    </xf>
    <xf numFmtId="49" fontId="29" fillId="40" borderId="16" xfId="0" applyNumberFormat="1" applyFont="1" applyFill="1" applyBorder="1" applyAlignment="1" applyProtection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"/>
  <sheetViews>
    <sheetView workbookViewId="0">
      <pane ySplit="1" topLeftCell="A2" activePane="bottomLeft" state="frozen"/>
      <selection pane="bottomLeft" activeCell="K21" sqref="K21"/>
    </sheetView>
  </sheetViews>
  <sheetFormatPr baseColWidth="10" defaultColWidth="12.42578125" defaultRowHeight="12.75" x14ac:dyDescent="0.2"/>
  <cols>
    <col min="1" max="16384" width="12.42578125" style="8"/>
  </cols>
  <sheetData>
    <row r="1" spans="1:58" x14ac:dyDescent="0.2">
      <c r="A1" s="15" t="s">
        <v>191</v>
      </c>
      <c r="B1" s="15" t="s">
        <v>192</v>
      </c>
      <c r="C1" s="15" t="s">
        <v>193</v>
      </c>
      <c r="D1" s="15" t="s">
        <v>194</v>
      </c>
      <c r="E1" s="15" t="s">
        <v>195</v>
      </c>
      <c r="F1" s="15" t="s">
        <v>196</v>
      </c>
      <c r="G1" s="15" t="s">
        <v>197</v>
      </c>
      <c r="H1" s="15" t="s">
        <v>198</v>
      </c>
      <c r="I1" s="15" t="s">
        <v>199</v>
      </c>
      <c r="J1" s="15" t="s">
        <v>200</v>
      </c>
      <c r="K1" s="15" t="s">
        <v>201</v>
      </c>
      <c r="L1" s="15" t="s">
        <v>202</v>
      </c>
      <c r="M1" s="15" t="s">
        <v>203</v>
      </c>
      <c r="N1" s="15" t="s">
        <v>204</v>
      </c>
      <c r="O1" s="15" t="s">
        <v>205</v>
      </c>
      <c r="P1" s="15" t="s">
        <v>206</v>
      </c>
      <c r="Q1" s="15" t="s">
        <v>207</v>
      </c>
      <c r="R1" s="15" t="s">
        <v>208</v>
      </c>
      <c r="S1" s="15" t="s">
        <v>209</v>
      </c>
      <c r="T1" s="15" t="s">
        <v>210</v>
      </c>
      <c r="U1" s="15" t="s">
        <v>211</v>
      </c>
      <c r="V1" s="15" t="s">
        <v>212</v>
      </c>
      <c r="W1" s="15" t="s">
        <v>213</v>
      </c>
      <c r="X1" s="15" t="s">
        <v>214</v>
      </c>
      <c r="Y1" s="15" t="s">
        <v>215</v>
      </c>
      <c r="Z1" s="15" t="s">
        <v>216</v>
      </c>
      <c r="AA1" s="15" t="s">
        <v>217</v>
      </c>
      <c r="AB1" s="15" t="s">
        <v>218</v>
      </c>
      <c r="AC1" s="15" t="s">
        <v>219</v>
      </c>
      <c r="AD1" s="15" t="s">
        <v>220</v>
      </c>
      <c r="AE1" s="15" t="s">
        <v>221</v>
      </c>
      <c r="AF1" s="15" t="s">
        <v>222</v>
      </c>
      <c r="AG1" s="15" t="s">
        <v>223</v>
      </c>
      <c r="AH1" s="15" t="s">
        <v>224</v>
      </c>
      <c r="AI1" s="15" t="s">
        <v>225</v>
      </c>
      <c r="AJ1" s="15" t="s">
        <v>226</v>
      </c>
      <c r="AK1" s="15" t="s">
        <v>227</v>
      </c>
      <c r="AL1" s="15" t="s">
        <v>228</v>
      </c>
      <c r="AM1" s="15" t="s">
        <v>229</v>
      </c>
      <c r="AN1" s="15" t="s">
        <v>230</v>
      </c>
      <c r="AO1" s="15" t="s">
        <v>231</v>
      </c>
      <c r="AP1" s="15" t="s">
        <v>232</v>
      </c>
      <c r="AQ1" s="15" t="s">
        <v>233</v>
      </c>
      <c r="AR1" s="15" t="s">
        <v>234</v>
      </c>
      <c r="AS1" s="15" t="s">
        <v>235</v>
      </c>
      <c r="AT1" s="15" t="s">
        <v>236</v>
      </c>
      <c r="AU1" s="15" t="s">
        <v>237</v>
      </c>
      <c r="AV1" s="15" t="s">
        <v>238</v>
      </c>
      <c r="AW1" s="15" t="s">
        <v>239</v>
      </c>
      <c r="AX1" s="15" t="s">
        <v>240</v>
      </c>
      <c r="AY1" s="15" t="s">
        <v>241</v>
      </c>
      <c r="AZ1" s="15" t="s">
        <v>242</v>
      </c>
      <c r="BA1" s="15" t="s">
        <v>243</v>
      </c>
      <c r="BB1" s="15" t="s">
        <v>244</v>
      </c>
      <c r="BC1" s="15" t="s">
        <v>245</v>
      </c>
      <c r="BD1" s="15" t="s">
        <v>246</v>
      </c>
      <c r="BE1" s="15" t="s">
        <v>247</v>
      </c>
      <c r="BF1" s="15" t="s">
        <v>248</v>
      </c>
    </row>
    <row r="2" spans="1:58" x14ac:dyDescent="0.2">
      <c r="A2" s="16">
        <v>6</v>
      </c>
      <c r="B2" s="17" t="s">
        <v>249</v>
      </c>
      <c r="C2" s="17" t="s">
        <v>260</v>
      </c>
      <c r="D2" s="16">
        <v>12343</v>
      </c>
      <c r="E2" s="17" t="s">
        <v>296</v>
      </c>
      <c r="F2" s="17" t="s">
        <v>297</v>
      </c>
      <c r="G2" s="18">
        <v>39141</v>
      </c>
      <c r="H2" s="18"/>
      <c r="I2" s="17" t="s">
        <v>40</v>
      </c>
      <c r="J2" s="18">
        <v>39965</v>
      </c>
      <c r="K2" s="18"/>
      <c r="L2" s="18">
        <v>14637</v>
      </c>
      <c r="M2" s="16">
        <v>77</v>
      </c>
      <c r="N2" s="16"/>
      <c r="O2" s="17" t="s">
        <v>251</v>
      </c>
      <c r="P2" s="17" t="s">
        <v>262</v>
      </c>
      <c r="Q2" s="17" t="s">
        <v>253</v>
      </c>
      <c r="R2" s="17" t="s">
        <v>253</v>
      </c>
      <c r="S2" s="17" t="s">
        <v>298</v>
      </c>
      <c r="T2" s="17" t="s">
        <v>294</v>
      </c>
      <c r="U2" s="17" t="s">
        <v>299</v>
      </c>
      <c r="V2" s="17" t="s">
        <v>294</v>
      </c>
      <c r="W2" s="18">
        <v>29577</v>
      </c>
      <c r="X2" s="16"/>
      <c r="Y2" s="16"/>
      <c r="Z2" s="18"/>
      <c r="AA2" s="16"/>
      <c r="AB2" s="18"/>
      <c r="AC2" s="17" t="s">
        <v>300</v>
      </c>
      <c r="AD2" s="17" t="s">
        <v>301</v>
      </c>
      <c r="AE2" s="16"/>
      <c r="AF2" s="17" t="s">
        <v>302</v>
      </c>
      <c r="AG2" s="17" t="s">
        <v>302</v>
      </c>
      <c r="AH2" s="16"/>
      <c r="AI2" s="17" t="s">
        <v>303</v>
      </c>
      <c r="AJ2" s="17" t="s">
        <v>304</v>
      </c>
      <c r="AK2" s="17" t="s">
        <v>305</v>
      </c>
      <c r="AL2" s="16"/>
      <c r="AM2" s="17" t="s">
        <v>255</v>
      </c>
      <c r="AN2" s="16"/>
      <c r="AO2" s="17" t="s">
        <v>256</v>
      </c>
      <c r="AP2" s="16"/>
      <c r="AQ2" s="17" t="s">
        <v>261</v>
      </c>
      <c r="AR2" s="16"/>
      <c r="AS2" s="17" t="s">
        <v>257</v>
      </c>
      <c r="AT2" s="16"/>
      <c r="AU2" s="16"/>
      <c r="AV2" s="17" t="s">
        <v>306</v>
      </c>
      <c r="AW2" s="16"/>
      <c r="AX2" s="16"/>
      <c r="AY2" s="17" t="s">
        <v>283</v>
      </c>
      <c r="AZ2" s="17" t="s">
        <v>284</v>
      </c>
      <c r="BA2" s="17" t="s">
        <v>254</v>
      </c>
      <c r="BB2" s="17" t="s">
        <v>253</v>
      </c>
      <c r="BC2" s="18">
        <v>41382.429131944446</v>
      </c>
      <c r="BD2" s="19" t="s">
        <v>259</v>
      </c>
      <c r="BE2" s="18">
        <v>39965</v>
      </c>
      <c r="BF2" s="19"/>
    </row>
    <row r="3" spans="1:58" x14ac:dyDescent="0.2">
      <c r="A3" s="16">
        <v>58</v>
      </c>
      <c r="B3" s="17" t="s">
        <v>249</v>
      </c>
      <c r="C3" s="17" t="s">
        <v>260</v>
      </c>
      <c r="D3" s="16">
        <v>13257</v>
      </c>
      <c r="E3" s="17" t="s">
        <v>335</v>
      </c>
      <c r="F3" s="17" t="s">
        <v>336</v>
      </c>
      <c r="G3" s="18">
        <v>34291</v>
      </c>
      <c r="H3" s="18"/>
      <c r="I3" s="17" t="s">
        <v>60</v>
      </c>
      <c r="J3" s="18">
        <v>39965</v>
      </c>
      <c r="K3" s="18"/>
      <c r="L3" s="18">
        <v>23205</v>
      </c>
      <c r="M3" s="16">
        <v>53</v>
      </c>
      <c r="N3" s="16"/>
      <c r="O3" s="17" t="s">
        <v>251</v>
      </c>
      <c r="P3" s="17" t="s">
        <v>252</v>
      </c>
      <c r="Q3" s="17" t="s">
        <v>278</v>
      </c>
      <c r="R3" s="17" t="s">
        <v>266</v>
      </c>
      <c r="S3" s="17" t="s">
        <v>337</v>
      </c>
      <c r="T3" s="16"/>
      <c r="U3" s="16"/>
      <c r="V3" s="16"/>
      <c r="W3" s="18">
        <v>28352</v>
      </c>
      <c r="X3" s="17" t="s">
        <v>264</v>
      </c>
      <c r="Y3" s="16"/>
      <c r="Z3" s="18"/>
      <c r="AA3" s="16"/>
      <c r="AB3" s="18"/>
      <c r="AC3" s="17" t="s">
        <v>338</v>
      </c>
      <c r="AD3" s="17" t="s">
        <v>339</v>
      </c>
      <c r="AE3" s="16"/>
      <c r="AF3" s="17" t="s">
        <v>340</v>
      </c>
      <c r="AG3" s="17" t="s">
        <v>340</v>
      </c>
      <c r="AH3" s="16"/>
      <c r="AI3" s="17" t="s">
        <v>341</v>
      </c>
      <c r="AJ3" s="17" t="s">
        <v>342</v>
      </c>
      <c r="AK3" s="17" t="s">
        <v>343</v>
      </c>
      <c r="AL3" s="16"/>
      <c r="AM3" s="17" t="s">
        <v>255</v>
      </c>
      <c r="AN3" s="16"/>
      <c r="AO3" s="17" t="s">
        <v>256</v>
      </c>
      <c r="AP3" s="16"/>
      <c r="AQ3" s="17" t="s">
        <v>261</v>
      </c>
      <c r="AR3" s="16"/>
      <c r="AS3" s="17" t="s">
        <v>257</v>
      </c>
      <c r="AT3" s="16"/>
      <c r="AU3" s="17" t="s">
        <v>319</v>
      </c>
      <c r="AV3" s="17" t="s">
        <v>293</v>
      </c>
      <c r="AW3" s="16"/>
      <c r="AX3" s="16"/>
      <c r="AY3" s="17" t="s">
        <v>267</v>
      </c>
      <c r="AZ3" s="17" t="s">
        <v>258</v>
      </c>
      <c r="BA3" s="17" t="s">
        <v>254</v>
      </c>
      <c r="BB3" s="17" t="s">
        <v>253</v>
      </c>
      <c r="BC3" s="18">
        <v>41416.520879629628</v>
      </c>
      <c r="BD3" s="19" t="s">
        <v>279</v>
      </c>
      <c r="BE3" s="18">
        <v>39965</v>
      </c>
      <c r="BF3" s="19"/>
    </row>
    <row r="4" spans="1:58" x14ac:dyDescent="0.2">
      <c r="A4" s="16">
        <v>125</v>
      </c>
      <c r="B4" s="17" t="s">
        <v>249</v>
      </c>
      <c r="C4" s="17" t="s">
        <v>260</v>
      </c>
      <c r="D4" s="16">
        <v>13479</v>
      </c>
      <c r="E4" s="17" t="s">
        <v>368</v>
      </c>
      <c r="F4" s="17" t="s">
        <v>369</v>
      </c>
      <c r="G4" s="18">
        <v>37645</v>
      </c>
      <c r="H4" s="18"/>
      <c r="I4" s="17" t="s">
        <v>66</v>
      </c>
      <c r="J4" s="18">
        <v>39965</v>
      </c>
      <c r="K4" s="18"/>
      <c r="L4" s="18">
        <v>17675</v>
      </c>
      <c r="M4" s="16">
        <v>69</v>
      </c>
      <c r="N4" s="16"/>
      <c r="O4" s="17" t="s">
        <v>251</v>
      </c>
      <c r="P4" s="17" t="s">
        <v>252</v>
      </c>
      <c r="Q4" s="17" t="s">
        <v>253</v>
      </c>
      <c r="R4" s="17" t="s">
        <v>253</v>
      </c>
      <c r="S4" s="17" t="s">
        <v>254</v>
      </c>
      <c r="T4" s="17" t="s">
        <v>254</v>
      </c>
      <c r="U4" s="17" t="s">
        <v>254</v>
      </c>
      <c r="V4" s="17" t="s">
        <v>254</v>
      </c>
      <c r="W4" s="18">
        <v>17675</v>
      </c>
      <c r="X4" s="16"/>
      <c r="Y4" s="16"/>
      <c r="Z4" s="18"/>
      <c r="AA4" s="16"/>
      <c r="AB4" s="18"/>
      <c r="AC4" s="17" t="s">
        <v>370</v>
      </c>
      <c r="AD4" s="17" t="s">
        <v>371</v>
      </c>
      <c r="AE4" s="16"/>
      <c r="AF4" s="17" t="s">
        <v>372</v>
      </c>
      <c r="AG4" s="17" t="s">
        <v>372</v>
      </c>
      <c r="AH4" s="16"/>
      <c r="AI4" s="17" t="s">
        <v>373</v>
      </c>
      <c r="AJ4" s="17" t="s">
        <v>374</v>
      </c>
      <c r="AK4" s="17" t="s">
        <v>375</v>
      </c>
      <c r="AL4" s="16"/>
      <c r="AM4" s="17" t="s">
        <v>255</v>
      </c>
      <c r="AN4" s="16"/>
      <c r="AO4" s="17" t="s">
        <v>256</v>
      </c>
      <c r="AP4" s="16"/>
      <c r="AQ4" s="17" t="s">
        <v>261</v>
      </c>
      <c r="AR4" s="16"/>
      <c r="AS4" s="17" t="s">
        <v>257</v>
      </c>
      <c r="AT4" s="16"/>
      <c r="AU4" s="16"/>
      <c r="AV4" s="17" t="s">
        <v>376</v>
      </c>
      <c r="AW4" s="16"/>
      <c r="AX4" s="16"/>
      <c r="AY4" s="17" t="s">
        <v>285</v>
      </c>
      <c r="AZ4" s="17" t="s">
        <v>286</v>
      </c>
      <c r="BA4" s="17" t="s">
        <v>254</v>
      </c>
      <c r="BB4" s="17" t="s">
        <v>253</v>
      </c>
      <c r="BC4" s="18">
        <v>42807.683333333334</v>
      </c>
      <c r="BD4" s="19" t="s">
        <v>291</v>
      </c>
      <c r="BE4" s="18">
        <v>39965</v>
      </c>
      <c r="BF4" s="19"/>
    </row>
    <row r="5" spans="1:58" x14ac:dyDescent="0.2">
      <c r="A5" s="20">
        <v>160</v>
      </c>
      <c r="B5" s="21" t="s">
        <v>249</v>
      </c>
      <c r="C5" s="21" t="s">
        <v>250</v>
      </c>
      <c r="D5" s="20">
        <v>13167</v>
      </c>
      <c r="E5" s="21" t="s">
        <v>322</v>
      </c>
      <c r="F5" s="21" t="s">
        <v>323</v>
      </c>
      <c r="G5" s="22">
        <v>34275</v>
      </c>
      <c r="H5" s="22"/>
      <c r="I5" s="21" t="s">
        <v>72</v>
      </c>
      <c r="J5" s="22">
        <v>39965</v>
      </c>
      <c r="K5" s="22"/>
      <c r="L5" s="22">
        <v>24249</v>
      </c>
      <c r="M5" s="20">
        <v>51</v>
      </c>
      <c r="N5" s="20"/>
      <c r="O5" s="21" t="s">
        <v>251</v>
      </c>
      <c r="P5" s="21" t="s">
        <v>262</v>
      </c>
      <c r="Q5" s="21" t="s">
        <v>253</v>
      </c>
      <c r="R5" s="21" t="s">
        <v>253</v>
      </c>
      <c r="S5" s="21" t="s">
        <v>280</v>
      </c>
      <c r="T5" s="21" t="s">
        <v>273</v>
      </c>
      <c r="U5" s="21" t="s">
        <v>324</v>
      </c>
      <c r="V5" s="21" t="s">
        <v>273</v>
      </c>
      <c r="W5" s="22">
        <v>30407</v>
      </c>
      <c r="X5" s="20"/>
      <c r="Y5" s="20"/>
      <c r="Z5" s="22"/>
      <c r="AA5" s="20"/>
      <c r="AB5" s="22"/>
      <c r="AC5" s="21" t="s">
        <v>325</v>
      </c>
      <c r="AD5" s="21" t="s">
        <v>326</v>
      </c>
      <c r="AE5" s="20"/>
      <c r="AF5" s="21" t="s">
        <v>327</v>
      </c>
      <c r="AG5" s="21" t="s">
        <v>327</v>
      </c>
      <c r="AH5" s="20"/>
      <c r="AI5" s="21" t="s">
        <v>328</v>
      </c>
      <c r="AJ5" s="21" t="s">
        <v>329</v>
      </c>
      <c r="AK5" s="21" t="s">
        <v>330</v>
      </c>
      <c r="AL5" s="20"/>
      <c r="AM5" s="21" t="s">
        <v>255</v>
      </c>
      <c r="AN5" s="20"/>
      <c r="AO5" s="21" t="s">
        <v>256</v>
      </c>
      <c r="AP5" s="20"/>
      <c r="AQ5" s="21" t="s">
        <v>261</v>
      </c>
      <c r="AR5" s="20"/>
      <c r="AS5" s="21" t="s">
        <v>257</v>
      </c>
      <c r="AT5" s="20"/>
      <c r="AU5" s="21" t="s">
        <v>331</v>
      </c>
      <c r="AV5" s="21" t="s">
        <v>332</v>
      </c>
      <c r="AW5" s="20"/>
      <c r="AX5" s="20"/>
      <c r="AY5" s="21" t="s">
        <v>283</v>
      </c>
      <c r="AZ5" s="21" t="s">
        <v>284</v>
      </c>
      <c r="BA5" s="21" t="s">
        <v>254</v>
      </c>
      <c r="BB5" s="21" t="s">
        <v>253</v>
      </c>
      <c r="BC5" s="22">
        <v>42902.618263888886</v>
      </c>
      <c r="BD5" s="23" t="s">
        <v>333</v>
      </c>
      <c r="BE5" s="22">
        <v>39965</v>
      </c>
      <c r="BF5" s="23"/>
    </row>
    <row r="6" spans="1:58" x14ac:dyDescent="0.2">
      <c r="A6" s="16">
        <v>162</v>
      </c>
      <c r="B6" s="17" t="s">
        <v>249</v>
      </c>
      <c r="C6" s="17" t="s">
        <v>260</v>
      </c>
      <c r="D6" s="16">
        <v>13385</v>
      </c>
      <c r="E6" s="17" t="s">
        <v>358</v>
      </c>
      <c r="F6" s="17" t="s">
        <v>359</v>
      </c>
      <c r="G6" s="18">
        <v>37035</v>
      </c>
      <c r="H6" s="18"/>
      <c r="I6" s="17" t="s">
        <v>77</v>
      </c>
      <c r="J6" s="18">
        <v>39965</v>
      </c>
      <c r="K6" s="18"/>
      <c r="L6" s="18">
        <v>30249</v>
      </c>
      <c r="M6" s="16">
        <v>34</v>
      </c>
      <c r="N6" s="16"/>
      <c r="O6" s="17" t="s">
        <v>251</v>
      </c>
      <c r="P6" s="17" t="s">
        <v>252</v>
      </c>
      <c r="Q6" s="17" t="s">
        <v>253</v>
      </c>
      <c r="R6" s="17" t="s">
        <v>253</v>
      </c>
      <c r="S6" s="17" t="s">
        <v>321</v>
      </c>
      <c r="T6" s="17" t="s">
        <v>277</v>
      </c>
      <c r="U6" s="17" t="s">
        <v>360</v>
      </c>
      <c r="V6" s="17" t="s">
        <v>281</v>
      </c>
      <c r="W6" s="18">
        <v>30538</v>
      </c>
      <c r="X6" s="16"/>
      <c r="Y6" s="16"/>
      <c r="Z6" s="18"/>
      <c r="AA6" s="16"/>
      <c r="AB6" s="18"/>
      <c r="AC6" s="17" t="s">
        <v>361</v>
      </c>
      <c r="AD6" s="17" t="s">
        <v>362</v>
      </c>
      <c r="AE6" s="16"/>
      <c r="AF6" s="17" t="s">
        <v>363</v>
      </c>
      <c r="AG6" s="17" t="s">
        <v>363</v>
      </c>
      <c r="AH6" s="16"/>
      <c r="AI6" s="17" t="s">
        <v>364</v>
      </c>
      <c r="AJ6" s="17" t="s">
        <v>365</v>
      </c>
      <c r="AK6" s="17" t="s">
        <v>366</v>
      </c>
      <c r="AL6" s="16"/>
      <c r="AM6" s="17" t="s">
        <v>255</v>
      </c>
      <c r="AN6" s="16"/>
      <c r="AO6" s="17" t="s">
        <v>256</v>
      </c>
      <c r="AP6" s="16"/>
      <c r="AQ6" s="17" t="s">
        <v>261</v>
      </c>
      <c r="AR6" s="16"/>
      <c r="AS6" s="17" t="s">
        <v>257</v>
      </c>
      <c r="AT6" s="16"/>
      <c r="AU6" s="17" t="s">
        <v>101</v>
      </c>
      <c r="AV6" s="17" t="s">
        <v>367</v>
      </c>
      <c r="AW6" s="16"/>
      <c r="AX6" s="16"/>
      <c r="AY6" s="17" t="s">
        <v>275</v>
      </c>
      <c r="AZ6" s="17" t="s">
        <v>276</v>
      </c>
      <c r="BA6" s="17" t="s">
        <v>254</v>
      </c>
      <c r="BB6" s="17" t="s">
        <v>253</v>
      </c>
      <c r="BC6" s="18">
        <v>41299.305891203701</v>
      </c>
      <c r="BD6" s="19" t="s">
        <v>272</v>
      </c>
      <c r="BE6" s="18">
        <v>39965</v>
      </c>
      <c r="BF6" s="19"/>
    </row>
    <row r="7" spans="1:58" x14ac:dyDescent="0.2">
      <c r="A7" s="16">
        <v>334</v>
      </c>
      <c r="B7" s="17" t="s">
        <v>249</v>
      </c>
      <c r="C7" s="17" t="s">
        <v>263</v>
      </c>
      <c r="D7" s="16">
        <v>13704</v>
      </c>
      <c r="E7" s="17" t="s">
        <v>391</v>
      </c>
      <c r="F7" s="17" t="s">
        <v>392</v>
      </c>
      <c r="G7" s="18">
        <v>34290</v>
      </c>
      <c r="H7" s="18"/>
      <c r="I7" s="17" t="s">
        <v>83</v>
      </c>
      <c r="J7" s="18">
        <v>39965</v>
      </c>
      <c r="K7" s="18"/>
      <c r="L7" s="18">
        <v>23283</v>
      </c>
      <c r="M7" s="16">
        <v>53</v>
      </c>
      <c r="N7" s="16"/>
      <c r="O7" s="17" t="s">
        <v>251</v>
      </c>
      <c r="P7" s="17" t="s">
        <v>252</v>
      </c>
      <c r="Q7" s="17" t="s">
        <v>253</v>
      </c>
      <c r="R7" s="17" t="s">
        <v>253</v>
      </c>
      <c r="S7" s="17" t="s">
        <v>254</v>
      </c>
      <c r="T7" s="17" t="s">
        <v>254</v>
      </c>
      <c r="U7" s="17" t="s">
        <v>393</v>
      </c>
      <c r="V7" s="17" t="s">
        <v>273</v>
      </c>
      <c r="W7" s="18">
        <v>23283</v>
      </c>
      <c r="X7" s="16"/>
      <c r="Y7" s="16"/>
      <c r="Z7" s="18"/>
      <c r="AA7" s="16"/>
      <c r="AB7" s="18"/>
      <c r="AC7" s="17" t="s">
        <v>394</v>
      </c>
      <c r="AD7" s="17" t="s">
        <v>395</v>
      </c>
      <c r="AE7" s="16"/>
      <c r="AF7" s="17" t="s">
        <v>396</v>
      </c>
      <c r="AG7" s="17" t="s">
        <v>396</v>
      </c>
      <c r="AH7" s="16"/>
      <c r="AI7" s="17" t="s">
        <v>397</v>
      </c>
      <c r="AJ7" s="17" t="s">
        <v>398</v>
      </c>
      <c r="AK7" s="17" t="s">
        <v>399</v>
      </c>
      <c r="AL7" s="16"/>
      <c r="AM7" s="17" t="s">
        <v>255</v>
      </c>
      <c r="AN7" s="16"/>
      <c r="AO7" s="17" t="s">
        <v>256</v>
      </c>
      <c r="AP7" s="16"/>
      <c r="AQ7" s="17" t="s">
        <v>261</v>
      </c>
      <c r="AR7" s="16"/>
      <c r="AS7" s="17" t="s">
        <v>257</v>
      </c>
      <c r="AT7" s="16"/>
      <c r="AU7" s="16"/>
      <c r="AV7" s="16"/>
      <c r="AW7" s="16"/>
      <c r="AX7" s="16"/>
      <c r="AY7" s="16"/>
      <c r="AZ7" s="16"/>
      <c r="BA7" s="16"/>
      <c r="BB7" s="16"/>
      <c r="BC7" s="18">
        <v>42808.489293981482</v>
      </c>
      <c r="BD7" s="19" t="s">
        <v>270</v>
      </c>
      <c r="BE7" s="18">
        <v>39965</v>
      </c>
      <c r="BF7" s="19"/>
    </row>
    <row r="8" spans="1:58" x14ac:dyDescent="0.2">
      <c r="A8" s="20">
        <v>1373</v>
      </c>
      <c r="B8" s="21" t="s">
        <v>249</v>
      </c>
      <c r="C8" s="21" t="s">
        <v>250</v>
      </c>
      <c r="D8" s="20">
        <v>13624</v>
      </c>
      <c r="E8" s="21" t="s">
        <v>381</v>
      </c>
      <c r="F8" s="21" t="s">
        <v>382</v>
      </c>
      <c r="G8" s="22">
        <v>38933</v>
      </c>
      <c r="H8" s="22"/>
      <c r="I8" s="21" t="s">
        <v>89</v>
      </c>
      <c r="J8" s="22">
        <v>39965</v>
      </c>
      <c r="K8" s="22"/>
      <c r="L8" s="22">
        <v>15749</v>
      </c>
      <c r="M8" s="20">
        <v>74</v>
      </c>
      <c r="N8" s="20"/>
      <c r="O8" s="21" t="s">
        <v>251</v>
      </c>
      <c r="P8" s="21" t="s">
        <v>262</v>
      </c>
      <c r="Q8" s="21" t="s">
        <v>253</v>
      </c>
      <c r="R8" s="21" t="s">
        <v>292</v>
      </c>
      <c r="S8" s="21" t="s">
        <v>383</v>
      </c>
      <c r="T8" s="20"/>
      <c r="U8" s="21" t="s">
        <v>384</v>
      </c>
      <c r="V8" s="21" t="s">
        <v>277</v>
      </c>
      <c r="W8" s="22">
        <v>34516</v>
      </c>
      <c r="X8" s="20"/>
      <c r="Y8" s="20"/>
      <c r="Z8" s="22"/>
      <c r="AA8" s="20"/>
      <c r="AB8" s="22"/>
      <c r="AC8" s="21" t="s">
        <v>385</v>
      </c>
      <c r="AD8" s="21" t="s">
        <v>386</v>
      </c>
      <c r="AE8" s="20"/>
      <c r="AF8" s="21" t="s">
        <v>387</v>
      </c>
      <c r="AG8" s="21" t="s">
        <v>387</v>
      </c>
      <c r="AH8" s="20"/>
      <c r="AI8" s="21" t="s">
        <v>388</v>
      </c>
      <c r="AJ8" s="21" t="s">
        <v>389</v>
      </c>
      <c r="AK8" s="21" t="s">
        <v>390</v>
      </c>
      <c r="AL8" s="20"/>
      <c r="AM8" s="21" t="s">
        <v>255</v>
      </c>
      <c r="AN8" s="20"/>
      <c r="AO8" s="21" t="s">
        <v>256</v>
      </c>
      <c r="AP8" s="20"/>
      <c r="AQ8" s="21" t="s">
        <v>261</v>
      </c>
      <c r="AR8" s="20"/>
      <c r="AS8" s="21" t="s">
        <v>257</v>
      </c>
      <c r="AT8" s="20"/>
      <c r="AU8" s="21" t="s">
        <v>377</v>
      </c>
      <c r="AV8" s="21" t="s">
        <v>344</v>
      </c>
      <c r="AW8" s="20"/>
      <c r="AX8" s="20"/>
      <c r="AY8" s="21" t="s">
        <v>275</v>
      </c>
      <c r="AZ8" s="21" t="s">
        <v>276</v>
      </c>
      <c r="BA8" s="21" t="s">
        <v>254</v>
      </c>
      <c r="BB8" s="21" t="s">
        <v>253</v>
      </c>
      <c r="BC8" s="22">
        <v>41299.306006944447</v>
      </c>
      <c r="BD8" s="23" t="s">
        <v>272</v>
      </c>
      <c r="BE8" s="22">
        <v>39965</v>
      </c>
      <c r="BF8" s="23"/>
    </row>
    <row r="9" spans="1:58" x14ac:dyDescent="0.2">
      <c r="A9" s="16">
        <v>1381</v>
      </c>
      <c r="B9" s="17" t="s">
        <v>249</v>
      </c>
      <c r="C9" s="17" t="s">
        <v>250</v>
      </c>
      <c r="D9" s="16">
        <v>13266</v>
      </c>
      <c r="E9" s="17" t="s">
        <v>345</v>
      </c>
      <c r="F9" s="17" t="s">
        <v>346</v>
      </c>
      <c r="G9" s="18">
        <v>38954</v>
      </c>
      <c r="H9" s="18"/>
      <c r="I9" s="17" t="s">
        <v>93</v>
      </c>
      <c r="J9" s="18">
        <v>39965</v>
      </c>
      <c r="K9" s="18"/>
      <c r="L9" s="18">
        <v>32267</v>
      </c>
      <c r="M9" s="16">
        <v>29</v>
      </c>
      <c r="N9" s="16"/>
      <c r="O9" s="17" t="s">
        <v>251</v>
      </c>
      <c r="P9" s="17" t="s">
        <v>252</v>
      </c>
      <c r="Q9" s="17" t="s">
        <v>253</v>
      </c>
      <c r="R9" s="17" t="s">
        <v>253</v>
      </c>
      <c r="S9" s="17" t="s">
        <v>254</v>
      </c>
      <c r="T9" s="17" t="s">
        <v>254</v>
      </c>
      <c r="U9" s="17" t="s">
        <v>254</v>
      </c>
      <c r="V9" s="17" t="s">
        <v>254</v>
      </c>
      <c r="W9" s="18">
        <v>32267</v>
      </c>
      <c r="X9" s="16"/>
      <c r="Y9" s="16"/>
      <c r="Z9" s="18"/>
      <c r="AA9" s="16"/>
      <c r="AB9" s="18"/>
      <c r="AC9" s="17" t="s">
        <v>347</v>
      </c>
      <c r="AD9" s="17" t="s">
        <v>348</v>
      </c>
      <c r="AE9" s="16"/>
      <c r="AF9" s="17" t="s">
        <v>349</v>
      </c>
      <c r="AG9" s="17" t="s">
        <v>350</v>
      </c>
      <c r="AH9" s="16"/>
      <c r="AI9" s="17" t="s">
        <v>351</v>
      </c>
      <c r="AJ9" s="17" t="s">
        <v>352</v>
      </c>
      <c r="AK9" s="17" t="s">
        <v>353</v>
      </c>
      <c r="AL9" s="16"/>
      <c r="AM9" s="17" t="s">
        <v>255</v>
      </c>
      <c r="AN9" s="16"/>
      <c r="AO9" s="17" t="s">
        <v>256</v>
      </c>
      <c r="AP9" s="16"/>
      <c r="AQ9" s="17" t="s">
        <v>261</v>
      </c>
      <c r="AR9" s="16"/>
      <c r="AS9" s="17" t="s">
        <v>257</v>
      </c>
      <c r="AT9" s="16"/>
      <c r="AU9" s="16"/>
      <c r="AV9" s="17" t="s">
        <v>354</v>
      </c>
      <c r="AW9" s="16"/>
      <c r="AX9" s="16"/>
      <c r="AY9" s="17" t="s">
        <v>271</v>
      </c>
      <c r="AZ9" s="17" t="s">
        <v>258</v>
      </c>
      <c r="BA9" s="17" t="s">
        <v>254</v>
      </c>
      <c r="BB9" s="17" t="s">
        <v>253</v>
      </c>
      <c r="BC9" s="18">
        <v>42458.484143518523</v>
      </c>
      <c r="BD9" s="19" t="s">
        <v>355</v>
      </c>
      <c r="BE9" s="18">
        <v>39965</v>
      </c>
      <c r="BF9" s="19"/>
    </row>
    <row r="10" spans="1:58" x14ac:dyDescent="0.2">
      <c r="A10" s="16">
        <v>16805</v>
      </c>
      <c r="B10" s="17" t="s">
        <v>249</v>
      </c>
      <c r="C10" s="17" t="s">
        <v>260</v>
      </c>
      <c r="D10" s="16">
        <v>88236</v>
      </c>
      <c r="E10" s="17" t="s">
        <v>422</v>
      </c>
      <c r="F10" s="17" t="s">
        <v>423</v>
      </c>
      <c r="G10" s="18">
        <v>41984</v>
      </c>
      <c r="H10" s="18"/>
      <c r="I10" s="17" t="s">
        <v>102</v>
      </c>
      <c r="J10" s="18">
        <v>41944</v>
      </c>
      <c r="K10" s="18"/>
      <c r="L10" s="18">
        <v>30480</v>
      </c>
      <c r="M10" s="16">
        <v>34</v>
      </c>
      <c r="N10" s="16"/>
      <c r="O10" s="17" t="s">
        <v>251</v>
      </c>
      <c r="P10" s="17" t="s">
        <v>252</v>
      </c>
      <c r="Q10" s="17" t="s">
        <v>253</v>
      </c>
      <c r="R10" s="17" t="s">
        <v>253</v>
      </c>
      <c r="S10" s="17" t="s">
        <v>268</v>
      </c>
      <c r="T10" s="16"/>
      <c r="U10" s="17" t="s">
        <v>424</v>
      </c>
      <c r="V10" s="17" t="s">
        <v>308</v>
      </c>
      <c r="W10" s="18">
        <v>38379</v>
      </c>
      <c r="X10" s="17" t="s">
        <v>265</v>
      </c>
      <c r="Y10" s="16"/>
      <c r="Z10" s="18"/>
      <c r="AA10" s="16"/>
      <c r="AB10" s="18"/>
      <c r="AC10" s="16"/>
      <c r="AD10" s="17" t="s">
        <v>425</v>
      </c>
      <c r="AE10" s="16"/>
      <c r="AF10" s="17" t="s">
        <v>426</v>
      </c>
      <c r="AG10" s="17" t="s">
        <v>427</v>
      </c>
      <c r="AH10" s="16"/>
      <c r="AI10" s="16"/>
      <c r="AJ10" s="16"/>
      <c r="AK10" s="17" t="s">
        <v>428</v>
      </c>
      <c r="AL10" s="16"/>
      <c r="AM10" s="17" t="s">
        <v>256</v>
      </c>
      <c r="AN10" s="17" t="s">
        <v>429</v>
      </c>
      <c r="AO10" s="17" t="s">
        <v>256</v>
      </c>
      <c r="AP10" s="16"/>
      <c r="AQ10" s="17" t="s">
        <v>261</v>
      </c>
      <c r="AR10" s="16"/>
      <c r="AS10" s="17" t="s">
        <v>257</v>
      </c>
      <c r="AT10" s="16"/>
      <c r="AU10" s="16"/>
      <c r="AV10" s="17" t="s">
        <v>430</v>
      </c>
      <c r="AW10" s="16"/>
      <c r="AX10" s="16"/>
      <c r="AY10" s="17" t="s">
        <v>274</v>
      </c>
      <c r="AZ10" s="17" t="s">
        <v>288</v>
      </c>
      <c r="BA10" s="17" t="s">
        <v>254</v>
      </c>
      <c r="BB10" s="17" t="s">
        <v>253</v>
      </c>
      <c r="BC10" s="18">
        <v>42744.486400462964</v>
      </c>
      <c r="BD10" s="19" t="s">
        <v>406</v>
      </c>
      <c r="BE10" s="18">
        <v>41543.679513888892</v>
      </c>
      <c r="BF10" s="19" t="s">
        <v>282</v>
      </c>
    </row>
  </sheetData>
  <autoFilter ref="A1:BF10">
    <sortState ref="A2:BF2706">
      <sortCondition ref="A1"/>
    </sortState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workbookViewId="0">
      <pane ySplit="1" topLeftCell="A2" activePane="bottomLeft" state="frozen"/>
      <selection pane="bottomLeft" activeCell="A20" sqref="A20"/>
    </sheetView>
  </sheetViews>
  <sheetFormatPr baseColWidth="10" defaultRowHeight="12.75" x14ac:dyDescent="0.2"/>
  <cols>
    <col min="1" max="1" width="45.7109375" style="8" bestFit="1" customWidth="1"/>
    <col min="2" max="2" width="18.85546875" style="8" customWidth="1"/>
    <col min="3" max="3" width="37.28515625" style="8" bestFit="1" customWidth="1"/>
    <col min="4" max="4" width="45.7109375" style="8" bestFit="1" customWidth="1"/>
    <col min="5" max="5" width="34.42578125" style="8" bestFit="1" customWidth="1"/>
    <col min="6" max="6" width="26.85546875" style="8" bestFit="1" customWidth="1"/>
    <col min="7" max="7" width="45.7109375" style="8" bestFit="1" customWidth="1"/>
    <col min="8" max="8" width="10" style="8" customWidth="1"/>
    <col min="9" max="9" width="24.28515625" style="8" bestFit="1" customWidth="1"/>
    <col min="10" max="10" width="21.7109375" style="8" bestFit="1" customWidth="1"/>
    <col min="11" max="11" width="19.7109375" style="8" bestFit="1" customWidth="1"/>
    <col min="12" max="12" width="14" style="8" bestFit="1" customWidth="1"/>
    <col min="13" max="13" width="10.5703125" style="8" customWidth="1"/>
    <col min="14" max="14" width="22.140625" style="8" bestFit="1" customWidth="1"/>
    <col min="15" max="16" width="45.7109375" style="8" bestFit="1" customWidth="1"/>
    <col min="17" max="17" width="18.28515625" style="8" bestFit="1" customWidth="1"/>
    <col min="18" max="18" width="24.7109375" style="8" bestFit="1" customWidth="1"/>
    <col min="19" max="19" width="25.7109375" style="8" bestFit="1" customWidth="1"/>
    <col min="20" max="20" width="13" style="8" bestFit="1" customWidth="1"/>
    <col min="21" max="255" width="11.42578125" style="8"/>
    <col min="256" max="256" width="45.7109375" style="8" bestFit="1" customWidth="1"/>
    <col min="257" max="257" width="18.85546875" style="8" customWidth="1"/>
    <col min="258" max="258" width="37.28515625" style="8" bestFit="1" customWidth="1"/>
    <col min="259" max="259" width="45.7109375" style="8" bestFit="1" customWidth="1"/>
    <col min="260" max="260" width="34.42578125" style="8" bestFit="1" customWidth="1"/>
    <col min="261" max="261" width="26.85546875" style="8" bestFit="1" customWidth="1"/>
    <col min="262" max="262" width="45.7109375" style="8" bestFit="1" customWidth="1"/>
    <col min="263" max="263" width="10" style="8" customWidth="1"/>
    <col min="264" max="264" width="24.28515625" style="8" bestFit="1" customWidth="1"/>
    <col min="265" max="265" width="21.7109375" style="8" bestFit="1" customWidth="1"/>
    <col min="266" max="266" width="19.7109375" style="8" bestFit="1" customWidth="1"/>
    <col min="267" max="267" width="14" style="8" bestFit="1" customWidth="1"/>
    <col min="268" max="268" width="10.5703125" style="8" customWidth="1"/>
    <col min="269" max="269" width="22.140625" style="8" bestFit="1" customWidth="1"/>
    <col min="270" max="271" width="45.7109375" style="8" bestFit="1" customWidth="1"/>
    <col min="272" max="272" width="18.28515625" style="8" bestFit="1" customWidth="1"/>
    <col min="273" max="273" width="24.7109375" style="8" bestFit="1" customWidth="1"/>
    <col min="274" max="274" width="25.7109375" style="8" bestFit="1" customWidth="1"/>
    <col min="275" max="275" width="13" style="8" bestFit="1" customWidth="1"/>
    <col min="276" max="511" width="11.42578125" style="8"/>
    <col min="512" max="512" width="45.7109375" style="8" bestFit="1" customWidth="1"/>
    <col min="513" max="513" width="18.85546875" style="8" customWidth="1"/>
    <col min="514" max="514" width="37.28515625" style="8" bestFit="1" customWidth="1"/>
    <col min="515" max="515" width="45.7109375" style="8" bestFit="1" customWidth="1"/>
    <col min="516" max="516" width="34.42578125" style="8" bestFit="1" customWidth="1"/>
    <col min="517" max="517" width="26.85546875" style="8" bestFit="1" customWidth="1"/>
    <col min="518" max="518" width="45.7109375" style="8" bestFit="1" customWidth="1"/>
    <col min="519" max="519" width="10" style="8" customWidth="1"/>
    <col min="520" max="520" width="24.28515625" style="8" bestFit="1" customWidth="1"/>
    <col min="521" max="521" width="21.7109375" style="8" bestFit="1" customWidth="1"/>
    <col min="522" max="522" width="19.7109375" style="8" bestFit="1" customWidth="1"/>
    <col min="523" max="523" width="14" style="8" bestFit="1" customWidth="1"/>
    <col min="524" max="524" width="10.5703125" style="8" customWidth="1"/>
    <col min="525" max="525" width="22.140625" style="8" bestFit="1" customWidth="1"/>
    <col min="526" max="527" width="45.7109375" style="8" bestFit="1" customWidth="1"/>
    <col min="528" max="528" width="18.28515625" style="8" bestFit="1" customWidth="1"/>
    <col min="529" max="529" width="24.7109375" style="8" bestFit="1" customWidth="1"/>
    <col min="530" max="530" width="25.7109375" style="8" bestFit="1" customWidth="1"/>
    <col min="531" max="531" width="13" style="8" bestFit="1" customWidth="1"/>
    <col min="532" max="767" width="11.42578125" style="8"/>
    <col min="768" max="768" width="45.7109375" style="8" bestFit="1" customWidth="1"/>
    <col min="769" max="769" width="18.85546875" style="8" customWidth="1"/>
    <col min="770" max="770" width="37.28515625" style="8" bestFit="1" customWidth="1"/>
    <col min="771" max="771" width="45.7109375" style="8" bestFit="1" customWidth="1"/>
    <col min="772" max="772" width="34.42578125" style="8" bestFit="1" customWidth="1"/>
    <col min="773" max="773" width="26.85546875" style="8" bestFit="1" customWidth="1"/>
    <col min="774" max="774" width="45.7109375" style="8" bestFit="1" customWidth="1"/>
    <col min="775" max="775" width="10" style="8" customWidth="1"/>
    <col min="776" max="776" width="24.28515625" style="8" bestFit="1" customWidth="1"/>
    <col min="777" max="777" width="21.7109375" style="8" bestFit="1" customWidth="1"/>
    <col min="778" max="778" width="19.7109375" style="8" bestFit="1" customWidth="1"/>
    <col min="779" max="779" width="14" style="8" bestFit="1" customWidth="1"/>
    <col min="780" max="780" width="10.5703125" style="8" customWidth="1"/>
    <col min="781" max="781" width="22.140625" style="8" bestFit="1" customWidth="1"/>
    <col min="782" max="783" width="45.7109375" style="8" bestFit="1" customWidth="1"/>
    <col min="784" max="784" width="18.28515625" style="8" bestFit="1" customWidth="1"/>
    <col min="785" max="785" width="24.7109375" style="8" bestFit="1" customWidth="1"/>
    <col min="786" max="786" width="25.7109375" style="8" bestFit="1" customWidth="1"/>
    <col min="787" max="787" width="13" style="8" bestFit="1" customWidth="1"/>
    <col min="788" max="1023" width="11.42578125" style="8"/>
    <col min="1024" max="1024" width="45.7109375" style="8" bestFit="1" customWidth="1"/>
    <col min="1025" max="1025" width="18.85546875" style="8" customWidth="1"/>
    <col min="1026" max="1026" width="37.28515625" style="8" bestFit="1" customWidth="1"/>
    <col min="1027" max="1027" width="45.7109375" style="8" bestFit="1" customWidth="1"/>
    <col min="1028" max="1028" width="34.42578125" style="8" bestFit="1" customWidth="1"/>
    <col min="1029" max="1029" width="26.85546875" style="8" bestFit="1" customWidth="1"/>
    <col min="1030" max="1030" width="45.7109375" style="8" bestFit="1" customWidth="1"/>
    <col min="1031" max="1031" width="10" style="8" customWidth="1"/>
    <col min="1032" max="1032" width="24.28515625" style="8" bestFit="1" customWidth="1"/>
    <col min="1033" max="1033" width="21.7109375" style="8" bestFit="1" customWidth="1"/>
    <col min="1034" max="1034" width="19.7109375" style="8" bestFit="1" customWidth="1"/>
    <col min="1035" max="1035" width="14" style="8" bestFit="1" customWidth="1"/>
    <col min="1036" max="1036" width="10.5703125" style="8" customWidth="1"/>
    <col min="1037" max="1037" width="22.140625" style="8" bestFit="1" customWidth="1"/>
    <col min="1038" max="1039" width="45.7109375" style="8" bestFit="1" customWidth="1"/>
    <col min="1040" max="1040" width="18.28515625" style="8" bestFit="1" customWidth="1"/>
    <col min="1041" max="1041" width="24.7109375" style="8" bestFit="1" customWidth="1"/>
    <col min="1042" max="1042" width="25.7109375" style="8" bestFit="1" customWidth="1"/>
    <col min="1043" max="1043" width="13" style="8" bestFit="1" customWidth="1"/>
    <col min="1044" max="1279" width="11.42578125" style="8"/>
    <col min="1280" max="1280" width="45.7109375" style="8" bestFit="1" customWidth="1"/>
    <col min="1281" max="1281" width="18.85546875" style="8" customWidth="1"/>
    <col min="1282" max="1282" width="37.28515625" style="8" bestFit="1" customWidth="1"/>
    <col min="1283" max="1283" width="45.7109375" style="8" bestFit="1" customWidth="1"/>
    <col min="1284" max="1284" width="34.42578125" style="8" bestFit="1" customWidth="1"/>
    <col min="1285" max="1285" width="26.85546875" style="8" bestFit="1" customWidth="1"/>
    <col min="1286" max="1286" width="45.7109375" style="8" bestFit="1" customWidth="1"/>
    <col min="1287" max="1287" width="10" style="8" customWidth="1"/>
    <col min="1288" max="1288" width="24.28515625" style="8" bestFit="1" customWidth="1"/>
    <col min="1289" max="1289" width="21.7109375" style="8" bestFit="1" customWidth="1"/>
    <col min="1290" max="1290" width="19.7109375" style="8" bestFit="1" customWidth="1"/>
    <col min="1291" max="1291" width="14" style="8" bestFit="1" customWidth="1"/>
    <col min="1292" max="1292" width="10.5703125" style="8" customWidth="1"/>
    <col min="1293" max="1293" width="22.140625" style="8" bestFit="1" customWidth="1"/>
    <col min="1294" max="1295" width="45.7109375" style="8" bestFit="1" customWidth="1"/>
    <col min="1296" max="1296" width="18.28515625" style="8" bestFit="1" customWidth="1"/>
    <col min="1297" max="1297" width="24.7109375" style="8" bestFit="1" customWidth="1"/>
    <col min="1298" max="1298" width="25.7109375" style="8" bestFit="1" customWidth="1"/>
    <col min="1299" max="1299" width="13" style="8" bestFit="1" customWidth="1"/>
    <col min="1300" max="1535" width="11.42578125" style="8"/>
    <col min="1536" max="1536" width="45.7109375" style="8" bestFit="1" customWidth="1"/>
    <col min="1537" max="1537" width="18.85546875" style="8" customWidth="1"/>
    <col min="1538" max="1538" width="37.28515625" style="8" bestFit="1" customWidth="1"/>
    <col min="1539" max="1539" width="45.7109375" style="8" bestFit="1" customWidth="1"/>
    <col min="1540" max="1540" width="34.42578125" style="8" bestFit="1" customWidth="1"/>
    <col min="1541" max="1541" width="26.85546875" style="8" bestFit="1" customWidth="1"/>
    <col min="1542" max="1542" width="45.7109375" style="8" bestFit="1" customWidth="1"/>
    <col min="1543" max="1543" width="10" style="8" customWidth="1"/>
    <col min="1544" max="1544" width="24.28515625" style="8" bestFit="1" customWidth="1"/>
    <col min="1545" max="1545" width="21.7109375" style="8" bestFit="1" customWidth="1"/>
    <col min="1546" max="1546" width="19.7109375" style="8" bestFit="1" customWidth="1"/>
    <col min="1547" max="1547" width="14" style="8" bestFit="1" customWidth="1"/>
    <col min="1548" max="1548" width="10.5703125" style="8" customWidth="1"/>
    <col min="1549" max="1549" width="22.140625" style="8" bestFit="1" customWidth="1"/>
    <col min="1550" max="1551" width="45.7109375" style="8" bestFit="1" customWidth="1"/>
    <col min="1552" max="1552" width="18.28515625" style="8" bestFit="1" customWidth="1"/>
    <col min="1553" max="1553" width="24.7109375" style="8" bestFit="1" customWidth="1"/>
    <col min="1554" max="1554" width="25.7109375" style="8" bestFit="1" customWidth="1"/>
    <col min="1555" max="1555" width="13" style="8" bestFit="1" customWidth="1"/>
    <col min="1556" max="1791" width="11.42578125" style="8"/>
    <col min="1792" max="1792" width="45.7109375" style="8" bestFit="1" customWidth="1"/>
    <col min="1793" max="1793" width="18.85546875" style="8" customWidth="1"/>
    <col min="1794" max="1794" width="37.28515625" style="8" bestFit="1" customWidth="1"/>
    <col min="1795" max="1795" width="45.7109375" style="8" bestFit="1" customWidth="1"/>
    <col min="1796" max="1796" width="34.42578125" style="8" bestFit="1" customWidth="1"/>
    <col min="1797" max="1797" width="26.85546875" style="8" bestFit="1" customWidth="1"/>
    <col min="1798" max="1798" width="45.7109375" style="8" bestFit="1" customWidth="1"/>
    <col min="1799" max="1799" width="10" style="8" customWidth="1"/>
    <col min="1800" max="1800" width="24.28515625" style="8" bestFit="1" customWidth="1"/>
    <col min="1801" max="1801" width="21.7109375" style="8" bestFit="1" customWidth="1"/>
    <col min="1802" max="1802" width="19.7109375" style="8" bestFit="1" customWidth="1"/>
    <col min="1803" max="1803" width="14" style="8" bestFit="1" customWidth="1"/>
    <col min="1804" max="1804" width="10.5703125" style="8" customWidth="1"/>
    <col min="1805" max="1805" width="22.140625" style="8" bestFit="1" customWidth="1"/>
    <col min="1806" max="1807" width="45.7109375" style="8" bestFit="1" customWidth="1"/>
    <col min="1808" max="1808" width="18.28515625" style="8" bestFit="1" customWidth="1"/>
    <col min="1809" max="1809" width="24.7109375" style="8" bestFit="1" customWidth="1"/>
    <col min="1810" max="1810" width="25.7109375" style="8" bestFit="1" customWidth="1"/>
    <col min="1811" max="1811" width="13" style="8" bestFit="1" customWidth="1"/>
    <col min="1812" max="2047" width="11.42578125" style="8"/>
    <col min="2048" max="2048" width="45.7109375" style="8" bestFit="1" customWidth="1"/>
    <col min="2049" max="2049" width="18.85546875" style="8" customWidth="1"/>
    <col min="2050" max="2050" width="37.28515625" style="8" bestFit="1" customWidth="1"/>
    <col min="2051" max="2051" width="45.7109375" style="8" bestFit="1" customWidth="1"/>
    <col min="2052" max="2052" width="34.42578125" style="8" bestFit="1" customWidth="1"/>
    <col min="2053" max="2053" width="26.85546875" style="8" bestFit="1" customWidth="1"/>
    <col min="2054" max="2054" width="45.7109375" style="8" bestFit="1" customWidth="1"/>
    <col min="2055" max="2055" width="10" style="8" customWidth="1"/>
    <col min="2056" max="2056" width="24.28515625" style="8" bestFit="1" customWidth="1"/>
    <col min="2057" max="2057" width="21.7109375" style="8" bestFit="1" customWidth="1"/>
    <col min="2058" max="2058" width="19.7109375" style="8" bestFit="1" customWidth="1"/>
    <col min="2059" max="2059" width="14" style="8" bestFit="1" customWidth="1"/>
    <col min="2060" max="2060" width="10.5703125" style="8" customWidth="1"/>
    <col min="2061" max="2061" width="22.140625" style="8" bestFit="1" customWidth="1"/>
    <col min="2062" max="2063" width="45.7109375" style="8" bestFit="1" customWidth="1"/>
    <col min="2064" max="2064" width="18.28515625" style="8" bestFit="1" customWidth="1"/>
    <col min="2065" max="2065" width="24.7109375" style="8" bestFit="1" customWidth="1"/>
    <col min="2066" max="2066" width="25.7109375" style="8" bestFit="1" customWidth="1"/>
    <col min="2067" max="2067" width="13" style="8" bestFit="1" customWidth="1"/>
    <col min="2068" max="2303" width="11.42578125" style="8"/>
    <col min="2304" max="2304" width="45.7109375" style="8" bestFit="1" customWidth="1"/>
    <col min="2305" max="2305" width="18.85546875" style="8" customWidth="1"/>
    <col min="2306" max="2306" width="37.28515625" style="8" bestFit="1" customWidth="1"/>
    <col min="2307" max="2307" width="45.7109375" style="8" bestFit="1" customWidth="1"/>
    <col min="2308" max="2308" width="34.42578125" style="8" bestFit="1" customWidth="1"/>
    <col min="2309" max="2309" width="26.85546875" style="8" bestFit="1" customWidth="1"/>
    <col min="2310" max="2310" width="45.7109375" style="8" bestFit="1" customWidth="1"/>
    <col min="2311" max="2311" width="10" style="8" customWidth="1"/>
    <col min="2312" max="2312" width="24.28515625" style="8" bestFit="1" customWidth="1"/>
    <col min="2313" max="2313" width="21.7109375" style="8" bestFit="1" customWidth="1"/>
    <col min="2314" max="2314" width="19.7109375" style="8" bestFit="1" customWidth="1"/>
    <col min="2315" max="2315" width="14" style="8" bestFit="1" customWidth="1"/>
    <col min="2316" max="2316" width="10.5703125" style="8" customWidth="1"/>
    <col min="2317" max="2317" width="22.140625" style="8" bestFit="1" customWidth="1"/>
    <col min="2318" max="2319" width="45.7109375" style="8" bestFit="1" customWidth="1"/>
    <col min="2320" max="2320" width="18.28515625" style="8" bestFit="1" customWidth="1"/>
    <col min="2321" max="2321" width="24.7109375" style="8" bestFit="1" customWidth="1"/>
    <col min="2322" max="2322" width="25.7109375" style="8" bestFit="1" customWidth="1"/>
    <col min="2323" max="2323" width="13" style="8" bestFit="1" customWidth="1"/>
    <col min="2324" max="2559" width="11.42578125" style="8"/>
    <col min="2560" max="2560" width="45.7109375" style="8" bestFit="1" customWidth="1"/>
    <col min="2561" max="2561" width="18.85546875" style="8" customWidth="1"/>
    <col min="2562" max="2562" width="37.28515625" style="8" bestFit="1" customWidth="1"/>
    <col min="2563" max="2563" width="45.7109375" style="8" bestFit="1" customWidth="1"/>
    <col min="2564" max="2564" width="34.42578125" style="8" bestFit="1" customWidth="1"/>
    <col min="2565" max="2565" width="26.85546875" style="8" bestFit="1" customWidth="1"/>
    <col min="2566" max="2566" width="45.7109375" style="8" bestFit="1" customWidth="1"/>
    <col min="2567" max="2567" width="10" style="8" customWidth="1"/>
    <col min="2568" max="2568" width="24.28515625" style="8" bestFit="1" customWidth="1"/>
    <col min="2569" max="2569" width="21.7109375" style="8" bestFit="1" customWidth="1"/>
    <col min="2570" max="2570" width="19.7109375" style="8" bestFit="1" customWidth="1"/>
    <col min="2571" max="2571" width="14" style="8" bestFit="1" customWidth="1"/>
    <col min="2572" max="2572" width="10.5703125" style="8" customWidth="1"/>
    <col min="2573" max="2573" width="22.140625" style="8" bestFit="1" customWidth="1"/>
    <col min="2574" max="2575" width="45.7109375" style="8" bestFit="1" customWidth="1"/>
    <col min="2576" max="2576" width="18.28515625" style="8" bestFit="1" customWidth="1"/>
    <col min="2577" max="2577" width="24.7109375" style="8" bestFit="1" customWidth="1"/>
    <col min="2578" max="2578" width="25.7109375" style="8" bestFit="1" customWidth="1"/>
    <col min="2579" max="2579" width="13" style="8" bestFit="1" customWidth="1"/>
    <col min="2580" max="2815" width="11.42578125" style="8"/>
    <col min="2816" max="2816" width="45.7109375" style="8" bestFit="1" customWidth="1"/>
    <col min="2817" max="2817" width="18.85546875" style="8" customWidth="1"/>
    <col min="2818" max="2818" width="37.28515625" style="8" bestFit="1" customWidth="1"/>
    <col min="2819" max="2819" width="45.7109375" style="8" bestFit="1" customWidth="1"/>
    <col min="2820" max="2820" width="34.42578125" style="8" bestFit="1" customWidth="1"/>
    <col min="2821" max="2821" width="26.85546875" style="8" bestFit="1" customWidth="1"/>
    <col min="2822" max="2822" width="45.7109375" style="8" bestFit="1" customWidth="1"/>
    <col min="2823" max="2823" width="10" style="8" customWidth="1"/>
    <col min="2824" max="2824" width="24.28515625" style="8" bestFit="1" customWidth="1"/>
    <col min="2825" max="2825" width="21.7109375" style="8" bestFit="1" customWidth="1"/>
    <col min="2826" max="2826" width="19.7109375" style="8" bestFit="1" customWidth="1"/>
    <col min="2827" max="2827" width="14" style="8" bestFit="1" customWidth="1"/>
    <col min="2828" max="2828" width="10.5703125" style="8" customWidth="1"/>
    <col min="2829" max="2829" width="22.140625" style="8" bestFit="1" customWidth="1"/>
    <col min="2830" max="2831" width="45.7109375" style="8" bestFit="1" customWidth="1"/>
    <col min="2832" max="2832" width="18.28515625" style="8" bestFit="1" customWidth="1"/>
    <col min="2833" max="2833" width="24.7109375" style="8" bestFit="1" customWidth="1"/>
    <col min="2834" max="2834" width="25.7109375" style="8" bestFit="1" customWidth="1"/>
    <col min="2835" max="2835" width="13" style="8" bestFit="1" customWidth="1"/>
    <col min="2836" max="3071" width="11.42578125" style="8"/>
    <col min="3072" max="3072" width="45.7109375" style="8" bestFit="1" customWidth="1"/>
    <col min="3073" max="3073" width="18.85546875" style="8" customWidth="1"/>
    <col min="3074" max="3074" width="37.28515625" style="8" bestFit="1" customWidth="1"/>
    <col min="3075" max="3075" width="45.7109375" style="8" bestFit="1" customWidth="1"/>
    <col min="3076" max="3076" width="34.42578125" style="8" bestFit="1" customWidth="1"/>
    <col min="3077" max="3077" width="26.85546875" style="8" bestFit="1" customWidth="1"/>
    <col min="3078" max="3078" width="45.7109375" style="8" bestFit="1" customWidth="1"/>
    <col min="3079" max="3079" width="10" style="8" customWidth="1"/>
    <col min="3080" max="3080" width="24.28515625" style="8" bestFit="1" customWidth="1"/>
    <col min="3081" max="3081" width="21.7109375" style="8" bestFit="1" customWidth="1"/>
    <col min="3082" max="3082" width="19.7109375" style="8" bestFit="1" customWidth="1"/>
    <col min="3083" max="3083" width="14" style="8" bestFit="1" customWidth="1"/>
    <col min="3084" max="3084" width="10.5703125" style="8" customWidth="1"/>
    <col min="3085" max="3085" width="22.140625" style="8" bestFit="1" customWidth="1"/>
    <col min="3086" max="3087" width="45.7109375" style="8" bestFit="1" customWidth="1"/>
    <col min="3088" max="3088" width="18.28515625" style="8" bestFit="1" customWidth="1"/>
    <col min="3089" max="3089" width="24.7109375" style="8" bestFit="1" customWidth="1"/>
    <col min="3090" max="3090" width="25.7109375" style="8" bestFit="1" customWidth="1"/>
    <col min="3091" max="3091" width="13" style="8" bestFit="1" customWidth="1"/>
    <col min="3092" max="3327" width="11.42578125" style="8"/>
    <col min="3328" max="3328" width="45.7109375" style="8" bestFit="1" customWidth="1"/>
    <col min="3329" max="3329" width="18.85546875" style="8" customWidth="1"/>
    <col min="3330" max="3330" width="37.28515625" style="8" bestFit="1" customWidth="1"/>
    <col min="3331" max="3331" width="45.7109375" style="8" bestFit="1" customWidth="1"/>
    <col min="3332" max="3332" width="34.42578125" style="8" bestFit="1" customWidth="1"/>
    <col min="3333" max="3333" width="26.85546875" style="8" bestFit="1" customWidth="1"/>
    <col min="3334" max="3334" width="45.7109375" style="8" bestFit="1" customWidth="1"/>
    <col min="3335" max="3335" width="10" style="8" customWidth="1"/>
    <col min="3336" max="3336" width="24.28515625" style="8" bestFit="1" customWidth="1"/>
    <col min="3337" max="3337" width="21.7109375" style="8" bestFit="1" customWidth="1"/>
    <col min="3338" max="3338" width="19.7109375" style="8" bestFit="1" customWidth="1"/>
    <col min="3339" max="3339" width="14" style="8" bestFit="1" customWidth="1"/>
    <col min="3340" max="3340" width="10.5703125" style="8" customWidth="1"/>
    <col min="3341" max="3341" width="22.140625" style="8" bestFit="1" customWidth="1"/>
    <col min="3342" max="3343" width="45.7109375" style="8" bestFit="1" customWidth="1"/>
    <col min="3344" max="3344" width="18.28515625" style="8" bestFit="1" customWidth="1"/>
    <col min="3345" max="3345" width="24.7109375" style="8" bestFit="1" customWidth="1"/>
    <col min="3346" max="3346" width="25.7109375" style="8" bestFit="1" customWidth="1"/>
    <col min="3347" max="3347" width="13" style="8" bestFit="1" customWidth="1"/>
    <col min="3348" max="3583" width="11.42578125" style="8"/>
    <col min="3584" max="3584" width="45.7109375" style="8" bestFit="1" customWidth="1"/>
    <col min="3585" max="3585" width="18.85546875" style="8" customWidth="1"/>
    <col min="3586" max="3586" width="37.28515625" style="8" bestFit="1" customWidth="1"/>
    <col min="3587" max="3587" width="45.7109375" style="8" bestFit="1" customWidth="1"/>
    <col min="3588" max="3588" width="34.42578125" style="8" bestFit="1" customWidth="1"/>
    <col min="3589" max="3589" width="26.85546875" style="8" bestFit="1" customWidth="1"/>
    <col min="3590" max="3590" width="45.7109375" style="8" bestFit="1" customWidth="1"/>
    <col min="3591" max="3591" width="10" style="8" customWidth="1"/>
    <col min="3592" max="3592" width="24.28515625" style="8" bestFit="1" customWidth="1"/>
    <col min="3593" max="3593" width="21.7109375" style="8" bestFit="1" customWidth="1"/>
    <col min="3594" max="3594" width="19.7109375" style="8" bestFit="1" customWidth="1"/>
    <col min="3595" max="3595" width="14" style="8" bestFit="1" customWidth="1"/>
    <col min="3596" max="3596" width="10.5703125" style="8" customWidth="1"/>
    <col min="3597" max="3597" width="22.140625" style="8" bestFit="1" customWidth="1"/>
    <col min="3598" max="3599" width="45.7109375" style="8" bestFit="1" customWidth="1"/>
    <col min="3600" max="3600" width="18.28515625" style="8" bestFit="1" customWidth="1"/>
    <col min="3601" max="3601" width="24.7109375" style="8" bestFit="1" customWidth="1"/>
    <col min="3602" max="3602" width="25.7109375" style="8" bestFit="1" customWidth="1"/>
    <col min="3603" max="3603" width="13" style="8" bestFit="1" customWidth="1"/>
    <col min="3604" max="3839" width="11.42578125" style="8"/>
    <col min="3840" max="3840" width="45.7109375" style="8" bestFit="1" customWidth="1"/>
    <col min="3841" max="3841" width="18.85546875" style="8" customWidth="1"/>
    <col min="3842" max="3842" width="37.28515625" style="8" bestFit="1" customWidth="1"/>
    <col min="3843" max="3843" width="45.7109375" style="8" bestFit="1" customWidth="1"/>
    <col min="3844" max="3844" width="34.42578125" style="8" bestFit="1" customWidth="1"/>
    <col min="3845" max="3845" width="26.85546875" style="8" bestFit="1" customWidth="1"/>
    <col min="3846" max="3846" width="45.7109375" style="8" bestFit="1" customWidth="1"/>
    <col min="3847" max="3847" width="10" style="8" customWidth="1"/>
    <col min="3848" max="3848" width="24.28515625" style="8" bestFit="1" customWidth="1"/>
    <col min="3849" max="3849" width="21.7109375" style="8" bestFit="1" customWidth="1"/>
    <col min="3850" max="3850" width="19.7109375" style="8" bestFit="1" customWidth="1"/>
    <col min="3851" max="3851" width="14" style="8" bestFit="1" customWidth="1"/>
    <col min="3852" max="3852" width="10.5703125" style="8" customWidth="1"/>
    <col min="3853" max="3853" width="22.140625" style="8" bestFit="1" customWidth="1"/>
    <col min="3854" max="3855" width="45.7109375" style="8" bestFit="1" customWidth="1"/>
    <col min="3856" max="3856" width="18.28515625" style="8" bestFit="1" customWidth="1"/>
    <col min="3857" max="3857" width="24.7109375" style="8" bestFit="1" customWidth="1"/>
    <col min="3858" max="3858" width="25.7109375" style="8" bestFit="1" customWidth="1"/>
    <col min="3859" max="3859" width="13" style="8" bestFit="1" customWidth="1"/>
    <col min="3860" max="4095" width="11.42578125" style="8"/>
    <col min="4096" max="4096" width="45.7109375" style="8" bestFit="1" customWidth="1"/>
    <col min="4097" max="4097" width="18.85546875" style="8" customWidth="1"/>
    <col min="4098" max="4098" width="37.28515625" style="8" bestFit="1" customWidth="1"/>
    <col min="4099" max="4099" width="45.7109375" style="8" bestFit="1" customWidth="1"/>
    <col min="4100" max="4100" width="34.42578125" style="8" bestFit="1" customWidth="1"/>
    <col min="4101" max="4101" width="26.85546875" style="8" bestFit="1" customWidth="1"/>
    <col min="4102" max="4102" width="45.7109375" style="8" bestFit="1" customWidth="1"/>
    <col min="4103" max="4103" width="10" style="8" customWidth="1"/>
    <col min="4104" max="4104" width="24.28515625" style="8" bestFit="1" customWidth="1"/>
    <col min="4105" max="4105" width="21.7109375" style="8" bestFit="1" customWidth="1"/>
    <col min="4106" max="4106" width="19.7109375" style="8" bestFit="1" customWidth="1"/>
    <col min="4107" max="4107" width="14" style="8" bestFit="1" customWidth="1"/>
    <col min="4108" max="4108" width="10.5703125" style="8" customWidth="1"/>
    <col min="4109" max="4109" width="22.140625" style="8" bestFit="1" customWidth="1"/>
    <col min="4110" max="4111" width="45.7109375" style="8" bestFit="1" customWidth="1"/>
    <col min="4112" max="4112" width="18.28515625" style="8" bestFit="1" customWidth="1"/>
    <col min="4113" max="4113" width="24.7109375" style="8" bestFit="1" customWidth="1"/>
    <col min="4114" max="4114" width="25.7109375" style="8" bestFit="1" customWidth="1"/>
    <col min="4115" max="4115" width="13" style="8" bestFit="1" customWidth="1"/>
    <col min="4116" max="4351" width="11.42578125" style="8"/>
    <col min="4352" max="4352" width="45.7109375" style="8" bestFit="1" customWidth="1"/>
    <col min="4353" max="4353" width="18.85546875" style="8" customWidth="1"/>
    <col min="4354" max="4354" width="37.28515625" style="8" bestFit="1" customWidth="1"/>
    <col min="4355" max="4355" width="45.7109375" style="8" bestFit="1" customWidth="1"/>
    <col min="4356" max="4356" width="34.42578125" style="8" bestFit="1" customWidth="1"/>
    <col min="4357" max="4357" width="26.85546875" style="8" bestFit="1" customWidth="1"/>
    <col min="4358" max="4358" width="45.7109375" style="8" bestFit="1" customWidth="1"/>
    <col min="4359" max="4359" width="10" style="8" customWidth="1"/>
    <col min="4360" max="4360" width="24.28515625" style="8" bestFit="1" customWidth="1"/>
    <col min="4361" max="4361" width="21.7109375" style="8" bestFit="1" customWidth="1"/>
    <col min="4362" max="4362" width="19.7109375" style="8" bestFit="1" customWidth="1"/>
    <col min="4363" max="4363" width="14" style="8" bestFit="1" customWidth="1"/>
    <col min="4364" max="4364" width="10.5703125" style="8" customWidth="1"/>
    <col min="4365" max="4365" width="22.140625" style="8" bestFit="1" customWidth="1"/>
    <col min="4366" max="4367" width="45.7109375" style="8" bestFit="1" customWidth="1"/>
    <col min="4368" max="4368" width="18.28515625" style="8" bestFit="1" customWidth="1"/>
    <col min="4369" max="4369" width="24.7109375" style="8" bestFit="1" customWidth="1"/>
    <col min="4370" max="4370" width="25.7109375" style="8" bestFit="1" customWidth="1"/>
    <col min="4371" max="4371" width="13" style="8" bestFit="1" customWidth="1"/>
    <col min="4372" max="4607" width="11.42578125" style="8"/>
    <col min="4608" max="4608" width="45.7109375" style="8" bestFit="1" customWidth="1"/>
    <col min="4609" max="4609" width="18.85546875" style="8" customWidth="1"/>
    <col min="4610" max="4610" width="37.28515625" style="8" bestFit="1" customWidth="1"/>
    <col min="4611" max="4611" width="45.7109375" style="8" bestFit="1" customWidth="1"/>
    <col min="4612" max="4612" width="34.42578125" style="8" bestFit="1" customWidth="1"/>
    <col min="4613" max="4613" width="26.85546875" style="8" bestFit="1" customWidth="1"/>
    <col min="4614" max="4614" width="45.7109375" style="8" bestFit="1" customWidth="1"/>
    <col min="4615" max="4615" width="10" style="8" customWidth="1"/>
    <col min="4616" max="4616" width="24.28515625" style="8" bestFit="1" customWidth="1"/>
    <col min="4617" max="4617" width="21.7109375" style="8" bestFit="1" customWidth="1"/>
    <col min="4618" max="4618" width="19.7109375" style="8" bestFit="1" customWidth="1"/>
    <col min="4619" max="4619" width="14" style="8" bestFit="1" customWidth="1"/>
    <col min="4620" max="4620" width="10.5703125" style="8" customWidth="1"/>
    <col min="4621" max="4621" width="22.140625" style="8" bestFit="1" customWidth="1"/>
    <col min="4622" max="4623" width="45.7109375" style="8" bestFit="1" customWidth="1"/>
    <col min="4624" max="4624" width="18.28515625" style="8" bestFit="1" customWidth="1"/>
    <col min="4625" max="4625" width="24.7109375" style="8" bestFit="1" customWidth="1"/>
    <col min="4626" max="4626" width="25.7109375" style="8" bestFit="1" customWidth="1"/>
    <col min="4627" max="4627" width="13" style="8" bestFit="1" customWidth="1"/>
    <col min="4628" max="4863" width="11.42578125" style="8"/>
    <col min="4864" max="4864" width="45.7109375" style="8" bestFit="1" customWidth="1"/>
    <col min="4865" max="4865" width="18.85546875" style="8" customWidth="1"/>
    <col min="4866" max="4866" width="37.28515625" style="8" bestFit="1" customWidth="1"/>
    <col min="4867" max="4867" width="45.7109375" style="8" bestFit="1" customWidth="1"/>
    <col min="4868" max="4868" width="34.42578125" style="8" bestFit="1" customWidth="1"/>
    <col min="4869" max="4869" width="26.85546875" style="8" bestFit="1" customWidth="1"/>
    <col min="4870" max="4870" width="45.7109375" style="8" bestFit="1" customWidth="1"/>
    <col min="4871" max="4871" width="10" style="8" customWidth="1"/>
    <col min="4872" max="4872" width="24.28515625" style="8" bestFit="1" customWidth="1"/>
    <col min="4873" max="4873" width="21.7109375" style="8" bestFit="1" customWidth="1"/>
    <col min="4874" max="4874" width="19.7109375" style="8" bestFit="1" customWidth="1"/>
    <col min="4875" max="4875" width="14" style="8" bestFit="1" customWidth="1"/>
    <col min="4876" max="4876" width="10.5703125" style="8" customWidth="1"/>
    <col min="4877" max="4877" width="22.140625" style="8" bestFit="1" customWidth="1"/>
    <col min="4878" max="4879" width="45.7109375" style="8" bestFit="1" customWidth="1"/>
    <col min="4880" max="4880" width="18.28515625" style="8" bestFit="1" customWidth="1"/>
    <col min="4881" max="4881" width="24.7109375" style="8" bestFit="1" customWidth="1"/>
    <col min="4882" max="4882" width="25.7109375" style="8" bestFit="1" customWidth="1"/>
    <col min="4883" max="4883" width="13" style="8" bestFit="1" customWidth="1"/>
    <col min="4884" max="5119" width="11.42578125" style="8"/>
    <col min="5120" max="5120" width="45.7109375" style="8" bestFit="1" customWidth="1"/>
    <col min="5121" max="5121" width="18.85546875" style="8" customWidth="1"/>
    <col min="5122" max="5122" width="37.28515625" style="8" bestFit="1" customWidth="1"/>
    <col min="5123" max="5123" width="45.7109375" style="8" bestFit="1" customWidth="1"/>
    <col min="5124" max="5124" width="34.42578125" style="8" bestFit="1" customWidth="1"/>
    <col min="5125" max="5125" width="26.85546875" style="8" bestFit="1" customWidth="1"/>
    <col min="5126" max="5126" width="45.7109375" style="8" bestFit="1" customWidth="1"/>
    <col min="5127" max="5127" width="10" style="8" customWidth="1"/>
    <col min="5128" max="5128" width="24.28515625" style="8" bestFit="1" customWidth="1"/>
    <col min="5129" max="5129" width="21.7109375" style="8" bestFit="1" customWidth="1"/>
    <col min="5130" max="5130" width="19.7109375" style="8" bestFit="1" customWidth="1"/>
    <col min="5131" max="5131" width="14" style="8" bestFit="1" customWidth="1"/>
    <col min="5132" max="5132" width="10.5703125" style="8" customWidth="1"/>
    <col min="5133" max="5133" width="22.140625" style="8" bestFit="1" customWidth="1"/>
    <col min="5134" max="5135" width="45.7109375" style="8" bestFit="1" customWidth="1"/>
    <col min="5136" max="5136" width="18.28515625" style="8" bestFit="1" customWidth="1"/>
    <col min="5137" max="5137" width="24.7109375" style="8" bestFit="1" customWidth="1"/>
    <col min="5138" max="5138" width="25.7109375" style="8" bestFit="1" customWidth="1"/>
    <col min="5139" max="5139" width="13" style="8" bestFit="1" customWidth="1"/>
    <col min="5140" max="5375" width="11.42578125" style="8"/>
    <col min="5376" max="5376" width="45.7109375" style="8" bestFit="1" customWidth="1"/>
    <col min="5377" max="5377" width="18.85546875" style="8" customWidth="1"/>
    <col min="5378" max="5378" width="37.28515625" style="8" bestFit="1" customWidth="1"/>
    <col min="5379" max="5379" width="45.7109375" style="8" bestFit="1" customWidth="1"/>
    <col min="5380" max="5380" width="34.42578125" style="8" bestFit="1" customWidth="1"/>
    <col min="5381" max="5381" width="26.85546875" style="8" bestFit="1" customWidth="1"/>
    <col min="5382" max="5382" width="45.7109375" style="8" bestFit="1" customWidth="1"/>
    <col min="5383" max="5383" width="10" style="8" customWidth="1"/>
    <col min="5384" max="5384" width="24.28515625" style="8" bestFit="1" customWidth="1"/>
    <col min="5385" max="5385" width="21.7109375" style="8" bestFit="1" customWidth="1"/>
    <col min="5386" max="5386" width="19.7109375" style="8" bestFit="1" customWidth="1"/>
    <col min="5387" max="5387" width="14" style="8" bestFit="1" customWidth="1"/>
    <col min="5388" max="5388" width="10.5703125" style="8" customWidth="1"/>
    <col min="5389" max="5389" width="22.140625" style="8" bestFit="1" customWidth="1"/>
    <col min="5390" max="5391" width="45.7109375" style="8" bestFit="1" customWidth="1"/>
    <col min="5392" max="5392" width="18.28515625" style="8" bestFit="1" customWidth="1"/>
    <col min="5393" max="5393" width="24.7109375" style="8" bestFit="1" customWidth="1"/>
    <col min="5394" max="5394" width="25.7109375" style="8" bestFit="1" customWidth="1"/>
    <col min="5395" max="5395" width="13" style="8" bestFit="1" customWidth="1"/>
    <col min="5396" max="5631" width="11.42578125" style="8"/>
    <col min="5632" max="5632" width="45.7109375" style="8" bestFit="1" customWidth="1"/>
    <col min="5633" max="5633" width="18.85546875" style="8" customWidth="1"/>
    <col min="5634" max="5634" width="37.28515625" style="8" bestFit="1" customWidth="1"/>
    <col min="5635" max="5635" width="45.7109375" style="8" bestFit="1" customWidth="1"/>
    <col min="5636" max="5636" width="34.42578125" style="8" bestFit="1" customWidth="1"/>
    <col min="5637" max="5637" width="26.85546875" style="8" bestFit="1" customWidth="1"/>
    <col min="5638" max="5638" width="45.7109375" style="8" bestFit="1" customWidth="1"/>
    <col min="5639" max="5639" width="10" style="8" customWidth="1"/>
    <col min="5640" max="5640" width="24.28515625" style="8" bestFit="1" customWidth="1"/>
    <col min="5641" max="5641" width="21.7109375" style="8" bestFit="1" customWidth="1"/>
    <col min="5642" max="5642" width="19.7109375" style="8" bestFit="1" customWidth="1"/>
    <col min="5643" max="5643" width="14" style="8" bestFit="1" customWidth="1"/>
    <col min="5644" max="5644" width="10.5703125" style="8" customWidth="1"/>
    <col min="5645" max="5645" width="22.140625" style="8" bestFit="1" customWidth="1"/>
    <col min="5646" max="5647" width="45.7109375" style="8" bestFit="1" customWidth="1"/>
    <col min="5648" max="5648" width="18.28515625" style="8" bestFit="1" customWidth="1"/>
    <col min="5649" max="5649" width="24.7109375" style="8" bestFit="1" customWidth="1"/>
    <col min="5650" max="5650" width="25.7109375" style="8" bestFit="1" customWidth="1"/>
    <col min="5651" max="5651" width="13" style="8" bestFit="1" customWidth="1"/>
    <col min="5652" max="5887" width="11.42578125" style="8"/>
    <col min="5888" max="5888" width="45.7109375" style="8" bestFit="1" customWidth="1"/>
    <col min="5889" max="5889" width="18.85546875" style="8" customWidth="1"/>
    <col min="5890" max="5890" width="37.28515625" style="8" bestFit="1" customWidth="1"/>
    <col min="5891" max="5891" width="45.7109375" style="8" bestFit="1" customWidth="1"/>
    <col min="5892" max="5892" width="34.42578125" style="8" bestFit="1" customWidth="1"/>
    <col min="5893" max="5893" width="26.85546875" style="8" bestFit="1" customWidth="1"/>
    <col min="5894" max="5894" width="45.7109375" style="8" bestFit="1" customWidth="1"/>
    <col min="5895" max="5895" width="10" style="8" customWidth="1"/>
    <col min="5896" max="5896" width="24.28515625" style="8" bestFit="1" customWidth="1"/>
    <col min="5897" max="5897" width="21.7109375" style="8" bestFit="1" customWidth="1"/>
    <col min="5898" max="5898" width="19.7109375" style="8" bestFit="1" customWidth="1"/>
    <col min="5899" max="5899" width="14" style="8" bestFit="1" customWidth="1"/>
    <col min="5900" max="5900" width="10.5703125" style="8" customWidth="1"/>
    <col min="5901" max="5901" width="22.140625" style="8" bestFit="1" customWidth="1"/>
    <col min="5902" max="5903" width="45.7109375" style="8" bestFit="1" customWidth="1"/>
    <col min="5904" max="5904" width="18.28515625" style="8" bestFit="1" customWidth="1"/>
    <col min="5905" max="5905" width="24.7109375" style="8" bestFit="1" customWidth="1"/>
    <col min="5906" max="5906" width="25.7109375" style="8" bestFit="1" customWidth="1"/>
    <col min="5907" max="5907" width="13" style="8" bestFit="1" customWidth="1"/>
    <col min="5908" max="6143" width="11.42578125" style="8"/>
    <col min="6144" max="6144" width="45.7109375" style="8" bestFit="1" customWidth="1"/>
    <col min="6145" max="6145" width="18.85546875" style="8" customWidth="1"/>
    <col min="6146" max="6146" width="37.28515625" style="8" bestFit="1" customWidth="1"/>
    <col min="6147" max="6147" width="45.7109375" style="8" bestFit="1" customWidth="1"/>
    <col min="6148" max="6148" width="34.42578125" style="8" bestFit="1" customWidth="1"/>
    <col min="6149" max="6149" width="26.85546875" style="8" bestFit="1" customWidth="1"/>
    <col min="6150" max="6150" width="45.7109375" style="8" bestFit="1" customWidth="1"/>
    <col min="6151" max="6151" width="10" style="8" customWidth="1"/>
    <col min="6152" max="6152" width="24.28515625" style="8" bestFit="1" customWidth="1"/>
    <col min="6153" max="6153" width="21.7109375" style="8" bestFit="1" customWidth="1"/>
    <col min="6154" max="6154" width="19.7109375" style="8" bestFit="1" customWidth="1"/>
    <col min="6155" max="6155" width="14" style="8" bestFit="1" customWidth="1"/>
    <col min="6156" max="6156" width="10.5703125" style="8" customWidth="1"/>
    <col min="6157" max="6157" width="22.140625" style="8" bestFit="1" customWidth="1"/>
    <col min="6158" max="6159" width="45.7109375" style="8" bestFit="1" customWidth="1"/>
    <col min="6160" max="6160" width="18.28515625" style="8" bestFit="1" customWidth="1"/>
    <col min="6161" max="6161" width="24.7109375" style="8" bestFit="1" customWidth="1"/>
    <col min="6162" max="6162" width="25.7109375" style="8" bestFit="1" customWidth="1"/>
    <col min="6163" max="6163" width="13" style="8" bestFit="1" customWidth="1"/>
    <col min="6164" max="6399" width="11.42578125" style="8"/>
    <col min="6400" max="6400" width="45.7109375" style="8" bestFit="1" customWidth="1"/>
    <col min="6401" max="6401" width="18.85546875" style="8" customWidth="1"/>
    <col min="6402" max="6402" width="37.28515625" style="8" bestFit="1" customWidth="1"/>
    <col min="6403" max="6403" width="45.7109375" style="8" bestFit="1" customWidth="1"/>
    <col min="6404" max="6404" width="34.42578125" style="8" bestFit="1" customWidth="1"/>
    <col min="6405" max="6405" width="26.85546875" style="8" bestFit="1" customWidth="1"/>
    <col min="6406" max="6406" width="45.7109375" style="8" bestFit="1" customWidth="1"/>
    <col min="6407" max="6407" width="10" style="8" customWidth="1"/>
    <col min="6408" max="6408" width="24.28515625" style="8" bestFit="1" customWidth="1"/>
    <col min="6409" max="6409" width="21.7109375" style="8" bestFit="1" customWidth="1"/>
    <col min="6410" max="6410" width="19.7109375" style="8" bestFit="1" customWidth="1"/>
    <col min="6411" max="6411" width="14" style="8" bestFit="1" customWidth="1"/>
    <col min="6412" max="6412" width="10.5703125" style="8" customWidth="1"/>
    <col min="6413" max="6413" width="22.140625" style="8" bestFit="1" customWidth="1"/>
    <col min="6414" max="6415" width="45.7109375" style="8" bestFit="1" customWidth="1"/>
    <col min="6416" max="6416" width="18.28515625" style="8" bestFit="1" customWidth="1"/>
    <col min="6417" max="6417" width="24.7109375" style="8" bestFit="1" customWidth="1"/>
    <col min="6418" max="6418" width="25.7109375" style="8" bestFit="1" customWidth="1"/>
    <col min="6419" max="6419" width="13" style="8" bestFit="1" customWidth="1"/>
    <col min="6420" max="6655" width="11.42578125" style="8"/>
    <col min="6656" max="6656" width="45.7109375" style="8" bestFit="1" customWidth="1"/>
    <col min="6657" max="6657" width="18.85546875" style="8" customWidth="1"/>
    <col min="6658" max="6658" width="37.28515625" style="8" bestFit="1" customWidth="1"/>
    <col min="6659" max="6659" width="45.7109375" style="8" bestFit="1" customWidth="1"/>
    <col min="6660" max="6660" width="34.42578125" style="8" bestFit="1" customWidth="1"/>
    <col min="6661" max="6661" width="26.85546875" style="8" bestFit="1" customWidth="1"/>
    <col min="6662" max="6662" width="45.7109375" style="8" bestFit="1" customWidth="1"/>
    <col min="6663" max="6663" width="10" style="8" customWidth="1"/>
    <col min="6664" max="6664" width="24.28515625" style="8" bestFit="1" customWidth="1"/>
    <col min="6665" max="6665" width="21.7109375" style="8" bestFit="1" customWidth="1"/>
    <col min="6666" max="6666" width="19.7109375" style="8" bestFit="1" customWidth="1"/>
    <col min="6667" max="6667" width="14" style="8" bestFit="1" customWidth="1"/>
    <col min="6668" max="6668" width="10.5703125" style="8" customWidth="1"/>
    <col min="6669" max="6669" width="22.140625" style="8" bestFit="1" customWidth="1"/>
    <col min="6670" max="6671" width="45.7109375" style="8" bestFit="1" customWidth="1"/>
    <col min="6672" max="6672" width="18.28515625" style="8" bestFit="1" customWidth="1"/>
    <col min="6673" max="6673" width="24.7109375" style="8" bestFit="1" customWidth="1"/>
    <col min="6674" max="6674" width="25.7109375" style="8" bestFit="1" customWidth="1"/>
    <col min="6675" max="6675" width="13" style="8" bestFit="1" customWidth="1"/>
    <col min="6676" max="6911" width="11.42578125" style="8"/>
    <col min="6912" max="6912" width="45.7109375" style="8" bestFit="1" customWidth="1"/>
    <col min="6913" max="6913" width="18.85546875" style="8" customWidth="1"/>
    <col min="6914" max="6914" width="37.28515625" style="8" bestFit="1" customWidth="1"/>
    <col min="6915" max="6915" width="45.7109375" style="8" bestFit="1" customWidth="1"/>
    <col min="6916" max="6916" width="34.42578125" style="8" bestFit="1" customWidth="1"/>
    <col min="6917" max="6917" width="26.85546875" style="8" bestFit="1" customWidth="1"/>
    <col min="6918" max="6918" width="45.7109375" style="8" bestFit="1" customWidth="1"/>
    <col min="6919" max="6919" width="10" style="8" customWidth="1"/>
    <col min="6920" max="6920" width="24.28515625" style="8" bestFit="1" customWidth="1"/>
    <col min="6921" max="6921" width="21.7109375" style="8" bestFit="1" customWidth="1"/>
    <col min="6922" max="6922" width="19.7109375" style="8" bestFit="1" customWidth="1"/>
    <col min="6923" max="6923" width="14" style="8" bestFit="1" customWidth="1"/>
    <col min="6924" max="6924" width="10.5703125" style="8" customWidth="1"/>
    <col min="6925" max="6925" width="22.140625" style="8" bestFit="1" customWidth="1"/>
    <col min="6926" max="6927" width="45.7109375" style="8" bestFit="1" customWidth="1"/>
    <col min="6928" max="6928" width="18.28515625" style="8" bestFit="1" customWidth="1"/>
    <col min="6929" max="6929" width="24.7109375" style="8" bestFit="1" customWidth="1"/>
    <col min="6930" max="6930" width="25.7109375" style="8" bestFit="1" customWidth="1"/>
    <col min="6931" max="6931" width="13" style="8" bestFit="1" customWidth="1"/>
    <col min="6932" max="7167" width="11.42578125" style="8"/>
    <col min="7168" max="7168" width="45.7109375" style="8" bestFit="1" customWidth="1"/>
    <col min="7169" max="7169" width="18.85546875" style="8" customWidth="1"/>
    <col min="7170" max="7170" width="37.28515625" style="8" bestFit="1" customWidth="1"/>
    <col min="7171" max="7171" width="45.7109375" style="8" bestFit="1" customWidth="1"/>
    <col min="7172" max="7172" width="34.42578125" style="8" bestFit="1" customWidth="1"/>
    <col min="7173" max="7173" width="26.85546875" style="8" bestFit="1" customWidth="1"/>
    <col min="7174" max="7174" width="45.7109375" style="8" bestFit="1" customWidth="1"/>
    <col min="7175" max="7175" width="10" style="8" customWidth="1"/>
    <col min="7176" max="7176" width="24.28515625" style="8" bestFit="1" customWidth="1"/>
    <col min="7177" max="7177" width="21.7109375" style="8" bestFit="1" customWidth="1"/>
    <col min="7178" max="7178" width="19.7109375" style="8" bestFit="1" customWidth="1"/>
    <col min="7179" max="7179" width="14" style="8" bestFit="1" customWidth="1"/>
    <col min="7180" max="7180" width="10.5703125" style="8" customWidth="1"/>
    <col min="7181" max="7181" width="22.140625" style="8" bestFit="1" customWidth="1"/>
    <col min="7182" max="7183" width="45.7109375" style="8" bestFit="1" customWidth="1"/>
    <col min="7184" max="7184" width="18.28515625" style="8" bestFit="1" customWidth="1"/>
    <col min="7185" max="7185" width="24.7109375" style="8" bestFit="1" customWidth="1"/>
    <col min="7186" max="7186" width="25.7109375" style="8" bestFit="1" customWidth="1"/>
    <col min="7187" max="7187" width="13" style="8" bestFit="1" customWidth="1"/>
    <col min="7188" max="7423" width="11.42578125" style="8"/>
    <col min="7424" max="7424" width="45.7109375" style="8" bestFit="1" customWidth="1"/>
    <col min="7425" max="7425" width="18.85546875" style="8" customWidth="1"/>
    <col min="7426" max="7426" width="37.28515625" style="8" bestFit="1" customWidth="1"/>
    <col min="7427" max="7427" width="45.7109375" style="8" bestFit="1" customWidth="1"/>
    <col min="7428" max="7428" width="34.42578125" style="8" bestFit="1" customWidth="1"/>
    <col min="7429" max="7429" width="26.85546875" style="8" bestFit="1" customWidth="1"/>
    <col min="7430" max="7430" width="45.7109375" style="8" bestFit="1" customWidth="1"/>
    <col min="7431" max="7431" width="10" style="8" customWidth="1"/>
    <col min="7432" max="7432" width="24.28515625" style="8" bestFit="1" customWidth="1"/>
    <col min="7433" max="7433" width="21.7109375" style="8" bestFit="1" customWidth="1"/>
    <col min="7434" max="7434" width="19.7109375" style="8" bestFit="1" customWidth="1"/>
    <col min="7435" max="7435" width="14" style="8" bestFit="1" customWidth="1"/>
    <col min="7436" max="7436" width="10.5703125" style="8" customWidth="1"/>
    <col min="7437" max="7437" width="22.140625" style="8" bestFit="1" customWidth="1"/>
    <col min="7438" max="7439" width="45.7109375" style="8" bestFit="1" customWidth="1"/>
    <col min="7440" max="7440" width="18.28515625" style="8" bestFit="1" customWidth="1"/>
    <col min="7441" max="7441" width="24.7109375" style="8" bestFit="1" customWidth="1"/>
    <col min="7442" max="7442" width="25.7109375" style="8" bestFit="1" customWidth="1"/>
    <col min="7443" max="7443" width="13" style="8" bestFit="1" customWidth="1"/>
    <col min="7444" max="7679" width="11.42578125" style="8"/>
    <col min="7680" max="7680" width="45.7109375" style="8" bestFit="1" customWidth="1"/>
    <col min="7681" max="7681" width="18.85546875" style="8" customWidth="1"/>
    <col min="7682" max="7682" width="37.28515625" style="8" bestFit="1" customWidth="1"/>
    <col min="7683" max="7683" width="45.7109375" style="8" bestFit="1" customWidth="1"/>
    <col min="7684" max="7684" width="34.42578125" style="8" bestFit="1" customWidth="1"/>
    <col min="7685" max="7685" width="26.85546875" style="8" bestFit="1" customWidth="1"/>
    <col min="7686" max="7686" width="45.7109375" style="8" bestFit="1" customWidth="1"/>
    <col min="7687" max="7687" width="10" style="8" customWidth="1"/>
    <col min="7688" max="7688" width="24.28515625" style="8" bestFit="1" customWidth="1"/>
    <col min="7689" max="7689" width="21.7109375" style="8" bestFit="1" customWidth="1"/>
    <col min="7690" max="7690" width="19.7109375" style="8" bestFit="1" customWidth="1"/>
    <col min="7691" max="7691" width="14" style="8" bestFit="1" customWidth="1"/>
    <col min="7692" max="7692" width="10.5703125" style="8" customWidth="1"/>
    <col min="7693" max="7693" width="22.140625" style="8" bestFit="1" customWidth="1"/>
    <col min="7694" max="7695" width="45.7109375" style="8" bestFit="1" customWidth="1"/>
    <col min="7696" max="7696" width="18.28515625" style="8" bestFit="1" customWidth="1"/>
    <col min="7697" max="7697" width="24.7109375" style="8" bestFit="1" customWidth="1"/>
    <col min="7698" max="7698" width="25.7109375" style="8" bestFit="1" customWidth="1"/>
    <col min="7699" max="7699" width="13" style="8" bestFit="1" customWidth="1"/>
    <col min="7700" max="7935" width="11.42578125" style="8"/>
    <col min="7936" max="7936" width="45.7109375" style="8" bestFit="1" customWidth="1"/>
    <col min="7937" max="7937" width="18.85546875" style="8" customWidth="1"/>
    <col min="7938" max="7938" width="37.28515625" style="8" bestFit="1" customWidth="1"/>
    <col min="7939" max="7939" width="45.7109375" style="8" bestFit="1" customWidth="1"/>
    <col min="7940" max="7940" width="34.42578125" style="8" bestFit="1" customWidth="1"/>
    <col min="7941" max="7941" width="26.85546875" style="8" bestFit="1" customWidth="1"/>
    <col min="7942" max="7942" width="45.7109375" style="8" bestFit="1" customWidth="1"/>
    <col min="7943" max="7943" width="10" style="8" customWidth="1"/>
    <col min="7944" max="7944" width="24.28515625" style="8" bestFit="1" customWidth="1"/>
    <col min="7945" max="7945" width="21.7109375" style="8" bestFit="1" customWidth="1"/>
    <col min="7946" max="7946" width="19.7109375" style="8" bestFit="1" customWidth="1"/>
    <col min="7947" max="7947" width="14" style="8" bestFit="1" customWidth="1"/>
    <col min="7948" max="7948" width="10.5703125" style="8" customWidth="1"/>
    <col min="7949" max="7949" width="22.140625" style="8" bestFit="1" customWidth="1"/>
    <col min="7950" max="7951" width="45.7109375" style="8" bestFit="1" customWidth="1"/>
    <col min="7952" max="7952" width="18.28515625" style="8" bestFit="1" customWidth="1"/>
    <col min="7953" max="7953" width="24.7109375" style="8" bestFit="1" customWidth="1"/>
    <col min="7954" max="7954" width="25.7109375" style="8" bestFit="1" customWidth="1"/>
    <col min="7955" max="7955" width="13" style="8" bestFit="1" customWidth="1"/>
    <col min="7956" max="8191" width="11.42578125" style="8"/>
    <col min="8192" max="8192" width="45.7109375" style="8" bestFit="1" customWidth="1"/>
    <col min="8193" max="8193" width="18.85546875" style="8" customWidth="1"/>
    <col min="8194" max="8194" width="37.28515625" style="8" bestFit="1" customWidth="1"/>
    <col min="8195" max="8195" width="45.7109375" style="8" bestFit="1" customWidth="1"/>
    <col min="8196" max="8196" width="34.42578125" style="8" bestFit="1" customWidth="1"/>
    <col min="8197" max="8197" width="26.85546875" style="8" bestFit="1" customWidth="1"/>
    <col min="8198" max="8198" width="45.7109375" style="8" bestFit="1" customWidth="1"/>
    <col min="8199" max="8199" width="10" style="8" customWidth="1"/>
    <col min="8200" max="8200" width="24.28515625" style="8" bestFit="1" customWidth="1"/>
    <col min="8201" max="8201" width="21.7109375" style="8" bestFit="1" customWidth="1"/>
    <col min="8202" max="8202" width="19.7109375" style="8" bestFit="1" customWidth="1"/>
    <col min="8203" max="8203" width="14" style="8" bestFit="1" customWidth="1"/>
    <col min="8204" max="8204" width="10.5703125" style="8" customWidth="1"/>
    <col min="8205" max="8205" width="22.140625" style="8" bestFit="1" customWidth="1"/>
    <col min="8206" max="8207" width="45.7109375" style="8" bestFit="1" customWidth="1"/>
    <col min="8208" max="8208" width="18.28515625" style="8" bestFit="1" customWidth="1"/>
    <col min="8209" max="8209" width="24.7109375" style="8" bestFit="1" customWidth="1"/>
    <col min="8210" max="8210" width="25.7109375" style="8" bestFit="1" customWidth="1"/>
    <col min="8211" max="8211" width="13" style="8" bestFit="1" customWidth="1"/>
    <col min="8212" max="8447" width="11.42578125" style="8"/>
    <col min="8448" max="8448" width="45.7109375" style="8" bestFit="1" customWidth="1"/>
    <col min="8449" max="8449" width="18.85546875" style="8" customWidth="1"/>
    <col min="8450" max="8450" width="37.28515625" style="8" bestFit="1" customWidth="1"/>
    <col min="8451" max="8451" width="45.7109375" style="8" bestFit="1" customWidth="1"/>
    <col min="8452" max="8452" width="34.42578125" style="8" bestFit="1" customWidth="1"/>
    <col min="8453" max="8453" width="26.85546875" style="8" bestFit="1" customWidth="1"/>
    <col min="8454" max="8454" width="45.7109375" style="8" bestFit="1" customWidth="1"/>
    <col min="8455" max="8455" width="10" style="8" customWidth="1"/>
    <col min="8456" max="8456" width="24.28515625" style="8" bestFit="1" customWidth="1"/>
    <col min="8457" max="8457" width="21.7109375" style="8" bestFit="1" customWidth="1"/>
    <col min="8458" max="8458" width="19.7109375" style="8" bestFit="1" customWidth="1"/>
    <col min="8459" max="8459" width="14" style="8" bestFit="1" customWidth="1"/>
    <col min="8460" max="8460" width="10.5703125" style="8" customWidth="1"/>
    <col min="8461" max="8461" width="22.140625" style="8" bestFit="1" customWidth="1"/>
    <col min="8462" max="8463" width="45.7109375" style="8" bestFit="1" customWidth="1"/>
    <col min="8464" max="8464" width="18.28515625" style="8" bestFit="1" customWidth="1"/>
    <col min="8465" max="8465" width="24.7109375" style="8" bestFit="1" customWidth="1"/>
    <col min="8466" max="8466" width="25.7109375" style="8" bestFit="1" customWidth="1"/>
    <col min="8467" max="8467" width="13" style="8" bestFit="1" customWidth="1"/>
    <col min="8468" max="8703" width="11.42578125" style="8"/>
    <col min="8704" max="8704" width="45.7109375" style="8" bestFit="1" customWidth="1"/>
    <col min="8705" max="8705" width="18.85546875" style="8" customWidth="1"/>
    <col min="8706" max="8706" width="37.28515625" style="8" bestFit="1" customWidth="1"/>
    <col min="8707" max="8707" width="45.7109375" style="8" bestFit="1" customWidth="1"/>
    <col min="8708" max="8708" width="34.42578125" style="8" bestFit="1" customWidth="1"/>
    <col min="8709" max="8709" width="26.85546875" style="8" bestFit="1" customWidth="1"/>
    <col min="8710" max="8710" width="45.7109375" style="8" bestFit="1" customWidth="1"/>
    <col min="8711" max="8711" width="10" style="8" customWidth="1"/>
    <col min="8712" max="8712" width="24.28515625" style="8" bestFit="1" customWidth="1"/>
    <col min="8713" max="8713" width="21.7109375" style="8" bestFit="1" customWidth="1"/>
    <col min="8714" max="8714" width="19.7109375" style="8" bestFit="1" customWidth="1"/>
    <col min="8715" max="8715" width="14" style="8" bestFit="1" customWidth="1"/>
    <col min="8716" max="8716" width="10.5703125" style="8" customWidth="1"/>
    <col min="8717" max="8717" width="22.140625" style="8" bestFit="1" customWidth="1"/>
    <col min="8718" max="8719" width="45.7109375" style="8" bestFit="1" customWidth="1"/>
    <col min="8720" max="8720" width="18.28515625" style="8" bestFit="1" customWidth="1"/>
    <col min="8721" max="8721" width="24.7109375" style="8" bestFit="1" customWidth="1"/>
    <col min="8722" max="8722" width="25.7109375" style="8" bestFit="1" customWidth="1"/>
    <col min="8723" max="8723" width="13" style="8" bestFit="1" customWidth="1"/>
    <col min="8724" max="8959" width="11.42578125" style="8"/>
    <col min="8960" max="8960" width="45.7109375" style="8" bestFit="1" customWidth="1"/>
    <col min="8961" max="8961" width="18.85546875" style="8" customWidth="1"/>
    <col min="8962" max="8962" width="37.28515625" style="8" bestFit="1" customWidth="1"/>
    <col min="8963" max="8963" width="45.7109375" style="8" bestFit="1" customWidth="1"/>
    <col min="8964" max="8964" width="34.42578125" style="8" bestFit="1" customWidth="1"/>
    <col min="8965" max="8965" width="26.85546875" style="8" bestFit="1" customWidth="1"/>
    <col min="8966" max="8966" width="45.7109375" style="8" bestFit="1" customWidth="1"/>
    <col min="8967" max="8967" width="10" style="8" customWidth="1"/>
    <col min="8968" max="8968" width="24.28515625" style="8" bestFit="1" customWidth="1"/>
    <col min="8969" max="8969" width="21.7109375" style="8" bestFit="1" customWidth="1"/>
    <col min="8970" max="8970" width="19.7109375" style="8" bestFit="1" customWidth="1"/>
    <col min="8971" max="8971" width="14" style="8" bestFit="1" customWidth="1"/>
    <col min="8972" max="8972" width="10.5703125" style="8" customWidth="1"/>
    <col min="8973" max="8973" width="22.140625" style="8" bestFit="1" customWidth="1"/>
    <col min="8974" max="8975" width="45.7109375" style="8" bestFit="1" customWidth="1"/>
    <col min="8976" max="8976" width="18.28515625" style="8" bestFit="1" customWidth="1"/>
    <col min="8977" max="8977" width="24.7109375" style="8" bestFit="1" customWidth="1"/>
    <col min="8978" max="8978" width="25.7109375" style="8" bestFit="1" customWidth="1"/>
    <col min="8979" max="8979" width="13" style="8" bestFit="1" customWidth="1"/>
    <col min="8980" max="9215" width="11.42578125" style="8"/>
    <col min="9216" max="9216" width="45.7109375" style="8" bestFit="1" customWidth="1"/>
    <col min="9217" max="9217" width="18.85546875" style="8" customWidth="1"/>
    <col min="9218" max="9218" width="37.28515625" style="8" bestFit="1" customWidth="1"/>
    <col min="9219" max="9219" width="45.7109375" style="8" bestFit="1" customWidth="1"/>
    <col min="9220" max="9220" width="34.42578125" style="8" bestFit="1" customWidth="1"/>
    <col min="9221" max="9221" width="26.85546875" style="8" bestFit="1" customWidth="1"/>
    <col min="9222" max="9222" width="45.7109375" style="8" bestFit="1" customWidth="1"/>
    <col min="9223" max="9223" width="10" style="8" customWidth="1"/>
    <col min="9224" max="9224" width="24.28515625" style="8" bestFit="1" customWidth="1"/>
    <col min="9225" max="9225" width="21.7109375" style="8" bestFit="1" customWidth="1"/>
    <col min="9226" max="9226" width="19.7109375" style="8" bestFit="1" customWidth="1"/>
    <col min="9227" max="9227" width="14" style="8" bestFit="1" customWidth="1"/>
    <col min="9228" max="9228" width="10.5703125" style="8" customWidth="1"/>
    <col min="9229" max="9229" width="22.140625" style="8" bestFit="1" customWidth="1"/>
    <col min="9230" max="9231" width="45.7109375" style="8" bestFit="1" customWidth="1"/>
    <col min="9232" max="9232" width="18.28515625" style="8" bestFit="1" customWidth="1"/>
    <col min="9233" max="9233" width="24.7109375" style="8" bestFit="1" customWidth="1"/>
    <col min="9234" max="9234" width="25.7109375" style="8" bestFit="1" customWidth="1"/>
    <col min="9235" max="9235" width="13" style="8" bestFit="1" customWidth="1"/>
    <col min="9236" max="9471" width="11.42578125" style="8"/>
    <col min="9472" max="9472" width="45.7109375" style="8" bestFit="1" customWidth="1"/>
    <col min="9473" max="9473" width="18.85546875" style="8" customWidth="1"/>
    <col min="9474" max="9474" width="37.28515625" style="8" bestFit="1" customWidth="1"/>
    <col min="9475" max="9475" width="45.7109375" style="8" bestFit="1" customWidth="1"/>
    <col min="9476" max="9476" width="34.42578125" style="8" bestFit="1" customWidth="1"/>
    <col min="9477" max="9477" width="26.85546875" style="8" bestFit="1" customWidth="1"/>
    <col min="9478" max="9478" width="45.7109375" style="8" bestFit="1" customWidth="1"/>
    <col min="9479" max="9479" width="10" style="8" customWidth="1"/>
    <col min="9480" max="9480" width="24.28515625" style="8" bestFit="1" customWidth="1"/>
    <col min="9481" max="9481" width="21.7109375" style="8" bestFit="1" customWidth="1"/>
    <col min="9482" max="9482" width="19.7109375" style="8" bestFit="1" customWidth="1"/>
    <col min="9483" max="9483" width="14" style="8" bestFit="1" customWidth="1"/>
    <col min="9484" max="9484" width="10.5703125" style="8" customWidth="1"/>
    <col min="9485" max="9485" width="22.140625" style="8" bestFit="1" customWidth="1"/>
    <col min="9486" max="9487" width="45.7109375" style="8" bestFit="1" customWidth="1"/>
    <col min="9488" max="9488" width="18.28515625" style="8" bestFit="1" customWidth="1"/>
    <col min="9489" max="9489" width="24.7109375" style="8" bestFit="1" customWidth="1"/>
    <col min="9490" max="9490" width="25.7109375" style="8" bestFit="1" customWidth="1"/>
    <col min="9491" max="9491" width="13" style="8" bestFit="1" customWidth="1"/>
    <col min="9492" max="9727" width="11.42578125" style="8"/>
    <col min="9728" max="9728" width="45.7109375" style="8" bestFit="1" customWidth="1"/>
    <col min="9729" max="9729" width="18.85546875" style="8" customWidth="1"/>
    <col min="9730" max="9730" width="37.28515625" style="8" bestFit="1" customWidth="1"/>
    <col min="9731" max="9731" width="45.7109375" style="8" bestFit="1" customWidth="1"/>
    <col min="9732" max="9732" width="34.42578125" style="8" bestFit="1" customWidth="1"/>
    <col min="9733" max="9733" width="26.85546875" style="8" bestFit="1" customWidth="1"/>
    <col min="9734" max="9734" width="45.7109375" style="8" bestFit="1" customWidth="1"/>
    <col min="9735" max="9735" width="10" style="8" customWidth="1"/>
    <col min="9736" max="9736" width="24.28515625" style="8" bestFit="1" customWidth="1"/>
    <col min="9737" max="9737" width="21.7109375" style="8" bestFit="1" customWidth="1"/>
    <col min="9738" max="9738" width="19.7109375" style="8" bestFit="1" customWidth="1"/>
    <col min="9739" max="9739" width="14" style="8" bestFit="1" customWidth="1"/>
    <col min="9740" max="9740" width="10.5703125" style="8" customWidth="1"/>
    <col min="9741" max="9741" width="22.140625" style="8" bestFit="1" customWidth="1"/>
    <col min="9742" max="9743" width="45.7109375" style="8" bestFit="1" customWidth="1"/>
    <col min="9744" max="9744" width="18.28515625" style="8" bestFit="1" customWidth="1"/>
    <col min="9745" max="9745" width="24.7109375" style="8" bestFit="1" customWidth="1"/>
    <col min="9746" max="9746" width="25.7109375" style="8" bestFit="1" customWidth="1"/>
    <col min="9747" max="9747" width="13" style="8" bestFit="1" customWidth="1"/>
    <col min="9748" max="9983" width="11.42578125" style="8"/>
    <col min="9984" max="9984" width="45.7109375" style="8" bestFit="1" customWidth="1"/>
    <col min="9985" max="9985" width="18.85546875" style="8" customWidth="1"/>
    <col min="9986" max="9986" width="37.28515625" style="8" bestFit="1" customWidth="1"/>
    <col min="9987" max="9987" width="45.7109375" style="8" bestFit="1" customWidth="1"/>
    <col min="9988" max="9988" width="34.42578125" style="8" bestFit="1" customWidth="1"/>
    <col min="9989" max="9989" width="26.85546875" style="8" bestFit="1" customWidth="1"/>
    <col min="9990" max="9990" width="45.7109375" style="8" bestFit="1" customWidth="1"/>
    <col min="9991" max="9991" width="10" style="8" customWidth="1"/>
    <col min="9992" max="9992" width="24.28515625" style="8" bestFit="1" customWidth="1"/>
    <col min="9993" max="9993" width="21.7109375" style="8" bestFit="1" customWidth="1"/>
    <col min="9994" max="9994" width="19.7109375" style="8" bestFit="1" customWidth="1"/>
    <col min="9995" max="9995" width="14" style="8" bestFit="1" customWidth="1"/>
    <col min="9996" max="9996" width="10.5703125" style="8" customWidth="1"/>
    <col min="9997" max="9997" width="22.140625" style="8" bestFit="1" customWidth="1"/>
    <col min="9998" max="9999" width="45.7109375" style="8" bestFit="1" customWidth="1"/>
    <col min="10000" max="10000" width="18.28515625" style="8" bestFit="1" customWidth="1"/>
    <col min="10001" max="10001" width="24.7109375" style="8" bestFit="1" customWidth="1"/>
    <col min="10002" max="10002" width="25.7109375" style="8" bestFit="1" customWidth="1"/>
    <col min="10003" max="10003" width="13" style="8" bestFit="1" customWidth="1"/>
    <col min="10004" max="10239" width="11.42578125" style="8"/>
    <col min="10240" max="10240" width="45.7109375" style="8" bestFit="1" customWidth="1"/>
    <col min="10241" max="10241" width="18.85546875" style="8" customWidth="1"/>
    <col min="10242" max="10242" width="37.28515625" style="8" bestFit="1" customWidth="1"/>
    <col min="10243" max="10243" width="45.7109375" style="8" bestFit="1" customWidth="1"/>
    <col min="10244" max="10244" width="34.42578125" style="8" bestFit="1" customWidth="1"/>
    <col min="10245" max="10245" width="26.85546875" style="8" bestFit="1" customWidth="1"/>
    <col min="10246" max="10246" width="45.7109375" style="8" bestFit="1" customWidth="1"/>
    <col min="10247" max="10247" width="10" style="8" customWidth="1"/>
    <col min="10248" max="10248" width="24.28515625" style="8" bestFit="1" customWidth="1"/>
    <col min="10249" max="10249" width="21.7109375" style="8" bestFit="1" customWidth="1"/>
    <col min="10250" max="10250" width="19.7109375" style="8" bestFit="1" customWidth="1"/>
    <col min="10251" max="10251" width="14" style="8" bestFit="1" customWidth="1"/>
    <col min="10252" max="10252" width="10.5703125" style="8" customWidth="1"/>
    <col min="10253" max="10253" width="22.140625" style="8" bestFit="1" customWidth="1"/>
    <col min="10254" max="10255" width="45.7109375" style="8" bestFit="1" customWidth="1"/>
    <col min="10256" max="10256" width="18.28515625" style="8" bestFit="1" customWidth="1"/>
    <col min="10257" max="10257" width="24.7109375" style="8" bestFit="1" customWidth="1"/>
    <col min="10258" max="10258" width="25.7109375" style="8" bestFit="1" customWidth="1"/>
    <col min="10259" max="10259" width="13" style="8" bestFit="1" customWidth="1"/>
    <col min="10260" max="10495" width="11.42578125" style="8"/>
    <col min="10496" max="10496" width="45.7109375" style="8" bestFit="1" customWidth="1"/>
    <col min="10497" max="10497" width="18.85546875" style="8" customWidth="1"/>
    <col min="10498" max="10498" width="37.28515625" style="8" bestFit="1" customWidth="1"/>
    <col min="10499" max="10499" width="45.7109375" style="8" bestFit="1" customWidth="1"/>
    <col min="10500" max="10500" width="34.42578125" style="8" bestFit="1" customWidth="1"/>
    <col min="10501" max="10501" width="26.85546875" style="8" bestFit="1" customWidth="1"/>
    <col min="10502" max="10502" width="45.7109375" style="8" bestFit="1" customWidth="1"/>
    <col min="10503" max="10503" width="10" style="8" customWidth="1"/>
    <col min="10504" max="10504" width="24.28515625" style="8" bestFit="1" customWidth="1"/>
    <col min="10505" max="10505" width="21.7109375" style="8" bestFit="1" customWidth="1"/>
    <col min="10506" max="10506" width="19.7109375" style="8" bestFit="1" customWidth="1"/>
    <col min="10507" max="10507" width="14" style="8" bestFit="1" customWidth="1"/>
    <col min="10508" max="10508" width="10.5703125" style="8" customWidth="1"/>
    <col min="10509" max="10509" width="22.140625" style="8" bestFit="1" customWidth="1"/>
    <col min="10510" max="10511" width="45.7109375" style="8" bestFit="1" customWidth="1"/>
    <col min="10512" max="10512" width="18.28515625" style="8" bestFit="1" customWidth="1"/>
    <col min="10513" max="10513" width="24.7109375" style="8" bestFit="1" customWidth="1"/>
    <col min="10514" max="10514" width="25.7109375" style="8" bestFit="1" customWidth="1"/>
    <col min="10515" max="10515" width="13" style="8" bestFit="1" customWidth="1"/>
    <col min="10516" max="10751" width="11.42578125" style="8"/>
    <col min="10752" max="10752" width="45.7109375" style="8" bestFit="1" customWidth="1"/>
    <col min="10753" max="10753" width="18.85546875" style="8" customWidth="1"/>
    <col min="10754" max="10754" width="37.28515625" style="8" bestFit="1" customWidth="1"/>
    <col min="10755" max="10755" width="45.7109375" style="8" bestFit="1" customWidth="1"/>
    <col min="10756" max="10756" width="34.42578125" style="8" bestFit="1" customWidth="1"/>
    <col min="10757" max="10757" width="26.85546875" style="8" bestFit="1" customWidth="1"/>
    <col min="10758" max="10758" width="45.7109375" style="8" bestFit="1" customWidth="1"/>
    <col min="10759" max="10759" width="10" style="8" customWidth="1"/>
    <col min="10760" max="10760" width="24.28515625" style="8" bestFit="1" customWidth="1"/>
    <col min="10761" max="10761" width="21.7109375" style="8" bestFit="1" customWidth="1"/>
    <col min="10762" max="10762" width="19.7109375" style="8" bestFit="1" customWidth="1"/>
    <col min="10763" max="10763" width="14" style="8" bestFit="1" customWidth="1"/>
    <col min="10764" max="10764" width="10.5703125" style="8" customWidth="1"/>
    <col min="10765" max="10765" width="22.140625" style="8" bestFit="1" customWidth="1"/>
    <col min="10766" max="10767" width="45.7109375" style="8" bestFit="1" customWidth="1"/>
    <col min="10768" max="10768" width="18.28515625" style="8" bestFit="1" customWidth="1"/>
    <col min="10769" max="10769" width="24.7109375" style="8" bestFit="1" customWidth="1"/>
    <col min="10770" max="10770" width="25.7109375" style="8" bestFit="1" customWidth="1"/>
    <col min="10771" max="10771" width="13" style="8" bestFit="1" customWidth="1"/>
    <col min="10772" max="11007" width="11.42578125" style="8"/>
    <col min="11008" max="11008" width="45.7109375" style="8" bestFit="1" customWidth="1"/>
    <col min="11009" max="11009" width="18.85546875" style="8" customWidth="1"/>
    <col min="11010" max="11010" width="37.28515625" style="8" bestFit="1" customWidth="1"/>
    <col min="11011" max="11011" width="45.7109375" style="8" bestFit="1" customWidth="1"/>
    <col min="11012" max="11012" width="34.42578125" style="8" bestFit="1" customWidth="1"/>
    <col min="11013" max="11013" width="26.85546875" style="8" bestFit="1" customWidth="1"/>
    <col min="11014" max="11014" width="45.7109375" style="8" bestFit="1" customWidth="1"/>
    <col min="11015" max="11015" width="10" style="8" customWidth="1"/>
    <col min="11016" max="11016" width="24.28515625" style="8" bestFit="1" customWidth="1"/>
    <col min="11017" max="11017" width="21.7109375" style="8" bestFit="1" customWidth="1"/>
    <col min="11018" max="11018" width="19.7109375" style="8" bestFit="1" customWidth="1"/>
    <col min="11019" max="11019" width="14" style="8" bestFit="1" customWidth="1"/>
    <col min="11020" max="11020" width="10.5703125" style="8" customWidth="1"/>
    <col min="11021" max="11021" width="22.140625" style="8" bestFit="1" customWidth="1"/>
    <col min="11022" max="11023" width="45.7109375" style="8" bestFit="1" customWidth="1"/>
    <col min="11024" max="11024" width="18.28515625" style="8" bestFit="1" customWidth="1"/>
    <col min="11025" max="11025" width="24.7109375" style="8" bestFit="1" customWidth="1"/>
    <col min="11026" max="11026" width="25.7109375" style="8" bestFit="1" customWidth="1"/>
    <col min="11027" max="11027" width="13" style="8" bestFit="1" customWidth="1"/>
    <col min="11028" max="11263" width="11.42578125" style="8"/>
    <col min="11264" max="11264" width="45.7109375" style="8" bestFit="1" customWidth="1"/>
    <col min="11265" max="11265" width="18.85546875" style="8" customWidth="1"/>
    <col min="11266" max="11266" width="37.28515625" style="8" bestFit="1" customWidth="1"/>
    <col min="11267" max="11267" width="45.7109375" style="8" bestFit="1" customWidth="1"/>
    <col min="11268" max="11268" width="34.42578125" style="8" bestFit="1" customWidth="1"/>
    <col min="11269" max="11269" width="26.85546875" style="8" bestFit="1" customWidth="1"/>
    <col min="11270" max="11270" width="45.7109375" style="8" bestFit="1" customWidth="1"/>
    <col min="11271" max="11271" width="10" style="8" customWidth="1"/>
    <col min="11272" max="11272" width="24.28515625" style="8" bestFit="1" customWidth="1"/>
    <col min="11273" max="11273" width="21.7109375" style="8" bestFit="1" customWidth="1"/>
    <col min="11274" max="11274" width="19.7109375" style="8" bestFit="1" customWidth="1"/>
    <col min="11275" max="11275" width="14" style="8" bestFit="1" customWidth="1"/>
    <col min="11276" max="11276" width="10.5703125" style="8" customWidth="1"/>
    <col min="11277" max="11277" width="22.140625" style="8" bestFit="1" customWidth="1"/>
    <col min="11278" max="11279" width="45.7109375" style="8" bestFit="1" customWidth="1"/>
    <col min="11280" max="11280" width="18.28515625" style="8" bestFit="1" customWidth="1"/>
    <col min="11281" max="11281" width="24.7109375" style="8" bestFit="1" customWidth="1"/>
    <col min="11282" max="11282" width="25.7109375" style="8" bestFit="1" customWidth="1"/>
    <col min="11283" max="11283" width="13" style="8" bestFit="1" customWidth="1"/>
    <col min="11284" max="11519" width="11.42578125" style="8"/>
    <col min="11520" max="11520" width="45.7109375" style="8" bestFit="1" customWidth="1"/>
    <col min="11521" max="11521" width="18.85546875" style="8" customWidth="1"/>
    <col min="11522" max="11522" width="37.28515625" style="8" bestFit="1" customWidth="1"/>
    <col min="11523" max="11523" width="45.7109375" style="8" bestFit="1" customWidth="1"/>
    <col min="11524" max="11524" width="34.42578125" style="8" bestFit="1" customWidth="1"/>
    <col min="11525" max="11525" width="26.85546875" style="8" bestFit="1" customWidth="1"/>
    <col min="11526" max="11526" width="45.7109375" style="8" bestFit="1" customWidth="1"/>
    <col min="11527" max="11527" width="10" style="8" customWidth="1"/>
    <col min="11528" max="11528" width="24.28515625" style="8" bestFit="1" customWidth="1"/>
    <col min="11529" max="11529" width="21.7109375" style="8" bestFit="1" customWidth="1"/>
    <col min="11530" max="11530" width="19.7109375" style="8" bestFit="1" customWidth="1"/>
    <col min="11531" max="11531" width="14" style="8" bestFit="1" customWidth="1"/>
    <col min="11532" max="11532" width="10.5703125" style="8" customWidth="1"/>
    <col min="11533" max="11533" width="22.140625" style="8" bestFit="1" customWidth="1"/>
    <col min="11534" max="11535" width="45.7109375" style="8" bestFit="1" customWidth="1"/>
    <col min="11536" max="11536" width="18.28515625" style="8" bestFit="1" customWidth="1"/>
    <col min="11537" max="11537" width="24.7109375" style="8" bestFit="1" customWidth="1"/>
    <col min="11538" max="11538" width="25.7109375" style="8" bestFit="1" customWidth="1"/>
    <col min="11539" max="11539" width="13" style="8" bestFit="1" customWidth="1"/>
    <col min="11540" max="11775" width="11.42578125" style="8"/>
    <col min="11776" max="11776" width="45.7109375" style="8" bestFit="1" customWidth="1"/>
    <col min="11777" max="11777" width="18.85546875" style="8" customWidth="1"/>
    <col min="11778" max="11778" width="37.28515625" style="8" bestFit="1" customWidth="1"/>
    <col min="11779" max="11779" width="45.7109375" style="8" bestFit="1" customWidth="1"/>
    <col min="11780" max="11780" width="34.42578125" style="8" bestFit="1" customWidth="1"/>
    <col min="11781" max="11781" width="26.85546875" style="8" bestFit="1" customWidth="1"/>
    <col min="11782" max="11782" width="45.7109375" style="8" bestFit="1" customWidth="1"/>
    <col min="11783" max="11783" width="10" style="8" customWidth="1"/>
    <col min="11784" max="11784" width="24.28515625" style="8" bestFit="1" customWidth="1"/>
    <col min="11785" max="11785" width="21.7109375" style="8" bestFit="1" customWidth="1"/>
    <col min="11786" max="11786" width="19.7109375" style="8" bestFit="1" customWidth="1"/>
    <col min="11787" max="11787" width="14" style="8" bestFit="1" customWidth="1"/>
    <col min="11788" max="11788" width="10.5703125" style="8" customWidth="1"/>
    <col min="11789" max="11789" width="22.140625" style="8" bestFit="1" customWidth="1"/>
    <col min="11790" max="11791" width="45.7109375" style="8" bestFit="1" customWidth="1"/>
    <col min="11792" max="11792" width="18.28515625" style="8" bestFit="1" customWidth="1"/>
    <col min="11793" max="11793" width="24.7109375" style="8" bestFit="1" customWidth="1"/>
    <col min="11794" max="11794" width="25.7109375" style="8" bestFit="1" customWidth="1"/>
    <col min="11795" max="11795" width="13" style="8" bestFit="1" customWidth="1"/>
    <col min="11796" max="12031" width="11.42578125" style="8"/>
    <col min="12032" max="12032" width="45.7109375" style="8" bestFit="1" customWidth="1"/>
    <col min="12033" max="12033" width="18.85546875" style="8" customWidth="1"/>
    <col min="12034" max="12034" width="37.28515625" style="8" bestFit="1" customWidth="1"/>
    <col min="12035" max="12035" width="45.7109375" style="8" bestFit="1" customWidth="1"/>
    <col min="12036" max="12036" width="34.42578125" style="8" bestFit="1" customWidth="1"/>
    <col min="12037" max="12037" width="26.85546875" style="8" bestFit="1" customWidth="1"/>
    <col min="12038" max="12038" width="45.7109375" style="8" bestFit="1" customWidth="1"/>
    <col min="12039" max="12039" width="10" style="8" customWidth="1"/>
    <col min="12040" max="12040" width="24.28515625" style="8" bestFit="1" customWidth="1"/>
    <col min="12041" max="12041" width="21.7109375" style="8" bestFit="1" customWidth="1"/>
    <col min="12042" max="12042" width="19.7109375" style="8" bestFit="1" customWidth="1"/>
    <col min="12043" max="12043" width="14" style="8" bestFit="1" customWidth="1"/>
    <col min="12044" max="12044" width="10.5703125" style="8" customWidth="1"/>
    <col min="12045" max="12045" width="22.140625" style="8" bestFit="1" customWidth="1"/>
    <col min="12046" max="12047" width="45.7109375" style="8" bestFit="1" customWidth="1"/>
    <col min="12048" max="12048" width="18.28515625" style="8" bestFit="1" customWidth="1"/>
    <col min="12049" max="12049" width="24.7109375" style="8" bestFit="1" customWidth="1"/>
    <col min="12050" max="12050" width="25.7109375" style="8" bestFit="1" customWidth="1"/>
    <col min="12051" max="12051" width="13" style="8" bestFit="1" customWidth="1"/>
    <col min="12052" max="12287" width="11.42578125" style="8"/>
    <col min="12288" max="12288" width="45.7109375" style="8" bestFit="1" customWidth="1"/>
    <col min="12289" max="12289" width="18.85546875" style="8" customWidth="1"/>
    <col min="12290" max="12290" width="37.28515625" style="8" bestFit="1" customWidth="1"/>
    <col min="12291" max="12291" width="45.7109375" style="8" bestFit="1" customWidth="1"/>
    <col min="12292" max="12292" width="34.42578125" style="8" bestFit="1" customWidth="1"/>
    <col min="12293" max="12293" width="26.85546875" style="8" bestFit="1" customWidth="1"/>
    <col min="12294" max="12294" width="45.7109375" style="8" bestFit="1" customWidth="1"/>
    <col min="12295" max="12295" width="10" style="8" customWidth="1"/>
    <col min="12296" max="12296" width="24.28515625" style="8" bestFit="1" customWidth="1"/>
    <col min="12297" max="12297" width="21.7109375" style="8" bestFit="1" customWidth="1"/>
    <col min="12298" max="12298" width="19.7109375" style="8" bestFit="1" customWidth="1"/>
    <col min="12299" max="12299" width="14" style="8" bestFit="1" customWidth="1"/>
    <col min="12300" max="12300" width="10.5703125" style="8" customWidth="1"/>
    <col min="12301" max="12301" width="22.140625" style="8" bestFit="1" customWidth="1"/>
    <col min="12302" max="12303" width="45.7109375" style="8" bestFit="1" customWidth="1"/>
    <col min="12304" max="12304" width="18.28515625" style="8" bestFit="1" customWidth="1"/>
    <col min="12305" max="12305" width="24.7109375" style="8" bestFit="1" customWidth="1"/>
    <col min="12306" max="12306" width="25.7109375" style="8" bestFit="1" customWidth="1"/>
    <col min="12307" max="12307" width="13" style="8" bestFit="1" customWidth="1"/>
    <col min="12308" max="12543" width="11.42578125" style="8"/>
    <col min="12544" max="12544" width="45.7109375" style="8" bestFit="1" customWidth="1"/>
    <col min="12545" max="12545" width="18.85546875" style="8" customWidth="1"/>
    <col min="12546" max="12546" width="37.28515625" style="8" bestFit="1" customWidth="1"/>
    <col min="12547" max="12547" width="45.7109375" style="8" bestFit="1" customWidth="1"/>
    <col min="12548" max="12548" width="34.42578125" style="8" bestFit="1" customWidth="1"/>
    <col min="12549" max="12549" width="26.85546875" style="8" bestFit="1" customWidth="1"/>
    <col min="12550" max="12550" width="45.7109375" style="8" bestFit="1" customWidth="1"/>
    <col min="12551" max="12551" width="10" style="8" customWidth="1"/>
    <col min="12552" max="12552" width="24.28515625" style="8" bestFit="1" customWidth="1"/>
    <col min="12553" max="12553" width="21.7109375" style="8" bestFit="1" customWidth="1"/>
    <col min="12554" max="12554" width="19.7109375" style="8" bestFit="1" customWidth="1"/>
    <col min="12555" max="12555" width="14" style="8" bestFit="1" customWidth="1"/>
    <col min="12556" max="12556" width="10.5703125" style="8" customWidth="1"/>
    <col min="12557" max="12557" width="22.140625" style="8" bestFit="1" customWidth="1"/>
    <col min="12558" max="12559" width="45.7109375" style="8" bestFit="1" customWidth="1"/>
    <col min="12560" max="12560" width="18.28515625" style="8" bestFit="1" customWidth="1"/>
    <col min="12561" max="12561" width="24.7109375" style="8" bestFit="1" customWidth="1"/>
    <col min="12562" max="12562" width="25.7109375" style="8" bestFit="1" customWidth="1"/>
    <col min="12563" max="12563" width="13" style="8" bestFit="1" customWidth="1"/>
    <col min="12564" max="12799" width="11.42578125" style="8"/>
    <col min="12800" max="12800" width="45.7109375" style="8" bestFit="1" customWidth="1"/>
    <col min="12801" max="12801" width="18.85546875" style="8" customWidth="1"/>
    <col min="12802" max="12802" width="37.28515625" style="8" bestFit="1" customWidth="1"/>
    <col min="12803" max="12803" width="45.7109375" style="8" bestFit="1" customWidth="1"/>
    <col min="12804" max="12804" width="34.42578125" style="8" bestFit="1" customWidth="1"/>
    <col min="12805" max="12805" width="26.85546875" style="8" bestFit="1" customWidth="1"/>
    <col min="12806" max="12806" width="45.7109375" style="8" bestFit="1" customWidth="1"/>
    <col min="12807" max="12807" width="10" style="8" customWidth="1"/>
    <col min="12808" max="12808" width="24.28515625" style="8" bestFit="1" customWidth="1"/>
    <col min="12809" max="12809" width="21.7109375" style="8" bestFit="1" customWidth="1"/>
    <col min="12810" max="12810" width="19.7109375" style="8" bestFit="1" customWidth="1"/>
    <col min="12811" max="12811" width="14" style="8" bestFit="1" customWidth="1"/>
    <col min="12812" max="12812" width="10.5703125" style="8" customWidth="1"/>
    <col min="12813" max="12813" width="22.140625" style="8" bestFit="1" customWidth="1"/>
    <col min="12814" max="12815" width="45.7109375" style="8" bestFit="1" customWidth="1"/>
    <col min="12816" max="12816" width="18.28515625" style="8" bestFit="1" customWidth="1"/>
    <col min="12817" max="12817" width="24.7109375" style="8" bestFit="1" customWidth="1"/>
    <col min="12818" max="12818" width="25.7109375" style="8" bestFit="1" customWidth="1"/>
    <col min="12819" max="12819" width="13" style="8" bestFit="1" customWidth="1"/>
    <col min="12820" max="13055" width="11.42578125" style="8"/>
    <col min="13056" max="13056" width="45.7109375" style="8" bestFit="1" customWidth="1"/>
    <col min="13057" max="13057" width="18.85546875" style="8" customWidth="1"/>
    <col min="13058" max="13058" width="37.28515625" style="8" bestFit="1" customWidth="1"/>
    <col min="13059" max="13059" width="45.7109375" style="8" bestFit="1" customWidth="1"/>
    <col min="13060" max="13060" width="34.42578125" style="8" bestFit="1" customWidth="1"/>
    <col min="13061" max="13061" width="26.85546875" style="8" bestFit="1" customWidth="1"/>
    <col min="13062" max="13062" width="45.7109375" style="8" bestFit="1" customWidth="1"/>
    <col min="13063" max="13063" width="10" style="8" customWidth="1"/>
    <col min="13064" max="13064" width="24.28515625" style="8" bestFit="1" customWidth="1"/>
    <col min="13065" max="13065" width="21.7109375" style="8" bestFit="1" customWidth="1"/>
    <col min="13066" max="13066" width="19.7109375" style="8" bestFit="1" customWidth="1"/>
    <col min="13067" max="13067" width="14" style="8" bestFit="1" customWidth="1"/>
    <col min="13068" max="13068" width="10.5703125" style="8" customWidth="1"/>
    <col min="13069" max="13069" width="22.140625" style="8" bestFit="1" customWidth="1"/>
    <col min="13070" max="13071" width="45.7109375" style="8" bestFit="1" customWidth="1"/>
    <col min="13072" max="13072" width="18.28515625" style="8" bestFit="1" customWidth="1"/>
    <col min="13073" max="13073" width="24.7109375" style="8" bestFit="1" customWidth="1"/>
    <col min="13074" max="13074" width="25.7109375" style="8" bestFit="1" customWidth="1"/>
    <col min="13075" max="13075" width="13" style="8" bestFit="1" customWidth="1"/>
    <col min="13076" max="13311" width="11.42578125" style="8"/>
    <col min="13312" max="13312" width="45.7109375" style="8" bestFit="1" customWidth="1"/>
    <col min="13313" max="13313" width="18.85546875" style="8" customWidth="1"/>
    <col min="13314" max="13314" width="37.28515625" style="8" bestFit="1" customWidth="1"/>
    <col min="13315" max="13315" width="45.7109375" style="8" bestFit="1" customWidth="1"/>
    <col min="13316" max="13316" width="34.42578125" style="8" bestFit="1" customWidth="1"/>
    <col min="13317" max="13317" width="26.85546875" style="8" bestFit="1" customWidth="1"/>
    <col min="13318" max="13318" width="45.7109375" style="8" bestFit="1" customWidth="1"/>
    <col min="13319" max="13319" width="10" style="8" customWidth="1"/>
    <col min="13320" max="13320" width="24.28515625" style="8" bestFit="1" customWidth="1"/>
    <col min="13321" max="13321" width="21.7109375" style="8" bestFit="1" customWidth="1"/>
    <col min="13322" max="13322" width="19.7109375" style="8" bestFit="1" customWidth="1"/>
    <col min="13323" max="13323" width="14" style="8" bestFit="1" customWidth="1"/>
    <col min="13324" max="13324" width="10.5703125" style="8" customWidth="1"/>
    <col min="13325" max="13325" width="22.140625" style="8" bestFit="1" customWidth="1"/>
    <col min="13326" max="13327" width="45.7109375" style="8" bestFit="1" customWidth="1"/>
    <col min="13328" max="13328" width="18.28515625" style="8" bestFit="1" customWidth="1"/>
    <col min="13329" max="13329" width="24.7109375" style="8" bestFit="1" customWidth="1"/>
    <col min="13330" max="13330" width="25.7109375" style="8" bestFit="1" customWidth="1"/>
    <col min="13331" max="13331" width="13" style="8" bestFit="1" customWidth="1"/>
    <col min="13332" max="13567" width="11.42578125" style="8"/>
    <col min="13568" max="13568" width="45.7109375" style="8" bestFit="1" customWidth="1"/>
    <col min="13569" max="13569" width="18.85546875" style="8" customWidth="1"/>
    <col min="13570" max="13570" width="37.28515625" style="8" bestFit="1" customWidth="1"/>
    <col min="13571" max="13571" width="45.7109375" style="8" bestFit="1" customWidth="1"/>
    <col min="13572" max="13572" width="34.42578125" style="8" bestFit="1" customWidth="1"/>
    <col min="13573" max="13573" width="26.85546875" style="8" bestFit="1" customWidth="1"/>
    <col min="13574" max="13574" width="45.7109375" style="8" bestFit="1" customWidth="1"/>
    <col min="13575" max="13575" width="10" style="8" customWidth="1"/>
    <col min="13576" max="13576" width="24.28515625" style="8" bestFit="1" customWidth="1"/>
    <col min="13577" max="13577" width="21.7109375" style="8" bestFit="1" customWidth="1"/>
    <col min="13578" max="13578" width="19.7109375" style="8" bestFit="1" customWidth="1"/>
    <col min="13579" max="13579" width="14" style="8" bestFit="1" customWidth="1"/>
    <col min="13580" max="13580" width="10.5703125" style="8" customWidth="1"/>
    <col min="13581" max="13581" width="22.140625" style="8" bestFit="1" customWidth="1"/>
    <col min="13582" max="13583" width="45.7109375" style="8" bestFit="1" customWidth="1"/>
    <col min="13584" max="13584" width="18.28515625" style="8" bestFit="1" customWidth="1"/>
    <col min="13585" max="13585" width="24.7109375" style="8" bestFit="1" customWidth="1"/>
    <col min="13586" max="13586" width="25.7109375" style="8" bestFit="1" customWidth="1"/>
    <col min="13587" max="13587" width="13" style="8" bestFit="1" customWidth="1"/>
    <col min="13588" max="13823" width="11.42578125" style="8"/>
    <col min="13824" max="13824" width="45.7109375" style="8" bestFit="1" customWidth="1"/>
    <col min="13825" max="13825" width="18.85546875" style="8" customWidth="1"/>
    <col min="13826" max="13826" width="37.28515625" style="8" bestFit="1" customWidth="1"/>
    <col min="13827" max="13827" width="45.7109375" style="8" bestFit="1" customWidth="1"/>
    <col min="13828" max="13828" width="34.42578125" style="8" bestFit="1" customWidth="1"/>
    <col min="13829" max="13829" width="26.85546875" style="8" bestFit="1" customWidth="1"/>
    <col min="13830" max="13830" width="45.7109375" style="8" bestFit="1" customWidth="1"/>
    <col min="13831" max="13831" width="10" style="8" customWidth="1"/>
    <col min="13832" max="13832" width="24.28515625" style="8" bestFit="1" customWidth="1"/>
    <col min="13833" max="13833" width="21.7109375" style="8" bestFit="1" customWidth="1"/>
    <col min="13834" max="13834" width="19.7109375" style="8" bestFit="1" customWidth="1"/>
    <col min="13835" max="13835" width="14" style="8" bestFit="1" customWidth="1"/>
    <col min="13836" max="13836" width="10.5703125" style="8" customWidth="1"/>
    <col min="13837" max="13837" width="22.140625" style="8" bestFit="1" customWidth="1"/>
    <col min="13838" max="13839" width="45.7109375" style="8" bestFit="1" customWidth="1"/>
    <col min="13840" max="13840" width="18.28515625" style="8" bestFit="1" customWidth="1"/>
    <col min="13841" max="13841" width="24.7109375" style="8" bestFit="1" customWidth="1"/>
    <col min="13842" max="13842" width="25.7109375" style="8" bestFit="1" customWidth="1"/>
    <col min="13843" max="13843" width="13" style="8" bestFit="1" customWidth="1"/>
    <col min="13844" max="14079" width="11.42578125" style="8"/>
    <col min="14080" max="14080" width="45.7109375" style="8" bestFit="1" customWidth="1"/>
    <col min="14081" max="14081" width="18.85546875" style="8" customWidth="1"/>
    <col min="14082" max="14082" width="37.28515625" style="8" bestFit="1" customWidth="1"/>
    <col min="14083" max="14083" width="45.7109375" style="8" bestFit="1" customWidth="1"/>
    <col min="14084" max="14084" width="34.42578125" style="8" bestFit="1" customWidth="1"/>
    <col min="14085" max="14085" width="26.85546875" style="8" bestFit="1" customWidth="1"/>
    <col min="14086" max="14086" width="45.7109375" style="8" bestFit="1" customWidth="1"/>
    <col min="14087" max="14087" width="10" style="8" customWidth="1"/>
    <col min="14088" max="14088" width="24.28515625" style="8" bestFit="1" customWidth="1"/>
    <col min="14089" max="14089" width="21.7109375" style="8" bestFit="1" customWidth="1"/>
    <col min="14090" max="14090" width="19.7109375" style="8" bestFit="1" customWidth="1"/>
    <col min="14091" max="14091" width="14" style="8" bestFit="1" customWidth="1"/>
    <col min="14092" max="14092" width="10.5703125" style="8" customWidth="1"/>
    <col min="14093" max="14093" width="22.140625" style="8" bestFit="1" customWidth="1"/>
    <col min="14094" max="14095" width="45.7109375" style="8" bestFit="1" customWidth="1"/>
    <col min="14096" max="14096" width="18.28515625" style="8" bestFit="1" customWidth="1"/>
    <col min="14097" max="14097" width="24.7109375" style="8" bestFit="1" customWidth="1"/>
    <col min="14098" max="14098" width="25.7109375" style="8" bestFit="1" customWidth="1"/>
    <col min="14099" max="14099" width="13" style="8" bestFit="1" customWidth="1"/>
    <col min="14100" max="14335" width="11.42578125" style="8"/>
    <col min="14336" max="14336" width="45.7109375" style="8" bestFit="1" customWidth="1"/>
    <col min="14337" max="14337" width="18.85546875" style="8" customWidth="1"/>
    <col min="14338" max="14338" width="37.28515625" style="8" bestFit="1" customWidth="1"/>
    <col min="14339" max="14339" width="45.7109375" style="8" bestFit="1" customWidth="1"/>
    <col min="14340" max="14340" width="34.42578125" style="8" bestFit="1" customWidth="1"/>
    <col min="14341" max="14341" width="26.85546875" style="8" bestFit="1" customWidth="1"/>
    <col min="14342" max="14342" width="45.7109375" style="8" bestFit="1" customWidth="1"/>
    <col min="14343" max="14343" width="10" style="8" customWidth="1"/>
    <col min="14344" max="14344" width="24.28515625" style="8" bestFit="1" customWidth="1"/>
    <col min="14345" max="14345" width="21.7109375" style="8" bestFit="1" customWidth="1"/>
    <col min="14346" max="14346" width="19.7109375" style="8" bestFit="1" customWidth="1"/>
    <col min="14347" max="14347" width="14" style="8" bestFit="1" customWidth="1"/>
    <col min="14348" max="14348" width="10.5703125" style="8" customWidth="1"/>
    <col min="14349" max="14349" width="22.140625" style="8" bestFit="1" customWidth="1"/>
    <col min="14350" max="14351" width="45.7109375" style="8" bestFit="1" customWidth="1"/>
    <col min="14352" max="14352" width="18.28515625" style="8" bestFit="1" customWidth="1"/>
    <col min="14353" max="14353" width="24.7109375" style="8" bestFit="1" customWidth="1"/>
    <col min="14354" max="14354" width="25.7109375" style="8" bestFit="1" customWidth="1"/>
    <col min="14355" max="14355" width="13" style="8" bestFit="1" customWidth="1"/>
    <col min="14356" max="14591" width="11.42578125" style="8"/>
    <col min="14592" max="14592" width="45.7109375" style="8" bestFit="1" customWidth="1"/>
    <col min="14593" max="14593" width="18.85546875" style="8" customWidth="1"/>
    <col min="14594" max="14594" width="37.28515625" style="8" bestFit="1" customWidth="1"/>
    <col min="14595" max="14595" width="45.7109375" style="8" bestFit="1" customWidth="1"/>
    <col min="14596" max="14596" width="34.42578125" style="8" bestFit="1" customWidth="1"/>
    <col min="14597" max="14597" width="26.85546875" style="8" bestFit="1" customWidth="1"/>
    <col min="14598" max="14598" width="45.7109375" style="8" bestFit="1" customWidth="1"/>
    <col min="14599" max="14599" width="10" style="8" customWidth="1"/>
    <col min="14600" max="14600" width="24.28515625" style="8" bestFit="1" customWidth="1"/>
    <col min="14601" max="14601" width="21.7109375" style="8" bestFit="1" customWidth="1"/>
    <col min="14602" max="14602" width="19.7109375" style="8" bestFit="1" customWidth="1"/>
    <col min="14603" max="14603" width="14" style="8" bestFit="1" customWidth="1"/>
    <col min="14604" max="14604" width="10.5703125" style="8" customWidth="1"/>
    <col min="14605" max="14605" width="22.140625" style="8" bestFit="1" customWidth="1"/>
    <col min="14606" max="14607" width="45.7109375" style="8" bestFit="1" customWidth="1"/>
    <col min="14608" max="14608" width="18.28515625" style="8" bestFit="1" customWidth="1"/>
    <col min="14609" max="14609" width="24.7109375" style="8" bestFit="1" customWidth="1"/>
    <col min="14610" max="14610" width="25.7109375" style="8" bestFit="1" customWidth="1"/>
    <col min="14611" max="14611" width="13" style="8" bestFit="1" customWidth="1"/>
    <col min="14612" max="14847" width="11.42578125" style="8"/>
    <col min="14848" max="14848" width="45.7109375" style="8" bestFit="1" customWidth="1"/>
    <col min="14849" max="14849" width="18.85546875" style="8" customWidth="1"/>
    <col min="14850" max="14850" width="37.28515625" style="8" bestFit="1" customWidth="1"/>
    <col min="14851" max="14851" width="45.7109375" style="8" bestFit="1" customWidth="1"/>
    <col min="14852" max="14852" width="34.42578125" style="8" bestFit="1" customWidth="1"/>
    <col min="14853" max="14853" width="26.85546875" style="8" bestFit="1" customWidth="1"/>
    <col min="14854" max="14854" width="45.7109375" style="8" bestFit="1" customWidth="1"/>
    <col min="14855" max="14855" width="10" style="8" customWidth="1"/>
    <col min="14856" max="14856" width="24.28515625" style="8" bestFit="1" customWidth="1"/>
    <col min="14857" max="14857" width="21.7109375" style="8" bestFit="1" customWidth="1"/>
    <col min="14858" max="14858" width="19.7109375" style="8" bestFit="1" customWidth="1"/>
    <col min="14859" max="14859" width="14" style="8" bestFit="1" customWidth="1"/>
    <col min="14860" max="14860" width="10.5703125" style="8" customWidth="1"/>
    <col min="14861" max="14861" width="22.140625" style="8" bestFit="1" customWidth="1"/>
    <col min="14862" max="14863" width="45.7109375" style="8" bestFit="1" customWidth="1"/>
    <col min="14864" max="14864" width="18.28515625" style="8" bestFit="1" customWidth="1"/>
    <col min="14865" max="14865" width="24.7109375" style="8" bestFit="1" customWidth="1"/>
    <col min="14866" max="14866" width="25.7109375" style="8" bestFit="1" customWidth="1"/>
    <col min="14867" max="14867" width="13" style="8" bestFit="1" customWidth="1"/>
    <col min="14868" max="15103" width="11.42578125" style="8"/>
    <col min="15104" max="15104" width="45.7109375" style="8" bestFit="1" customWidth="1"/>
    <col min="15105" max="15105" width="18.85546875" style="8" customWidth="1"/>
    <col min="15106" max="15106" width="37.28515625" style="8" bestFit="1" customWidth="1"/>
    <col min="15107" max="15107" width="45.7109375" style="8" bestFit="1" customWidth="1"/>
    <col min="15108" max="15108" width="34.42578125" style="8" bestFit="1" customWidth="1"/>
    <col min="15109" max="15109" width="26.85546875" style="8" bestFit="1" customWidth="1"/>
    <col min="15110" max="15110" width="45.7109375" style="8" bestFit="1" customWidth="1"/>
    <col min="15111" max="15111" width="10" style="8" customWidth="1"/>
    <col min="15112" max="15112" width="24.28515625" style="8" bestFit="1" customWidth="1"/>
    <col min="15113" max="15113" width="21.7109375" style="8" bestFit="1" customWidth="1"/>
    <col min="15114" max="15114" width="19.7109375" style="8" bestFit="1" customWidth="1"/>
    <col min="15115" max="15115" width="14" style="8" bestFit="1" customWidth="1"/>
    <col min="15116" max="15116" width="10.5703125" style="8" customWidth="1"/>
    <col min="15117" max="15117" width="22.140625" style="8" bestFit="1" customWidth="1"/>
    <col min="15118" max="15119" width="45.7109375" style="8" bestFit="1" customWidth="1"/>
    <col min="15120" max="15120" width="18.28515625" style="8" bestFit="1" customWidth="1"/>
    <col min="15121" max="15121" width="24.7109375" style="8" bestFit="1" customWidth="1"/>
    <col min="15122" max="15122" width="25.7109375" style="8" bestFit="1" customWidth="1"/>
    <col min="15123" max="15123" width="13" style="8" bestFit="1" customWidth="1"/>
    <col min="15124" max="15359" width="11.42578125" style="8"/>
    <col min="15360" max="15360" width="45.7109375" style="8" bestFit="1" customWidth="1"/>
    <col min="15361" max="15361" width="18.85546875" style="8" customWidth="1"/>
    <col min="15362" max="15362" width="37.28515625" style="8" bestFit="1" customWidth="1"/>
    <col min="15363" max="15363" width="45.7109375" style="8" bestFit="1" customWidth="1"/>
    <col min="15364" max="15364" width="34.42578125" style="8" bestFit="1" customWidth="1"/>
    <col min="15365" max="15365" width="26.85546875" style="8" bestFit="1" customWidth="1"/>
    <col min="15366" max="15366" width="45.7109375" style="8" bestFit="1" customWidth="1"/>
    <col min="15367" max="15367" width="10" style="8" customWidth="1"/>
    <col min="15368" max="15368" width="24.28515625" style="8" bestFit="1" customWidth="1"/>
    <col min="15369" max="15369" width="21.7109375" style="8" bestFit="1" customWidth="1"/>
    <col min="15370" max="15370" width="19.7109375" style="8" bestFit="1" customWidth="1"/>
    <col min="15371" max="15371" width="14" style="8" bestFit="1" customWidth="1"/>
    <col min="15372" max="15372" width="10.5703125" style="8" customWidth="1"/>
    <col min="15373" max="15373" width="22.140625" style="8" bestFit="1" customWidth="1"/>
    <col min="15374" max="15375" width="45.7109375" style="8" bestFit="1" customWidth="1"/>
    <col min="15376" max="15376" width="18.28515625" style="8" bestFit="1" customWidth="1"/>
    <col min="15377" max="15377" width="24.7109375" style="8" bestFit="1" customWidth="1"/>
    <col min="15378" max="15378" width="25.7109375" style="8" bestFit="1" customWidth="1"/>
    <col min="15379" max="15379" width="13" style="8" bestFit="1" customWidth="1"/>
    <col min="15380" max="15615" width="11.42578125" style="8"/>
    <col min="15616" max="15616" width="45.7109375" style="8" bestFit="1" customWidth="1"/>
    <col min="15617" max="15617" width="18.85546875" style="8" customWidth="1"/>
    <col min="15618" max="15618" width="37.28515625" style="8" bestFit="1" customWidth="1"/>
    <col min="15619" max="15619" width="45.7109375" style="8" bestFit="1" customWidth="1"/>
    <col min="15620" max="15620" width="34.42578125" style="8" bestFit="1" customWidth="1"/>
    <col min="15621" max="15621" width="26.85546875" style="8" bestFit="1" customWidth="1"/>
    <col min="15622" max="15622" width="45.7109375" style="8" bestFit="1" customWidth="1"/>
    <col min="15623" max="15623" width="10" style="8" customWidth="1"/>
    <col min="15624" max="15624" width="24.28515625" style="8" bestFit="1" customWidth="1"/>
    <col min="15625" max="15625" width="21.7109375" style="8" bestFit="1" customWidth="1"/>
    <col min="15626" max="15626" width="19.7109375" style="8" bestFit="1" customWidth="1"/>
    <col min="15627" max="15627" width="14" style="8" bestFit="1" customWidth="1"/>
    <col min="15628" max="15628" width="10.5703125" style="8" customWidth="1"/>
    <col min="15629" max="15629" width="22.140625" style="8" bestFit="1" customWidth="1"/>
    <col min="15630" max="15631" width="45.7109375" style="8" bestFit="1" customWidth="1"/>
    <col min="15632" max="15632" width="18.28515625" style="8" bestFit="1" customWidth="1"/>
    <col min="15633" max="15633" width="24.7109375" style="8" bestFit="1" customWidth="1"/>
    <col min="15634" max="15634" width="25.7109375" style="8" bestFit="1" customWidth="1"/>
    <col min="15635" max="15635" width="13" style="8" bestFit="1" customWidth="1"/>
    <col min="15636" max="15871" width="11.42578125" style="8"/>
    <col min="15872" max="15872" width="45.7109375" style="8" bestFit="1" customWidth="1"/>
    <col min="15873" max="15873" width="18.85546875" style="8" customWidth="1"/>
    <col min="15874" max="15874" width="37.28515625" style="8" bestFit="1" customWidth="1"/>
    <col min="15875" max="15875" width="45.7109375" style="8" bestFit="1" customWidth="1"/>
    <col min="15876" max="15876" width="34.42578125" style="8" bestFit="1" customWidth="1"/>
    <col min="15877" max="15877" width="26.85546875" style="8" bestFit="1" customWidth="1"/>
    <col min="15878" max="15878" width="45.7109375" style="8" bestFit="1" customWidth="1"/>
    <col min="15879" max="15879" width="10" style="8" customWidth="1"/>
    <col min="15880" max="15880" width="24.28515625" style="8" bestFit="1" customWidth="1"/>
    <col min="15881" max="15881" width="21.7109375" style="8" bestFit="1" customWidth="1"/>
    <col min="15882" max="15882" width="19.7109375" style="8" bestFit="1" customWidth="1"/>
    <col min="15883" max="15883" width="14" style="8" bestFit="1" customWidth="1"/>
    <col min="15884" max="15884" width="10.5703125" style="8" customWidth="1"/>
    <col min="15885" max="15885" width="22.140625" style="8" bestFit="1" customWidth="1"/>
    <col min="15886" max="15887" width="45.7109375" style="8" bestFit="1" customWidth="1"/>
    <col min="15888" max="15888" width="18.28515625" style="8" bestFit="1" customWidth="1"/>
    <col min="15889" max="15889" width="24.7109375" style="8" bestFit="1" customWidth="1"/>
    <col min="15890" max="15890" width="25.7109375" style="8" bestFit="1" customWidth="1"/>
    <col min="15891" max="15891" width="13" style="8" bestFit="1" customWidth="1"/>
    <col min="15892" max="16127" width="11.42578125" style="8"/>
    <col min="16128" max="16128" width="45.7109375" style="8" bestFit="1" customWidth="1"/>
    <col min="16129" max="16129" width="18.85546875" style="8" customWidth="1"/>
    <col min="16130" max="16130" width="37.28515625" style="8" bestFit="1" customWidth="1"/>
    <col min="16131" max="16131" width="45.7109375" style="8" bestFit="1" customWidth="1"/>
    <col min="16132" max="16132" width="34.42578125" style="8" bestFit="1" customWidth="1"/>
    <col min="16133" max="16133" width="26.85546875" style="8" bestFit="1" customWidth="1"/>
    <col min="16134" max="16134" width="45.7109375" style="8" bestFit="1" customWidth="1"/>
    <col min="16135" max="16135" width="10" style="8" customWidth="1"/>
    <col min="16136" max="16136" width="24.28515625" style="8" bestFit="1" customWidth="1"/>
    <col min="16137" max="16137" width="21.7109375" style="8" bestFit="1" customWidth="1"/>
    <col min="16138" max="16138" width="19.7109375" style="8" bestFit="1" customWidth="1"/>
    <col min="16139" max="16139" width="14" style="8" bestFit="1" customWidth="1"/>
    <col min="16140" max="16140" width="10.5703125" style="8" customWidth="1"/>
    <col min="16141" max="16141" width="22.140625" style="8" bestFit="1" customWidth="1"/>
    <col min="16142" max="16143" width="45.7109375" style="8" bestFit="1" customWidth="1"/>
    <col min="16144" max="16144" width="18.28515625" style="8" bestFit="1" customWidth="1"/>
    <col min="16145" max="16145" width="24.7109375" style="8" bestFit="1" customWidth="1"/>
    <col min="16146" max="16146" width="25.7109375" style="8" bestFit="1" customWidth="1"/>
    <col min="16147" max="16147" width="13" style="8" bestFit="1" customWidth="1"/>
    <col min="16148" max="16384" width="11.42578125" style="8"/>
  </cols>
  <sheetData>
    <row r="1" spans="1:20" ht="28.5" customHeight="1" x14ac:dyDescent="0.2">
      <c r="A1" s="6" t="s">
        <v>3</v>
      </c>
      <c r="B1" s="6" t="s">
        <v>0</v>
      </c>
      <c r="C1" s="6" t="s">
        <v>108</v>
      </c>
      <c r="D1" s="6" t="s">
        <v>109</v>
      </c>
      <c r="E1" s="6" t="s">
        <v>110</v>
      </c>
      <c r="F1" s="6" t="s">
        <v>111</v>
      </c>
      <c r="G1" s="6" t="s">
        <v>112</v>
      </c>
      <c r="H1" s="6" t="s">
        <v>113</v>
      </c>
      <c r="I1" s="6" t="s">
        <v>114</v>
      </c>
      <c r="J1" s="6" t="s">
        <v>115</v>
      </c>
      <c r="K1" s="6" t="s">
        <v>116</v>
      </c>
      <c r="L1" s="6" t="s">
        <v>117</v>
      </c>
      <c r="M1" s="6" t="s">
        <v>118</v>
      </c>
      <c r="N1" s="6" t="s">
        <v>119</v>
      </c>
      <c r="O1" s="6" t="s">
        <v>120</v>
      </c>
      <c r="P1" s="6" t="s">
        <v>121</v>
      </c>
      <c r="Q1" s="6" t="s">
        <v>122</v>
      </c>
      <c r="R1" s="6" t="s">
        <v>123</v>
      </c>
      <c r="S1" s="6" t="s">
        <v>124</v>
      </c>
      <c r="T1" s="7" t="s">
        <v>125</v>
      </c>
    </row>
    <row r="2" spans="1:20" x14ac:dyDescent="0.2">
      <c r="A2" s="9" t="s">
        <v>153</v>
      </c>
      <c r="B2" s="9">
        <v>6</v>
      </c>
      <c r="C2" s="9" t="s">
        <v>131</v>
      </c>
      <c r="D2" s="9" t="s">
        <v>129</v>
      </c>
      <c r="E2" s="11"/>
      <c r="F2" s="11"/>
      <c r="G2" s="9" t="s">
        <v>154</v>
      </c>
      <c r="H2" s="9" t="s">
        <v>127</v>
      </c>
      <c r="I2" s="10">
        <v>42006</v>
      </c>
      <c r="J2" s="11"/>
      <c r="K2" s="9" t="s">
        <v>128</v>
      </c>
      <c r="L2" s="9" t="s">
        <v>130</v>
      </c>
      <c r="M2" s="11"/>
      <c r="N2" s="12">
        <v>0</v>
      </c>
      <c r="O2" s="11"/>
      <c r="P2" s="13" t="s">
        <v>155</v>
      </c>
      <c r="Q2" s="13">
        <v>242</v>
      </c>
      <c r="R2" s="13" t="s">
        <v>135</v>
      </c>
      <c r="S2" s="13" t="s">
        <v>156</v>
      </c>
      <c r="T2" s="14"/>
    </row>
    <row r="3" spans="1:20" ht="24" x14ac:dyDescent="0.2">
      <c r="A3" s="9" t="s">
        <v>161</v>
      </c>
      <c r="B3" s="9">
        <v>58</v>
      </c>
      <c r="C3" s="9" t="s">
        <v>131</v>
      </c>
      <c r="D3" s="9" t="s">
        <v>140</v>
      </c>
      <c r="E3" s="9" t="s">
        <v>133</v>
      </c>
      <c r="F3" s="9" t="s">
        <v>133</v>
      </c>
      <c r="G3" s="9" t="s">
        <v>141</v>
      </c>
      <c r="H3" s="9" t="s">
        <v>127</v>
      </c>
      <c r="I3" s="10">
        <v>41421</v>
      </c>
      <c r="J3" s="11"/>
      <c r="K3" s="9" t="s">
        <v>128</v>
      </c>
      <c r="L3" s="9" t="s">
        <v>130</v>
      </c>
      <c r="M3" s="11"/>
      <c r="N3" s="12">
        <v>0</v>
      </c>
      <c r="O3" s="11"/>
      <c r="P3" s="13" t="s">
        <v>162</v>
      </c>
      <c r="Q3" s="13">
        <v>257</v>
      </c>
      <c r="R3" s="13" t="s">
        <v>147</v>
      </c>
      <c r="S3" s="13" t="s">
        <v>163</v>
      </c>
      <c r="T3" s="14"/>
    </row>
    <row r="4" spans="1:20" ht="24" x14ac:dyDescent="0.2">
      <c r="A4" s="9" t="s">
        <v>161</v>
      </c>
      <c r="B4" s="9">
        <v>58</v>
      </c>
      <c r="C4" s="9" t="s">
        <v>131</v>
      </c>
      <c r="D4" s="9" t="s">
        <v>129</v>
      </c>
      <c r="E4" s="11"/>
      <c r="F4" s="11"/>
      <c r="G4" s="9" t="s">
        <v>164</v>
      </c>
      <c r="H4" s="9" t="s">
        <v>127</v>
      </c>
      <c r="I4" s="10">
        <v>40728</v>
      </c>
      <c r="J4" s="10">
        <v>41420</v>
      </c>
      <c r="K4" s="9" t="s">
        <v>128</v>
      </c>
      <c r="L4" s="11"/>
      <c r="M4" s="11"/>
      <c r="N4" s="11"/>
      <c r="O4" s="11"/>
      <c r="P4" s="13" t="s">
        <v>162</v>
      </c>
      <c r="Q4" s="13">
        <v>257</v>
      </c>
      <c r="R4" s="13" t="s">
        <v>147</v>
      </c>
      <c r="S4" s="13" t="s">
        <v>163</v>
      </c>
      <c r="T4" s="14"/>
    </row>
    <row r="5" spans="1:20" ht="24" x14ac:dyDescent="0.2">
      <c r="A5" s="9" t="s">
        <v>161</v>
      </c>
      <c r="B5" s="9">
        <v>58</v>
      </c>
      <c r="C5" s="9" t="s">
        <v>131</v>
      </c>
      <c r="D5" s="9" t="s">
        <v>129</v>
      </c>
      <c r="E5" s="11"/>
      <c r="F5" s="11"/>
      <c r="G5" s="9" t="s">
        <v>165</v>
      </c>
      <c r="H5" s="9" t="s">
        <v>127</v>
      </c>
      <c r="I5" s="10">
        <v>35760</v>
      </c>
      <c r="J5" s="10">
        <v>40727</v>
      </c>
      <c r="K5" s="9" t="s">
        <v>128</v>
      </c>
      <c r="L5" s="11"/>
      <c r="M5" s="11"/>
      <c r="N5" s="11"/>
      <c r="O5" s="11"/>
      <c r="P5" s="13" t="s">
        <v>162</v>
      </c>
      <c r="Q5" s="13">
        <v>257</v>
      </c>
      <c r="R5" s="13" t="s">
        <v>147</v>
      </c>
      <c r="S5" s="13" t="s">
        <v>163</v>
      </c>
      <c r="T5" s="14"/>
    </row>
    <row r="6" spans="1:20" ht="36" x14ac:dyDescent="0.2">
      <c r="A6" s="9" t="s">
        <v>173</v>
      </c>
      <c r="B6" s="9">
        <v>125</v>
      </c>
      <c r="C6" s="9" t="s">
        <v>131</v>
      </c>
      <c r="D6" s="9" t="s">
        <v>129</v>
      </c>
      <c r="E6" s="11"/>
      <c r="F6" s="11"/>
      <c r="G6" s="9" t="s">
        <v>174</v>
      </c>
      <c r="H6" s="9" t="s">
        <v>127</v>
      </c>
      <c r="I6" s="10">
        <v>42101</v>
      </c>
      <c r="J6" s="11"/>
      <c r="K6" s="9" t="s">
        <v>128</v>
      </c>
      <c r="L6" s="9" t="s">
        <v>130</v>
      </c>
      <c r="M6" s="11"/>
      <c r="N6" s="12">
        <v>0</v>
      </c>
      <c r="O6" s="11"/>
      <c r="P6" s="13" t="s">
        <v>175</v>
      </c>
      <c r="Q6" s="13">
        <v>242</v>
      </c>
      <c r="R6" s="13" t="s">
        <v>135</v>
      </c>
      <c r="S6" s="13" t="s">
        <v>176</v>
      </c>
      <c r="T6" s="14"/>
    </row>
    <row r="7" spans="1:20" ht="36" x14ac:dyDescent="0.2">
      <c r="A7" s="9" t="s">
        <v>157</v>
      </c>
      <c r="B7" s="9">
        <v>160</v>
      </c>
      <c r="C7" s="9" t="s">
        <v>126</v>
      </c>
      <c r="D7" s="9" t="s">
        <v>151</v>
      </c>
      <c r="E7" s="9" t="s">
        <v>133</v>
      </c>
      <c r="F7" s="9" t="s">
        <v>133</v>
      </c>
      <c r="G7" s="9" t="s">
        <v>152</v>
      </c>
      <c r="H7" s="9" t="s">
        <v>127</v>
      </c>
      <c r="I7" s="10">
        <v>42010</v>
      </c>
      <c r="J7" s="11"/>
      <c r="K7" s="9" t="s">
        <v>128</v>
      </c>
      <c r="L7" s="9" t="s">
        <v>130</v>
      </c>
      <c r="M7" s="11"/>
      <c r="N7" s="12">
        <v>0</v>
      </c>
      <c r="O7" s="11"/>
      <c r="P7" s="13" t="s">
        <v>158</v>
      </c>
      <c r="Q7" s="13">
        <v>468</v>
      </c>
      <c r="R7" s="13" t="s">
        <v>136</v>
      </c>
      <c r="S7" s="13" t="s">
        <v>159</v>
      </c>
      <c r="T7" s="14"/>
    </row>
    <row r="8" spans="1:20" ht="36" x14ac:dyDescent="0.2">
      <c r="A8" s="9" t="s">
        <v>170</v>
      </c>
      <c r="B8" s="9">
        <v>162</v>
      </c>
      <c r="C8" s="9" t="s">
        <v>131</v>
      </c>
      <c r="D8" s="9" t="s">
        <v>145</v>
      </c>
      <c r="E8" s="9" t="s">
        <v>133</v>
      </c>
      <c r="F8" s="9" t="s">
        <v>133</v>
      </c>
      <c r="G8" s="9" t="s">
        <v>146</v>
      </c>
      <c r="H8" s="9" t="s">
        <v>127</v>
      </c>
      <c r="I8" s="10">
        <v>42011</v>
      </c>
      <c r="J8" s="11"/>
      <c r="K8" s="9" t="s">
        <v>128</v>
      </c>
      <c r="L8" s="9" t="s">
        <v>130</v>
      </c>
      <c r="M8" s="11"/>
      <c r="N8" s="12">
        <v>0</v>
      </c>
      <c r="O8" s="11"/>
      <c r="P8" s="13" t="s">
        <v>171</v>
      </c>
      <c r="Q8" s="13">
        <v>258</v>
      </c>
      <c r="R8" s="13" t="s">
        <v>138</v>
      </c>
      <c r="S8" s="13" t="s">
        <v>172</v>
      </c>
      <c r="T8" s="14"/>
    </row>
    <row r="9" spans="1:20" ht="24" x14ac:dyDescent="0.2">
      <c r="A9" s="9" t="s">
        <v>180</v>
      </c>
      <c r="B9" s="9">
        <v>334</v>
      </c>
      <c r="C9" s="9" t="s">
        <v>132</v>
      </c>
      <c r="D9" s="9" t="s">
        <v>148</v>
      </c>
      <c r="E9" s="9" t="s">
        <v>134</v>
      </c>
      <c r="F9" s="9" t="s">
        <v>134</v>
      </c>
      <c r="G9" s="9" t="s">
        <v>149</v>
      </c>
      <c r="H9" s="9" t="s">
        <v>127</v>
      </c>
      <c r="I9" s="10">
        <v>42695</v>
      </c>
      <c r="J9" s="11"/>
      <c r="K9" s="9" t="s">
        <v>128</v>
      </c>
      <c r="L9" s="9" t="s">
        <v>130</v>
      </c>
      <c r="M9" s="11"/>
      <c r="N9" s="12">
        <v>0</v>
      </c>
      <c r="O9" s="11"/>
      <c r="P9" s="13" t="s">
        <v>181</v>
      </c>
      <c r="Q9" s="13">
        <v>370</v>
      </c>
      <c r="R9" s="13" t="s">
        <v>142</v>
      </c>
      <c r="S9" s="13" t="s">
        <v>182</v>
      </c>
      <c r="T9" s="14"/>
    </row>
    <row r="10" spans="1:20" ht="24" x14ac:dyDescent="0.2">
      <c r="A10" s="9" t="s">
        <v>180</v>
      </c>
      <c r="B10" s="9">
        <v>334</v>
      </c>
      <c r="C10" s="9" t="s">
        <v>132</v>
      </c>
      <c r="D10" s="9" t="s">
        <v>139</v>
      </c>
      <c r="E10" s="9" t="s">
        <v>133</v>
      </c>
      <c r="F10" s="9" t="s">
        <v>133</v>
      </c>
      <c r="G10" s="9" t="s">
        <v>160</v>
      </c>
      <c r="H10" s="9" t="s">
        <v>127</v>
      </c>
      <c r="I10" s="10">
        <v>42341</v>
      </c>
      <c r="J10" s="10">
        <v>42491</v>
      </c>
      <c r="K10" s="9" t="s">
        <v>128</v>
      </c>
      <c r="L10" s="11"/>
      <c r="M10" s="11"/>
      <c r="N10" s="12">
        <v>0</v>
      </c>
      <c r="O10" s="9" t="s">
        <v>183</v>
      </c>
      <c r="P10" s="13" t="s">
        <v>181</v>
      </c>
      <c r="Q10" s="13">
        <v>370</v>
      </c>
      <c r="R10" s="13" t="s">
        <v>142</v>
      </c>
      <c r="S10" s="13" t="s">
        <v>182</v>
      </c>
      <c r="T10" s="14"/>
    </row>
    <row r="11" spans="1:20" ht="24" x14ac:dyDescent="0.2">
      <c r="A11" s="9" t="s">
        <v>180</v>
      </c>
      <c r="B11" s="9">
        <v>334</v>
      </c>
      <c r="C11" s="9" t="s">
        <v>132</v>
      </c>
      <c r="D11" s="9" t="s">
        <v>129</v>
      </c>
      <c r="E11" s="11"/>
      <c r="F11" s="11"/>
      <c r="G11" s="9" t="s">
        <v>184</v>
      </c>
      <c r="H11" s="9" t="s">
        <v>127</v>
      </c>
      <c r="I11" s="10">
        <v>42058</v>
      </c>
      <c r="J11" s="10">
        <v>42340</v>
      </c>
      <c r="K11" s="9" t="s">
        <v>128</v>
      </c>
      <c r="L11" s="11"/>
      <c r="M11" s="11"/>
      <c r="N11" s="12">
        <v>0</v>
      </c>
      <c r="O11" s="11"/>
      <c r="P11" s="13" t="s">
        <v>181</v>
      </c>
      <c r="Q11" s="13">
        <v>370</v>
      </c>
      <c r="R11" s="13" t="s">
        <v>142</v>
      </c>
      <c r="S11" s="13" t="s">
        <v>182</v>
      </c>
      <c r="T11" s="14"/>
    </row>
    <row r="12" spans="1:20" ht="24" x14ac:dyDescent="0.2">
      <c r="A12" s="9" t="s">
        <v>177</v>
      </c>
      <c r="B12" s="9">
        <v>1373</v>
      </c>
      <c r="C12" s="9" t="s">
        <v>126</v>
      </c>
      <c r="D12" s="9" t="s">
        <v>143</v>
      </c>
      <c r="E12" s="9" t="s">
        <v>133</v>
      </c>
      <c r="F12" s="9" t="s">
        <v>133</v>
      </c>
      <c r="G12" s="9" t="s">
        <v>144</v>
      </c>
      <c r="H12" s="9" t="s">
        <v>127</v>
      </c>
      <c r="I12" s="10">
        <v>38139</v>
      </c>
      <c r="J12" s="11"/>
      <c r="K12" s="9" t="s">
        <v>128</v>
      </c>
      <c r="L12" s="9" t="s">
        <v>130</v>
      </c>
      <c r="M12" s="11"/>
      <c r="N12" s="12">
        <v>0</v>
      </c>
      <c r="O12" s="11"/>
      <c r="P12" s="13" t="s">
        <v>178</v>
      </c>
      <c r="Q12" s="13">
        <v>441</v>
      </c>
      <c r="R12" s="13" t="s">
        <v>150</v>
      </c>
      <c r="S12" s="13" t="s">
        <v>179</v>
      </c>
      <c r="T12" s="14"/>
    </row>
    <row r="13" spans="1:20" ht="24" x14ac:dyDescent="0.2">
      <c r="A13" s="9" t="s">
        <v>166</v>
      </c>
      <c r="B13" s="9">
        <v>1381</v>
      </c>
      <c r="C13" s="9" t="s">
        <v>126</v>
      </c>
      <c r="D13" s="9" t="s">
        <v>129</v>
      </c>
      <c r="E13" s="11"/>
      <c r="F13" s="11"/>
      <c r="G13" s="9" t="s">
        <v>167</v>
      </c>
      <c r="H13" s="9" t="s">
        <v>127</v>
      </c>
      <c r="I13" s="10">
        <v>42090</v>
      </c>
      <c r="J13" s="11"/>
      <c r="K13" s="9" t="s">
        <v>128</v>
      </c>
      <c r="L13" s="9" t="s">
        <v>130</v>
      </c>
      <c r="M13" s="11"/>
      <c r="N13" s="12">
        <v>0</v>
      </c>
      <c r="O13" s="11"/>
      <c r="P13" s="13" t="s">
        <v>168</v>
      </c>
      <c r="Q13" s="13">
        <v>444</v>
      </c>
      <c r="R13" s="13" t="s">
        <v>137</v>
      </c>
      <c r="S13" s="13" t="s">
        <v>169</v>
      </c>
      <c r="T13" s="14"/>
    </row>
    <row r="14" spans="1:20" x14ac:dyDescent="0.2">
      <c r="A14" s="9" t="s">
        <v>185</v>
      </c>
      <c r="B14" s="9">
        <v>16805</v>
      </c>
      <c r="C14" s="9" t="s">
        <v>131</v>
      </c>
      <c r="D14" s="9" t="s">
        <v>129</v>
      </c>
      <c r="E14" s="11"/>
      <c r="F14" s="11"/>
      <c r="G14" s="9" t="s">
        <v>189</v>
      </c>
      <c r="H14" s="9" t="s">
        <v>127</v>
      </c>
      <c r="I14" s="10">
        <v>42415</v>
      </c>
      <c r="J14" s="11"/>
      <c r="K14" s="9" t="s">
        <v>128</v>
      </c>
      <c r="L14" s="9" t="s">
        <v>130</v>
      </c>
      <c r="M14" s="11"/>
      <c r="N14" s="12">
        <v>0</v>
      </c>
      <c r="O14" s="9" t="s">
        <v>190</v>
      </c>
      <c r="P14" s="13" t="s">
        <v>187</v>
      </c>
      <c r="Q14" s="13">
        <v>257</v>
      </c>
      <c r="R14" s="13" t="s">
        <v>147</v>
      </c>
      <c r="S14" s="13" t="s">
        <v>188</v>
      </c>
      <c r="T14" s="14"/>
    </row>
    <row r="15" spans="1:20" x14ac:dyDescent="0.2">
      <c r="A15" s="9" t="s">
        <v>185</v>
      </c>
      <c r="B15" s="9">
        <v>16805</v>
      </c>
      <c r="C15" s="9" t="s">
        <v>131</v>
      </c>
      <c r="D15" s="9" t="s">
        <v>129</v>
      </c>
      <c r="E15" s="11"/>
      <c r="F15" s="11"/>
      <c r="G15" s="9" t="s">
        <v>186</v>
      </c>
      <c r="H15" s="9" t="s">
        <v>127</v>
      </c>
      <c r="I15" s="10">
        <v>41984</v>
      </c>
      <c r="J15" s="10">
        <v>42414</v>
      </c>
      <c r="K15" s="9" t="s">
        <v>128</v>
      </c>
      <c r="L15" s="11"/>
      <c r="M15" s="11"/>
      <c r="N15" s="12">
        <v>0</v>
      </c>
      <c r="O15" s="11"/>
      <c r="P15" s="13" t="s">
        <v>187</v>
      </c>
      <c r="Q15" s="13">
        <v>257</v>
      </c>
      <c r="R15" s="13" t="s">
        <v>147</v>
      </c>
      <c r="S15" s="13" t="s">
        <v>188</v>
      </c>
      <c r="T15" s="14"/>
    </row>
  </sheetData>
  <autoFilter ref="A1:T15">
    <sortState ref="A2:T5004">
      <sortCondition ref="B1"/>
    </sortState>
  </autoFilter>
  <sortState ref="A2:T5004">
    <sortCondition ref="B2:B5004"/>
    <sortCondition descending="1" ref="I2:I500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opLeftCell="D2" workbookViewId="0">
      <pane ySplit="5" topLeftCell="A7" activePane="bottomLeft" state="frozen"/>
      <selection activeCell="A2" sqref="A2"/>
      <selection pane="bottomLeft" activeCell="Q16" sqref="Q16"/>
    </sheetView>
  </sheetViews>
  <sheetFormatPr baseColWidth="10" defaultRowHeight="12.75" x14ac:dyDescent="0.2"/>
  <cols>
    <col min="1" max="1" width="7.140625" style="37" customWidth="1"/>
    <col min="2" max="2" width="31.42578125" style="37" customWidth="1"/>
    <col min="3" max="3" width="15.42578125" style="38" customWidth="1"/>
    <col min="4" max="4" width="13.7109375" style="37" customWidth="1"/>
    <col min="5" max="5" width="15.5703125" style="37" customWidth="1"/>
    <col min="6" max="6" width="7.85546875" style="37" customWidth="1"/>
    <col min="7" max="7" width="12.42578125" style="37" customWidth="1"/>
    <col min="8" max="9" width="11.140625" style="37" customWidth="1"/>
    <col min="10" max="10" width="12.28515625" style="37" customWidth="1"/>
    <col min="11" max="11" width="11.140625" style="37" customWidth="1"/>
    <col min="12" max="12" width="12.42578125" style="37" customWidth="1"/>
    <col min="13" max="13" width="11.140625" style="37" customWidth="1"/>
    <col min="14" max="14" width="15.42578125" style="37" customWidth="1"/>
    <col min="15" max="15" width="12" style="37" customWidth="1"/>
    <col min="16" max="209" width="11.42578125" style="44"/>
    <col min="210" max="210" width="7.140625" style="44" customWidth="1"/>
    <col min="211" max="211" width="31.42578125" style="44" customWidth="1"/>
    <col min="212" max="212" width="15.42578125" style="44" customWidth="1"/>
    <col min="213" max="213" width="13.7109375" style="44" customWidth="1"/>
    <col min="214" max="214" width="15.5703125" style="44" customWidth="1"/>
    <col min="215" max="215" width="7.85546875" style="44" customWidth="1"/>
    <col min="216" max="216" width="12.42578125" style="44" customWidth="1"/>
    <col min="217" max="218" width="11.140625" style="44" customWidth="1"/>
    <col min="219" max="219" width="12.28515625" style="44" customWidth="1"/>
    <col min="220" max="220" width="11.140625" style="44" customWidth="1"/>
    <col min="221" max="221" width="12.42578125" style="44" customWidth="1"/>
    <col min="222" max="222" width="11.140625" style="44" customWidth="1"/>
    <col min="223" max="223" width="15.42578125" style="44" customWidth="1"/>
    <col min="224" max="224" width="12" style="44" customWidth="1"/>
    <col min="225" max="225" width="26.85546875" style="44" customWidth="1"/>
    <col min="226" max="227" width="11.42578125" style="44" customWidth="1"/>
    <col min="228" max="228" width="39.85546875" style="44" customWidth="1"/>
    <col min="229" max="229" width="5.7109375" style="44" customWidth="1"/>
    <col min="230" max="232" width="9.140625" style="44" customWidth="1"/>
    <col min="233" max="234" width="19" style="44" customWidth="1"/>
    <col min="235" max="236" width="15.85546875" style="44" customWidth="1"/>
    <col min="237" max="248" width="11.42578125" style="44"/>
    <col min="249" max="249" width="13" style="44" customWidth="1"/>
    <col min="250" max="251" width="12.7109375" style="44" customWidth="1"/>
    <col min="252" max="252" width="11.42578125" style="44"/>
    <col min="253" max="253" width="13" style="44" customWidth="1"/>
    <col min="254" max="256" width="12.7109375" style="44" customWidth="1"/>
    <col min="257" max="257" width="13" style="44" customWidth="1"/>
    <col min="258" max="465" width="11.42578125" style="44"/>
    <col min="466" max="466" width="7.140625" style="44" customWidth="1"/>
    <col min="467" max="467" width="31.42578125" style="44" customWidth="1"/>
    <col min="468" max="468" width="15.42578125" style="44" customWidth="1"/>
    <col min="469" max="469" width="13.7109375" style="44" customWidth="1"/>
    <col min="470" max="470" width="15.5703125" style="44" customWidth="1"/>
    <col min="471" max="471" width="7.85546875" style="44" customWidth="1"/>
    <col min="472" max="472" width="12.42578125" style="44" customWidth="1"/>
    <col min="473" max="474" width="11.140625" style="44" customWidth="1"/>
    <col min="475" max="475" width="12.28515625" style="44" customWidth="1"/>
    <col min="476" max="476" width="11.140625" style="44" customWidth="1"/>
    <col min="477" max="477" width="12.42578125" style="44" customWidth="1"/>
    <col min="478" max="478" width="11.140625" style="44" customWidth="1"/>
    <col min="479" max="479" width="15.42578125" style="44" customWidth="1"/>
    <col min="480" max="480" width="12" style="44" customWidth="1"/>
    <col min="481" max="481" width="26.85546875" style="44" customWidth="1"/>
    <col min="482" max="483" width="11.42578125" style="44" customWidth="1"/>
    <col min="484" max="484" width="39.85546875" style="44" customWidth="1"/>
    <col min="485" max="485" width="5.7109375" style="44" customWidth="1"/>
    <col min="486" max="488" width="9.140625" style="44" customWidth="1"/>
    <col min="489" max="490" width="19" style="44" customWidth="1"/>
    <col min="491" max="492" width="15.85546875" style="44" customWidth="1"/>
    <col min="493" max="504" width="11.42578125" style="44"/>
    <col min="505" max="505" width="13" style="44" customWidth="1"/>
    <col min="506" max="507" width="12.7109375" style="44" customWidth="1"/>
    <col min="508" max="508" width="11.42578125" style="44"/>
    <col min="509" max="509" width="13" style="44" customWidth="1"/>
    <col min="510" max="512" width="12.7109375" style="44" customWidth="1"/>
    <col min="513" max="513" width="13" style="44" customWidth="1"/>
    <col min="514" max="721" width="11.42578125" style="44"/>
    <col min="722" max="722" width="7.140625" style="44" customWidth="1"/>
    <col min="723" max="723" width="31.42578125" style="44" customWidth="1"/>
    <col min="724" max="724" width="15.42578125" style="44" customWidth="1"/>
    <col min="725" max="725" width="13.7109375" style="44" customWidth="1"/>
    <col min="726" max="726" width="15.5703125" style="44" customWidth="1"/>
    <col min="727" max="727" width="7.85546875" style="44" customWidth="1"/>
    <col min="728" max="728" width="12.42578125" style="44" customWidth="1"/>
    <col min="729" max="730" width="11.140625" style="44" customWidth="1"/>
    <col min="731" max="731" width="12.28515625" style="44" customWidth="1"/>
    <col min="732" max="732" width="11.140625" style="44" customWidth="1"/>
    <col min="733" max="733" width="12.42578125" style="44" customWidth="1"/>
    <col min="734" max="734" width="11.140625" style="44" customWidth="1"/>
    <col min="735" max="735" width="15.42578125" style="44" customWidth="1"/>
    <col min="736" max="736" width="12" style="44" customWidth="1"/>
    <col min="737" max="737" width="26.85546875" style="44" customWidth="1"/>
    <col min="738" max="739" width="11.42578125" style="44" customWidth="1"/>
    <col min="740" max="740" width="39.85546875" style="44" customWidth="1"/>
    <col min="741" max="741" width="5.7109375" style="44" customWidth="1"/>
    <col min="742" max="744" width="9.140625" style="44" customWidth="1"/>
    <col min="745" max="746" width="19" style="44" customWidth="1"/>
    <col min="747" max="748" width="15.85546875" style="44" customWidth="1"/>
    <col min="749" max="760" width="11.42578125" style="44"/>
    <col min="761" max="761" width="13" style="44" customWidth="1"/>
    <col min="762" max="763" width="12.7109375" style="44" customWidth="1"/>
    <col min="764" max="764" width="11.42578125" style="44"/>
    <col min="765" max="765" width="13" style="44" customWidth="1"/>
    <col min="766" max="768" width="12.7109375" style="44" customWidth="1"/>
    <col min="769" max="769" width="13" style="44" customWidth="1"/>
    <col min="770" max="977" width="11.42578125" style="44"/>
    <col min="978" max="978" width="7.140625" style="44" customWidth="1"/>
    <col min="979" max="979" width="31.42578125" style="44" customWidth="1"/>
    <col min="980" max="980" width="15.42578125" style="44" customWidth="1"/>
    <col min="981" max="981" width="13.7109375" style="44" customWidth="1"/>
    <col min="982" max="982" width="15.5703125" style="44" customWidth="1"/>
    <col min="983" max="983" width="7.85546875" style="44" customWidth="1"/>
    <col min="984" max="984" width="12.42578125" style="44" customWidth="1"/>
    <col min="985" max="986" width="11.140625" style="44" customWidth="1"/>
    <col min="987" max="987" width="12.28515625" style="44" customWidth="1"/>
    <col min="988" max="988" width="11.140625" style="44" customWidth="1"/>
    <col min="989" max="989" width="12.42578125" style="44" customWidth="1"/>
    <col min="990" max="990" width="11.140625" style="44" customWidth="1"/>
    <col min="991" max="991" width="15.42578125" style="44" customWidth="1"/>
    <col min="992" max="992" width="12" style="44" customWidth="1"/>
    <col min="993" max="993" width="26.85546875" style="44" customWidth="1"/>
    <col min="994" max="995" width="11.42578125" style="44" customWidth="1"/>
    <col min="996" max="996" width="39.85546875" style="44" customWidth="1"/>
    <col min="997" max="997" width="5.7109375" style="44" customWidth="1"/>
    <col min="998" max="1000" width="9.140625" style="44" customWidth="1"/>
    <col min="1001" max="1002" width="19" style="44" customWidth="1"/>
    <col min="1003" max="1004" width="15.85546875" style="44" customWidth="1"/>
    <col min="1005" max="1016" width="11.42578125" style="44"/>
    <col min="1017" max="1017" width="13" style="44" customWidth="1"/>
    <col min="1018" max="1019" width="12.7109375" style="44" customWidth="1"/>
    <col min="1020" max="1020" width="11.42578125" style="44"/>
    <col min="1021" max="1021" width="13" style="44" customWidth="1"/>
    <col min="1022" max="1024" width="12.7109375" style="44" customWidth="1"/>
    <col min="1025" max="1025" width="13" style="44" customWidth="1"/>
    <col min="1026" max="1233" width="11.42578125" style="44"/>
    <col min="1234" max="1234" width="7.140625" style="44" customWidth="1"/>
    <col min="1235" max="1235" width="31.42578125" style="44" customWidth="1"/>
    <col min="1236" max="1236" width="15.42578125" style="44" customWidth="1"/>
    <col min="1237" max="1237" width="13.7109375" style="44" customWidth="1"/>
    <col min="1238" max="1238" width="15.5703125" style="44" customWidth="1"/>
    <col min="1239" max="1239" width="7.85546875" style="44" customWidth="1"/>
    <col min="1240" max="1240" width="12.42578125" style="44" customWidth="1"/>
    <col min="1241" max="1242" width="11.140625" style="44" customWidth="1"/>
    <col min="1243" max="1243" width="12.28515625" style="44" customWidth="1"/>
    <col min="1244" max="1244" width="11.140625" style="44" customWidth="1"/>
    <col min="1245" max="1245" width="12.42578125" style="44" customWidth="1"/>
    <col min="1246" max="1246" width="11.140625" style="44" customWidth="1"/>
    <col min="1247" max="1247" width="15.42578125" style="44" customWidth="1"/>
    <col min="1248" max="1248" width="12" style="44" customWidth="1"/>
    <col min="1249" max="1249" width="26.85546875" style="44" customWidth="1"/>
    <col min="1250" max="1251" width="11.42578125" style="44" customWidth="1"/>
    <col min="1252" max="1252" width="39.85546875" style="44" customWidth="1"/>
    <col min="1253" max="1253" width="5.7109375" style="44" customWidth="1"/>
    <col min="1254" max="1256" width="9.140625" style="44" customWidth="1"/>
    <col min="1257" max="1258" width="19" style="44" customWidth="1"/>
    <col min="1259" max="1260" width="15.85546875" style="44" customWidth="1"/>
    <col min="1261" max="1272" width="11.42578125" style="44"/>
    <col min="1273" max="1273" width="13" style="44" customWidth="1"/>
    <col min="1274" max="1275" width="12.7109375" style="44" customWidth="1"/>
    <col min="1276" max="1276" width="11.42578125" style="44"/>
    <col min="1277" max="1277" width="13" style="44" customWidth="1"/>
    <col min="1278" max="1280" width="12.7109375" style="44" customWidth="1"/>
    <col min="1281" max="1281" width="13" style="44" customWidth="1"/>
    <col min="1282" max="1489" width="11.42578125" style="44"/>
    <col min="1490" max="1490" width="7.140625" style="44" customWidth="1"/>
    <col min="1491" max="1491" width="31.42578125" style="44" customWidth="1"/>
    <col min="1492" max="1492" width="15.42578125" style="44" customWidth="1"/>
    <col min="1493" max="1493" width="13.7109375" style="44" customWidth="1"/>
    <col min="1494" max="1494" width="15.5703125" style="44" customWidth="1"/>
    <col min="1495" max="1495" width="7.85546875" style="44" customWidth="1"/>
    <col min="1496" max="1496" width="12.42578125" style="44" customWidth="1"/>
    <col min="1497" max="1498" width="11.140625" style="44" customWidth="1"/>
    <col min="1499" max="1499" width="12.28515625" style="44" customWidth="1"/>
    <col min="1500" max="1500" width="11.140625" style="44" customWidth="1"/>
    <col min="1501" max="1501" width="12.42578125" style="44" customWidth="1"/>
    <col min="1502" max="1502" width="11.140625" style="44" customWidth="1"/>
    <col min="1503" max="1503" width="15.42578125" style="44" customWidth="1"/>
    <col min="1504" max="1504" width="12" style="44" customWidth="1"/>
    <col min="1505" max="1505" width="26.85546875" style="44" customWidth="1"/>
    <col min="1506" max="1507" width="11.42578125" style="44" customWidth="1"/>
    <col min="1508" max="1508" width="39.85546875" style="44" customWidth="1"/>
    <col min="1509" max="1509" width="5.7109375" style="44" customWidth="1"/>
    <col min="1510" max="1512" width="9.140625" style="44" customWidth="1"/>
    <col min="1513" max="1514" width="19" style="44" customWidth="1"/>
    <col min="1515" max="1516" width="15.85546875" style="44" customWidth="1"/>
    <col min="1517" max="1528" width="11.42578125" style="44"/>
    <col min="1529" max="1529" width="13" style="44" customWidth="1"/>
    <col min="1530" max="1531" width="12.7109375" style="44" customWidth="1"/>
    <col min="1532" max="1532" width="11.42578125" style="44"/>
    <col min="1533" max="1533" width="13" style="44" customWidth="1"/>
    <col min="1534" max="1536" width="12.7109375" style="44" customWidth="1"/>
    <col min="1537" max="1537" width="13" style="44" customWidth="1"/>
    <col min="1538" max="1745" width="11.42578125" style="44"/>
    <col min="1746" max="1746" width="7.140625" style="44" customWidth="1"/>
    <col min="1747" max="1747" width="31.42578125" style="44" customWidth="1"/>
    <col min="1748" max="1748" width="15.42578125" style="44" customWidth="1"/>
    <col min="1749" max="1749" width="13.7109375" style="44" customWidth="1"/>
    <col min="1750" max="1750" width="15.5703125" style="44" customWidth="1"/>
    <col min="1751" max="1751" width="7.85546875" style="44" customWidth="1"/>
    <col min="1752" max="1752" width="12.42578125" style="44" customWidth="1"/>
    <col min="1753" max="1754" width="11.140625" style="44" customWidth="1"/>
    <col min="1755" max="1755" width="12.28515625" style="44" customWidth="1"/>
    <col min="1756" max="1756" width="11.140625" style="44" customWidth="1"/>
    <col min="1757" max="1757" width="12.42578125" style="44" customWidth="1"/>
    <col min="1758" max="1758" width="11.140625" style="44" customWidth="1"/>
    <col min="1759" max="1759" width="15.42578125" style="44" customWidth="1"/>
    <col min="1760" max="1760" width="12" style="44" customWidth="1"/>
    <col min="1761" max="1761" width="26.85546875" style="44" customWidth="1"/>
    <col min="1762" max="1763" width="11.42578125" style="44" customWidth="1"/>
    <col min="1764" max="1764" width="39.85546875" style="44" customWidth="1"/>
    <col min="1765" max="1765" width="5.7109375" style="44" customWidth="1"/>
    <col min="1766" max="1768" width="9.140625" style="44" customWidth="1"/>
    <col min="1769" max="1770" width="19" style="44" customWidth="1"/>
    <col min="1771" max="1772" width="15.85546875" style="44" customWidth="1"/>
    <col min="1773" max="1784" width="11.42578125" style="44"/>
    <col min="1785" max="1785" width="13" style="44" customWidth="1"/>
    <col min="1786" max="1787" width="12.7109375" style="44" customWidth="1"/>
    <col min="1788" max="1788" width="11.42578125" style="44"/>
    <col min="1789" max="1789" width="13" style="44" customWidth="1"/>
    <col min="1790" max="1792" width="12.7109375" style="44" customWidth="1"/>
    <col min="1793" max="1793" width="13" style="44" customWidth="1"/>
    <col min="1794" max="2001" width="11.42578125" style="44"/>
    <col min="2002" max="2002" width="7.140625" style="44" customWidth="1"/>
    <col min="2003" max="2003" width="31.42578125" style="44" customWidth="1"/>
    <col min="2004" max="2004" width="15.42578125" style="44" customWidth="1"/>
    <col min="2005" max="2005" width="13.7109375" style="44" customWidth="1"/>
    <col min="2006" max="2006" width="15.5703125" style="44" customWidth="1"/>
    <col min="2007" max="2007" width="7.85546875" style="44" customWidth="1"/>
    <col min="2008" max="2008" width="12.42578125" style="44" customWidth="1"/>
    <col min="2009" max="2010" width="11.140625" style="44" customWidth="1"/>
    <col min="2011" max="2011" width="12.28515625" style="44" customWidth="1"/>
    <col min="2012" max="2012" width="11.140625" style="44" customWidth="1"/>
    <col min="2013" max="2013" width="12.42578125" style="44" customWidth="1"/>
    <col min="2014" max="2014" width="11.140625" style="44" customWidth="1"/>
    <col min="2015" max="2015" width="15.42578125" style="44" customWidth="1"/>
    <col min="2016" max="2016" width="12" style="44" customWidth="1"/>
    <col min="2017" max="2017" width="26.85546875" style="44" customWidth="1"/>
    <col min="2018" max="2019" width="11.42578125" style="44" customWidth="1"/>
    <col min="2020" max="2020" width="39.85546875" style="44" customWidth="1"/>
    <col min="2021" max="2021" width="5.7109375" style="44" customWidth="1"/>
    <col min="2022" max="2024" width="9.140625" style="44" customWidth="1"/>
    <col min="2025" max="2026" width="19" style="44" customWidth="1"/>
    <col min="2027" max="2028" width="15.85546875" style="44" customWidth="1"/>
    <col min="2029" max="2040" width="11.42578125" style="44"/>
    <col min="2041" max="2041" width="13" style="44" customWidth="1"/>
    <col min="2042" max="2043" width="12.7109375" style="44" customWidth="1"/>
    <col min="2044" max="2044" width="11.42578125" style="44"/>
    <col min="2045" max="2045" width="13" style="44" customWidth="1"/>
    <col min="2046" max="2048" width="12.7109375" style="44" customWidth="1"/>
    <col min="2049" max="2049" width="13" style="44" customWidth="1"/>
    <col min="2050" max="2257" width="11.42578125" style="44"/>
    <col min="2258" max="2258" width="7.140625" style="44" customWidth="1"/>
    <col min="2259" max="2259" width="31.42578125" style="44" customWidth="1"/>
    <col min="2260" max="2260" width="15.42578125" style="44" customWidth="1"/>
    <col min="2261" max="2261" width="13.7109375" style="44" customWidth="1"/>
    <col min="2262" max="2262" width="15.5703125" style="44" customWidth="1"/>
    <col min="2263" max="2263" width="7.85546875" style="44" customWidth="1"/>
    <col min="2264" max="2264" width="12.42578125" style="44" customWidth="1"/>
    <col min="2265" max="2266" width="11.140625" style="44" customWidth="1"/>
    <col min="2267" max="2267" width="12.28515625" style="44" customWidth="1"/>
    <col min="2268" max="2268" width="11.140625" style="44" customWidth="1"/>
    <col min="2269" max="2269" width="12.42578125" style="44" customWidth="1"/>
    <col min="2270" max="2270" width="11.140625" style="44" customWidth="1"/>
    <col min="2271" max="2271" width="15.42578125" style="44" customWidth="1"/>
    <col min="2272" max="2272" width="12" style="44" customWidth="1"/>
    <col min="2273" max="2273" width="26.85546875" style="44" customWidth="1"/>
    <col min="2274" max="2275" width="11.42578125" style="44" customWidth="1"/>
    <col min="2276" max="2276" width="39.85546875" style="44" customWidth="1"/>
    <col min="2277" max="2277" width="5.7109375" style="44" customWidth="1"/>
    <col min="2278" max="2280" width="9.140625" style="44" customWidth="1"/>
    <col min="2281" max="2282" width="19" style="44" customWidth="1"/>
    <col min="2283" max="2284" width="15.85546875" style="44" customWidth="1"/>
    <col min="2285" max="2296" width="11.42578125" style="44"/>
    <col min="2297" max="2297" width="13" style="44" customWidth="1"/>
    <col min="2298" max="2299" width="12.7109375" style="44" customWidth="1"/>
    <col min="2300" max="2300" width="11.42578125" style="44"/>
    <col min="2301" max="2301" width="13" style="44" customWidth="1"/>
    <col min="2302" max="2304" width="12.7109375" style="44" customWidth="1"/>
    <col min="2305" max="2305" width="13" style="44" customWidth="1"/>
    <col min="2306" max="2513" width="11.42578125" style="44"/>
    <col min="2514" max="2514" width="7.140625" style="44" customWidth="1"/>
    <col min="2515" max="2515" width="31.42578125" style="44" customWidth="1"/>
    <col min="2516" max="2516" width="15.42578125" style="44" customWidth="1"/>
    <col min="2517" max="2517" width="13.7109375" style="44" customWidth="1"/>
    <col min="2518" max="2518" width="15.5703125" style="44" customWidth="1"/>
    <col min="2519" max="2519" width="7.85546875" style="44" customWidth="1"/>
    <col min="2520" max="2520" width="12.42578125" style="44" customWidth="1"/>
    <col min="2521" max="2522" width="11.140625" style="44" customWidth="1"/>
    <col min="2523" max="2523" width="12.28515625" style="44" customWidth="1"/>
    <col min="2524" max="2524" width="11.140625" style="44" customWidth="1"/>
    <col min="2525" max="2525" width="12.42578125" style="44" customWidth="1"/>
    <col min="2526" max="2526" width="11.140625" style="44" customWidth="1"/>
    <col min="2527" max="2527" width="15.42578125" style="44" customWidth="1"/>
    <col min="2528" max="2528" width="12" style="44" customWidth="1"/>
    <col min="2529" max="2529" width="26.85546875" style="44" customWidth="1"/>
    <col min="2530" max="2531" width="11.42578125" style="44" customWidth="1"/>
    <col min="2532" max="2532" width="39.85546875" style="44" customWidth="1"/>
    <col min="2533" max="2533" width="5.7109375" style="44" customWidth="1"/>
    <col min="2534" max="2536" width="9.140625" style="44" customWidth="1"/>
    <col min="2537" max="2538" width="19" style="44" customWidth="1"/>
    <col min="2539" max="2540" width="15.85546875" style="44" customWidth="1"/>
    <col min="2541" max="2552" width="11.42578125" style="44"/>
    <col min="2553" max="2553" width="13" style="44" customWidth="1"/>
    <col min="2554" max="2555" width="12.7109375" style="44" customWidth="1"/>
    <col min="2556" max="2556" width="11.42578125" style="44"/>
    <col min="2557" max="2557" width="13" style="44" customWidth="1"/>
    <col min="2558" max="2560" width="12.7109375" style="44" customWidth="1"/>
    <col min="2561" max="2561" width="13" style="44" customWidth="1"/>
    <col min="2562" max="2769" width="11.42578125" style="44"/>
    <col min="2770" max="2770" width="7.140625" style="44" customWidth="1"/>
    <col min="2771" max="2771" width="31.42578125" style="44" customWidth="1"/>
    <col min="2772" max="2772" width="15.42578125" style="44" customWidth="1"/>
    <col min="2773" max="2773" width="13.7109375" style="44" customWidth="1"/>
    <col min="2774" max="2774" width="15.5703125" style="44" customWidth="1"/>
    <col min="2775" max="2775" width="7.85546875" style="44" customWidth="1"/>
    <col min="2776" max="2776" width="12.42578125" style="44" customWidth="1"/>
    <col min="2777" max="2778" width="11.140625" style="44" customWidth="1"/>
    <col min="2779" max="2779" width="12.28515625" style="44" customWidth="1"/>
    <col min="2780" max="2780" width="11.140625" style="44" customWidth="1"/>
    <col min="2781" max="2781" width="12.42578125" style="44" customWidth="1"/>
    <col min="2782" max="2782" width="11.140625" style="44" customWidth="1"/>
    <col min="2783" max="2783" width="15.42578125" style="44" customWidth="1"/>
    <col min="2784" max="2784" width="12" style="44" customWidth="1"/>
    <col min="2785" max="2785" width="26.85546875" style="44" customWidth="1"/>
    <col min="2786" max="2787" width="11.42578125" style="44" customWidth="1"/>
    <col min="2788" max="2788" width="39.85546875" style="44" customWidth="1"/>
    <col min="2789" max="2789" width="5.7109375" style="44" customWidth="1"/>
    <col min="2790" max="2792" width="9.140625" style="44" customWidth="1"/>
    <col min="2793" max="2794" width="19" style="44" customWidth="1"/>
    <col min="2795" max="2796" width="15.85546875" style="44" customWidth="1"/>
    <col min="2797" max="2808" width="11.42578125" style="44"/>
    <col min="2809" max="2809" width="13" style="44" customWidth="1"/>
    <col min="2810" max="2811" width="12.7109375" style="44" customWidth="1"/>
    <col min="2812" max="2812" width="11.42578125" style="44"/>
    <col min="2813" max="2813" width="13" style="44" customWidth="1"/>
    <col min="2814" max="2816" width="12.7109375" style="44" customWidth="1"/>
    <col min="2817" max="2817" width="13" style="44" customWidth="1"/>
    <col min="2818" max="3025" width="11.42578125" style="44"/>
    <col min="3026" max="3026" width="7.140625" style="44" customWidth="1"/>
    <col min="3027" max="3027" width="31.42578125" style="44" customWidth="1"/>
    <col min="3028" max="3028" width="15.42578125" style="44" customWidth="1"/>
    <col min="3029" max="3029" width="13.7109375" style="44" customWidth="1"/>
    <col min="3030" max="3030" width="15.5703125" style="44" customWidth="1"/>
    <col min="3031" max="3031" width="7.85546875" style="44" customWidth="1"/>
    <col min="3032" max="3032" width="12.42578125" style="44" customWidth="1"/>
    <col min="3033" max="3034" width="11.140625" style="44" customWidth="1"/>
    <col min="3035" max="3035" width="12.28515625" style="44" customWidth="1"/>
    <col min="3036" max="3036" width="11.140625" style="44" customWidth="1"/>
    <col min="3037" max="3037" width="12.42578125" style="44" customWidth="1"/>
    <col min="3038" max="3038" width="11.140625" style="44" customWidth="1"/>
    <col min="3039" max="3039" width="15.42578125" style="44" customWidth="1"/>
    <col min="3040" max="3040" width="12" style="44" customWidth="1"/>
    <col min="3041" max="3041" width="26.85546875" style="44" customWidth="1"/>
    <col min="3042" max="3043" width="11.42578125" style="44" customWidth="1"/>
    <col min="3044" max="3044" width="39.85546875" style="44" customWidth="1"/>
    <col min="3045" max="3045" width="5.7109375" style="44" customWidth="1"/>
    <col min="3046" max="3048" width="9.140625" style="44" customWidth="1"/>
    <col min="3049" max="3050" width="19" style="44" customWidth="1"/>
    <col min="3051" max="3052" width="15.85546875" style="44" customWidth="1"/>
    <col min="3053" max="3064" width="11.42578125" style="44"/>
    <col min="3065" max="3065" width="13" style="44" customWidth="1"/>
    <col min="3066" max="3067" width="12.7109375" style="44" customWidth="1"/>
    <col min="3068" max="3068" width="11.42578125" style="44"/>
    <col min="3069" max="3069" width="13" style="44" customWidth="1"/>
    <col min="3070" max="3072" width="12.7109375" style="44" customWidth="1"/>
    <col min="3073" max="3073" width="13" style="44" customWidth="1"/>
    <col min="3074" max="3281" width="11.42578125" style="44"/>
    <col min="3282" max="3282" width="7.140625" style="44" customWidth="1"/>
    <col min="3283" max="3283" width="31.42578125" style="44" customWidth="1"/>
    <col min="3284" max="3284" width="15.42578125" style="44" customWidth="1"/>
    <col min="3285" max="3285" width="13.7109375" style="44" customWidth="1"/>
    <col min="3286" max="3286" width="15.5703125" style="44" customWidth="1"/>
    <col min="3287" max="3287" width="7.85546875" style="44" customWidth="1"/>
    <col min="3288" max="3288" width="12.42578125" style="44" customWidth="1"/>
    <col min="3289" max="3290" width="11.140625" style="44" customWidth="1"/>
    <col min="3291" max="3291" width="12.28515625" style="44" customWidth="1"/>
    <col min="3292" max="3292" width="11.140625" style="44" customWidth="1"/>
    <col min="3293" max="3293" width="12.42578125" style="44" customWidth="1"/>
    <col min="3294" max="3294" width="11.140625" style="44" customWidth="1"/>
    <col min="3295" max="3295" width="15.42578125" style="44" customWidth="1"/>
    <col min="3296" max="3296" width="12" style="44" customWidth="1"/>
    <col min="3297" max="3297" width="26.85546875" style="44" customWidth="1"/>
    <col min="3298" max="3299" width="11.42578125" style="44" customWidth="1"/>
    <col min="3300" max="3300" width="39.85546875" style="44" customWidth="1"/>
    <col min="3301" max="3301" width="5.7109375" style="44" customWidth="1"/>
    <col min="3302" max="3304" width="9.140625" style="44" customWidth="1"/>
    <col min="3305" max="3306" width="19" style="44" customWidth="1"/>
    <col min="3307" max="3308" width="15.85546875" style="44" customWidth="1"/>
    <col min="3309" max="3320" width="11.42578125" style="44"/>
    <col min="3321" max="3321" width="13" style="44" customWidth="1"/>
    <col min="3322" max="3323" width="12.7109375" style="44" customWidth="1"/>
    <col min="3324" max="3324" width="11.42578125" style="44"/>
    <col min="3325" max="3325" width="13" style="44" customWidth="1"/>
    <col min="3326" max="3328" width="12.7109375" style="44" customWidth="1"/>
    <col min="3329" max="3329" width="13" style="44" customWidth="1"/>
    <col min="3330" max="3537" width="11.42578125" style="44"/>
    <col min="3538" max="3538" width="7.140625" style="44" customWidth="1"/>
    <col min="3539" max="3539" width="31.42578125" style="44" customWidth="1"/>
    <col min="3540" max="3540" width="15.42578125" style="44" customWidth="1"/>
    <col min="3541" max="3541" width="13.7109375" style="44" customWidth="1"/>
    <col min="3542" max="3542" width="15.5703125" style="44" customWidth="1"/>
    <col min="3543" max="3543" width="7.85546875" style="44" customWidth="1"/>
    <col min="3544" max="3544" width="12.42578125" style="44" customWidth="1"/>
    <col min="3545" max="3546" width="11.140625" style="44" customWidth="1"/>
    <col min="3547" max="3547" width="12.28515625" style="44" customWidth="1"/>
    <col min="3548" max="3548" width="11.140625" style="44" customWidth="1"/>
    <col min="3549" max="3549" width="12.42578125" style="44" customWidth="1"/>
    <col min="3550" max="3550" width="11.140625" style="44" customWidth="1"/>
    <col min="3551" max="3551" width="15.42578125" style="44" customWidth="1"/>
    <col min="3552" max="3552" width="12" style="44" customWidth="1"/>
    <col min="3553" max="3553" width="26.85546875" style="44" customWidth="1"/>
    <col min="3554" max="3555" width="11.42578125" style="44" customWidth="1"/>
    <col min="3556" max="3556" width="39.85546875" style="44" customWidth="1"/>
    <col min="3557" max="3557" width="5.7109375" style="44" customWidth="1"/>
    <col min="3558" max="3560" width="9.140625" style="44" customWidth="1"/>
    <col min="3561" max="3562" width="19" style="44" customWidth="1"/>
    <col min="3563" max="3564" width="15.85546875" style="44" customWidth="1"/>
    <col min="3565" max="3576" width="11.42578125" style="44"/>
    <col min="3577" max="3577" width="13" style="44" customWidth="1"/>
    <col min="3578" max="3579" width="12.7109375" style="44" customWidth="1"/>
    <col min="3580" max="3580" width="11.42578125" style="44"/>
    <col min="3581" max="3581" width="13" style="44" customWidth="1"/>
    <col min="3582" max="3584" width="12.7109375" style="44" customWidth="1"/>
    <col min="3585" max="3585" width="13" style="44" customWidth="1"/>
    <col min="3586" max="3793" width="11.42578125" style="44"/>
    <col min="3794" max="3794" width="7.140625" style="44" customWidth="1"/>
    <col min="3795" max="3795" width="31.42578125" style="44" customWidth="1"/>
    <col min="3796" max="3796" width="15.42578125" style="44" customWidth="1"/>
    <col min="3797" max="3797" width="13.7109375" style="44" customWidth="1"/>
    <col min="3798" max="3798" width="15.5703125" style="44" customWidth="1"/>
    <col min="3799" max="3799" width="7.85546875" style="44" customWidth="1"/>
    <col min="3800" max="3800" width="12.42578125" style="44" customWidth="1"/>
    <col min="3801" max="3802" width="11.140625" style="44" customWidth="1"/>
    <col min="3803" max="3803" width="12.28515625" style="44" customWidth="1"/>
    <col min="3804" max="3804" width="11.140625" style="44" customWidth="1"/>
    <col min="3805" max="3805" width="12.42578125" style="44" customWidth="1"/>
    <col min="3806" max="3806" width="11.140625" style="44" customWidth="1"/>
    <col min="3807" max="3807" width="15.42578125" style="44" customWidth="1"/>
    <col min="3808" max="3808" width="12" style="44" customWidth="1"/>
    <col min="3809" max="3809" width="26.85546875" style="44" customWidth="1"/>
    <col min="3810" max="3811" width="11.42578125" style="44" customWidth="1"/>
    <col min="3812" max="3812" width="39.85546875" style="44" customWidth="1"/>
    <col min="3813" max="3813" width="5.7109375" style="44" customWidth="1"/>
    <col min="3814" max="3816" width="9.140625" style="44" customWidth="1"/>
    <col min="3817" max="3818" width="19" style="44" customWidth="1"/>
    <col min="3819" max="3820" width="15.85546875" style="44" customWidth="1"/>
    <col min="3821" max="3832" width="11.42578125" style="44"/>
    <col min="3833" max="3833" width="13" style="44" customWidth="1"/>
    <col min="3834" max="3835" width="12.7109375" style="44" customWidth="1"/>
    <col min="3836" max="3836" width="11.42578125" style="44"/>
    <col min="3837" max="3837" width="13" style="44" customWidth="1"/>
    <col min="3838" max="3840" width="12.7109375" style="44" customWidth="1"/>
    <col min="3841" max="3841" width="13" style="44" customWidth="1"/>
    <col min="3842" max="4049" width="11.42578125" style="44"/>
    <col min="4050" max="4050" width="7.140625" style="44" customWidth="1"/>
    <col min="4051" max="4051" width="31.42578125" style="44" customWidth="1"/>
    <col min="4052" max="4052" width="15.42578125" style="44" customWidth="1"/>
    <col min="4053" max="4053" width="13.7109375" style="44" customWidth="1"/>
    <col min="4054" max="4054" width="15.5703125" style="44" customWidth="1"/>
    <col min="4055" max="4055" width="7.85546875" style="44" customWidth="1"/>
    <col min="4056" max="4056" width="12.42578125" style="44" customWidth="1"/>
    <col min="4057" max="4058" width="11.140625" style="44" customWidth="1"/>
    <col min="4059" max="4059" width="12.28515625" style="44" customWidth="1"/>
    <col min="4060" max="4060" width="11.140625" style="44" customWidth="1"/>
    <col min="4061" max="4061" width="12.42578125" style="44" customWidth="1"/>
    <col min="4062" max="4062" width="11.140625" style="44" customWidth="1"/>
    <col min="4063" max="4063" width="15.42578125" style="44" customWidth="1"/>
    <col min="4064" max="4064" width="12" style="44" customWidth="1"/>
    <col min="4065" max="4065" width="26.85546875" style="44" customWidth="1"/>
    <col min="4066" max="4067" width="11.42578125" style="44" customWidth="1"/>
    <col min="4068" max="4068" width="39.85546875" style="44" customWidth="1"/>
    <col min="4069" max="4069" width="5.7109375" style="44" customWidth="1"/>
    <col min="4070" max="4072" width="9.140625" style="44" customWidth="1"/>
    <col min="4073" max="4074" width="19" style="44" customWidth="1"/>
    <col min="4075" max="4076" width="15.85546875" style="44" customWidth="1"/>
    <col min="4077" max="4088" width="11.42578125" style="44"/>
    <col min="4089" max="4089" width="13" style="44" customWidth="1"/>
    <col min="4090" max="4091" width="12.7109375" style="44" customWidth="1"/>
    <col min="4092" max="4092" width="11.42578125" style="44"/>
    <col min="4093" max="4093" width="13" style="44" customWidth="1"/>
    <col min="4094" max="4096" width="12.7109375" style="44" customWidth="1"/>
    <col min="4097" max="4097" width="13" style="44" customWidth="1"/>
    <col min="4098" max="4305" width="11.42578125" style="44"/>
    <col min="4306" max="4306" width="7.140625" style="44" customWidth="1"/>
    <col min="4307" max="4307" width="31.42578125" style="44" customWidth="1"/>
    <col min="4308" max="4308" width="15.42578125" style="44" customWidth="1"/>
    <col min="4309" max="4309" width="13.7109375" style="44" customWidth="1"/>
    <col min="4310" max="4310" width="15.5703125" style="44" customWidth="1"/>
    <col min="4311" max="4311" width="7.85546875" style="44" customWidth="1"/>
    <col min="4312" max="4312" width="12.42578125" style="44" customWidth="1"/>
    <col min="4313" max="4314" width="11.140625" style="44" customWidth="1"/>
    <col min="4315" max="4315" width="12.28515625" style="44" customWidth="1"/>
    <col min="4316" max="4316" width="11.140625" style="44" customWidth="1"/>
    <col min="4317" max="4317" width="12.42578125" style="44" customWidth="1"/>
    <col min="4318" max="4318" width="11.140625" style="44" customWidth="1"/>
    <col min="4319" max="4319" width="15.42578125" style="44" customWidth="1"/>
    <col min="4320" max="4320" width="12" style="44" customWidth="1"/>
    <col min="4321" max="4321" width="26.85546875" style="44" customWidth="1"/>
    <col min="4322" max="4323" width="11.42578125" style="44" customWidth="1"/>
    <col min="4324" max="4324" width="39.85546875" style="44" customWidth="1"/>
    <col min="4325" max="4325" width="5.7109375" style="44" customWidth="1"/>
    <col min="4326" max="4328" width="9.140625" style="44" customWidth="1"/>
    <col min="4329" max="4330" width="19" style="44" customWidth="1"/>
    <col min="4331" max="4332" width="15.85546875" style="44" customWidth="1"/>
    <col min="4333" max="4344" width="11.42578125" style="44"/>
    <col min="4345" max="4345" width="13" style="44" customWidth="1"/>
    <col min="4346" max="4347" width="12.7109375" style="44" customWidth="1"/>
    <col min="4348" max="4348" width="11.42578125" style="44"/>
    <col min="4349" max="4349" width="13" style="44" customWidth="1"/>
    <col min="4350" max="4352" width="12.7109375" style="44" customWidth="1"/>
    <col min="4353" max="4353" width="13" style="44" customWidth="1"/>
    <col min="4354" max="4561" width="11.42578125" style="44"/>
    <col min="4562" max="4562" width="7.140625" style="44" customWidth="1"/>
    <col min="4563" max="4563" width="31.42578125" style="44" customWidth="1"/>
    <col min="4564" max="4564" width="15.42578125" style="44" customWidth="1"/>
    <col min="4565" max="4565" width="13.7109375" style="44" customWidth="1"/>
    <col min="4566" max="4566" width="15.5703125" style="44" customWidth="1"/>
    <col min="4567" max="4567" width="7.85546875" style="44" customWidth="1"/>
    <col min="4568" max="4568" width="12.42578125" style="44" customWidth="1"/>
    <col min="4569" max="4570" width="11.140625" style="44" customWidth="1"/>
    <col min="4571" max="4571" width="12.28515625" style="44" customWidth="1"/>
    <col min="4572" max="4572" width="11.140625" style="44" customWidth="1"/>
    <col min="4573" max="4573" width="12.42578125" style="44" customWidth="1"/>
    <col min="4574" max="4574" width="11.140625" style="44" customWidth="1"/>
    <col min="4575" max="4575" width="15.42578125" style="44" customWidth="1"/>
    <col min="4576" max="4576" width="12" style="44" customWidth="1"/>
    <col min="4577" max="4577" width="26.85546875" style="44" customWidth="1"/>
    <col min="4578" max="4579" width="11.42578125" style="44" customWidth="1"/>
    <col min="4580" max="4580" width="39.85546875" style="44" customWidth="1"/>
    <col min="4581" max="4581" width="5.7109375" style="44" customWidth="1"/>
    <col min="4582" max="4584" width="9.140625" style="44" customWidth="1"/>
    <col min="4585" max="4586" width="19" style="44" customWidth="1"/>
    <col min="4587" max="4588" width="15.85546875" style="44" customWidth="1"/>
    <col min="4589" max="4600" width="11.42578125" style="44"/>
    <col min="4601" max="4601" width="13" style="44" customWidth="1"/>
    <col min="4602" max="4603" width="12.7109375" style="44" customWidth="1"/>
    <col min="4604" max="4604" width="11.42578125" style="44"/>
    <col min="4605" max="4605" width="13" style="44" customWidth="1"/>
    <col min="4606" max="4608" width="12.7109375" style="44" customWidth="1"/>
    <col min="4609" max="4609" width="13" style="44" customWidth="1"/>
    <col min="4610" max="4817" width="11.42578125" style="44"/>
    <col min="4818" max="4818" width="7.140625" style="44" customWidth="1"/>
    <col min="4819" max="4819" width="31.42578125" style="44" customWidth="1"/>
    <col min="4820" max="4820" width="15.42578125" style="44" customWidth="1"/>
    <col min="4821" max="4821" width="13.7109375" style="44" customWidth="1"/>
    <col min="4822" max="4822" width="15.5703125" style="44" customWidth="1"/>
    <col min="4823" max="4823" width="7.85546875" style="44" customWidth="1"/>
    <col min="4824" max="4824" width="12.42578125" style="44" customWidth="1"/>
    <col min="4825" max="4826" width="11.140625" style="44" customWidth="1"/>
    <col min="4827" max="4827" width="12.28515625" style="44" customWidth="1"/>
    <col min="4828" max="4828" width="11.140625" style="44" customWidth="1"/>
    <col min="4829" max="4829" width="12.42578125" style="44" customWidth="1"/>
    <col min="4830" max="4830" width="11.140625" style="44" customWidth="1"/>
    <col min="4831" max="4831" width="15.42578125" style="44" customWidth="1"/>
    <col min="4832" max="4832" width="12" style="44" customWidth="1"/>
    <col min="4833" max="4833" width="26.85546875" style="44" customWidth="1"/>
    <col min="4834" max="4835" width="11.42578125" style="44" customWidth="1"/>
    <col min="4836" max="4836" width="39.85546875" style="44" customWidth="1"/>
    <col min="4837" max="4837" width="5.7109375" style="44" customWidth="1"/>
    <col min="4838" max="4840" width="9.140625" style="44" customWidth="1"/>
    <col min="4841" max="4842" width="19" style="44" customWidth="1"/>
    <col min="4843" max="4844" width="15.85546875" style="44" customWidth="1"/>
    <col min="4845" max="4856" width="11.42578125" style="44"/>
    <col min="4857" max="4857" width="13" style="44" customWidth="1"/>
    <col min="4858" max="4859" width="12.7109375" style="44" customWidth="1"/>
    <col min="4860" max="4860" width="11.42578125" style="44"/>
    <col min="4861" max="4861" width="13" style="44" customWidth="1"/>
    <col min="4862" max="4864" width="12.7109375" style="44" customWidth="1"/>
    <col min="4865" max="4865" width="13" style="44" customWidth="1"/>
    <col min="4866" max="5073" width="11.42578125" style="44"/>
    <col min="5074" max="5074" width="7.140625" style="44" customWidth="1"/>
    <col min="5075" max="5075" width="31.42578125" style="44" customWidth="1"/>
    <col min="5076" max="5076" width="15.42578125" style="44" customWidth="1"/>
    <col min="5077" max="5077" width="13.7109375" style="44" customWidth="1"/>
    <col min="5078" max="5078" width="15.5703125" style="44" customWidth="1"/>
    <col min="5079" max="5079" width="7.85546875" style="44" customWidth="1"/>
    <col min="5080" max="5080" width="12.42578125" style="44" customWidth="1"/>
    <col min="5081" max="5082" width="11.140625" style="44" customWidth="1"/>
    <col min="5083" max="5083" width="12.28515625" style="44" customWidth="1"/>
    <col min="5084" max="5084" width="11.140625" style="44" customWidth="1"/>
    <col min="5085" max="5085" width="12.42578125" style="44" customWidth="1"/>
    <col min="5086" max="5086" width="11.140625" style="44" customWidth="1"/>
    <col min="5087" max="5087" width="15.42578125" style="44" customWidth="1"/>
    <col min="5088" max="5088" width="12" style="44" customWidth="1"/>
    <col min="5089" max="5089" width="26.85546875" style="44" customWidth="1"/>
    <col min="5090" max="5091" width="11.42578125" style="44" customWidth="1"/>
    <col min="5092" max="5092" width="39.85546875" style="44" customWidth="1"/>
    <col min="5093" max="5093" width="5.7109375" style="44" customWidth="1"/>
    <col min="5094" max="5096" width="9.140625" style="44" customWidth="1"/>
    <col min="5097" max="5098" width="19" style="44" customWidth="1"/>
    <col min="5099" max="5100" width="15.85546875" style="44" customWidth="1"/>
    <col min="5101" max="5112" width="11.42578125" style="44"/>
    <col min="5113" max="5113" width="13" style="44" customWidth="1"/>
    <col min="5114" max="5115" width="12.7109375" style="44" customWidth="1"/>
    <col min="5116" max="5116" width="11.42578125" style="44"/>
    <col min="5117" max="5117" width="13" style="44" customWidth="1"/>
    <col min="5118" max="5120" width="12.7109375" style="44" customWidth="1"/>
    <col min="5121" max="5121" width="13" style="44" customWidth="1"/>
    <col min="5122" max="5329" width="11.42578125" style="44"/>
    <col min="5330" max="5330" width="7.140625" style="44" customWidth="1"/>
    <col min="5331" max="5331" width="31.42578125" style="44" customWidth="1"/>
    <col min="5332" max="5332" width="15.42578125" style="44" customWidth="1"/>
    <col min="5333" max="5333" width="13.7109375" style="44" customWidth="1"/>
    <col min="5334" max="5334" width="15.5703125" style="44" customWidth="1"/>
    <col min="5335" max="5335" width="7.85546875" style="44" customWidth="1"/>
    <col min="5336" max="5336" width="12.42578125" style="44" customWidth="1"/>
    <col min="5337" max="5338" width="11.140625" style="44" customWidth="1"/>
    <col min="5339" max="5339" width="12.28515625" style="44" customWidth="1"/>
    <col min="5340" max="5340" width="11.140625" style="44" customWidth="1"/>
    <col min="5341" max="5341" width="12.42578125" style="44" customWidth="1"/>
    <col min="5342" max="5342" width="11.140625" style="44" customWidth="1"/>
    <col min="5343" max="5343" width="15.42578125" style="44" customWidth="1"/>
    <col min="5344" max="5344" width="12" style="44" customWidth="1"/>
    <col min="5345" max="5345" width="26.85546875" style="44" customWidth="1"/>
    <col min="5346" max="5347" width="11.42578125" style="44" customWidth="1"/>
    <col min="5348" max="5348" width="39.85546875" style="44" customWidth="1"/>
    <col min="5349" max="5349" width="5.7109375" style="44" customWidth="1"/>
    <col min="5350" max="5352" width="9.140625" style="44" customWidth="1"/>
    <col min="5353" max="5354" width="19" style="44" customWidth="1"/>
    <col min="5355" max="5356" width="15.85546875" style="44" customWidth="1"/>
    <col min="5357" max="5368" width="11.42578125" style="44"/>
    <col min="5369" max="5369" width="13" style="44" customWidth="1"/>
    <col min="5370" max="5371" width="12.7109375" style="44" customWidth="1"/>
    <col min="5372" max="5372" width="11.42578125" style="44"/>
    <col min="5373" max="5373" width="13" style="44" customWidth="1"/>
    <col min="5374" max="5376" width="12.7109375" style="44" customWidth="1"/>
    <col min="5377" max="5377" width="13" style="44" customWidth="1"/>
    <col min="5378" max="5585" width="11.42578125" style="44"/>
    <col min="5586" max="5586" width="7.140625" style="44" customWidth="1"/>
    <col min="5587" max="5587" width="31.42578125" style="44" customWidth="1"/>
    <col min="5588" max="5588" width="15.42578125" style="44" customWidth="1"/>
    <col min="5589" max="5589" width="13.7109375" style="44" customWidth="1"/>
    <col min="5590" max="5590" width="15.5703125" style="44" customWidth="1"/>
    <col min="5591" max="5591" width="7.85546875" style="44" customWidth="1"/>
    <col min="5592" max="5592" width="12.42578125" style="44" customWidth="1"/>
    <col min="5593" max="5594" width="11.140625" style="44" customWidth="1"/>
    <col min="5595" max="5595" width="12.28515625" style="44" customWidth="1"/>
    <col min="5596" max="5596" width="11.140625" style="44" customWidth="1"/>
    <col min="5597" max="5597" width="12.42578125" style="44" customWidth="1"/>
    <col min="5598" max="5598" width="11.140625" style="44" customWidth="1"/>
    <col min="5599" max="5599" width="15.42578125" style="44" customWidth="1"/>
    <col min="5600" max="5600" width="12" style="44" customWidth="1"/>
    <col min="5601" max="5601" width="26.85546875" style="44" customWidth="1"/>
    <col min="5602" max="5603" width="11.42578125" style="44" customWidth="1"/>
    <col min="5604" max="5604" width="39.85546875" style="44" customWidth="1"/>
    <col min="5605" max="5605" width="5.7109375" style="44" customWidth="1"/>
    <col min="5606" max="5608" width="9.140625" style="44" customWidth="1"/>
    <col min="5609" max="5610" width="19" style="44" customWidth="1"/>
    <col min="5611" max="5612" width="15.85546875" style="44" customWidth="1"/>
    <col min="5613" max="5624" width="11.42578125" style="44"/>
    <col min="5625" max="5625" width="13" style="44" customWidth="1"/>
    <col min="5626" max="5627" width="12.7109375" style="44" customWidth="1"/>
    <col min="5628" max="5628" width="11.42578125" style="44"/>
    <col min="5629" max="5629" width="13" style="44" customWidth="1"/>
    <col min="5630" max="5632" width="12.7109375" style="44" customWidth="1"/>
    <col min="5633" max="5633" width="13" style="44" customWidth="1"/>
    <col min="5634" max="5841" width="11.42578125" style="44"/>
    <col min="5842" max="5842" width="7.140625" style="44" customWidth="1"/>
    <col min="5843" max="5843" width="31.42578125" style="44" customWidth="1"/>
    <col min="5844" max="5844" width="15.42578125" style="44" customWidth="1"/>
    <col min="5845" max="5845" width="13.7109375" style="44" customWidth="1"/>
    <col min="5846" max="5846" width="15.5703125" style="44" customWidth="1"/>
    <col min="5847" max="5847" width="7.85546875" style="44" customWidth="1"/>
    <col min="5848" max="5848" width="12.42578125" style="44" customWidth="1"/>
    <col min="5849" max="5850" width="11.140625" style="44" customWidth="1"/>
    <col min="5851" max="5851" width="12.28515625" style="44" customWidth="1"/>
    <col min="5852" max="5852" width="11.140625" style="44" customWidth="1"/>
    <col min="5853" max="5853" width="12.42578125" style="44" customWidth="1"/>
    <col min="5854" max="5854" width="11.140625" style="44" customWidth="1"/>
    <col min="5855" max="5855" width="15.42578125" style="44" customWidth="1"/>
    <col min="5856" max="5856" width="12" style="44" customWidth="1"/>
    <col min="5857" max="5857" width="26.85546875" style="44" customWidth="1"/>
    <col min="5858" max="5859" width="11.42578125" style="44" customWidth="1"/>
    <col min="5860" max="5860" width="39.85546875" style="44" customWidth="1"/>
    <col min="5861" max="5861" width="5.7109375" style="44" customWidth="1"/>
    <col min="5862" max="5864" width="9.140625" style="44" customWidth="1"/>
    <col min="5865" max="5866" width="19" style="44" customWidth="1"/>
    <col min="5867" max="5868" width="15.85546875" style="44" customWidth="1"/>
    <col min="5869" max="5880" width="11.42578125" style="44"/>
    <col min="5881" max="5881" width="13" style="44" customWidth="1"/>
    <col min="5882" max="5883" width="12.7109375" style="44" customWidth="1"/>
    <col min="5884" max="5884" width="11.42578125" style="44"/>
    <col min="5885" max="5885" width="13" style="44" customWidth="1"/>
    <col min="5886" max="5888" width="12.7109375" style="44" customWidth="1"/>
    <col min="5889" max="5889" width="13" style="44" customWidth="1"/>
    <col min="5890" max="6097" width="11.42578125" style="44"/>
    <col min="6098" max="6098" width="7.140625" style="44" customWidth="1"/>
    <col min="6099" max="6099" width="31.42578125" style="44" customWidth="1"/>
    <col min="6100" max="6100" width="15.42578125" style="44" customWidth="1"/>
    <col min="6101" max="6101" width="13.7109375" style="44" customWidth="1"/>
    <col min="6102" max="6102" width="15.5703125" style="44" customWidth="1"/>
    <col min="6103" max="6103" width="7.85546875" style="44" customWidth="1"/>
    <col min="6104" max="6104" width="12.42578125" style="44" customWidth="1"/>
    <col min="6105" max="6106" width="11.140625" style="44" customWidth="1"/>
    <col min="6107" max="6107" width="12.28515625" style="44" customWidth="1"/>
    <col min="6108" max="6108" width="11.140625" style="44" customWidth="1"/>
    <col min="6109" max="6109" width="12.42578125" style="44" customWidth="1"/>
    <col min="6110" max="6110" width="11.140625" style="44" customWidth="1"/>
    <col min="6111" max="6111" width="15.42578125" style="44" customWidth="1"/>
    <col min="6112" max="6112" width="12" style="44" customWidth="1"/>
    <col min="6113" max="6113" width="26.85546875" style="44" customWidth="1"/>
    <col min="6114" max="6115" width="11.42578125" style="44" customWidth="1"/>
    <col min="6116" max="6116" width="39.85546875" style="44" customWidth="1"/>
    <col min="6117" max="6117" width="5.7109375" style="44" customWidth="1"/>
    <col min="6118" max="6120" width="9.140625" style="44" customWidth="1"/>
    <col min="6121" max="6122" width="19" style="44" customWidth="1"/>
    <col min="6123" max="6124" width="15.85546875" style="44" customWidth="1"/>
    <col min="6125" max="6136" width="11.42578125" style="44"/>
    <col min="6137" max="6137" width="13" style="44" customWidth="1"/>
    <col min="6138" max="6139" width="12.7109375" style="44" customWidth="1"/>
    <col min="6140" max="6140" width="11.42578125" style="44"/>
    <col min="6141" max="6141" width="13" style="44" customWidth="1"/>
    <col min="6142" max="6144" width="12.7109375" style="44" customWidth="1"/>
    <col min="6145" max="6145" width="13" style="44" customWidth="1"/>
    <col min="6146" max="6353" width="11.42578125" style="44"/>
    <col min="6354" max="6354" width="7.140625" style="44" customWidth="1"/>
    <col min="6355" max="6355" width="31.42578125" style="44" customWidth="1"/>
    <col min="6356" max="6356" width="15.42578125" style="44" customWidth="1"/>
    <col min="6357" max="6357" width="13.7109375" style="44" customWidth="1"/>
    <col min="6358" max="6358" width="15.5703125" style="44" customWidth="1"/>
    <col min="6359" max="6359" width="7.85546875" style="44" customWidth="1"/>
    <col min="6360" max="6360" width="12.42578125" style="44" customWidth="1"/>
    <col min="6361" max="6362" width="11.140625" style="44" customWidth="1"/>
    <col min="6363" max="6363" width="12.28515625" style="44" customWidth="1"/>
    <col min="6364" max="6364" width="11.140625" style="44" customWidth="1"/>
    <col min="6365" max="6365" width="12.42578125" style="44" customWidth="1"/>
    <col min="6366" max="6366" width="11.140625" style="44" customWidth="1"/>
    <col min="6367" max="6367" width="15.42578125" style="44" customWidth="1"/>
    <col min="6368" max="6368" width="12" style="44" customWidth="1"/>
    <col min="6369" max="6369" width="26.85546875" style="44" customWidth="1"/>
    <col min="6370" max="6371" width="11.42578125" style="44" customWidth="1"/>
    <col min="6372" max="6372" width="39.85546875" style="44" customWidth="1"/>
    <col min="6373" max="6373" width="5.7109375" style="44" customWidth="1"/>
    <col min="6374" max="6376" width="9.140625" style="44" customWidth="1"/>
    <col min="6377" max="6378" width="19" style="44" customWidth="1"/>
    <col min="6379" max="6380" width="15.85546875" style="44" customWidth="1"/>
    <col min="6381" max="6392" width="11.42578125" style="44"/>
    <col min="6393" max="6393" width="13" style="44" customWidth="1"/>
    <col min="6394" max="6395" width="12.7109375" style="44" customWidth="1"/>
    <col min="6396" max="6396" width="11.42578125" style="44"/>
    <col min="6397" max="6397" width="13" style="44" customWidth="1"/>
    <col min="6398" max="6400" width="12.7109375" style="44" customWidth="1"/>
    <col min="6401" max="6401" width="13" style="44" customWidth="1"/>
    <col min="6402" max="6609" width="11.42578125" style="44"/>
    <col min="6610" max="6610" width="7.140625" style="44" customWidth="1"/>
    <col min="6611" max="6611" width="31.42578125" style="44" customWidth="1"/>
    <col min="6612" max="6612" width="15.42578125" style="44" customWidth="1"/>
    <col min="6613" max="6613" width="13.7109375" style="44" customWidth="1"/>
    <col min="6614" max="6614" width="15.5703125" style="44" customWidth="1"/>
    <col min="6615" max="6615" width="7.85546875" style="44" customWidth="1"/>
    <col min="6616" max="6616" width="12.42578125" style="44" customWidth="1"/>
    <col min="6617" max="6618" width="11.140625" style="44" customWidth="1"/>
    <col min="6619" max="6619" width="12.28515625" style="44" customWidth="1"/>
    <col min="6620" max="6620" width="11.140625" style="44" customWidth="1"/>
    <col min="6621" max="6621" width="12.42578125" style="44" customWidth="1"/>
    <col min="6622" max="6622" width="11.140625" style="44" customWidth="1"/>
    <col min="6623" max="6623" width="15.42578125" style="44" customWidth="1"/>
    <col min="6624" max="6624" width="12" style="44" customWidth="1"/>
    <col min="6625" max="6625" width="26.85546875" style="44" customWidth="1"/>
    <col min="6626" max="6627" width="11.42578125" style="44" customWidth="1"/>
    <col min="6628" max="6628" width="39.85546875" style="44" customWidth="1"/>
    <col min="6629" max="6629" width="5.7109375" style="44" customWidth="1"/>
    <col min="6630" max="6632" width="9.140625" style="44" customWidth="1"/>
    <col min="6633" max="6634" width="19" style="44" customWidth="1"/>
    <col min="6635" max="6636" width="15.85546875" style="44" customWidth="1"/>
    <col min="6637" max="6648" width="11.42578125" style="44"/>
    <col min="6649" max="6649" width="13" style="44" customWidth="1"/>
    <col min="6650" max="6651" width="12.7109375" style="44" customWidth="1"/>
    <col min="6652" max="6652" width="11.42578125" style="44"/>
    <col min="6653" max="6653" width="13" style="44" customWidth="1"/>
    <col min="6654" max="6656" width="12.7109375" style="44" customWidth="1"/>
    <col min="6657" max="6657" width="13" style="44" customWidth="1"/>
    <col min="6658" max="6865" width="11.42578125" style="44"/>
    <col min="6866" max="6866" width="7.140625" style="44" customWidth="1"/>
    <col min="6867" max="6867" width="31.42578125" style="44" customWidth="1"/>
    <col min="6868" max="6868" width="15.42578125" style="44" customWidth="1"/>
    <col min="6869" max="6869" width="13.7109375" style="44" customWidth="1"/>
    <col min="6870" max="6870" width="15.5703125" style="44" customWidth="1"/>
    <col min="6871" max="6871" width="7.85546875" style="44" customWidth="1"/>
    <col min="6872" max="6872" width="12.42578125" style="44" customWidth="1"/>
    <col min="6873" max="6874" width="11.140625" style="44" customWidth="1"/>
    <col min="6875" max="6875" width="12.28515625" style="44" customWidth="1"/>
    <col min="6876" max="6876" width="11.140625" style="44" customWidth="1"/>
    <col min="6877" max="6877" width="12.42578125" style="44" customWidth="1"/>
    <col min="6878" max="6878" width="11.140625" style="44" customWidth="1"/>
    <col min="6879" max="6879" width="15.42578125" style="44" customWidth="1"/>
    <col min="6880" max="6880" width="12" style="44" customWidth="1"/>
    <col min="6881" max="6881" width="26.85546875" style="44" customWidth="1"/>
    <col min="6882" max="6883" width="11.42578125" style="44" customWidth="1"/>
    <col min="6884" max="6884" width="39.85546875" style="44" customWidth="1"/>
    <col min="6885" max="6885" width="5.7109375" style="44" customWidth="1"/>
    <col min="6886" max="6888" width="9.140625" style="44" customWidth="1"/>
    <col min="6889" max="6890" width="19" style="44" customWidth="1"/>
    <col min="6891" max="6892" width="15.85546875" style="44" customWidth="1"/>
    <col min="6893" max="6904" width="11.42578125" style="44"/>
    <col min="6905" max="6905" width="13" style="44" customWidth="1"/>
    <col min="6906" max="6907" width="12.7109375" style="44" customWidth="1"/>
    <col min="6908" max="6908" width="11.42578125" style="44"/>
    <col min="6909" max="6909" width="13" style="44" customWidth="1"/>
    <col min="6910" max="6912" width="12.7109375" style="44" customWidth="1"/>
    <col min="6913" max="6913" width="13" style="44" customWidth="1"/>
    <col min="6914" max="7121" width="11.42578125" style="44"/>
    <col min="7122" max="7122" width="7.140625" style="44" customWidth="1"/>
    <col min="7123" max="7123" width="31.42578125" style="44" customWidth="1"/>
    <col min="7124" max="7124" width="15.42578125" style="44" customWidth="1"/>
    <col min="7125" max="7125" width="13.7109375" style="44" customWidth="1"/>
    <col min="7126" max="7126" width="15.5703125" style="44" customWidth="1"/>
    <col min="7127" max="7127" width="7.85546875" style="44" customWidth="1"/>
    <col min="7128" max="7128" width="12.42578125" style="44" customWidth="1"/>
    <col min="7129" max="7130" width="11.140625" style="44" customWidth="1"/>
    <col min="7131" max="7131" width="12.28515625" style="44" customWidth="1"/>
    <col min="7132" max="7132" width="11.140625" style="44" customWidth="1"/>
    <col min="7133" max="7133" width="12.42578125" style="44" customWidth="1"/>
    <col min="7134" max="7134" width="11.140625" style="44" customWidth="1"/>
    <col min="7135" max="7135" width="15.42578125" style="44" customWidth="1"/>
    <col min="7136" max="7136" width="12" style="44" customWidth="1"/>
    <col min="7137" max="7137" width="26.85546875" style="44" customWidth="1"/>
    <col min="7138" max="7139" width="11.42578125" style="44" customWidth="1"/>
    <col min="7140" max="7140" width="39.85546875" style="44" customWidth="1"/>
    <col min="7141" max="7141" width="5.7109375" style="44" customWidth="1"/>
    <col min="7142" max="7144" width="9.140625" style="44" customWidth="1"/>
    <col min="7145" max="7146" width="19" style="44" customWidth="1"/>
    <col min="7147" max="7148" width="15.85546875" style="44" customWidth="1"/>
    <col min="7149" max="7160" width="11.42578125" style="44"/>
    <col min="7161" max="7161" width="13" style="44" customWidth="1"/>
    <col min="7162" max="7163" width="12.7109375" style="44" customWidth="1"/>
    <col min="7164" max="7164" width="11.42578125" style="44"/>
    <col min="7165" max="7165" width="13" style="44" customWidth="1"/>
    <col min="7166" max="7168" width="12.7109375" style="44" customWidth="1"/>
    <col min="7169" max="7169" width="13" style="44" customWidth="1"/>
    <col min="7170" max="7377" width="11.42578125" style="44"/>
    <col min="7378" max="7378" width="7.140625" style="44" customWidth="1"/>
    <col min="7379" max="7379" width="31.42578125" style="44" customWidth="1"/>
    <col min="7380" max="7380" width="15.42578125" style="44" customWidth="1"/>
    <col min="7381" max="7381" width="13.7109375" style="44" customWidth="1"/>
    <col min="7382" max="7382" width="15.5703125" style="44" customWidth="1"/>
    <col min="7383" max="7383" width="7.85546875" style="44" customWidth="1"/>
    <col min="7384" max="7384" width="12.42578125" style="44" customWidth="1"/>
    <col min="7385" max="7386" width="11.140625" style="44" customWidth="1"/>
    <col min="7387" max="7387" width="12.28515625" style="44" customWidth="1"/>
    <col min="7388" max="7388" width="11.140625" style="44" customWidth="1"/>
    <col min="7389" max="7389" width="12.42578125" style="44" customWidth="1"/>
    <col min="7390" max="7390" width="11.140625" style="44" customWidth="1"/>
    <col min="7391" max="7391" width="15.42578125" style="44" customWidth="1"/>
    <col min="7392" max="7392" width="12" style="44" customWidth="1"/>
    <col min="7393" max="7393" width="26.85546875" style="44" customWidth="1"/>
    <col min="7394" max="7395" width="11.42578125" style="44" customWidth="1"/>
    <col min="7396" max="7396" width="39.85546875" style="44" customWidth="1"/>
    <col min="7397" max="7397" width="5.7109375" style="44" customWidth="1"/>
    <col min="7398" max="7400" width="9.140625" style="44" customWidth="1"/>
    <col min="7401" max="7402" width="19" style="44" customWidth="1"/>
    <col min="7403" max="7404" width="15.85546875" style="44" customWidth="1"/>
    <col min="7405" max="7416" width="11.42578125" style="44"/>
    <col min="7417" max="7417" width="13" style="44" customWidth="1"/>
    <col min="7418" max="7419" width="12.7109375" style="44" customWidth="1"/>
    <col min="7420" max="7420" width="11.42578125" style="44"/>
    <col min="7421" max="7421" width="13" style="44" customWidth="1"/>
    <col min="7422" max="7424" width="12.7109375" style="44" customWidth="1"/>
    <col min="7425" max="7425" width="13" style="44" customWidth="1"/>
    <col min="7426" max="7633" width="11.42578125" style="44"/>
    <col min="7634" max="7634" width="7.140625" style="44" customWidth="1"/>
    <col min="7635" max="7635" width="31.42578125" style="44" customWidth="1"/>
    <col min="7636" max="7636" width="15.42578125" style="44" customWidth="1"/>
    <col min="7637" max="7637" width="13.7109375" style="44" customWidth="1"/>
    <col min="7638" max="7638" width="15.5703125" style="44" customWidth="1"/>
    <col min="7639" max="7639" width="7.85546875" style="44" customWidth="1"/>
    <col min="7640" max="7640" width="12.42578125" style="44" customWidth="1"/>
    <col min="7641" max="7642" width="11.140625" style="44" customWidth="1"/>
    <col min="7643" max="7643" width="12.28515625" style="44" customWidth="1"/>
    <col min="7644" max="7644" width="11.140625" style="44" customWidth="1"/>
    <col min="7645" max="7645" width="12.42578125" style="44" customWidth="1"/>
    <col min="7646" max="7646" width="11.140625" style="44" customWidth="1"/>
    <col min="7647" max="7647" width="15.42578125" style="44" customWidth="1"/>
    <col min="7648" max="7648" width="12" style="44" customWidth="1"/>
    <col min="7649" max="7649" width="26.85546875" style="44" customWidth="1"/>
    <col min="7650" max="7651" width="11.42578125" style="44" customWidth="1"/>
    <col min="7652" max="7652" width="39.85546875" style="44" customWidth="1"/>
    <col min="7653" max="7653" width="5.7109375" style="44" customWidth="1"/>
    <col min="7654" max="7656" width="9.140625" style="44" customWidth="1"/>
    <col min="7657" max="7658" width="19" style="44" customWidth="1"/>
    <col min="7659" max="7660" width="15.85546875" style="44" customWidth="1"/>
    <col min="7661" max="7672" width="11.42578125" style="44"/>
    <col min="7673" max="7673" width="13" style="44" customWidth="1"/>
    <col min="7674" max="7675" width="12.7109375" style="44" customWidth="1"/>
    <col min="7676" max="7676" width="11.42578125" style="44"/>
    <col min="7677" max="7677" width="13" style="44" customWidth="1"/>
    <col min="7678" max="7680" width="12.7109375" style="44" customWidth="1"/>
    <col min="7681" max="7681" width="13" style="44" customWidth="1"/>
    <col min="7682" max="7889" width="11.42578125" style="44"/>
    <col min="7890" max="7890" width="7.140625" style="44" customWidth="1"/>
    <col min="7891" max="7891" width="31.42578125" style="44" customWidth="1"/>
    <col min="7892" max="7892" width="15.42578125" style="44" customWidth="1"/>
    <col min="7893" max="7893" width="13.7109375" style="44" customWidth="1"/>
    <col min="7894" max="7894" width="15.5703125" style="44" customWidth="1"/>
    <col min="7895" max="7895" width="7.85546875" style="44" customWidth="1"/>
    <col min="7896" max="7896" width="12.42578125" style="44" customWidth="1"/>
    <col min="7897" max="7898" width="11.140625" style="44" customWidth="1"/>
    <col min="7899" max="7899" width="12.28515625" style="44" customWidth="1"/>
    <col min="7900" max="7900" width="11.140625" style="44" customWidth="1"/>
    <col min="7901" max="7901" width="12.42578125" style="44" customWidth="1"/>
    <col min="7902" max="7902" width="11.140625" style="44" customWidth="1"/>
    <col min="7903" max="7903" width="15.42578125" style="44" customWidth="1"/>
    <col min="7904" max="7904" width="12" style="44" customWidth="1"/>
    <col min="7905" max="7905" width="26.85546875" style="44" customWidth="1"/>
    <col min="7906" max="7907" width="11.42578125" style="44" customWidth="1"/>
    <col min="7908" max="7908" width="39.85546875" style="44" customWidth="1"/>
    <col min="7909" max="7909" width="5.7109375" style="44" customWidth="1"/>
    <col min="7910" max="7912" width="9.140625" style="44" customWidth="1"/>
    <col min="7913" max="7914" width="19" style="44" customWidth="1"/>
    <col min="7915" max="7916" width="15.85546875" style="44" customWidth="1"/>
    <col min="7917" max="7928" width="11.42578125" style="44"/>
    <col min="7929" max="7929" width="13" style="44" customWidth="1"/>
    <col min="7930" max="7931" width="12.7109375" style="44" customWidth="1"/>
    <col min="7932" max="7932" width="11.42578125" style="44"/>
    <col min="7933" max="7933" width="13" style="44" customWidth="1"/>
    <col min="7934" max="7936" width="12.7109375" style="44" customWidth="1"/>
    <col min="7937" max="7937" width="13" style="44" customWidth="1"/>
    <col min="7938" max="8145" width="11.42578125" style="44"/>
    <col min="8146" max="8146" width="7.140625" style="44" customWidth="1"/>
    <col min="8147" max="8147" width="31.42578125" style="44" customWidth="1"/>
    <col min="8148" max="8148" width="15.42578125" style="44" customWidth="1"/>
    <col min="8149" max="8149" width="13.7109375" style="44" customWidth="1"/>
    <col min="8150" max="8150" width="15.5703125" style="44" customWidth="1"/>
    <col min="8151" max="8151" width="7.85546875" style="44" customWidth="1"/>
    <col min="8152" max="8152" width="12.42578125" style="44" customWidth="1"/>
    <col min="8153" max="8154" width="11.140625" style="44" customWidth="1"/>
    <col min="8155" max="8155" width="12.28515625" style="44" customWidth="1"/>
    <col min="8156" max="8156" width="11.140625" style="44" customWidth="1"/>
    <col min="8157" max="8157" width="12.42578125" style="44" customWidth="1"/>
    <col min="8158" max="8158" width="11.140625" style="44" customWidth="1"/>
    <col min="8159" max="8159" width="15.42578125" style="44" customWidth="1"/>
    <col min="8160" max="8160" width="12" style="44" customWidth="1"/>
    <col min="8161" max="8161" width="26.85546875" style="44" customWidth="1"/>
    <col min="8162" max="8163" width="11.42578125" style="44" customWidth="1"/>
    <col min="8164" max="8164" width="39.85546875" style="44" customWidth="1"/>
    <col min="8165" max="8165" width="5.7109375" style="44" customWidth="1"/>
    <col min="8166" max="8168" width="9.140625" style="44" customWidth="1"/>
    <col min="8169" max="8170" width="19" style="44" customWidth="1"/>
    <col min="8171" max="8172" width="15.85546875" style="44" customWidth="1"/>
    <col min="8173" max="8184" width="11.42578125" style="44"/>
    <col min="8185" max="8185" width="13" style="44" customWidth="1"/>
    <col min="8186" max="8187" width="12.7109375" style="44" customWidth="1"/>
    <col min="8188" max="8188" width="11.42578125" style="44"/>
    <col min="8189" max="8189" width="13" style="44" customWidth="1"/>
    <col min="8190" max="8192" width="12.7109375" style="44" customWidth="1"/>
    <col min="8193" max="8193" width="13" style="44" customWidth="1"/>
    <col min="8194" max="8401" width="11.42578125" style="44"/>
    <col min="8402" max="8402" width="7.140625" style="44" customWidth="1"/>
    <col min="8403" max="8403" width="31.42578125" style="44" customWidth="1"/>
    <col min="8404" max="8404" width="15.42578125" style="44" customWidth="1"/>
    <col min="8405" max="8405" width="13.7109375" style="44" customWidth="1"/>
    <col min="8406" max="8406" width="15.5703125" style="44" customWidth="1"/>
    <col min="8407" max="8407" width="7.85546875" style="44" customWidth="1"/>
    <col min="8408" max="8408" width="12.42578125" style="44" customWidth="1"/>
    <col min="8409" max="8410" width="11.140625" style="44" customWidth="1"/>
    <col min="8411" max="8411" width="12.28515625" style="44" customWidth="1"/>
    <col min="8412" max="8412" width="11.140625" style="44" customWidth="1"/>
    <col min="8413" max="8413" width="12.42578125" style="44" customWidth="1"/>
    <col min="8414" max="8414" width="11.140625" style="44" customWidth="1"/>
    <col min="8415" max="8415" width="15.42578125" style="44" customWidth="1"/>
    <col min="8416" max="8416" width="12" style="44" customWidth="1"/>
    <col min="8417" max="8417" width="26.85546875" style="44" customWidth="1"/>
    <col min="8418" max="8419" width="11.42578125" style="44" customWidth="1"/>
    <col min="8420" max="8420" width="39.85546875" style="44" customWidth="1"/>
    <col min="8421" max="8421" width="5.7109375" style="44" customWidth="1"/>
    <col min="8422" max="8424" width="9.140625" style="44" customWidth="1"/>
    <col min="8425" max="8426" width="19" style="44" customWidth="1"/>
    <col min="8427" max="8428" width="15.85546875" style="44" customWidth="1"/>
    <col min="8429" max="8440" width="11.42578125" style="44"/>
    <col min="8441" max="8441" width="13" style="44" customWidth="1"/>
    <col min="8442" max="8443" width="12.7109375" style="44" customWidth="1"/>
    <col min="8444" max="8444" width="11.42578125" style="44"/>
    <col min="8445" max="8445" width="13" style="44" customWidth="1"/>
    <col min="8446" max="8448" width="12.7109375" style="44" customWidth="1"/>
    <col min="8449" max="8449" width="13" style="44" customWidth="1"/>
    <col min="8450" max="8657" width="11.42578125" style="44"/>
    <col min="8658" max="8658" width="7.140625" style="44" customWidth="1"/>
    <col min="8659" max="8659" width="31.42578125" style="44" customWidth="1"/>
    <col min="8660" max="8660" width="15.42578125" style="44" customWidth="1"/>
    <col min="8661" max="8661" width="13.7109375" style="44" customWidth="1"/>
    <col min="8662" max="8662" width="15.5703125" style="44" customWidth="1"/>
    <col min="8663" max="8663" width="7.85546875" style="44" customWidth="1"/>
    <col min="8664" max="8664" width="12.42578125" style="44" customWidth="1"/>
    <col min="8665" max="8666" width="11.140625" style="44" customWidth="1"/>
    <col min="8667" max="8667" width="12.28515625" style="44" customWidth="1"/>
    <col min="8668" max="8668" width="11.140625" style="44" customWidth="1"/>
    <col min="8669" max="8669" width="12.42578125" style="44" customWidth="1"/>
    <col min="8670" max="8670" width="11.140625" style="44" customWidth="1"/>
    <col min="8671" max="8671" width="15.42578125" style="44" customWidth="1"/>
    <col min="8672" max="8672" width="12" style="44" customWidth="1"/>
    <col min="8673" max="8673" width="26.85546875" style="44" customWidth="1"/>
    <col min="8674" max="8675" width="11.42578125" style="44" customWidth="1"/>
    <col min="8676" max="8676" width="39.85546875" style="44" customWidth="1"/>
    <col min="8677" max="8677" width="5.7109375" style="44" customWidth="1"/>
    <col min="8678" max="8680" width="9.140625" style="44" customWidth="1"/>
    <col min="8681" max="8682" width="19" style="44" customWidth="1"/>
    <col min="8683" max="8684" width="15.85546875" style="44" customWidth="1"/>
    <col min="8685" max="8696" width="11.42578125" style="44"/>
    <col min="8697" max="8697" width="13" style="44" customWidth="1"/>
    <col min="8698" max="8699" width="12.7109375" style="44" customWidth="1"/>
    <col min="8700" max="8700" width="11.42578125" style="44"/>
    <col min="8701" max="8701" width="13" style="44" customWidth="1"/>
    <col min="8702" max="8704" width="12.7109375" style="44" customWidth="1"/>
    <col min="8705" max="8705" width="13" style="44" customWidth="1"/>
    <col min="8706" max="8913" width="11.42578125" style="44"/>
    <col min="8914" max="8914" width="7.140625" style="44" customWidth="1"/>
    <col min="8915" max="8915" width="31.42578125" style="44" customWidth="1"/>
    <col min="8916" max="8916" width="15.42578125" style="44" customWidth="1"/>
    <col min="8917" max="8917" width="13.7109375" style="44" customWidth="1"/>
    <col min="8918" max="8918" width="15.5703125" style="44" customWidth="1"/>
    <col min="8919" max="8919" width="7.85546875" style="44" customWidth="1"/>
    <col min="8920" max="8920" width="12.42578125" style="44" customWidth="1"/>
    <col min="8921" max="8922" width="11.140625" style="44" customWidth="1"/>
    <col min="8923" max="8923" width="12.28515625" style="44" customWidth="1"/>
    <col min="8924" max="8924" width="11.140625" style="44" customWidth="1"/>
    <col min="8925" max="8925" width="12.42578125" style="44" customWidth="1"/>
    <col min="8926" max="8926" width="11.140625" style="44" customWidth="1"/>
    <col min="8927" max="8927" width="15.42578125" style="44" customWidth="1"/>
    <col min="8928" max="8928" width="12" style="44" customWidth="1"/>
    <col min="8929" max="8929" width="26.85546875" style="44" customWidth="1"/>
    <col min="8930" max="8931" width="11.42578125" style="44" customWidth="1"/>
    <col min="8932" max="8932" width="39.85546875" style="44" customWidth="1"/>
    <col min="8933" max="8933" width="5.7109375" style="44" customWidth="1"/>
    <col min="8934" max="8936" width="9.140625" style="44" customWidth="1"/>
    <col min="8937" max="8938" width="19" style="44" customWidth="1"/>
    <col min="8939" max="8940" width="15.85546875" style="44" customWidth="1"/>
    <col min="8941" max="8952" width="11.42578125" style="44"/>
    <col min="8953" max="8953" width="13" style="44" customWidth="1"/>
    <col min="8954" max="8955" width="12.7109375" style="44" customWidth="1"/>
    <col min="8956" max="8956" width="11.42578125" style="44"/>
    <col min="8957" max="8957" width="13" style="44" customWidth="1"/>
    <col min="8958" max="8960" width="12.7109375" style="44" customWidth="1"/>
    <col min="8961" max="8961" width="13" style="44" customWidth="1"/>
    <col min="8962" max="9169" width="11.42578125" style="44"/>
    <col min="9170" max="9170" width="7.140625" style="44" customWidth="1"/>
    <col min="9171" max="9171" width="31.42578125" style="44" customWidth="1"/>
    <col min="9172" max="9172" width="15.42578125" style="44" customWidth="1"/>
    <col min="9173" max="9173" width="13.7109375" style="44" customWidth="1"/>
    <col min="9174" max="9174" width="15.5703125" style="44" customWidth="1"/>
    <col min="9175" max="9175" width="7.85546875" style="44" customWidth="1"/>
    <col min="9176" max="9176" width="12.42578125" style="44" customWidth="1"/>
    <col min="9177" max="9178" width="11.140625" style="44" customWidth="1"/>
    <col min="9179" max="9179" width="12.28515625" style="44" customWidth="1"/>
    <col min="9180" max="9180" width="11.140625" style="44" customWidth="1"/>
    <col min="9181" max="9181" width="12.42578125" style="44" customWidth="1"/>
    <col min="9182" max="9182" width="11.140625" style="44" customWidth="1"/>
    <col min="9183" max="9183" width="15.42578125" style="44" customWidth="1"/>
    <col min="9184" max="9184" width="12" style="44" customWidth="1"/>
    <col min="9185" max="9185" width="26.85546875" style="44" customWidth="1"/>
    <col min="9186" max="9187" width="11.42578125" style="44" customWidth="1"/>
    <col min="9188" max="9188" width="39.85546875" style="44" customWidth="1"/>
    <col min="9189" max="9189" width="5.7109375" style="44" customWidth="1"/>
    <col min="9190" max="9192" width="9.140625" style="44" customWidth="1"/>
    <col min="9193" max="9194" width="19" style="44" customWidth="1"/>
    <col min="9195" max="9196" width="15.85546875" style="44" customWidth="1"/>
    <col min="9197" max="9208" width="11.42578125" style="44"/>
    <col min="9209" max="9209" width="13" style="44" customWidth="1"/>
    <col min="9210" max="9211" width="12.7109375" style="44" customWidth="1"/>
    <col min="9212" max="9212" width="11.42578125" style="44"/>
    <col min="9213" max="9213" width="13" style="44" customWidth="1"/>
    <col min="9214" max="9216" width="12.7109375" style="44" customWidth="1"/>
    <col min="9217" max="9217" width="13" style="44" customWidth="1"/>
    <col min="9218" max="9425" width="11.42578125" style="44"/>
    <col min="9426" max="9426" width="7.140625" style="44" customWidth="1"/>
    <col min="9427" max="9427" width="31.42578125" style="44" customWidth="1"/>
    <col min="9428" max="9428" width="15.42578125" style="44" customWidth="1"/>
    <col min="9429" max="9429" width="13.7109375" style="44" customWidth="1"/>
    <col min="9430" max="9430" width="15.5703125" style="44" customWidth="1"/>
    <col min="9431" max="9431" width="7.85546875" style="44" customWidth="1"/>
    <col min="9432" max="9432" width="12.42578125" style="44" customWidth="1"/>
    <col min="9433" max="9434" width="11.140625" style="44" customWidth="1"/>
    <col min="9435" max="9435" width="12.28515625" style="44" customWidth="1"/>
    <col min="9436" max="9436" width="11.140625" style="44" customWidth="1"/>
    <col min="9437" max="9437" width="12.42578125" style="44" customWidth="1"/>
    <col min="9438" max="9438" width="11.140625" style="44" customWidth="1"/>
    <col min="9439" max="9439" width="15.42578125" style="44" customWidth="1"/>
    <col min="9440" max="9440" width="12" style="44" customWidth="1"/>
    <col min="9441" max="9441" width="26.85546875" style="44" customWidth="1"/>
    <col min="9442" max="9443" width="11.42578125" style="44" customWidth="1"/>
    <col min="9444" max="9444" width="39.85546875" style="44" customWidth="1"/>
    <col min="9445" max="9445" width="5.7109375" style="44" customWidth="1"/>
    <col min="9446" max="9448" width="9.140625" style="44" customWidth="1"/>
    <col min="9449" max="9450" width="19" style="44" customWidth="1"/>
    <col min="9451" max="9452" width="15.85546875" style="44" customWidth="1"/>
    <col min="9453" max="9464" width="11.42578125" style="44"/>
    <col min="9465" max="9465" width="13" style="44" customWidth="1"/>
    <col min="9466" max="9467" width="12.7109375" style="44" customWidth="1"/>
    <col min="9468" max="9468" width="11.42578125" style="44"/>
    <col min="9469" max="9469" width="13" style="44" customWidth="1"/>
    <col min="9470" max="9472" width="12.7109375" style="44" customWidth="1"/>
    <col min="9473" max="9473" width="13" style="44" customWidth="1"/>
    <col min="9474" max="9681" width="11.42578125" style="44"/>
    <col min="9682" max="9682" width="7.140625" style="44" customWidth="1"/>
    <col min="9683" max="9683" width="31.42578125" style="44" customWidth="1"/>
    <col min="9684" max="9684" width="15.42578125" style="44" customWidth="1"/>
    <col min="9685" max="9685" width="13.7109375" style="44" customWidth="1"/>
    <col min="9686" max="9686" width="15.5703125" style="44" customWidth="1"/>
    <col min="9687" max="9687" width="7.85546875" style="44" customWidth="1"/>
    <col min="9688" max="9688" width="12.42578125" style="44" customWidth="1"/>
    <col min="9689" max="9690" width="11.140625" style="44" customWidth="1"/>
    <col min="9691" max="9691" width="12.28515625" style="44" customWidth="1"/>
    <col min="9692" max="9692" width="11.140625" style="44" customWidth="1"/>
    <col min="9693" max="9693" width="12.42578125" style="44" customWidth="1"/>
    <col min="9694" max="9694" width="11.140625" style="44" customWidth="1"/>
    <col min="9695" max="9695" width="15.42578125" style="44" customWidth="1"/>
    <col min="9696" max="9696" width="12" style="44" customWidth="1"/>
    <col min="9697" max="9697" width="26.85546875" style="44" customWidth="1"/>
    <col min="9698" max="9699" width="11.42578125" style="44" customWidth="1"/>
    <col min="9700" max="9700" width="39.85546875" style="44" customWidth="1"/>
    <col min="9701" max="9701" width="5.7109375" style="44" customWidth="1"/>
    <col min="9702" max="9704" width="9.140625" style="44" customWidth="1"/>
    <col min="9705" max="9706" width="19" style="44" customWidth="1"/>
    <col min="9707" max="9708" width="15.85546875" style="44" customWidth="1"/>
    <col min="9709" max="9720" width="11.42578125" style="44"/>
    <col min="9721" max="9721" width="13" style="44" customWidth="1"/>
    <col min="9722" max="9723" width="12.7109375" style="44" customWidth="1"/>
    <col min="9724" max="9724" width="11.42578125" style="44"/>
    <col min="9725" max="9725" width="13" style="44" customWidth="1"/>
    <col min="9726" max="9728" width="12.7109375" style="44" customWidth="1"/>
    <col min="9729" max="9729" width="13" style="44" customWidth="1"/>
    <col min="9730" max="9937" width="11.42578125" style="44"/>
    <col min="9938" max="9938" width="7.140625" style="44" customWidth="1"/>
    <col min="9939" max="9939" width="31.42578125" style="44" customWidth="1"/>
    <col min="9940" max="9940" width="15.42578125" style="44" customWidth="1"/>
    <col min="9941" max="9941" width="13.7109375" style="44" customWidth="1"/>
    <col min="9942" max="9942" width="15.5703125" style="44" customWidth="1"/>
    <col min="9943" max="9943" width="7.85546875" style="44" customWidth="1"/>
    <col min="9944" max="9944" width="12.42578125" style="44" customWidth="1"/>
    <col min="9945" max="9946" width="11.140625" style="44" customWidth="1"/>
    <col min="9947" max="9947" width="12.28515625" style="44" customWidth="1"/>
    <col min="9948" max="9948" width="11.140625" style="44" customWidth="1"/>
    <col min="9949" max="9949" width="12.42578125" style="44" customWidth="1"/>
    <col min="9950" max="9950" width="11.140625" style="44" customWidth="1"/>
    <col min="9951" max="9951" width="15.42578125" style="44" customWidth="1"/>
    <col min="9952" max="9952" width="12" style="44" customWidth="1"/>
    <col min="9953" max="9953" width="26.85546875" style="44" customWidth="1"/>
    <col min="9954" max="9955" width="11.42578125" style="44" customWidth="1"/>
    <col min="9956" max="9956" width="39.85546875" style="44" customWidth="1"/>
    <col min="9957" max="9957" width="5.7109375" style="44" customWidth="1"/>
    <col min="9958" max="9960" width="9.140625" style="44" customWidth="1"/>
    <col min="9961" max="9962" width="19" style="44" customWidth="1"/>
    <col min="9963" max="9964" width="15.85546875" style="44" customWidth="1"/>
    <col min="9965" max="9976" width="11.42578125" style="44"/>
    <col min="9977" max="9977" width="13" style="44" customWidth="1"/>
    <col min="9978" max="9979" width="12.7109375" style="44" customWidth="1"/>
    <col min="9980" max="9980" width="11.42578125" style="44"/>
    <col min="9981" max="9981" width="13" style="44" customWidth="1"/>
    <col min="9982" max="9984" width="12.7109375" style="44" customWidth="1"/>
    <col min="9985" max="9985" width="13" style="44" customWidth="1"/>
    <col min="9986" max="10193" width="11.42578125" style="44"/>
    <col min="10194" max="10194" width="7.140625" style="44" customWidth="1"/>
    <col min="10195" max="10195" width="31.42578125" style="44" customWidth="1"/>
    <col min="10196" max="10196" width="15.42578125" style="44" customWidth="1"/>
    <col min="10197" max="10197" width="13.7109375" style="44" customWidth="1"/>
    <col min="10198" max="10198" width="15.5703125" style="44" customWidth="1"/>
    <col min="10199" max="10199" width="7.85546875" style="44" customWidth="1"/>
    <col min="10200" max="10200" width="12.42578125" style="44" customWidth="1"/>
    <col min="10201" max="10202" width="11.140625" style="44" customWidth="1"/>
    <col min="10203" max="10203" width="12.28515625" style="44" customWidth="1"/>
    <col min="10204" max="10204" width="11.140625" style="44" customWidth="1"/>
    <col min="10205" max="10205" width="12.42578125" style="44" customWidth="1"/>
    <col min="10206" max="10206" width="11.140625" style="44" customWidth="1"/>
    <col min="10207" max="10207" width="15.42578125" style="44" customWidth="1"/>
    <col min="10208" max="10208" width="12" style="44" customWidth="1"/>
    <col min="10209" max="10209" width="26.85546875" style="44" customWidth="1"/>
    <col min="10210" max="10211" width="11.42578125" style="44" customWidth="1"/>
    <col min="10212" max="10212" width="39.85546875" style="44" customWidth="1"/>
    <col min="10213" max="10213" width="5.7109375" style="44" customWidth="1"/>
    <col min="10214" max="10216" width="9.140625" style="44" customWidth="1"/>
    <col min="10217" max="10218" width="19" style="44" customWidth="1"/>
    <col min="10219" max="10220" width="15.85546875" style="44" customWidth="1"/>
    <col min="10221" max="10232" width="11.42578125" style="44"/>
    <col min="10233" max="10233" width="13" style="44" customWidth="1"/>
    <col min="10234" max="10235" width="12.7109375" style="44" customWidth="1"/>
    <col min="10236" max="10236" width="11.42578125" style="44"/>
    <col min="10237" max="10237" width="13" style="44" customWidth="1"/>
    <col min="10238" max="10240" width="12.7109375" style="44" customWidth="1"/>
    <col min="10241" max="10241" width="13" style="44" customWidth="1"/>
    <col min="10242" max="10449" width="11.42578125" style="44"/>
    <col min="10450" max="10450" width="7.140625" style="44" customWidth="1"/>
    <col min="10451" max="10451" width="31.42578125" style="44" customWidth="1"/>
    <col min="10452" max="10452" width="15.42578125" style="44" customWidth="1"/>
    <col min="10453" max="10453" width="13.7109375" style="44" customWidth="1"/>
    <col min="10454" max="10454" width="15.5703125" style="44" customWidth="1"/>
    <col min="10455" max="10455" width="7.85546875" style="44" customWidth="1"/>
    <col min="10456" max="10456" width="12.42578125" style="44" customWidth="1"/>
    <col min="10457" max="10458" width="11.140625" style="44" customWidth="1"/>
    <col min="10459" max="10459" width="12.28515625" style="44" customWidth="1"/>
    <col min="10460" max="10460" width="11.140625" style="44" customWidth="1"/>
    <col min="10461" max="10461" width="12.42578125" style="44" customWidth="1"/>
    <col min="10462" max="10462" width="11.140625" style="44" customWidth="1"/>
    <col min="10463" max="10463" width="15.42578125" style="44" customWidth="1"/>
    <col min="10464" max="10464" width="12" style="44" customWidth="1"/>
    <col min="10465" max="10465" width="26.85546875" style="44" customWidth="1"/>
    <col min="10466" max="10467" width="11.42578125" style="44" customWidth="1"/>
    <col min="10468" max="10468" width="39.85546875" style="44" customWidth="1"/>
    <col min="10469" max="10469" width="5.7109375" style="44" customWidth="1"/>
    <col min="10470" max="10472" width="9.140625" style="44" customWidth="1"/>
    <col min="10473" max="10474" width="19" style="44" customWidth="1"/>
    <col min="10475" max="10476" width="15.85546875" style="44" customWidth="1"/>
    <col min="10477" max="10488" width="11.42578125" style="44"/>
    <col min="10489" max="10489" width="13" style="44" customWidth="1"/>
    <col min="10490" max="10491" width="12.7109375" style="44" customWidth="1"/>
    <col min="10492" max="10492" width="11.42578125" style="44"/>
    <col min="10493" max="10493" width="13" style="44" customWidth="1"/>
    <col min="10494" max="10496" width="12.7109375" style="44" customWidth="1"/>
    <col min="10497" max="10497" width="13" style="44" customWidth="1"/>
    <col min="10498" max="10705" width="11.42578125" style="44"/>
    <col min="10706" max="10706" width="7.140625" style="44" customWidth="1"/>
    <col min="10707" max="10707" width="31.42578125" style="44" customWidth="1"/>
    <col min="10708" max="10708" width="15.42578125" style="44" customWidth="1"/>
    <col min="10709" max="10709" width="13.7109375" style="44" customWidth="1"/>
    <col min="10710" max="10710" width="15.5703125" style="44" customWidth="1"/>
    <col min="10711" max="10711" width="7.85546875" style="44" customWidth="1"/>
    <col min="10712" max="10712" width="12.42578125" style="44" customWidth="1"/>
    <col min="10713" max="10714" width="11.140625" style="44" customWidth="1"/>
    <col min="10715" max="10715" width="12.28515625" style="44" customWidth="1"/>
    <col min="10716" max="10716" width="11.140625" style="44" customWidth="1"/>
    <col min="10717" max="10717" width="12.42578125" style="44" customWidth="1"/>
    <col min="10718" max="10718" width="11.140625" style="44" customWidth="1"/>
    <col min="10719" max="10719" width="15.42578125" style="44" customWidth="1"/>
    <col min="10720" max="10720" width="12" style="44" customWidth="1"/>
    <col min="10721" max="10721" width="26.85546875" style="44" customWidth="1"/>
    <col min="10722" max="10723" width="11.42578125" style="44" customWidth="1"/>
    <col min="10724" max="10724" width="39.85546875" style="44" customWidth="1"/>
    <col min="10725" max="10725" width="5.7109375" style="44" customWidth="1"/>
    <col min="10726" max="10728" width="9.140625" style="44" customWidth="1"/>
    <col min="10729" max="10730" width="19" style="44" customWidth="1"/>
    <col min="10731" max="10732" width="15.85546875" style="44" customWidth="1"/>
    <col min="10733" max="10744" width="11.42578125" style="44"/>
    <col min="10745" max="10745" width="13" style="44" customWidth="1"/>
    <col min="10746" max="10747" width="12.7109375" style="44" customWidth="1"/>
    <col min="10748" max="10748" width="11.42578125" style="44"/>
    <col min="10749" max="10749" width="13" style="44" customWidth="1"/>
    <col min="10750" max="10752" width="12.7109375" style="44" customWidth="1"/>
    <col min="10753" max="10753" width="13" style="44" customWidth="1"/>
    <col min="10754" max="10961" width="11.42578125" style="44"/>
    <col min="10962" max="10962" width="7.140625" style="44" customWidth="1"/>
    <col min="10963" max="10963" width="31.42578125" style="44" customWidth="1"/>
    <col min="10964" max="10964" width="15.42578125" style="44" customWidth="1"/>
    <col min="10965" max="10965" width="13.7109375" style="44" customWidth="1"/>
    <col min="10966" max="10966" width="15.5703125" style="44" customWidth="1"/>
    <col min="10967" max="10967" width="7.85546875" style="44" customWidth="1"/>
    <col min="10968" max="10968" width="12.42578125" style="44" customWidth="1"/>
    <col min="10969" max="10970" width="11.140625" style="44" customWidth="1"/>
    <col min="10971" max="10971" width="12.28515625" style="44" customWidth="1"/>
    <col min="10972" max="10972" width="11.140625" style="44" customWidth="1"/>
    <col min="10973" max="10973" width="12.42578125" style="44" customWidth="1"/>
    <col min="10974" max="10974" width="11.140625" style="44" customWidth="1"/>
    <col min="10975" max="10975" width="15.42578125" style="44" customWidth="1"/>
    <col min="10976" max="10976" width="12" style="44" customWidth="1"/>
    <col min="10977" max="10977" width="26.85546875" style="44" customWidth="1"/>
    <col min="10978" max="10979" width="11.42578125" style="44" customWidth="1"/>
    <col min="10980" max="10980" width="39.85546875" style="44" customWidth="1"/>
    <col min="10981" max="10981" width="5.7109375" style="44" customWidth="1"/>
    <col min="10982" max="10984" width="9.140625" style="44" customWidth="1"/>
    <col min="10985" max="10986" width="19" style="44" customWidth="1"/>
    <col min="10987" max="10988" width="15.85546875" style="44" customWidth="1"/>
    <col min="10989" max="11000" width="11.42578125" style="44"/>
    <col min="11001" max="11001" width="13" style="44" customWidth="1"/>
    <col min="11002" max="11003" width="12.7109375" style="44" customWidth="1"/>
    <col min="11004" max="11004" width="11.42578125" style="44"/>
    <col min="11005" max="11005" width="13" style="44" customWidth="1"/>
    <col min="11006" max="11008" width="12.7109375" style="44" customWidth="1"/>
    <col min="11009" max="11009" width="13" style="44" customWidth="1"/>
    <col min="11010" max="11217" width="11.42578125" style="44"/>
    <col min="11218" max="11218" width="7.140625" style="44" customWidth="1"/>
    <col min="11219" max="11219" width="31.42578125" style="44" customWidth="1"/>
    <col min="11220" max="11220" width="15.42578125" style="44" customWidth="1"/>
    <col min="11221" max="11221" width="13.7109375" style="44" customWidth="1"/>
    <col min="11222" max="11222" width="15.5703125" style="44" customWidth="1"/>
    <col min="11223" max="11223" width="7.85546875" style="44" customWidth="1"/>
    <col min="11224" max="11224" width="12.42578125" style="44" customWidth="1"/>
    <col min="11225" max="11226" width="11.140625" style="44" customWidth="1"/>
    <col min="11227" max="11227" width="12.28515625" style="44" customWidth="1"/>
    <col min="11228" max="11228" width="11.140625" style="44" customWidth="1"/>
    <col min="11229" max="11229" width="12.42578125" style="44" customWidth="1"/>
    <col min="11230" max="11230" width="11.140625" style="44" customWidth="1"/>
    <col min="11231" max="11231" width="15.42578125" style="44" customWidth="1"/>
    <col min="11232" max="11232" width="12" style="44" customWidth="1"/>
    <col min="11233" max="11233" width="26.85546875" style="44" customWidth="1"/>
    <col min="11234" max="11235" width="11.42578125" style="44" customWidth="1"/>
    <col min="11236" max="11236" width="39.85546875" style="44" customWidth="1"/>
    <col min="11237" max="11237" width="5.7109375" style="44" customWidth="1"/>
    <col min="11238" max="11240" width="9.140625" style="44" customWidth="1"/>
    <col min="11241" max="11242" width="19" style="44" customWidth="1"/>
    <col min="11243" max="11244" width="15.85546875" style="44" customWidth="1"/>
    <col min="11245" max="11256" width="11.42578125" style="44"/>
    <col min="11257" max="11257" width="13" style="44" customWidth="1"/>
    <col min="11258" max="11259" width="12.7109375" style="44" customWidth="1"/>
    <col min="11260" max="11260" width="11.42578125" style="44"/>
    <col min="11261" max="11261" width="13" style="44" customWidth="1"/>
    <col min="11262" max="11264" width="12.7109375" style="44" customWidth="1"/>
    <col min="11265" max="11265" width="13" style="44" customWidth="1"/>
    <col min="11266" max="11473" width="11.42578125" style="44"/>
    <col min="11474" max="11474" width="7.140625" style="44" customWidth="1"/>
    <col min="11475" max="11475" width="31.42578125" style="44" customWidth="1"/>
    <col min="11476" max="11476" width="15.42578125" style="44" customWidth="1"/>
    <col min="11477" max="11477" width="13.7109375" style="44" customWidth="1"/>
    <col min="11478" max="11478" width="15.5703125" style="44" customWidth="1"/>
    <col min="11479" max="11479" width="7.85546875" style="44" customWidth="1"/>
    <col min="11480" max="11480" width="12.42578125" style="44" customWidth="1"/>
    <col min="11481" max="11482" width="11.140625" style="44" customWidth="1"/>
    <col min="11483" max="11483" width="12.28515625" style="44" customWidth="1"/>
    <col min="11484" max="11484" width="11.140625" style="44" customWidth="1"/>
    <col min="11485" max="11485" width="12.42578125" style="44" customWidth="1"/>
    <col min="11486" max="11486" width="11.140625" style="44" customWidth="1"/>
    <col min="11487" max="11487" width="15.42578125" style="44" customWidth="1"/>
    <col min="11488" max="11488" width="12" style="44" customWidth="1"/>
    <col min="11489" max="11489" width="26.85546875" style="44" customWidth="1"/>
    <col min="11490" max="11491" width="11.42578125" style="44" customWidth="1"/>
    <col min="11492" max="11492" width="39.85546875" style="44" customWidth="1"/>
    <col min="11493" max="11493" width="5.7109375" style="44" customWidth="1"/>
    <col min="11494" max="11496" width="9.140625" style="44" customWidth="1"/>
    <col min="11497" max="11498" width="19" style="44" customWidth="1"/>
    <col min="11499" max="11500" width="15.85546875" style="44" customWidth="1"/>
    <col min="11501" max="11512" width="11.42578125" style="44"/>
    <col min="11513" max="11513" width="13" style="44" customWidth="1"/>
    <col min="11514" max="11515" width="12.7109375" style="44" customWidth="1"/>
    <col min="11516" max="11516" width="11.42578125" style="44"/>
    <col min="11517" max="11517" width="13" style="44" customWidth="1"/>
    <col min="11518" max="11520" width="12.7109375" style="44" customWidth="1"/>
    <col min="11521" max="11521" width="13" style="44" customWidth="1"/>
    <col min="11522" max="11729" width="11.42578125" style="44"/>
    <col min="11730" max="11730" width="7.140625" style="44" customWidth="1"/>
    <col min="11731" max="11731" width="31.42578125" style="44" customWidth="1"/>
    <col min="11732" max="11732" width="15.42578125" style="44" customWidth="1"/>
    <col min="11733" max="11733" width="13.7109375" style="44" customWidth="1"/>
    <col min="11734" max="11734" width="15.5703125" style="44" customWidth="1"/>
    <col min="11735" max="11735" width="7.85546875" style="44" customWidth="1"/>
    <col min="11736" max="11736" width="12.42578125" style="44" customWidth="1"/>
    <col min="11737" max="11738" width="11.140625" style="44" customWidth="1"/>
    <col min="11739" max="11739" width="12.28515625" style="44" customWidth="1"/>
    <col min="11740" max="11740" width="11.140625" style="44" customWidth="1"/>
    <col min="11741" max="11741" width="12.42578125" style="44" customWidth="1"/>
    <col min="11742" max="11742" width="11.140625" style="44" customWidth="1"/>
    <col min="11743" max="11743" width="15.42578125" style="44" customWidth="1"/>
    <col min="11744" max="11744" width="12" style="44" customWidth="1"/>
    <col min="11745" max="11745" width="26.85546875" style="44" customWidth="1"/>
    <col min="11746" max="11747" width="11.42578125" style="44" customWidth="1"/>
    <col min="11748" max="11748" width="39.85546875" style="44" customWidth="1"/>
    <col min="11749" max="11749" width="5.7109375" style="44" customWidth="1"/>
    <col min="11750" max="11752" width="9.140625" style="44" customWidth="1"/>
    <col min="11753" max="11754" width="19" style="44" customWidth="1"/>
    <col min="11755" max="11756" width="15.85546875" style="44" customWidth="1"/>
    <col min="11757" max="11768" width="11.42578125" style="44"/>
    <col min="11769" max="11769" width="13" style="44" customWidth="1"/>
    <col min="11770" max="11771" width="12.7109375" style="44" customWidth="1"/>
    <col min="11772" max="11772" width="11.42578125" style="44"/>
    <col min="11773" max="11773" width="13" style="44" customWidth="1"/>
    <col min="11774" max="11776" width="12.7109375" style="44" customWidth="1"/>
    <col min="11777" max="11777" width="13" style="44" customWidth="1"/>
    <col min="11778" max="11985" width="11.42578125" style="44"/>
    <col min="11986" max="11986" width="7.140625" style="44" customWidth="1"/>
    <col min="11987" max="11987" width="31.42578125" style="44" customWidth="1"/>
    <col min="11988" max="11988" width="15.42578125" style="44" customWidth="1"/>
    <col min="11989" max="11989" width="13.7109375" style="44" customWidth="1"/>
    <col min="11990" max="11990" width="15.5703125" style="44" customWidth="1"/>
    <col min="11991" max="11991" width="7.85546875" style="44" customWidth="1"/>
    <col min="11992" max="11992" width="12.42578125" style="44" customWidth="1"/>
    <col min="11993" max="11994" width="11.140625" style="44" customWidth="1"/>
    <col min="11995" max="11995" width="12.28515625" style="44" customWidth="1"/>
    <col min="11996" max="11996" width="11.140625" style="44" customWidth="1"/>
    <col min="11997" max="11997" width="12.42578125" style="44" customWidth="1"/>
    <col min="11998" max="11998" width="11.140625" style="44" customWidth="1"/>
    <col min="11999" max="11999" width="15.42578125" style="44" customWidth="1"/>
    <col min="12000" max="12000" width="12" style="44" customWidth="1"/>
    <col min="12001" max="12001" width="26.85546875" style="44" customWidth="1"/>
    <col min="12002" max="12003" width="11.42578125" style="44" customWidth="1"/>
    <col min="12004" max="12004" width="39.85546875" style="44" customWidth="1"/>
    <col min="12005" max="12005" width="5.7109375" style="44" customWidth="1"/>
    <col min="12006" max="12008" width="9.140625" style="44" customWidth="1"/>
    <col min="12009" max="12010" width="19" style="44" customWidth="1"/>
    <col min="12011" max="12012" width="15.85546875" style="44" customWidth="1"/>
    <col min="12013" max="12024" width="11.42578125" style="44"/>
    <col min="12025" max="12025" width="13" style="44" customWidth="1"/>
    <col min="12026" max="12027" width="12.7109375" style="44" customWidth="1"/>
    <col min="12028" max="12028" width="11.42578125" style="44"/>
    <col min="12029" max="12029" width="13" style="44" customWidth="1"/>
    <col min="12030" max="12032" width="12.7109375" style="44" customWidth="1"/>
    <col min="12033" max="12033" width="13" style="44" customWidth="1"/>
    <col min="12034" max="12241" width="11.42578125" style="44"/>
    <col min="12242" max="12242" width="7.140625" style="44" customWidth="1"/>
    <col min="12243" max="12243" width="31.42578125" style="44" customWidth="1"/>
    <col min="12244" max="12244" width="15.42578125" style="44" customWidth="1"/>
    <col min="12245" max="12245" width="13.7109375" style="44" customWidth="1"/>
    <col min="12246" max="12246" width="15.5703125" style="44" customWidth="1"/>
    <col min="12247" max="12247" width="7.85546875" style="44" customWidth="1"/>
    <col min="12248" max="12248" width="12.42578125" style="44" customWidth="1"/>
    <col min="12249" max="12250" width="11.140625" style="44" customWidth="1"/>
    <col min="12251" max="12251" width="12.28515625" style="44" customWidth="1"/>
    <col min="12252" max="12252" width="11.140625" style="44" customWidth="1"/>
    <col min="12253" max="12253" width="12.42578125" style="44" customWidth="1"/>
    <col min="12254" max="12254" width="11.140625" style="44" customWidth="1"/>
    <col min="12255" max="12255" width="15.42578125" style="44" customWidth="1"/>
    <col min="12256" max="12256" width="12" style="44" customWidth="1"/>
    <col min="12257" max="12257" width="26.85546875" style="44" customWidth="1"/>
    <col min="12258" max="12259" width="11.42578125" style="44" customWidth="1"/>
    <col min="12260" max="12260" width="39.85546875" style="44" customWidth="1"/>
    <col min="12261" max="12261" width="5.7109375" style="44" customWidth="1"/>
    <col min="12262" max="12264" width="9.140625" style="44" customWidth="1"/>
    <col min="12265" max="12266" width="19" style="44" customWidth="1"/>
    <col min="12267" max="12268" width="15.85546875" style="44" customWidth="1"/>
    <col min="12269" max="12280" width="11.42578125" style="44"/>
    <col min="12281" max="12281" width="13" style="44" customWidth="1"/>
    <col min="12282" max="12283" width="12.7109375" style="44" customWidth="1"/>
    <col min="12284" max="12284" width="11.42578125" style="44"/>
    <col min="12285" max="12285" width="13" style="44" customWidth="1"/>
    <col min="12286" max="12288" width="12.7109375" style="44" customWidth="1"/>
    <col min="12289" max="12289" width="13" style="44" customWidth="1"/>
    <col min="12290" max="12497" width="11.42578125" style="44"/>
    <col min="12498" max="12498" width="7.140625" style="44" customWidth="1"/>
    <col min="12499" max="12499" width="31.42578125" style="44" customWidth="1"/>
    <col min="12500" max="12500" width="15.42578125" style="44" customWidth="1"/>
    <col min="12501" max="12501" width="13.7109375" style="44" customWidth="1"/>
    <col min="12502" max="12502" width="15.5703125" style="44" customWidth="1"/>
    <col min="12503" max="12503" width="7.85546875" style="44" customWidth="1"/>
    <col min="12504" max="12504" width="12.42578125" style="44" customWidth="1"/>
    <col min="12505" max="12506" width="11.140625" style="44" customWidth="1"/>
    <col min="12507" max="12507" width="12.28515625" style="44" customWidth="1"/>
    <col min="12508" max="12508" width="11.140625" style="44" customWidth="1"/>
    <col min="12509" max="12509" width="12.42578125" style="44" customWidth="1"/>
    <col min="12510" max="12510" width="11.140625" style="44" customWidth="1"/>
    <col min="12511" max="12511" width="15.42578125" style="44" customWidth="1"/>
    <col min="12512" max="12512" width="12" style="44" customWidth="1"/>
    <col min="12513" max="12513" width="26.85546875" style="44" customWidth="1"/>
    <col min="12514" max="12515" width="11.42578125" style="44" customWidth="1"/>
    <col min="12516" max="12516" width="39.85546875" style="44" customWidth="1"/>
    <col min="12517" max="12517" width="5.7109375" style="44" customWidth="1"/>
    <col min="12518" max="12520" width="9.140625" style="44" customWidth="1"/>
    <col min="12521" max="12522" width="19" style="44" customWidth="1"/>
    <col min="12523" max="12524" width="15.85546875" style="44" customWidth="1"/>
    <col min="12525" max="12536" width="11.42578125" style="44"/>
    <col min="12537" max="12537" width="13" style="44" customWidth="1"/>
    <col min="12538" max="12539" width="12.7109375" style="44" customWidth="1"/>
    <col min="12540" max="12540" width="11.42578125" style="44"/>
    <col min="12541" max="12541" width="13" style="44" customWidth="1"/>
    <col min="12542" max="12544" width="12.7109375" style="44" customWidth="1"/>
    <col min="12545" max="12545" width="13" style="44" customWidth="1"/>
    <col min="12546" max="12753" width="11.42578125" style="44"/>
    <col min="12754" max="12754" width="7.140625" style="44" customWidth="1"/>
    <col min="12755" max="12755" width="31.42578125" style="44" customWidth="1"/>
    <col min="12756" max="12756" width="15.42578125" style="44" customWidth="1"/>
    <col min="12757" max="12757" width="13.7109375" style="44" customWidth="1"/>
    <col min="12758" max="12758" width="15.5703125" style="44" customWidth="1"/>
    <col min="12759" max="12759" width="7.85546875" style="44" customWidth="1"/>
    <col min="12760" max="12760" width="12.42578125" style="44" customWidth="1"/>
    <col min="12761" max="12762" width="11.140625" style="44" customWidth="1"/>
    <col min="12763" max="12763" width="12.28515625" style="44" customWidth="1"/>
    <col min="12764" max="12764" width="11.140625" style="44" customWidth="1"/>
    <col min="12765" max="12765" width="12.42578125" style="44" customWidth="1"/>
    <col min="12766" max="12766" width="11.140625" style="44" customWidth="1"/>
    <col min="12767" max="12767" width="15.42578125" style="44" customWidth="1"/>
    <col min="12768" max="12768" width="12" style="44" customWidth="1"/>
    <col min="12769" max="12769" width="26.85546875" style="44" customWidth="1"/>
    <col min="12770" max="12771" width="11.42578125" style="44" customWidth="1"/>
    <col min="12772" max="12772" width="39.85546875" style="44" customWidth="1"/>
    <col min="12773" max="12773" width="5.7109375" style="44" customWidth="1"/>
    <col min="12774" max="12776" width="9.140625" style="44" customWidth="1"/>
    <col min="12777" max="12778" width="19" style="44" customWidth="1"/>
    <col min="12779" max="12780" width="15.85546875" style="44" customWidth="1"/>
    <col min="12781" max="12792" width="11.42578125" style="44"/>
    <col min="12793" max="12793" width="13" style="44" customWidth="1"/>
    <col min="12794" max="12795" width="12.7109375" style="44" customWidth="1"/>
    <col min="12796" max="12796" width="11.42578125" style="44"/>
    <col min="12797" max="12797" width="13" style="44" customWidth="1"/>
    <col min="12798" max="12800" width="12.7109375" style="44" customWidth="1"/>
    <col min="12801" max="12801" width="13" style="44" customWidth="1"/>
    <col min="12802" max="13009" width="11.42578125" style="44"/>
    <col min="13010" max="13010" width="7.140625" style="44" customWidth="1"/>
    <col min="13011" max="13011" width="31.42578125" style="44" customWidth="1"/>
    <col min="13012" max="13012" width="15.42578125" style="44" customWidth="1"/>
    <col min="13013" max="13013" width="13.7109375" style="44" customWidth="1"/>
    <col min="13014" max="13014" width="15.5703125" style="44" customWidth="1"/>
    <col min="13015" max="13015" width="7.85546875" style="44" customWidth="1"/>
    <col min="13016" max="13016" width="12.42578125" style="44" customWidth="1"/>
    <col min="13017" max="13018" width="11.140625" style="44" customWidth="1"/>
    <col min="13019" max="13019" width="12.28515625" style="44" customWidth="1"/>
    <col min="13020" max="13020" width="11.140625" style="44" customWidth="1"/>
    <col min="13021" max="13021" width="12.42578125" style="44" customWidth="1"/>
    <col min="13022" max="13022" width="11.140625" style="44" customWidth="1"/>
    <col min="13023" max="13023" width="15.42578125" style="44" customWidth="1"/>
    <col min="13024" max="13024" width="12" style="44" customWidth="1"/>
    <col min="13025" max="13025" width="26.85546875" style="44" customWidth="1"/>
    <col min="13026" max="13027" width="11.42578125" style="44" customWidth="1"/>
    <col min="13028" max="13028" width="39.85546875" style="44" customWidth="1"/>
    <col min="13029" max="13029" width="5.7109375" style="44" customWidth="1"/>
    <col min="13030" max="13032" width="9.140625" style="44" customWidth="1"/>
    <col min="13033" max="13034" width="19" style="44" customWidth="1"/>
    <col min="13035" max="13036" width="15.85546875" style="44" customWidth="1"/>
    <col min="13037" max="13048" width="11.42578125" style="44"/>
    <col min="13049" max="13049" width="13" style="44" customWidth="1"/>
    <col min="13050" max="13051" width="12.7109375" style="44" customWidth="1"/>
    <col min="13052" max="13052" width="11.42578125" style="44"/>
    <col min="13053" max="13053" width="13" style="44" customWidth="1"/>
    <col min="13054" max="13056" width="12.7109375" style="44" customWidth="1"/>
    <col min="13057" max="13057" width="13" style="44" customWidth="1"/>
    <col min="13058" max="13265" width="11.42578125" style="44"/>
    <col min="13266" max="13266" width="7.140625" style="44" customWidth="1"/>
    <col min="13267" max="13267" width="31.42578125" style="44" customWidth="1"/>
    <col min="13268" max="13268" width="15.42578125" style="44" customWidth="1"/>
    <col min="13269" max="13269" width="13.7109375" style="44" customWidth="1"/>
    <col min="13270" max="13270" width="15.5703125" style="44" customWidth="1"/>
    <col min="13271" max="13271" width="7.85546875" style="44" customWidth="1"/>
    <col min="13272" max="13272" width="12.42578125" style="44" customWidth="1"/>
    <col min="13273" max="13274" width="11.140625" style="44" customWidth="1"/>
    <col min="13275" max="13275" width="12.28515625" style="44" customWidth="1"/>
    <col min="13276" max="13276" width="11.140625" style="44" customWidth="1"/>
    <col min="13277" max="13277" width="12.42578125" style="44" customWidth="1"/>
    <col min="13278" max="13278" width="11.140625" style="44" customWidth="1"/>
    <col min="13279" max="13279" width="15.42578125" style="44" customWidth="1"/>
    <col min="13280" max="13280" width="12" style="44" customWidth="1"/>
    <col min="13281" max="13281" width="26.85546875" style="44" customWidth="1"/>
    <col min="13282" max="13283" width="11.42578125" style="44" customWidth="1"/>
    <col min="13284" max="13284" width="39.85546875" style="44" customWidth="1"/>
    <col min="13285" max="13285" width="5.7109375" style="44" customWidth="1"/>
    <col min="13286" max="13288" width="9.140625" style="44" customWidth="1"/>
    <col min="13289" max="13290" width="19" style="44" customWidth="1"/>
    <col min="13291" max="13292" width="15.85546875" style="44" customWidth="1"/>
    <col min="13293" max="13304" width="11.42578125" style="44"/>
    <col min="13305" max="13305" width="13" style="44" customWidth="1"/>
    <col min="13306" max="13307" width="12.7109375" style="44" customWidth="1"/>
    <col min="13308" max="13308" width="11.42578125" style="44"/>
    <col min="13309" max="13309" width="13" style="44" customWidth="1"/>
    <col min="13310" max="13312" width="12.7109375" style="44" customWidth="1"/>
    <col min="13313" max="13313" width="13" style="44" customWidth="1"/>
    <col min="13314" max="13521" width="11.42578125" style="44"/>
    <col min="13522" max="13522" width="7.140625" style="44" customWidth="1"/>
    <col min="13523" max="13523" width="31.42578125" style="44" customWidth="1"/>
    <col min="13524" max="13524" width="15.42578125" style="44" customWidth="1"/>
    <col min="13525" max="13525" width="13.7109375" style="44" customWidth="1"/>
    <col min="13526" max="13526" width="15.5703125" style="44" customWidth="1"/>
    <col min="13527" max="13527" width="7.85546875" style="44" customWidth="1"/>
    <col min="13528" max="13528" width="12.42578125" style="44" customWidth="1"/>
    <col min="13529" max="13530" width="11.140625" style="44" customWidth="1"/>
    <col min="13531" max="13531" width="12.28515625" style="44" customWidth="1"/>
    <col min="13532" max="13532" width="11.140625" style="44" customWidth="1"/>
    <col min="13533" max="13533" width="12.42578125" style="44" customWidth="1"/>
    <col min="13534" max="13534" width="11.140625" style="44" customWidth="1"/>
    <col min="13535" max="13535" width="15.42578125" style="44" customWidth="1"/>
    <col min="13536" max="13536" width="12" style="44" customWidth="1"/>
    <col min="13537" max="13537" width="26.85546875" style="44" customWidth="1"/>
    <col min="13538" max="13539" width="11.42578125" style="44" customWidth="1"/>
    <col min="13540" max="13540" width="39.85546875" style="44" customWidth="1"/>
    <col min="13541" max="13541" width="5.7109375" style="44" customWidth="1"/>
    <col min="13542" max="13544" width="9.140625" style="44" customWidth="1"/>
    <col min="13545" max="13546" width="19" style="44" customWidth="1"/>
    <col min="13547" max="13548" width="15.85546875" style="44" customWidth="1"/>
    <col min="13549" max="13560" width="11.42578125" style="44"/>
    <col min="13561" max="13561" width="13" style="44" customWidth="1"/>
    <col min="13562" max="13563" width="12.7109375" style="44" customWidth="1"/>
    <col min="13564" max="13564" width="11.42578125" style="44"/>
    <col min="13565" max="13565" width="13" style="44" customWidth="1"/>
    <col min="13566" max="13568" width="12.7109375" style="44" customWidth="1"/>
    <col min="13569" max="13569" width="13" style="44" customWidth="1"/>
    <col min="13570" max="13777" width="11.42578125" style="44"/>
    <col min="13778" max="13778" width="7.140625" style="44" customWidth="1"/>
    <col min="13779" max="13779" width="31.42578125" style="44" customWidth="1"/>
    <col min="13780" max="13780" width="15.42578125" style="44" customWidth="1"/>
    <col min="13781" max="13781" width="13.7109375" style="44" customWidth="1"/>
    <col min="13782" max="13782" width="15.5703125" style="44" customWidth="1"/>
    <col min="13783" max="13783" width="7.85546875" style="44" customWidth="1"/>
    <col min="13784" max="13784" width="12.42578125" style="44" customWidth="1"/>
    <col min="13785" max="13786" width="11.140625" style="44" customWidth="1"/>
    <col min="13787" max="13787" width="12.28515625" style="44" customWidth="1"/>
    <col min="13788" max="13788" width="11.140625" style="44" customWidth="1"/>
    <col min="13789" max="13789" width="12.42578125" style="44" customWidth="1"/>
    <col min="13790" max="13790" width="11.140625" style="44" customWidth="1"/>
    <col min="13791" max="13791" width="15.42578125" style="44" customWidth="1"/>
    <col min="13792" max="13792" width="12" style="44" customWidth="1"/>
    <col min="13793" max="13793" width="26.85546875" style="44" customWidth="1"/>
    <col min="13794" max="13795" width="11.42578125" style="44" customWidth="1"/>
    <col min="13796" max="13796" width="39.85546875" style="44" customWidth="1"/>
    <col min="13797" max="13797" width="5.7109375" style="44" customWidth="1"/>
    <col min="13798" max="13800" width="9.140625" style="44" customWidth="1"/>
    <col min="13801" max="13802" width="19" style="44" customWidth="1"/>
    <col min="13803" max="13804" width="15.85546875" style="44" customWidth="1"/>
    <col min="13805" max="13816" width="11.42578125" style="44"/>
    <col min="13817" max="13817" width="13" style="44" customWidth="1"/>
    <col min="13818" max="13819" width="12.7109375" style="44" customWidth="1"/>
    <col min="13820" max="13820" width="11.42578125" style="44"/>
    <col min="13821" max="13821" width="13" style="44" customWidth="1"/>
    <col min="13822" max="13824" width="12.7109375" style="44" customWidth="1"/>
    <col min="13825" max="13825" width="13" style="44" customWidth="1"/>
    <col min="13826" max="14033" width="11.42578125" style="44"/>
    <col min="14034" max="14034" width="7.140625" style="44" customWidth="1"/>
    <col min="14035" max="14035" width="31.42578125" style="44" customWidth="1"/>
    <col min="14036" max="14036" width="15.42578125" style="44" customWidth="1"/>
    <col min="14037" max="14037" width="13.7109375" style="44" customWidth="1"/>
    <col min="14038" max="14038" width="15.5703125" style="44" customWidth="1"/>
    <col min="14039" max="14039" width="7.85546875" style="44" customWidth="1"/>
    <col min="14040" max="14040" width="12.42578125" style="44" customWidth="1"/>
    <col min="14041" max="14042" width="11.140625" style="44" customWidth="1"/>
    <col min="14043" max="14043" width="12.28515625" style="44" customWidth="1"/>
    <col min="14044" max="14044" width="11.140625" style="44" customWidth="1"/>
    <col min="14045" max="14045" width="12.42578125" style="44" customWidth="1"/>
    <col min="14046" max="14046" width="11.140625" style="44" customWidth="1"/>
    <col min="14047" max="14047" width="15.42578125" style="44" customWidth="1"/>
    <col min="14048" max="14048" width="12" style="44" customWidth="1"/>
    <col min="14049" max="14049" width="26.85546875" style="44" customWidth="1"/>
    <col min="14050" max="14051" width="11.42578125" style="44" customWidth="1"/>
    <col min="14052" max="14052" width="39.85546875" style="44" customWidth="1"/>
    <col min="14053" max="14053" width="5.7109375" style="44" customWidth="1"/>
    <col min="14054" max="14056" width="9.140625" style="44" customWidth="1"/>
    <col min="14057" max="14058" width="19" style="44" customWidth="1"/>
    <col min="14059" max="14060" width="15.85546875" style="44" customWidth="1"/>
    <col min="14061" max="14072" width="11.42578125" style="44"/>
    <col min="14073" max="14073" width="13" style="44" customWidth="1"/>
    <col min="14074" max="14075" width="12.7109375" style="44" customWidth="1"/>
    <col min="14076" max="14076" width="11.42578125" style="44"/>
    <col min="14077" max="14077" width="13" style="44" customWidth="1"/>
    <col min="14078" max="14080" width="12.7109375" style="44" customWidth="1"/>
    <col min="14081" max="14081" width="13" style="44" customWidth="1"/>
    <col min="14082" max="14289" width="11.42578125" style="44"/>
    <col min="14290" max="14290" width="7.140625" style="44" customWidth="1"/>
    <col min="14291" max="14291" width="31.42578125" style="44" customWidth="1"/>
    <col min="14292" max="14292" width="15.42578125" style="44" customWidth="1"/>
    <col min="14293" max="14293" width="13.7109375" style="44" customWidth="1"/>
    <col min="14294" max="14294" width="15.5703125" style="44" customWidth="1"/>
    <col min="14295" max="14295" width="7.85546875" style="44" customWidth="1"/>
    <col min="14296" max="14296" width="12.42578125" style="44" customWidth="1"/>
    <col min="14297" max="14298" width="11.140625" style="44" customWidth="1"/>
    <col min="14299" max="14299" width="12.28515625" style="44" customWidth="1"/>
    <col min="14300" max="14300" width="11.140625" style="44" customWidth="1"/>
    <col min="14301" max="14301" width="12.42578125" style="44" customWidth="1"/>
    <col min="14302" max="14302" width="11.140625" style="44" customWidth="1"/>
    <col min="14303" max="14303" width="15.42578125" style="44" customWidth="1"/>
    <col min="14304" max="14304" width="12" style="44" customWidth="1"/>
    <col min="14305" max="14305" width="26.85546875" style="44" customWidth="1"/>
    <col min="14306" max="14307" width="11.42578125" style="44" customWidth="1"/>
    <col min="14308" max="14308" width="39.85546875" style="44" customWidth="1"/>
    <col min="14309" max="14309" width="5.7109375" style="44" customWidth="1"/>
    <col min="14310" max="14312" width="9.140625" style="44" customWidth="1"/>
    <col min="14313" max="14314" width="19" style="44" customWidth="1"/>
    <col min="14315" max="14316" width="15.85546875" style="44" customWidth="1"/>
    <col min="14317" max="14328" width="11.42578125" style="44"/>
    <col min="14329" max="14329" width="13" style="44" customWidth="1"/>
    <col min="14330" max="14331" width="12.7109375" style="44" customWidth="1"/>
    <col min="14332" max="14332" width="11.42578125" style="44"/>
    <col min="14333" max="14333" width="13" style="44" customWidth="1"/>
    <col min="14334" max="14336" width="12.7109375" style="44" customWidth="1"/>
    <col min="14337" max="14337" width="13" style="44" customWidth="1"/>
    <col min="14338" max="14545" width="11.42578125" style="44"/>
    <col min="14546" max="14546" width="7.140625" style="44" customWidth="1"/>
    <col min="14547" max="14547" width="31.42578125" style="44" customWidth="1"/>
    <col min="14548" max="14548" width="15.42578125" style="44" customWidth="1"/>
    <col min="14549" max="14549" width="13.7109375" style="44" customWidth="1"/>
    <col min="14550" max="14550" width="15.5703125" style="44" customWidth="1"/>
    <col min="14551" max="14551" width="7.85546875" style="44" customWidth="1"/>
    <col min="14552" max="14552" width="12.42578125" style="44" customWidth="1"/>
    <col min="14553" max="14554" width="11.140625" style="44" customWidth="1"/>
    <col min="14555" max="14555" width="12.28515625" style="44" customWidth="1"/>
    <col min="14556" max="14556" width="11.140625" style="44" customWidth="1"/>
    <col min="14557" max="14557" width="12.42578125" style="44" customWidth="1"/>
    <col min="14558" max="14558" width="11.140625" style="44" customWidth="1"/>
    <col min="14559" max="14559" width="15.42578125" style="44" customWidth="1"/>
    <col min="14560" max="14560" width="12" style="44" customWidth="1"/>
    <col min="14561" max="14561" width="26.85546875" style="44" customWidth="1"/>
    <col min="14562" max="14563" width="11.42578125" style="44" customWidth="1"/>
    <col min="14564" max="14564" width="39.85546875" style="44" customWidth="1"/>
    <col min="14565" max="14565" width="5.7109375" style="44" customWidth="1"/>
    <col min="14566" max="14568" width="9.140625" style="44" customWidth="1"/>
    <col min="14569" max="14570" width="19" style="44" customWidth="1"/>
    <col min="14571" max="14572" width="15.85546875" style="44" customWidth="1"/>
    <col min="14573" max="14584" width="11.42578125" style="44"/>
    <col min="14585" max="14585" width="13" style="44" customWidth="1"/>
    <col min="14586" max="14587" width="12.7109375" style="44" customWidth="1"/>
    <col min="14588" max="14588" width="11.42578125" style="44"/>
    <col min="14589" max="14589" width="13" style="44" customWidth="1"/>
    <col min="14590" max="14592" width="12.7109375" style="44" customWidth="1"/>
    <col min="14593" max="14593" width="13" style="44" customWidth="1"/>
    <col min="14594" max="14801" width="11.42578125" style="44"/>
    <col min="14802" max="14802" width="7.140625" style="44" customWidth="1"/>
    <col min="14803" max="14803" width="31.42578125" style="44" customWidth="1"/>
    <col min="14804" max="14804" width="15.42578125" style="44" customWidth="1"/>
    <col min="14805" max="14805" width="13.7109375" style="44" customWidth="1"/>
    <col min="14806" max="14806" width="15.5703125" style="44" customWidth="1"/>
    <col min="14807" max="14807" width="7.85546875" style="44" customWidth="1"/>
    <col min="14808" max="14808" width="12.42578125" style="44" customWidth="1"/>
    <col min="14809" max="14810" width="11.140625" style="44" customWidth="1"/>
    <col min="14811" max="14811" width="12.28515625" style="44" customWidth="1"/>
    <col min="14812" max="14812" width="11.140625" style="44" customWidth="1"/>
    <col min="14813" max="14813" width="12.42578125" style="44" customWidth="1"/>
    <col min="14814" max="14814" width="11.140625" style="44" customWidth="1"/>
    <col min="14815" max="14815" width="15.42578125" style="44" customWidth="1"/>
    <col min="14816" max="14816" width="12" style="44" customWidth="1"/>
    <col min="14817" max="14817" width="26.85546875" style="44" customWidth="1"/>
    <col min="14818" max="14819" width="11.42578125" style="44" customWidth="1"/>
    <col min="14820" max="14820" width="39.85546875" style="44" customWidth="1"/>
    <col min="14821" max="14821" width="5.7109375" style="44" customWidth="1"/>
    <col min="14822" max="14824" width="9.140625" style="44" customWidth="1"/>
    <col min="14825" max="14826" width="19" style="44" customWidth="1"/>
    <col min="14827" max="14828" width="15.85546875" style="44" customWidth="1"/>
    <col min="14829" max="14840" width="11.42578125" style="44"/>
    <col min="14841" max="14841" width="13" style="44" customWidth="1"/>
    <col min="14842" max="14843" width="12.7109375" style="44" customWidth="1"/>
    <col min="14844" max="14844" width="11.42578125" style="44"/>
    <col min="14845" max="14845" width="13" style="44" customWidth="1"/>
    <col min="14846" max="14848" width="12.7109375" style="44" customWidth="1"/>
    <col min="14849" max="14849" width="13" style="44" customWidth="1"/>
    <col min="14850" max="15057" width="11.42578125" style="44"/>
    <col min="15058" max="15058" width="7.140625" style="44" customWidth="1"/>
    <col min="15059" max="15059" width="31.42578125" style="44" customWidth="1"/>
    <col min="15060" max="15060" width="15.42578125" style="44" customWidth="1"/>
    <col min="15061" max="15061" width="13.7109375" style="44" customWidth="1"/>
    <col min="15062" max="15062" width="15.5703125" style="44" customWidth="1"/>
    <col min="15063" max="15063" width="7.85546875" style="44" customWidth="1"/>
    <col min="15064" max="15064" width="12.42578125" style="44" customWidth="1"/>
    <col min="15065" max="15066" width="11.140625" style="44" customWidth="1"/>
    <col min="15067" max="15067" width="12.28515625" style="44" customWidth="1"/>
    <col min="15068" max="15068" width="11.140625" style="44" customWidth="1"/>
    <col min="15069" max="15069" width="12.42578125" style="44" customWidth="1"/>
    <col min="15070" max="15070" width="11.140625" style="44" customWidth="1"/>
    <col min="15071" max="15071" width="15.42578125" style="44" customWidth="1"/>
    <col min="15072" max="15072" width="12" style="44" customWidth="1"/>
    <col min="15073" max="15073" width="26.85546875" style="44" customWidth="1"/>
    <col min="15074" max="15075" width="11.42578125" style="44" customWidth="1"/>
    <col min="15076" max="15076" width="39.85546875" style="44" customWidth="1"/>
    <col min="15077" max="15077" width="5.7109375" style="44" customWidth="1"/>
    <col min="15078" max="15080" width="9.140625" style="44" customWidth="1"/>
    <col min="15081" max="15082" width="19" style="44" customWidth="1"/>
    <col min="15083" max="15084" width="15.85546875" style="44" customWidth="1"/>
    <col min="15085" max="15096" width="11.42578125" style="44"/>
    <col min="15097" max="15097" width="13" style="44" customWidth="1"/>
    <col min="15098" max="15099" width="12.7109375" style="44" customWidth="1"/>
    <col min="15100" max="15100" width="11.42578125" style="44"/>
    <col min="15101" max="15101" width="13" style="44" customWidth="1"/>
    <col min="15102" max="15104" width="12.7109375" style="44" customWidth="1"/>
    <col min="15105" max="15105" width="13" style="44" customWidth="1"/>
    <col min="15106" max="15313" width="11.42578125" style="44"/>
    <col min="15314" max="15314" width="7.140625" style="44" customWidth="1"/>
    <col min="15315" max="15315" width="31.42578125" style="44" customWidth="1"/>
    <col min="15316" max="15316" width="15.42578125" style="44" customWidth="1"/>
    <col min="15317" max="15317" width="13.7109375" style="44" customWidth="1"/>
    <col min="15318" max="15318" width="15.5703125" style="44" customWidth="1"/>
    <col min="15319" max="15319" width="7.85546875" style="44" customWidth="1"/>
    <col min="15320" max="15320" width="12.42578125" style="44" customWidth="1"/>
    <col min="15321" max="15322" width="11.140625" style="44" customWidth="1"/>
    <col min="15323" max="15323" width="12.28515625" style="44" customWidth="1"/>
    <col min="15324" max="15324" width="11.140625" style="44" customWidth="1"/>
    <col min="15325" max="15325" width="12.42578125" style="44" customWidth="1"/>
    <col min="15326" max="15326" width="11.140625" style="44" customWidth="1"/>
    <col min="15327" max="15327" width="15.42578125" style="44" customWidth="1"/>
    <col min="15328" max="15328" width="12" style="44" customWidth="1"/>
    <col min="15329" max="15329" width="26.85546875" style="44" customWidth="1"/>
    <col min="15330" max="15331" width="11.42578125" style="44" customWidth="1"/>
    <col min="15332" max="15332" width="39.85546875" style="44" customWidth="1"/>
    <col min="15333" max="15333" width="5.7109375" style="44" customWidth="1"/>
    <col min="15334" max="15336" width="9.140625" style="44" customWidth="1"/>
    <col min="15337" max="15338" width="19" style="44" customWidth="1"/>
    <col min="15339" max="15340" width="15.85546875" style="44" customWidth="1"/>
    <col min="15341" max="15352" width="11.42578125" style="44"/>
    <col min="15353" max="15353" width="13" style="44" customWidth="1"/>
    <col min="15354" max="15355" width="12.7109375" style="44" customWidth="1"/>
    <col min="15356" max="15356" width="11.42578125" style="44"/>
    <col min="15357" max="15357" width="13" style="44" customWidth="1"/>
    <col min="15358" max="15360" width="12.7109375" style="44" customWidth="1"/>
    <col min="15361" max="15361" width="13" style="44" customWidth="1"/>
    <col min="15362" max="15569" width="11.42578125" style="44"/>
    <col min="15570" max="15570" width="7.140625" style="44" customWidth="1"/>
    <col min="15571" max="15571" width="31.42578125" style="44" customWidth="1"/>
    <col min="15572" max="15572" width="15.42578125" style="44" customWidth="1"/>
    <col min="15573" max="15573" width="13.7109375" style="44" customWidth="1"/>
    <col min="15574" max="15574" width="15.5703125" style="44" customWidth="1"/>
    <col min="15575" max="15575" width="7.85546875" style="44" customWidth="1"/>
    <col min="15576" max="15576" width="12.42578125" style="44" customWidth="1"/>
    <col min="15577" max="15578" width="11.140625" style="44" customWidth="1"/>
    <col min="15579" max="15579" width="12.28515625" style="44" customWidth="1"/>
    <col min="15580" max="15580" width="11.140625" style="44" customWidth="1"/>
    <col min="15581" max="15581" width="12.42578125" style="44" customWidth="1"/>
    <col min="15582" max="15582" width="11.140625" style="44" customWidth="1"/>
    <col min="15583" max="15583" width="15.42578125" style="44" customWidth="1"/>
    <col min="15584" max="15584" width="12" style="44" customWidth="1"/>
    <col min="15585" max="15585" width="26.85546875" style="44" customWidth="1"/>
    <col min="15586" max="15587" width="11.42578125" style="44" customWidth="1"/>
    <col min="15588" max="15588" width="39.85546875" style="44" customWidth="1"/>
    <col min="15589" max="15589" width="5.7109375" style="44" customWidth="1"/>
    <col min="15590" max="15592" width="9.140625" style="44" customWidth="1"/>
    <col min="15593" max="15594" width="19" style="44" customWidth="1"/>
    <col min="15595" max="15596" width="15.85546875" style="44" customWidth="1"/>
    <col min="15597" max="15608" width="11.42578125" style="44"/>
    <col min="15609" max="15609" width="13" style="44" customWidth="1"/>
    <col min="15610" max="15611" width="12.7109375" style="44" customWidth="1"/>
    <col min="15612" max="15612" width="11.42578125" style="44"/>
    <col min="15613" max="15613" width="13" style="44" customWidth="1"/>
    <col min="15614" max="15616" width="12.7109375" style="44" customWidth="1"/>
    <col min="15617" max="15617" width="13" style="44" customWidth="1"/>
    <col min="15618" max="15825" width="11.42578125" style="44"/>
    <col min="15826" max="15826" width="7.140625" style="44" customWidth="1"/>
    <col min="15827" max="15827" width="31.42578125" style="44" customWidth="1"/>
    <col min="15828" max="15828" width="15.42578125" style="44" customWidth="1"/>
    <col min="15829" max="15829" width="13.7109375" style="44" customWidth="1"/>
    <col min="15830" max="15830" width="15.5703125" style="44" customWidth="1"/>
    <col min="15831" max="15831" width="7.85546875" style="44" customWidth="1"/>
    <col min="15832" max="15832" width="12.42578125" style="44" customWidth="1"/>
    <col min="15833" max="15834" width="11.140625" style="44" customWidth="1"/>
    <col min="15835" max="15835" width="12.28515625" style="44" customWidth="1"/>
    <col min="15836" max="15836" width="11.140625" style="44" customWidth="1"/>
    <col min="15837" max="15837" width="12.42578125" style="44" customWidth="1"/>
    <col min="15838" max="15838" width="11.140625" style="44" customWidth="1"/>
    <col min="15839" max="15839" width="15.42578125" style="44" customWidth="1"/>
    <col min="15840" max="15840" width="12" style="44" customWidth="1"/>
    <col min="15841" max="15841" width="26.85546875" style="44" customWidth="1"/>
    <col min="15842" max="15843" width="11.42578125" style="44" customWidth="1"/>
    <col min="15844" max="15844" width="39.85546875" style="44" customWidth="1"/>
    <col min="15845" max="15845" width="5.7109375" style="44" customWidth="1"/>
    <col min="15846" max="15848" width="9.140625" style="44" customWidth="1"/>
    <col min="15849" max="15850" width="19" style="44" customWidth="1"/>
    <col min="15851" max="15852" width="15.85546875" style="44" customWidth="1"/>
    <col min="15853" max="15864" width="11.42578125" style="44"/>
    <col min="15865" max="15865" width="13" style="44" customWidth="1"/>
    <col min="15866" max="15867" width="12.7109375" style="44" customWidth="1"/>
    <col min="15868" max="15868" width="11.42578125" style="44"/>
    <col min="15869" max="15869" width="13" style="44" customWidth="1"/>
    <col min="15870" max="15872" width="12.7109375" style="44" customWidth="1"/>
    <col min="15873" max="15873" width="13" style="44" customWidth="1"/>
    <col min="15874" max="16081" width="11.42578125" style="44"/>
    <col min="16082" max="16082" width="7.140625" style="44" customWidth="1"/>
    <col min="16083" max="16083" width="31.42578125" style="44" customWidth="1"/>
    <col min="16084" max="16084" width="15.42578125" style="44" customWidth="1"/>
    <col min="16085" max="16085" width="13.7109375" style="44" customWidth="1"/>
    <col min="16086" max="16086" width="15.5703125" style="44" customWidth="1"/>
    <col min="16087" max="16087" width="7.85546875" style="44" customWidth="1"/>
    <col min="16088" max="16088" width="12.42578125" style="44" customWidth="1"/>
    <col min="16089" max="16090" width="11.140625" style="44" customWidth="1"/>
    <col min="16091" max="16091" width="12.28515625" style="44" customWidth="1"/>
    <col min="16092" max="16092" width="11.140625" style="44" customWidth="1"/>
    <col min="16093" max="16093" width="12.42578125" style="44" customWidth="1"/>
    <col min="16094" max="16094" width="11.140625" style="44" customWidth="1"/>
    <col min="16095" max="16095" width="15.42578125" style="44" customWidth="1"/>
    <col min="16096" max="16096" width="12" style="44" customWidth="1"/>
    <col min="16097" max="16097" width="26.85546875" style="44" customWidth="1"/>
    <col min="16098" max="16099" width="11.42578125" style="44" customWidth="1"/>
    <col min="16100" max="16100" width="39.85546875" style="44" customWidth="1"/>
    <col min="16101" max="16101" width="5.7109375" style="44" customWidth="1"/>
    <col min="16102" max="16104" width="9.140625" style="44" customWidth="1"/>
    <col min="16105" max="16106" width="19" style="44" customWidth="1"/>
    <col min="16107" max="16108" width="15.85546875" style="44" customWidth="1"/>
    <col min="16109" max="16120" width="11.42578125" style="44"/>
    <col min="16121" max="16121" width="13" style="44" customWidth="1"/>
    <col min="16122" max="16123" width="12.7109375" style="44" customWidth="1"/>
    <col min="16124" max="16124" width="11.42578125" style="44"/>
    <col min="16125" max="16125" width="13" style="44" customWidth="1"/>
    <col min="16126" max="16128" width="12.7109375" style="44" customWidth="1"/>
    <col min="16129" max="16129" width="13" style="44" customWidth="1"/>
    <col min="16130" max="16384" width="11.42578125" style="44"/>
  </cols>
  <sheetData>
    <row r="1" spans="1:15" ht="14.25" hidden="1" customHeight="1" x14ac:dyDescent="0.2">
      <c r="A1" s="44"/>
      <c r="B1" s="44"/>
      <c r="C1" s="45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46" customFormat="1" ht="49.5" customHeight="1" x14ac:dyDescent="0.2">
      <c r="A2" s="94">
        <v>42935</v>
      </c>
      <c r="B2" s="95"/>
      <c r="C2" s="95"/>
      <c r="D2" s="95"/>
      <c r="E2" s="95"/>
      <c r="F2" s="96"/>
      <c r="G2" s="97" t="s">
        <v>483</v>
      </c>
      <c r="H2" s="98"/>
      <c r="I2" s="47">
        <f>COUNTIF($E$7:$E$56951,"Actif")</f>
        <v>9</v>
      </c>
      <c r="J2" s="97" t="s">
        <v>484</v>
      </c>
      <c r="K2" s="98"/>
      <c r="L2" s="48">
        <f>COUNTIF($E$7:$E$56951,"Clôture en cours")</f>
        <v>0</v>
      </c>
      <c r="M2" s="99" t="s">
        <v>485</v>
      </c>
      <c r="N2" s="99"/>
      <c r="O2" s="49">
        <f>I2+L2</f>
        <v>9</v>
      </c>
    </row>
    <row r="3" spans="1:15" s="46" customFormat="1" x14ac:dyDescent="0.2">
      <c r="A3" s="93" t="s">
        <v>486</v>
      </c>
      <c r="B3" s="93"/>
      <c r="C3" s="93"/>
      <c r="D3" s="93"/>
      <c r="E3" s="93"/>
      <c r="F3" s="93"/>
      <c r="G3" s="50">
        <f t="shared" ref="G3:O3" si="0">SUBTOTAL(3,G$7:G$61958)</f>
        <v>9</v>
      </c>
      <c r="H3" s="50">
        <f t="shared" si="0"/>
        <v>9</v>
      </c>
      <c r="I3" s="50">
        <f t="shared" si="0"/>
        <v>9</v>
      </c>
      <c r="J3" s="50">
        <f t="shared" si="0"/>
        <v>9</v>
      </c>
      <c r="K3" s="50">
        <f t="shared" si="0"/>
        <v>9</v>
      </c>
      <c r="L3" s="50">
        <f t="shared" si="0"/>
        <v>9</v>
      </c>
      <c r="M3" s="50">
        <f t="shared" si="0"/>
        <v>9</v>
      </c>
      <c r="N3" s="50">
        <f t="shared" si="0"/>
        <v>9</v>
      </c>
      <c r="O3" s="50">
        <f t="shared" si="0"/>
        <v>9</v>
      </c>
    </row>
    <row r="4" spans="1:15" s="52" customFormat="1" ht="10.5" customHeight="1" x14ac:dyDescent="0.2">
      <c r="A4" s="93" t="s">
        <v>487</v>
      </c>
      <c r="B4" s="93"/>
      <c r="C4" s="93"/>
      <c r="D4" s="93"/>
      <c r="E4" s="93"/>
      <c r="F4" s="93"/>
      <c r="G4" s="51">
        <f t="shared" ref="G4:O4" si="1">SUBTOTAL(9,G$7:G$61958)</f>
        <v>48294.770000000004</v>
      </c>
      <c r="H4" s="51">
        <f t="shared" si="1"/>
        <v>3960.0999999999995</v>
      </c>
      <c r="I4" s="51">
        <f t="shared" si="1"/>
        <v>0</v>
      </c>
      <c r="J4" s="51">
        <f t="shared" si="1"/>
        <v>813.09999999999991</v>
      </c>
      <c r="K4" s="51">
        <f t="shared" si="1"/>
        <v>38496.35</v>
      </c>
      <c r="L4" s="51">
        <f t="shared" si="1"/>
        <v>10611.519999999999</v>
      </c>
      <c r="M4" s="51">
        <f t="shared" si="1"/>
        <v>100944.18999999999</v>
      </c>
      <c r="N4" s="51">
        <f t="shared" si="1"/>
        <v>1893.11</v>
      </c>
      <c r="O4" s="51">
        <f t="shared" si="1"/>
        <v>1</v>
      </c>
    </row>
    <row r="5" spans="1:15" ht="21.75" customHeight="1" x14ac:dyDescent="0.2">
      <c r="A5" s="53"/>
      <c r="B5" s="53"/>
      <c r="C5" s="54"/>
      <c r="D5" s="53"/>
      <c r="E5" s="53"/>
      <c r="F5" s="53"/>
      <c r="G5" s="55"/>
      <c r="H5" s="55"/>
      <c r="I5" s="55"/>
      <c r="J5" s="55"/>
      <c r="K5" s="55"/>
      <c r="L5" s="55"/>
      <c r="M5" s="55"/>
      <c r="N5" s="55"/>
      <c r="O5" s="55"/>
    </row>
    <row r="6" spans="1:15" ht="34.5" customHeight="1" x14ac:dyDescent="0.2">
      <c r="A6" s="56" t="s">
        <v>443</v>
      </c>
      <c r="B6" s="56" t="s">
        <v>444</v>
      </c>
      <c r="C6" s="57" t="s">
        <v>445</v>
      </c>
      <c r="D6" s="58" t="s">
        <v>199</v>
      </c>
      <c r="E6" s="56" t="s">
        <v>446</v>
      </c>
      <c r="F6" s="56" t="s">
        <v>447</v>
      </c>
      <c r="G6" s="56" t="s">
        <v>448</v>
      </c>
      <c r="H6" s="56" t="s">
        <v>449</v>
      </c>
      <c r="I6" s="56" t="s">
        <v>450</v>
      </c>
      <c r="J6" s="56" t="s">
        <v>451</v>
      </c>
      <c r="K6" s="56" t="s">
        <v>452</v>
      </c>
      <c r="L6" s="56" t="s">
        <v>453</v>
      </c>
      <c r="M6" s="56" t="s">
        <v>454</v>
      </c>
      <c r="N6" s="56" t="s">
        <v>455</v>
      </c>
      <c r="O6" s="56" t="s">
        <v>456</v>
      </c>
    </row>
    <row r="7" spans="1:15" x14ac:dyDescent="0.2">
      <c r="A7" s="29" t="s">
        <v>458</v>
      </c>
      <c r="B7" s="30" t="s">
        <v>459</v>
      </c>
      <c r="C7" s="31"/>
      <c r="D7" s="31" t="s">
        <v>40</v>
      </c>
      <c r="E7" s="31" t="s">
        <v>35</v>
      </c>
      <c r="F7" s="31" t="s">
        <v>457</v>
      </c>
      <c r="G7" s="32">
        <v>10018.17</v>
      </c>
      <c r="H7" s="32">
        <v>0</v>
      </c>
      <c r="I7" s="32">
        <v>0</v>
      </c>
      <c r="J7" s="32">
        <v>0</v>
      </c>
      <c r="K7" s="32">
        <v>4774.1000000000004</v>
      </c>
      <c r="L7" s="32">
        <v>5244.07</v>
      </c>
      <c r="M7" s="32">
        <v>0</v>
      </c>
      <c r="N7" s="32">
        <v>470.5</v>
      </c>
      <c r="O7" s="32">
        <v>0</v>
      </c>
    </row>
    <row r="8" spans="1:15" x14ac:dyDescent="0.2">
      <c r="A8" s="29" t="s">
        <v>458</v>
      </c>
      <c r="B8" s="30" t="s">
        <v>460</v>
      </c>
      <c r="C8" s="31"/>
      <c r="D8" s="31" t="s">
        <v>66</v>
      </c>
      <c r="E8" s="31" t="s">
        <v>35</v>
      </c>
      <c r="F8" s="31" t="s">
        <v>457</v>
      </c>
      <c r="G8" s="32">
        <v>5213.3</v>
      </c>
      <c r="H8" s="32">
        <v>0</v>
      </c>
      <c r="I8" s="32">
        <v>0</v>
      </c>
      <c r="J8" s="32">
        <v>527.65</v>
      </c>
      <c r="K8" s="32">
        <v>323.45</v>
      </c>
      <c r="L8" s="32">
        <v>5417.5</v>
      </c>
      <c r="M8" s="32">
        <v>16640.5</v>
      </c>
      <c r="N8" s="32">
        <v>1287.5</v>
      </c>
      <c r="O8" s="32">
        <v>0</v>
      </c>
    </row>
    <row r="9" spans="1:15" x14ac:dyDescent="0.2">
      <c r="A9" s="33" t="s">
        <v>461</v>
      </c>
      <c r="B9" s="34" t="s">
        <v>462</v>
      </c>
      <c r="C9" s="35"/>
      <c r="D9" s="35" t="s">
        <v>60</v>
      </c>
      <c r="E9" s="35" t="s">
        <v>35</v>
      </c>
      <c r="F9" s="35" t="s">
        <v>457</v>
      </c>
      <c r="G9" s="36">
        <v>9644</v>
      </c>
      <c r="H9" s="36">
        <v>188.55</v>
      </c>
      <c r="I9" s="36">
        <v>0</v>
      </c>
      <c r="J9" s="36">
        <v>90</v>
      </c>
      <c r="K9" s="36">
        <v>18973.2</v>
      </c>
      <c r="L9" s="36">
        <v>-9239.2000000000007</v>
      </c>
      <c r="M9" s="36">
        <v>0</v>
      </c>
      <c r="N9" s="36">
        <v>-10</v>
      </c>
      <c r="O9" s="36">
        <v>1</v>
      </c>
    </row>
    <row r="10" spans="1:15" x14ac:dyDescent="0.2">
      <c r="A10" s="29" t="s">
        <v>461</v>
      </c>
      <c r="B10" s="30" t="s">
        <v>463</v>
      </c>
      <c r="C10" s="31"/>
      <c r="D10" s="31" t="s">
        <v>102</v>
      </c>
      <c r="E10" s="31" t="s">
        <v>35</v>
      </c>
      <c r="F10" s="31" t="s">
        <v>457</v>
      </c>
      <c r="G10" s="32">
        <v>1118.3</v>
      </c>
      <c r="H10" s="32">
        <v>0</v>
      </c>
      <c r="I10" s="32">
        <v>0</v>
      </c>
      <c r="J10" s="32">
        <v>82.5</v>
      </c>
      <c r="K10" s="32">
        <v>165.05</v>
      </c>
      <c r="L10" s="32">
        <v>1035.75</v>
      </c>
      <c r="M10" s="32">
        <v>3900.25</v>
      </c>
      <c r="N10" s="32">
        <v>-5.64</v>
      </c>
      <c r="O10" s="32">
        <v>0</v>
      </c>
    </row>
    <row r="11" spans="1:15" x14ac:dyDescent="0.2">
      <c r="A11" s="29" t="s">
        <v>464</v>
      </c>
      <c r="B11" s="30" t="s">
        <v>465</v>
      </c>
      <c r="C11" s="31"/>
      <c r="D11" s="31" t="s">
        <v>77</v>
      </c>
      <c r="E11" s="31" t="s">
        <v>35</v>
      </c>
      <c r="F11" s="31" t="s">
        <v>457</v>
      </c>
      <c r="G11" s="32">
        <v>268.35000000000002</v>
      </c>
      <c r="H11" s="32">
        <v>0</v>
      </c>
      <c r="I11" s="32">
        <v>0</v>
      </c>
      <c r="J11" s="32">
        <v>0</v>
      </c>
      <c r="K11" s="32">
        <v>0</v>
      </c>
      <c r="L11" s="32">
        <v>268.35000000000002</v>
      </c>
      <c r="M11" s="32">
        <v>26511.45</v>
      </c>
      <c r="N11" s="32">
        <v>0</v>
      </c>
      <c r="O11" s="32">
        <v>0</v>
      </c>
    </row>
    <row r="12" spans="1:15" x14ac:dyDescent="0.2">
      <c r="A12" s="29" t="s">
        <v>467</v>
      </c>
      <c r="B12" s="30" t="s">
        <v>468</v>
      </c>
      <c r="C12" s="31"/>
      <c r="D12" s="31" t="s">
        <v>83</v>
      </c>
      <c r="E12" s="31" t="s">
        <v>35</v>
      </c>
      <c r="F12" s="31" t="s">
        <v>457</v>
      </c>
      <c r="G12" s="32">
        <v>5836.05</v>
      </c>
      <c r="H12" s="32">
        <v>0</v>
      </c>
      <c r="I12" s="32">
        <v>0</v>
      </c>
      <c r="J12" s="32">
        <v>0</v>
      </c>
      <c r="K12" s="32">
        <v>211.5</v>
      </c>
      <c r="L12" s="32">
        <v>5624.55</v>
      </c>
      <c r="M12" s="32">
        <v>20398.64</v>
      </c>
      <c r="N12" s="32">
        <v>0</v>
      </c>
      <c r="O12" s="32">
        <v>0</v>
      </c>
    </row>
    <row r="13" spans="1:15" x14ac:dyDescent="0.2">
      <c r="A13" s="29" t="s">
        <v>469</v>
      </c>
      <c r="B13" s="30" t="s">
        <v>470</v>
      </c>
      <c r="C13" s="31"/>
      <c r="D13" s="31" t="s">
        <v>89</v>
      </c>
      <c r="E13" s="31" t="s">
        <v>35</v>
      </c>
      <c r="F13" s="31" t="s">
        <v>457</v>
      </c>
      <c r="G13" s="32">
        <v>7162.65</v>
      </c>
      <c r="H13" s="32">
        <v>1573.85</v>
      </c>
      <c r="I13" s="32">
        <v>0</v>
      </c>
      <c r="J13" s="32">
        <v>70</v>
      </c>
      <c r="K13" s="32">
        <v>7602.85</v>
      </c>
      <c r="L13" s="32">
        <v>-370.2</v>
      </c>
      <c r="M13" s="32">
        <v>5081.2</v>
      </c>
      <c r="N13" s="32">
        <v>0</v>
      </c>
      <c r="O13" s="32">
        <v>0</v>
      </c>
    </row>
    <row r="14" spans="1:15" x14ac:dyDescent="0.2">
      <c r="A14" s="29" t="s">
        <v>471</v>
      </c>
      <c r="B14" s="30" t="s">
        <v>472</v>
      </c>
      <c r="C14" s="31"/>
      <c r="D14" s="31" t="s">
        <v>93</v>
      </c>
      <c r="E14" s="31" t="s">
        <v>35</v>
      </c>
      <c r="F14" s="31" t="s">
        <v>457</v>
      </c>
      <c r="G14" s="32">
        <v>2594.8000000000002</v>
      </c>
      <c r="H14" s="32">
        <v>2197.6999999999998</v>
      </c>
      <c r="I14" s="32">
        <v>0</v>
      </c>
      <c r="J14" s="32">
        <v>11.55</v>
      </c>
      <c r="K14" s="32">
        <v>125.5</v>
      </c>
      <c r="L14" s="32">
        <v>2480.85</v>
      </c>
      <c r="M14" s="32">
        <v>17486.75</v>
      </c>
      <c r="N14" s="32">
        <v>150.75</v>
      </c>
      <c r="O14" s="32">
        <v>0</v>
      </c>
    </row>
    <row r="15" spans="1:15" x14ac:dyDescent="0.2">
      <c r="A15" s="29" t="s">
        <v>473</v>
      </c>
      <c r="B15" s="30" t="s">
        <v>474</v>
      </c>
      <c r="C15" s="31"/>
      <c r="D15" s="31" t="s">
        <v>72</v>
      </c>
      <c r="E15" s="31" t="s">
        <v>35</v>
      </c>
      <c r="F15" s="31" t="s">
        <v>457</v>
      </c>
      <c r="G15" s="32">
        <v>6439.15</v>
      </c>
      <c r="H15" s="32">
        <v>0</v>
      </c>
      <c r="I15" s="32">
        <v>0</v>
      </c>
      <c r="J15" s="32">
        <v>31.4</v>
      </c>
      <c r="K15" s="32">
        <v>6320.7</v>
      </c>
      <c r="L15" s="32">
        <v>149.85</v>
      </c>
      <c r="M15" s="32">
        <v>10925.4</v>
      </c>
      <c r="N15" s="32">
        <v>0</v>
      </c>
      <c r="O15" s="32">
        <v>0</v>
      </c>
    </row>
  </sheetData>
  <autoFilter ref="A6:O15"/>
  <sortState ref="A2:P3058">
    <sortCondition ref="D2:D3058"/>
  </sortState>
  <mergeCells count="6">
    <mergeCell ref="A4:F4"/>
    <mergeCell ref="A2:F2"/>
    <mergeCell ref="G2:H2"/>
    <mergeCell ref="J2:K2"/>
    <mergeCell ref="M2:N2"/>
    <mergeCell ref="A3:F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5"/>
  <sheetViews>
    <sheetView showGridLines="0" tabSelected="1" workbookViewId="0">
      <pane xSplit="4" ySplit="8" topLeftCell="AI9" activePane="bottomRight" state="frozen"/>
      <selection pane="topRight" activeCell="E1" sqref="E1"/>
      <selection pane="bottomLeft" activeCell="A9" sqref="A9"/>
      <selection pane="bottomRight" activeCell="AL9" sqref="AL9"/>
    </sheetView>
  </sheetViews>
  <sheetFormatPr baseColWidth="10" defaultRowHeight="12.75" x14ac:dyDescent="0.2"/>
  <cols>
    <col min="1" max="2" width="7.85546875" customWidth="1"/>
    <col min="3" max="3" width="13.42578125" bestFit="1" customWidth="1"/>
    <col min="4" max="5" width="46.28515625" bestFit="1" customWidth="1"/>
    <col min="6" max="6" width="6" customWidth="1"/>
    <col min="7" max="7" width="30.28515625" bestFit="1" customWidth="1"/>
    <col min="8" max="8" width="10.5703125" customWidth="1"/>
    <col min="9" max="9" width="10.140625" customWidth="1"/>
    <col min="10" max="10" width="45.7109375" bestFit="1" customWidth="1"/>
    <col min="11" max="11" width="46.28515625" bestFit="1" customWidth="1"/>
    <col min="12" max="12" width="8.140625" customWidth="1"/>
    <col min="13" max="13" width="23.42578125" bestFit="1" customWidth="1"/>
    <col min="14" max="14" width="31.42578125" bestFit="1" customWidth="1"/>
    <col min="15" max="15" width="7.140625" customWidth="1"/>
    <col min="16" max="16" width="4.7109375" customWidth="1"/>
    <col min="17" max="17" width="4.5703125" customWidth="1"/>
    <col min="18" max="18" width="46.28515625" bestFit="1" customWidth="1"/>
    <col min="19" max="19" width="16.140625" bestFit="1" customWidth="1"/>
    <col min="20" max="20" width="13.140625" bestFit="1" customWidth="1"/>
    <col min="21" max="21" width="16.7109375" bestFit="1" customWidth="1"/>
    <col min="22" max="22" width="8" customWidth="1"/>
    <col min="23" max="23" width="9.5703125" customWidth="1"/>
    <col min="24" max="24" width="17.85546875" bestFit="1" customWidth="1"/>
    <col min="25" max="25" width="15.28515625" bestFit="1" customWidth="1"/>
    <col min="26" max="26" width="46.28515625" bestFit="1" customWidth="1"/>
    <col min="27" max="27" width="11.7109375" bestFit="1" customWidth="1"/>
    <col min="28" max="28" width="30.85546875" bestFit="1" customWidth="1"/>
    <col min="29" max="29" width="17.42578125" bestFit="1" customWidth="1"/>
    <col min="30" max="30" width="19.85546875" bestFit="1" customWidth="1"/>
    <col min="31" max="31" width="17" bestFit="1" customWidth="1"/>
    <col min="32" max="32" width="26" bestFit="1" customWidth="1"/>
    <col min="33" max="33" width="27.28515625" bestFit="1" customWidth="1"/>
    <col min="34" max="34" width="19.28515625" bestFit="1" customWidth="1"/>
    <col min="35" max="35" width="22.28515625" customWidth="1"/>
    <col min="36" max="36" width="11.42578125" style="91"/>
    <col min="37" max="37" width="37.42578125" customWidth="1"/>
    <col min="40" max="40" width="31.28515625" customWidth="1"/>
  </cols>
  <sheetData>
    <row r="1" spans="1:38" ht="9" customHeight="1" x14ac:dyDescent="0.35">
      <c r="A1" s="39"/>
      <c r="C1" s="39"/>
      <c r="E1" s="39"/>
      <c r="G1" s="39"/>
      <c r="I1" s="39"/>
      <c r="K1" s="39"/>
      <c r="M1" s="39"/>
      <c r="O1" s="39"/>
      <c r="Q1" s="39"/>
      <c r="S1" s="39"/>
      <c r="U1" s="39"/>
      <c r="W1" s="39"/>
      <c r="Y1" s="39"/>
      <c r="AA1" s="39"/>
      <c r="AC1" s="39"/>
      <c r="AE1" s="39"/>
      <c r="AG1" s="39"/>
      <c r="AI1" s="39"/>
      <c r="AK1" s="39"/>
    </row>
    <row r="2" spans="1:38" ht="15" customHeight="1" x14ac:dyDescent="0.2">
      <c r="A2" s="40">
        <v>1</v>
      </c>
      <c r="B2">
        <v>2</v>
      </c>
      <c r="C2" s="40">
        <v>3</v>
      </c>
      <c r="D2">
        <v>4</v>
      </c>
      <c r="E2" s="40">
        <v>5</v>
      </c>
      <c r="F2">
        <v>6</v>
      </c>
      <c r="G2" s="40">
        <v>7</v>
      </c>
      <c r="H2">
        <v>8</v>
      </c>
      <c r="I2" s="40">
        <v>9</v>
      </c>
      <c r="J2">
        <v>10</v>
      </c>
      <c r="K2" s="40">
        <v>11</v>
      </c>
      <c r="L2">
        <v>12</v>
      </c>
      <c r="M2" s="40">
        <v>13</v>
      </c>
      <c r="N2">
        <v>14</v>
      </c>
      <c r="O2" s="40">
        <v>15</v>
      </c>
      <c r="P2">
        <v>16</v>
      </c>
      <c r="Q2" s="40">
        <v>17</v>
      </c>
      <c r="R2">
        <v>18</v>
      </c>
      <c r="S2" s="40">
        <v>19</v>
      </c>
      <c r="T2">
        <v>20</v>
      </c>
      <c r="U2" s="40">
        <v>21</v>
      </c>
      <c r="V2">
        <v>22</v>
      </c>
      <c r="W2" s="40">
        <v>23</v>
      </c>
      <c r="X2">
        <v>24</v>
      </c>
      <c r="Y2" s="40">
        <v>25</v>
      </c>
      <c r="Z2">
        <v>26</v>
      </c>
      <c r="AA2" s="40">
        <v>27</v>
      </c>
      <c r="AB2">
        <v>28</v>
      </c>
      <c r="AC2" s="40">
        <v>29</v>
      </c>
      <c r="AD2">
        <v>30</v>
      </c>
      <c r="AE2" s="40">
        <v>31</v>
      </c>
      <c r="AF2">
        <v>32</v>
      </c>
      <c r="AG2" s="40">
        <v>33</v>
      </c>
      <c r="AH2">
        <v>34</v>
      </c>
      <c r="AI2" s="40">
        <v>35</v>
      </c>
      <c r="AJ2" s="91">
        <v>36</v>
      </c>
      <c r="AK2" s="40">
        <v>37</v>
      </c>
    </row>
    <row r="3" spans="1:38" ht="9" customHeight="1" x14ac:dyDescent="0.2">
      <c r="A3" s="40"/>
      <c r="B3" s="41"/>
    </row>
    <row r="4" spans="1:38" ht="9" customHeight="1" x14ac:dyDescent="0.2">
      <c r="A4" s="40"/>
    </row>
    <row r="5" spans="1:38" ht="9" customHeight="1" x14ac:dyDescent="0.2">
      <c r="A5" s="40"/>
    </row>
    <row r="6" spans="1:38" ht="9" customHeight="1" x14ac:dyDescent="0.2">
      <c r="A6" s="42"/>
      <c r="B6" s="43"/>
    </row>
    <row r="7" spans="1:38" ht="9" customHeight="1" x14ac:dyDescent="0.2">
      <c r="A7" s="40"/>
    </row>
    <row r="8" spans="1:38" ht="25.5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11</v>
      </c>
      <c r="M8" s="1" t="s">
        <v>12</v>
      </c>
      <c r="N8" s="1" t="s">
        <v>13</v>
      </c>
      <c r="O8" s="1" t="s">
        <v>14</v>
      </c>
      <c r="P8" s="1" t="s">
        <v>15</v>
      </c>
      <c r="Q8" s="1" t="s">
        <v>16</v>
      </c>
      <c r="R8" s="1" t="s">
        <v>17</v>
      </c>
      <c r="S8" s="1" t="s">
        <v>18</v>
      </c>
      <c r="T8" s="1" t="s">
        <v>19</v>
      </c>
      <c r="U8" s="1" t="s">
        <v>20</v>
      </c>
      <c r="V8" s="1" t="s">
        <v>21</v>
      </c>
      <c r="W8" s="1" t="s">
        <v>22</v>
      </c>
      <c r="X8" s="1" t="s">
        <v>23</v>
      </c>
      <c r="Y8" s="1" t="s">
        <v>24</v>
      </c>
      <c r="Z8" s="1" t="s">
        <v>25</v>
      </c>
      <c r="AA8" s="1" t="s">
        <v>26</v>
      </c>
      <c r="AB8" s="1" t="s">
        <v>27</v>
      </c>
      <c r="AC8" s="1" t="s">
        <v>28</v>
      </c>
      <c r="AD8" s="1" t="s">
        <v>29</v>
      </c>
      <c r="AE8" s="1" t="s">
        <v>30</v>
      </c>
      <c r="AF8" s="1" t="s">
        <v>31</v>
      </c>
      <c r="AG8" s="1" t="s">
        <v>32</v>
      </c>
      <c r="AH8" s="1" t="s">
        <v>33</v>
      </c>
      <c r="AI8" s="1" t="s">
        <v>34</v>
      </c>
      <c r="AJ8" s="92" t="s">
        <v>488</v>
      </c>
      <c r="AK8" s="89" t="s">
        <v>17</v>
      </c>
      <c r="AL8" s="89" t="s">
        <v>780</v>
      </c>
    </row>
    <row r="9" spans="1:38" ht="25.5" x14ac:dyDescent="0.2">
      <c r="A9" s="2">
        <v>6</v>
      </c>
      <c r="B9" s="3" t="s">
        <v>35</v>
      </c>
      <c r="C9" s="3" t="s">
        <v>40</v>
      </c>
      <c r="D9" s="3" t="s">
        <v>41</v>
      </c>
      <c r="E9" s="3" t="s">
        <v>42</v>
      </c>
      <c r="F9" s="2">
        <v>40069</v>
      </c>
      <c r="G9" s="3" t="s">
        <v>43</v>
      </c>
      <c r="H9" s="4">
        <v>42736</v>
      </c>
      <c r="I9" s="2"/>
      <c r="J9" s="3" t="s">
        <v>44</v>
      </c>
      <c r="K9" s="3" t="s">
        <v>53</v>
      </c>
      <c r="L9" s="2">
        <v>95394</v>
      </c>
      <c r="M9" s="3" t="s">
        <v>37</v>
      </c>
      <c r="N9" s="3" t="s">
        <v>45</v>
      </c>
      <c r="O9" s="3" t="s">
        <v>38</v>
      </c>
      <c r="P9" s="3" t="s">
        <v>39</v>
      </c>
      <c r="Q9" s="3" t="s">
        <v>39</v>
      </c>
      <c r="R9" s="3" t="s">
        <v>46</v>
      </c>
      <c r="S9" s="4">
        <v>42736</v>
      </c>
      <c r="T9" s="4">
        <v>43100</v>
      </c>
      <c r="U9" s="4">
        <v>43100</v>
      </c>
      <c r="V9" s="2">
        <v>577</v>
      </c>
      <c r="W9" s="2">
        <v>300</v>
      </c>
      <c r="X9" s="2">
        <v>0</v>
      </c>
      <c r="Y9" s="5">
        <v>42712.45</v>
      </c>
      <c r="Z9" s="3"/>
      <c r="AA9" s="2">
        <v>20322</v>
      </c>
      <c r="AB9" s="3" t="s">
        <v>47</v>
      </c>
      <c r="AC9" s="2">
        <v>554</v>
      </c>
      <c r="AD9" s="4">
        <v>42736</v>
      </c>
      <c r="AE9" s="4">
        <v>43100</v>
      </c>
      <c r="AF9" s="4">
        <v>43100</v>
      </c>
      <c r="AG9" s="2">
        <v>0</v>
      </c>
      <c r="AH9" s="5">
        <v>42712.450509259259</v>
      </c>
      <c r="AI9" s="3"/>
      <c r="AJ9" s="91">
        <f>VLOOKUP(A9,'Tab.-Job'!A:A,1,FALSE)</f>
        <v>6</v>
      </c>
      <c r="AK9" s="90" t="str">
        <f t="shared" ref="AK9:AK65" si="0">LEFT(D9,LEN(D9)-10)&amp;TEXT(SUBSTITUTE(SUBSTITUTE(SUBSTITUTE(RIGHT(R9,9),"DEC","DÉC"),"FEV","FÉV"),"AOU","AOÛ"),"jj.mm.aaaa")</f>
        <v>Brunner Hans Rudolf 27.01.1940</v>
      </c>
      <c r="AL9" t="b">
        <f>EXACT(D9,AK9)</f>
        <v>1</v>
      </c>
    </row>
    <row r="10" spans="1:38" ht="25.5" x14ac:dyDescent="0.2">
      <c r="A10" s="2">
        <v>6</v>
      </c>
      <c r="B10" s="3" t="s">
        <v>35</v>
      </c>
      <c r="C10" s="3" t="s">
        <v>40</v>
      </c>
      <c r="D10" s="3" t="s">
        <v>41</v>
      </c>
      <c r="E10" s="3" t="s">
        <v>42</v>
      </c>
      <c r="F10" s="2">
        <v>40069</v>
      </c>
      <c r="G10" s="3" t="s">
        <v>43</v>
      </c>
      <c r="H10" s="4">
        <v>42736</v>
      </c>
      <c r="I10" s="2"/>
      <c r="J10" s="3" t="s">
        <v>44</v>
      </c>
      <c r="K10" s="3" t="s">
        <v>53</v>
      </c>
      <c r="L10" s="2">
        <v>95394</v>
      </c>
      <c r="M10" s="3" t="s">
        <v>37</v>
      </c>
      <c r="N10" s="3" t="s">
        <v>45</v>
      </c>
      <c r="O10" s="3" t="s">
        <v>38</v>
      </c>
      <c r="P10" s="3" t="s">
        <v>39</v>
      </c>
      <c r="Q10" s="3" t="s">
        <v>39</v>
      </c>
      <c r="R10" s="3" t="s">
        <v>46</v>
      </c>
      <c r="S10" s="4">
        <v>42736</v>
      </c>
      <c r="T10" s="4">
        <v>43100</v>
      </c>
      <c r="U10" s="4">
        <v>43100</v>
      </c>
      <c r="V10" s="2">
        <v>577</v>
      </c>
      <c r="W10" s="2">
        <v>300</v>
      </c>
      <c r="X10" s="2">
        <v>0</v>
      </c>
      <c r="Y10" s="5">
        <v>42712.45</v>
      </c>
      <c r="Z10" s="3"/>
      <c r="AA10" s="2">
        <v>20324</v>
      </c>
      <c r="AB10" s="3" t="s">
        <v>48</v>
      </c>
      <c r="AC10" s="2">
        <v>5.65</v>
      </c>
      <c r="AD10" s="4">
        <v>42736</v>
      </c>
      <c r="AE10" s="4">
        <v>43100</v>
      </c>
      <c r="AF10" s="4">
        <v>43100</v>
      </c>
      <c r="AG10" s="2">
        <v>0</v>
      </c>
      <c r="AH10" s="5">
        <v>42712.45076388889</v>
      </c>
      <c r="AI10" s="3"/>
      <c r="AJ10" s="91">
        <f>VLOOKUP(A10,'Tab.-Job'!A:A,1,FALSE)</f>
        <v>6</v>
      </c>
      <c r="AK10" s="90" t="str">
        <f t="shared" si="0"/>
        <v>Brunner Hans Rudolf 27.01.1940</v>
      </c>
      <c r="AL10" t="b">
        <f t="shared" ref="AL10:AL65" si="1">EXACT(D10,AK10)</f>
        <v>1</v>
      </c>
    </row>
    <row r="11" spans="1:38" ht="25.5" x14ac:dyDescent="0.2">
      <c r="A11" s="2">
        <v>58</v>
      </c>
      <c r="B11" s="3" t="s">
        <v>35</v>
      </c>
      <c r="C11" s="3" t="s">
        <v>60</v>
      </c>
      <c r="D11" s="3" t="s">
        <v>61</v>
      </c>
      <c r="E11" s="3" t="s">
        <v>56</v>
      </c>
      <c r="F11" s="2">
        <v>41303</v>
      </c>
      <c r="G11" s="3" t="s">
        <v>62</v>
      </c>
      <c r="H11" s="4">
        <v>42736</v>
      </c>
      <c r="I11" s="2"/>
      <c r="J11" s="3" t="s">
        <v>50</v>
      </c>
      <c r="K11" s="3" t="s">
        <v>59</v>
      </c>
      <c r="L11" s="2">
        <v>98795</v>
      </c>
      <c r="M11" s="3" t="s">
        <v>37</v>
      </c>
      <c r="N11" s="3"/>
      <c r="O11" s="3" t="s">
        <v>38</v>
      </c>
      <c r="P11" s="3" t="s">
        <v>39</v>
      </c>
      <c r="Q11" s="3" t="s">
        <v>39</v>
      </c>
      <c r="R11" s="3" t="s">
        <v>63</v>
      </c>
      <c r="S11" s="4">
        <v>42736</v>
      </c>
      <c r="T11" s="4">
        <v>43100</v>
      </c>
      <c r="U11" s="4">
        <v>43100</v>
      </c>
      <c r="V11" s="2">
        <v>530.9</v>
      </c>
      <c r="W11" s="2">
        <v>300</v>
      </c>
      <c r="X11" s="2">
        <v>0</v>
      </c>
      <c r="Y11" s="5">
        <v>42758.742800925924</v>
      </c>
      <c r="Z11" s="3"/>
      <c r="AA11" s="2">
        <v>22989</v>
      </c>
      <c r="AB11" s="3" t="s">
        <v>48</v>
      </c>
      <c r="AC11" s="2">
        <v>5.65</v>
      </c>
      <c r="AD11" s="4">
        <v>42736</v>
      </c>
      <c r="AE11" s="4">
        <v>43100</v>
      </c>
      <c r="AF11" s="4">
        <v>43100</v>
      </c>
      <c r="AG11" s="2">
        <v>0</v>
      </c>
      <c r="AH11" s="5">
        <v>42758.743136574078</v>
      </c>
      <c r="AI11" s="3"/>
      <c r="AJ11" s="91">
        <f>VLOOKUP(A11,'Tab.-Job'!A:A,1,FALSE)</f>
        <v>58</v>
      </c>
      <c r="AK11" s="90" t="str">
        <f t="shared" si="0"/>
        <v>Marcos Carmen 13.07.1963</v>
      </c>
      <c r="AL11" t="b">
        <f t="shared" si="1"/>
        <v>1</v>
      </c>
    </row>
    <row r="12" spans="1:38" ht="25.5" x14ac:dyDescent="0.2">
      <c r="A12" s="2">
        <v>58</v>
      </c>
      <c r="B12" s="3" t="s">
        <v>35</v>
      </c>
      <c r="C12" s="3" t="s">
        <v>60</v>
      </c>
      <c r="D12" s="3" t="s">
        <v>61</v>
      </c>
      <c r="E12" s="3" t="s">
        <v>56</v>
      </c>
      <c r="F12" s="2">
        <v>41303</v>
      </c>
      <c r="G12" s="3" t="s">
        <v>62</v>
      </c>
      <c r="H12" s="4">
        <v>42736</v>
      </c>
      <c r="I12" s="2"/>
      <c r="J12" s="3" t="s">
        <v>50</v>
      </c>
      <c r="K12" s="3" t="s">
        <v>59</v>
      </c>
      <c r="L12" s="2">
        <v>98795</v>
      </c>
      <c r="M12" s="3" t="s">
        <v>37</v>
      </c>
      <c r="N12" s="3"/>
      <c r="O12" s="3" t="s">
        <v>38</v>
      </c>
      <c r="P12" s="3" t="s">
        <v>39</v>
      </c>
      <c r="Q12" s="3" t="s">
        <v>39</v>
      </c>
      <c r="R12" s="3" t="s">
        <v>63</v>
      </c>
      <c r="S12" s="4">
        <v>42736</v>
      </c>
      <c r="T12" s="4">
        <v>43100</v>
      </c>
      <c r="U12" s="4">
        <v>43100</v>
      </c>
      <c r="V12" s="2">
        <v>530.9</v>
      </c>
      <c r="W12" s="2">
        <v>300</v>
      </c>
      <c r="X12" s="2">
        <v>0</v>
      </c>
      <c r="Y12" s="5">
        <v>42758.742800925924</v>
      </c>
      <c r="Z12" s="3"/>
      <c r="AA12" s="2">
        <v>22990</v>
      </c>
      <c r="AB12" s="3" t="s">
        <v>47</v>
      </c>
      <c r="AC12" s="2">
        <v>525.25</v>
      </c>
      <c r="AD12" s="4">
        <v>42736</v>
      </c>
      <c r="AE12" s="4">
        <v>43100</v>
      </c>
      <c r="AF12" s="4">
        <v>43100</v>
      </c>
      <c r="AG12" s="2">
        <v>0</v>
      </c>
      <c r="AH12" s="5">
        <v>42758.743391203701</v>
      </c>
      <c r="AI12" s="3"/>
      <c r="AJ12" s="91">
        <f>VLOOKUP(A12,'Tab.-Job'!A:A,1,FALSE)</f>
        <v>58</v>
      </c>
      <c r="AK12" s="90" t="str">
        <f t="shared" si="0"/>
        <v>Marcos Carmen 13.07.1963</v>
      </c>
      <c r="AL12" t="b">
        <f t="shared" si="1"/>
        <v>1</v>
      </c>
    </row>
    <row r="13" spans="1:38" ht="25.5" x14ac:dyDescent="0.2">
      <c r="A13" s="2">
        <v>125</v>
      </c>
      <c r="B13" s="3" t="s">
        <v>35</v>
      </c>
      <c r="C13" s="3" t="s">
        <v>66</v>
      </c>
      <c r="D13" s="3" t="s">
        <v>67</v>
      </c>
      <c r="E13" s="3" t="s">
        <v>42</v>
      </c>
      <c r="F13" s="2">
        <v>40896</v>
      </c>
      <c r="G13" s="3" t="s">
        <v>68</v>
      </c>
      <c r="H13" s="4">
        <v>42736</v>
      </c>
      <c r="I13" s="2"/>
      <c r="J13" s="3" t="s">
        <v>44</v>
      </c>
      <c r="K13" s="3" t="s">
        <v>477</v>
      </c>
      <c r="L13" s="2">
        <v>97770</v>
      </c>
      <c r="M13" s="3" t="s">
        <v>37</v>
      </c>
      <c r="N13" s="3" t="s">
        <v>68</v>
      </c>
      <c r="O13" s="3" t="s">
        <v>38</v>
      </c>
      <c r="P13" s="3" t="s">
        <v>39</v>
      </c>
      <c r="Q13" s="3" t="s">
        <v>39</v>
      </c>
      <c r="R13" s="3" t="s">
        <v>69</v>
      </c>
      <c r="S13" s="4">
        <v>42736</v>
      </c>
      <c r="T13" s="4">
        <v>43100</v>
      </c>
      <c r="U13" s="4">
        <v>43100</v>
      </c>
      <c r="V13" s="2">
        <v>577</v>
      </c>
      <c r="W13" s="2">
        <v>300</v>
      </c>
      <c r="X13" s="2">
        <v>0</v>
      </c>
      <c r="Y13" s="5">
        <v>42740.383159722223</v>
      </c>
      <c r="Z13" s="3"/>
      <c r="AA13" s="2">
        <v>22145</v>
      </c>
      <c r="AB13" s="3" t="s">
        <v>47</v>
      </c>
      <c r="AC13" s="2">
        <v>554</v>
      </c>
      <c r="AD13" s="4">
        <v>42736</v>
      </c>
      <c r="AE13" s="4">
        <v>43100</v>
      </c>
      <c r="AF13" s="4">
        <v>43100</v>
      </c>
      <c r="AG13" s="2">
        <v>0</v>
      </c>
      <c r="AH13" s="5">
        <v>42740.383680555555</v>
      </c>
      <c r="AI13" s="3"/>
      <c r="AJ13" s="91">
        <f>VLOOKUP(A13,'Tab.-Job'!A:A,1,FALSE)</f>
        <v>125</v>
      </c>
      <c r="AK13" s="90" t="str">
        <f t="shared" si="0"/>
        <v>Paccot Christiane Françoise 22.05.1948</v>
      </c>
      <c r="AL13" t="b">
        <f t="shared" si="1"/>
        <v>1</v>
      </c>
    </row>
    <row r="14" spans="1:38" ht="25.5" x14ac:dyDescent="0.2">
      <c r="A14" s="2">
        <v>125</v>
      </c>
      <c r="B14" s="3" t="s">
        <v>35</v>
      </c>
      <c r="C14" s="3" t="s">
        <v>66</v>
      </c>
      <c r="D14" s="3" t="s">
        <v>67</v>
      </c>
      <c r="E14" s="3" t="s">
        <v>42</v>
      </c>
      <c r="F14" s="2">
        <v>40896</v>
      </c>
      <c r="G14" s="3" t="s">
        <v>68</v>
      </c>
      <c r="H14" s="4">
        <v>42736</v>
      </c>
      <c r="I14" s="2"/>
      <c r="J14" s="3" t="s">
        <v>44</v>
      </c>
      <c r="K14" s="3" t="s">
        <v>477</v>
      </c>
      <c r="L14" s="2">
        <v>97770</v>
      </c>
      <c r="M14" s="3" t="s">
        <v>37</v>
      </c>
      <c r="N14" s="3" t="s">
        <v>68</v>
      </c>
      <c r="O14" s="3" t="s">
        <v>38</v>
      </c>
      <c r="P14" s="3" t="s">
        <v>39</v>
      </c>
      <c r="Q14" s="3" t="s">
        <v>39</v>
      </c>
      <c r="R14" s="3" t="s">
        <v>69</v>
      </c>
      <c r="S14" s="4">
        <v>42736</v>
      </c>
      <c r="T14" s="4">
        <v>43100</v>
      </c>
      <c r="U14" s="4">
        <v>43100</v>
      </c>
      <c r="V14" s="2">
        <v>577</v>
      </c>
      <c r="W14" s="2">
        <v>300</v>
      </c>
      <c r="X14" s="2">
        <v>0</v>
      </c>
      <c r="Y14" s="5">
        <v>42740.383159722223</v>
      </c>
      <c r="Z14" s="3"/>
      <c r="AA14" s="2">
        <v>22146</v>
      </c>
      <c r="AB14" s="3" t="s">
        <v>48</v>
      </c>
      <c r="AC14" s="2">
        <v>5.65</v>
      </c>
      <c r="AD14" s="4">
        <v>42736</v>
      </c>
      <c r="AE14" s="4">
        <v>43100</v>
      </c>
      <c r="AF14" s="4">
        <v>43100</v>
      </c>
      <c r="AG14" s="2">
        <v>0</v>
      </c>
      <c r="AH14" s="5">
        <v>42740.384166666663</v>
      </c>
      <c r="AI14" s="3"/>
      <c r="AJ14" s="91">
        <f>VLOOKUP(A14,'Tab.-Job'!A:A,1,FALSE)</f>
        <v>125</v>
      </c>
      <c r="AK14" s="90" t="str">
        <f t="shared" si="0"/>
        <v>Paccot Christiane Françoise 22.05.1948</v>
      </c>
      <c r="AL14" t="b">
        <f t="shared" si="1"/>
        <v>1</v>
      </c>
    </row>
    <row r="15" spans="1:38" ht="25.5" x14ac:dyDescent="0.2">
      <c r="A15" s="2">
        <v>160</v>
      </c>
      <c r="B15" s="3" t="s">
        <v>35</v>
      </c>
      <c r="C15" s="3" t="s">
        <v>72</v>
      </c>
      <c r="D15" s="3" t="s">
        <v>73</v>
      </c>
      <c r="E15" s="3" t="s">
        <v>74</v>
      </c>
      <c r="F15" s="2">
        <v>36467</v>
      </c>
      <c r="G15" s="3" t="s">
        <v>75</v>
      </c>
      <c r="H15" s="4">
        <v>42370</v>
      </c>
      <c r="I15" s="2"/>
      <c r="J15" s="3" t="s">
        <v>52</v>
      </c>
      <c r="K15" s="3" t="s">
        <v>58</v>
      </c>
      <c r="L15" s="2">
        <v>97704</v>
      </c>
      <c r="M15" s="3" t="s">
        <v>37</v>
      </c>
      <c r="N15" s="3"/>
      <c r="O15" s="3" t="s">
        <v>38</v>
      </c>
      <c r="P15" s="3" t="s">
        <v>39</v>
      </c>
      <c r="Q15" s="3" t="s">
        <v>39</v>
      </c>
      <c r="R15" s="3" t="s">
        <v>76</v>
      </c>
      <c r="S15" s="4">
        <v>42736</v>
      </c>
      <c r="T15" s="4">
        <v>43100</v>
      </c>
      <c r="U15" s="4">
        <v>43100</v>
      </c>
      <c r="V15" s="2">
        <v>530.9</v>
      </c>
      <c r="W15" s="2">
        <v>300</v>
      </c>
      <c r="X15" s="2">
        <v>0</v>
      </c>
      <c r="Y15" s="5">
        <v>42739.662615740737</v>
      </c>
      <c r="Z15" s="3"/>
      <c r="AA15" s="2">
        <v>22125</v>
      </c>
      <c r="AB15" s="3" t="s">
        <v>48</v>
      </c>
      <c r="AC15" s="2">
        <v>5.65</v>
      </c>
      <c r="AD15" s="4">
        <v>42736</v>
      </c>
      <c r="AE15" s="4">
        <v>43100</v>
      </c>
      <c r="AF15" s="4">
        <v>43100</v>
      </c>
      <c r="AG15" s="2">
        <v>0</v>
      </c>
      <c r="AH15" s="5">
        <v>42739.662893518522</v>
      </c>
      <c r="AI15" s="3"/>
      <c r="AJ15" s="91">
        <f>VLOOKUP(A15,'Tab.-Job'!A:A,1,FALSE)</f>
        <v>160</v>
      </c>
      <c r="AK15" s="90" t="str">
        <f t="shared" si="0"/>
        <v>Laurent Thierry Jean 22.05.1966</v>
      </c>
      <c r="AL15" t="b">
        <f t="shared" si="1"/>
        <v>1</v>
      </c>
    </row>
    <row r="16" spans="1:38" ht="25.5" x14ac:dyDescent="0.2">
      <c r="A16" s="2">
        <v>160</v>
      </c>
      <c r="B16" s="3" t="s">
        <v>35</v>
      </c>
      <c r="C16" s="3" t="s">
        <v>72</v>
      </c>
      <c r="D16" s="3" t="s">
        <v>73</v>
      </c>
      <c r="E16" s="3" t="s">
        <v>74</v>
      </c>
      <c r="F16" s="2">
        <v>36467</v>
      </c>
      <c r="G16" s="3" t="s">
        <v>75</v>
      </c>
      <c r="H16" s="4">
        <v>42370</v>
      </c>
      <c r="I16" s="2"/>
      <c r="J16" s="3" t="s">
        <v>52</v>
      </c>
      <c r="K16" s="3" t="s">
        <v>58</v>
      </c>
      <c r="L16" s="2">
        <v>97704</v>
      </c>
      <c r="M16" s="3" t="s">
        <v>37</v>
      </c>
      <c r="N16" s="3"/>
      <c r="O16" s="3" t="s">
        <v>38</v>
      </c>
      <c r="P16" s="3" t="s">
        <v>39</v>
      </c>
      <c r="Q16" s="3" t="s">
        <v>39</v>
      </c>
      <c r="R16" s="3" t="s">
        <v>76</v>
      </c>
      <c r="S16" s="4">
        <v>42736</v>
      </c>
      <c r="T16" s="4">
        <v>43100</v>
      </c>
      <c r="U16" s="4">
        <v>43100</v>
      </c>
      <c r="V16" s="2">
        <v>530.9</v>
      </c>
      <c r="W16" s="2">
        <v>300</v>
      </c>
      <c r="X16" s="2">
        <v>0</v>
      </c>
      <c r="Y16" s="5">
        <v>42739.662615740737</v>
      </c>
      <c r="Z16" s="3"/>
      <c r="AA16" s="2">
        <v>22126</v>
      </c>
      <c r="AB16" s="3" t="s">
        <v>47</v>
      </c>
      <c r="AC16" s="2">
        <v>525.25</v>
      </c>
      <c r="AD16" s="4">
        <v>42736</v>
      </c>
      <c r="AE16" s="4">
        <v>43100</v>
      </c>
      <c r="AF16" s="4">
        <v>43100</v>
      </c>
      <c r="AG16" s="2">
        <v>0</v>
      </c>
      <c r="AH16" s="5">
        <v>42739.66375</v>
      </c>
      <c r="AI16" s="3"/>
      <c r="AJ16" s="91">
        <f>VLOOKUP(A16,'Tab.-Job'!A:A,1,FALSE)</f>
        <v>160</v>
      </c>
      <c r="AK16" s="90" t="str">
        <f t="shared" si="0"/>
        <v>Laurent Thierry Jean 22.05.1966</v>
      </c>
      <c r="AL16" t="b">
        <f t="shared" si="1"/>
        <v>1</v>
      </c>
    </row>
    <row r="17" spans="1:38" ht="25.5" x14ac:dyDescent="0.2">
      <c r="A17" s="2">
        <v>160</v>
      </c>
      <c r="B17" s="3" t="s">
        <v>35</v>
      </c>
      <c r="C17" s="3" t="s">
        <v>72</v>
      </c>
      <c r="D17" s="3" t="s">
        <v>73</v>
      </c>
      <c r="E17" s="3" t="s">
        <v>74</v>
      </c>
      <c r="F17" s="2">
        <v>36467</v>
      </c>
      <c r="G17" s="3" t="s">
        <v>75</v>
      </c>
      <c r="H17" s="4">
        <v>42370</v>
      </c>
      <c r="I17" s="2"/>
      <c r="J17" s="3" t="s">
        <v>52</v>
      </c>
      <c r="K17" s="3" t="s">
        <v>58</v>
      </c>
      <c r="L17" s="2">
        <v>87413</v>
      </c>
      <c r="M17" s="3" t="s">
        <v>37</v>
      </c>
      <c r="N17" s="3"/>
      <c r="O17" s="3" t="s">
        <v>38</v>
      </c>
      <c r="P17" s="3" t="s">
        <v>39</v>
      </c>
      <c r="Q17" s="3" t="s">
        <v>39</v>
      </c>
      <c r="R17" s="3" t="s">
        <v>76</v>
      </c>
      <c r="S17" s="4">
        <v>42370</v>
      </c>
      <c r="T17" s="2"/>
      <c r="U17" s="4">
        <v>42735</v>
      </c>
      <c r="V17" s="2">
        <v>510.05</v>
      </c>
      <c r="W17" s="2">
        <v>300</v>
      </c>
      <c r="X17" s="2">
        <v>0</v>
      </c>
      <c r="Y17" s="5">
        <v>42402.387800925928</v>
      </c>
      <c r="Z17" s="3"/>
      <c r="AA17" s="2"/>
      <c r="AB17" s="3"/>
      <c r="AC17" s="2"/>
      <c r="AD17" s="2"/>
      <c r="AE17" s="2"/>
      <c r="AF17" s="2"/>
      <c r="AG17" s="2"/>
      <c r="AH17" s="2"/>
      <c r="AI17" s="3"/>
      <c r="AJ17" s="91">
        <f>VLOOKUP(A17,'Tab.-Job'!A:A,1,FALSE)</f>
        <v>160</v>
      </c>
      <c r="AK17" s="90" t="str">
        <f t="shared" si="0"/>
        <v>Laurent Thierry Jean 22.05.1966</v>
      </c>
      <c r="AL17" t="b">
        <f t="shared" si="1"/>
        <v>1</v>
      </c>
    </row>
    <row r="18" spans="1:38" ht="25.5" x14ac:dyDescent="0.2">
      <c r="A18" s="2">
        <v>162</v>
      </c>
      <c r="B18" s="3" t="s">
        <v>35</v>
      </c>
      <c r="C18" s="3" t="s">
        <v>77</v>
      </c>
      <c r="D18" s="3" t="s">
        <v>78</v>
      </c>
      <c r="E18" s="3" t="s">
        <v>54</v>
      </c>
      <c r="F18" s="2">
        <v>32975</v>
      </c>
      <c r="G18" s="3" t="s">
        <v>79</v>
      </c>
      <c r="H18" s="4">
        <v>42005</v>
      </c>
      <c r="I18" s="2"/>
      <c r="J18" s="3" t="s">
        <v>71</v>
      </c>
      <c r="K18" s="3" t="s">
        <v>80</v>
      </c>
      <c r="L18" s="2">
        <v>98241</v>
      </c>
      <c r="M18" s="3" t="s">
        <v>37</v>
      </c>
      <c r="N18" s="3" t="s">
        <v>79</v>
      </c>
      <c r="O18" s="3" t="s">
        <v>38</v>
      </c>
      <c r="P18" s="3" t="s">
        <v>39</v>
      </c>
      <c r="Q18" s="3" t="s">
        <v>39</v>
      </c>
      <c r="R18" s="3" t="s">
        <v>81</v>
      </c>
      <c r="S18" s="4">
        <v>42736</v>
      </c>
      <c r="T18" s="4">
        <v>43100</v>
      </c>
      <c r="U18" s="4">
        <v>43100</v>
      </c>
      <c r="V18" s="2">
        <v>578</v>
      </c>
      <c r="W18" s="2">
        <v>300</v>
      </c>
      <c r="X18" s="2">
        <v>0</v>
      </c>
      <c r="Y18" s="5">
        <v>42746.563668981478</v>
      </c>
      <c r="Z18" s="3"/>
      <c r="AA18" s="2"/>
      <c r="AB18" s="3"/>
      <c r="AC18" s="2"/>
      <c r="AD18" s="2"/>
      <c r="AE18" s="2"/>
      <c r="AF18" s="2"/>
      <c r="AG18" s="2"/>
      <c r="AH18" s="2"/>
      <c r="AI18" s="3"/>
      <c r="AJ18" s="91">
        <f>VLOOKUP(A18,'Tab.-Job'!A:A,1,FALSE)</f>
        <v>162</v>
      </c>
      <c r="AK18" s="90" t="str">
        <f t="shared" si="0"/>
        <v>Moser Alexandra Grace 25.10.1982</v>
      </c>
      <c r="AL18" t="b">
        <f t="shared" si="1"/>
        <v>1</v>
      </c>
    </row>
    <row r="19" spans="1:38" ht="25.5" x14ac:dyDescent="0.2">
      <c r="A19" s="2">
        <v>162</v>
      </c>
      <c r="B19" s="3" t="s">
        <v>35</v>
      </c>
      <c r="C19" s="3" t="s">
        <v>77</v>
      </c>
      <c r="D19" s="3" t="s">
        <v>78</v>
      </c>
      <c r="E19" s="3" t="s">
        <v>54</v>
      </c>
      <c r="F19" s="2">
        <v>32975</v>
      </c>
      <c r="G19" s="3" t="s">
        <v>79</v>
      </c>
      <c r="H19" s="4">
        <v>42005</v>
      </c>
      <c r="I19" s="2"/>
      <c r="J19" s="3" t="s">
        <v>71</v>
      </c>
      <c r="K19" s="3" t="s">
        <v>80</v>
      </c>
      <c r="L19" s="2">
        <v>88327</v>
      </c>
      <c r="M19" s="3" t="s">
        <v>37</v>
      </c>
      <c r="N19" s="3" t="s">
        <v>79</v>
      </c>
      <c r="O19" s="3" t="s">
        <v>38</v>
      </c>
      <c r="P19" s="3" t="s">
        <v>39</v>
      </c>
      <c r="Q19" s="3" t="s">
        <v>39</v>
      </c>
      <c r="R19" s="3" t="s">
        <v>81</v>
      </c>
      <c r="S19" s="4">
        <v>42370</v>
      </c>
      <c r="T19" s="4">
        <v>42735</v>
      </c>
      <c r="U19" s="4">
        <v>42735</v>
      </c>
      <c r="V19" s="2">
        <v>546.54999999999995</v>
      </c>
      <c r="W19" s="2">
        <v>300</v>
      </c>
      <c r="X19" s="2">
        <v>0</v>
      </c>
      <c r="Y19" s="5">
        <v>42418.659259259257</v>
      </c>
      <c r="Z19" s="3"/>
      <c r="AA19" s="2"/>
      <c r="AB19" s="3"/>
      <c r="AC19" s="2"/>
      <c r="AD19" s="2"/>
      <c r="AE19" s="2"/>
      <c r="AF19" s="2"/>
      <c r="AG19" s="2"/>
      <c r="AH19" s="2"/>
      <c r="AI19" s="3"/>
      <c r="AJ19" s="91">
        <f>VLOOKUP(A19,'Tab.-Job'!A:A,1,FALSE)</f>
        <v>162</v>
      </c>
      <c r="AK19" s="90" t="str">
        <f t="shared" si="0"/>
        <v>Moser Alexandra Grace 25.10.1982</v>
      </c>
      <c r="AL19" t="b">
        <f t="shared" si="1"/>
        <v>1</v>
      </c>
    </row>
    <row r="20" spans="1:38" ht="25.5" x14ac:dyDescent="0.2">
      <c r="A20" s="2">
        <v>162</v>
      </c>
      <c r="B20" s="3" t="s">
        <v>35</v>
      </c>
      <c r="C20" s="3" t="s">
        <v>77</v>
      </c>
      <c r="D20" s="3" t="s">
        <v>78</v>
      </c>
      <c r="E20" s="3" t="s">
        <v>54</v>
      </c>
      <c r="F20" s="2">
        <v>32975</v>
      </c>
      <c r="G20" s="3" t="s">
        <v>79</v>
      </c>
      <c r="H20" s="4">
        <v>42005</v>
      </c>
      <c r="I20" s="2"/>
      <c r="J20" s="3" t="s">
        <v>71</v>
      </c>
      <c r="K20" s="3" t="s">
        <v>80</v>
      </c>
      <c r="L20" s="2">
        <v>77280</v>
      </c>
      <c r="M20" s="3" t="s">
        <v>37</v>
      </c>
      <c r="N20" s="3"/>
      <c r="O20" s="3" t="s">
        <v>38</v>
      </c>
      <c r="P20" s="3" t="s">
        <v>39</v>
      </c>
      <c r="Q20" s="3" t="s">
        <v>39</v>
      </c>
      <c r="R20" s="3" t="s">
        <v>81</v>
      </c>
      <c r="S20" s="4">
        <v>42005</v>
      </c>
      <c r="T20" s="4">
        <v>42369</v>
      </c>
      <c r="U20" s="4">
        <v>42369</v>
      </c>
      <c r="V20" s="2">
        <v>526.79999999999995</v>
      </c>
      <c r="W20" s="2">
        <v>300</v>
      </c>
      <c r="X20" s="2">
        <v>0</v>
      </c>
      <c r="Y20" s="5">
        <v>42060.430289351854</v>
      </c>
      <c r="Z20" s="3"/>
      <c r="AA20" s="2"/>
      <c r="AB20" s="3"/>
      <c r="AC20" s="2"/>
      <c r="AD20" s="2"/>
      <c r="AE20" s="2"/>
      <c r="AF20" s="2"/>
      <c r="AG20" s="2"/>
      <c r="AH20" s="2"/>
      <c r="AI20" s="3"/>
      <c r="AJ20" s="91">
        <f>VLOOKUP(A20,'Tab.-Job'!A:A,1,FALSE)</f>
        <v>162</v>
      </c>
      <c r="AK20" s="90" t="str">
        <f t="shared" si="0"/>
        <v>Moser Alexandra Grace 25.10.1982</v>
      </c>
      <c r="AL20" t="b">
        <f t="shared" si="1"/>
        <v>1</v>
      </c>
    </row>
    <row r="21" spans="1:38" ht="25.5" x14ac:dyDescent="0.2">
      <c r="A21" s="2">
        <v>334</v>
      </c>
      <c r="B21" s="3" t="s">
        <v>35</v>
      </c>
      <c r="C21" s="3" t="s">
        <v>83</v>
      </c>
      <c r="D21" s="3" t="s">
        <v>84</v>
      </c>
      <c r="E21" s="3" t="s">
        <v>70</v>
      </c>
      <c r="F21" s="2">
        <v>24480</v>
      </c>
      <c r="G21" s="3" t="s">
        <v>85</v>
      </c>
      <c r="H21" s="4">
        <v>41275</v>
      </c>
      <c r="I21" s="2"/>
      <c r="J21" s="3" t="s">
        <v>55</v>
      </c>
      <c r="K21" s="3" t="s">
        <v>86</v>
      </c>
      <c r="L21" s="2">
        <v>103870</v>
      </c>
      <c r="M21" s="3" t="s">
        <v>37</v>
      </c>
      <c r="N21" s="3" t="s">
        <v>85</v>
      </c>
      <c r="O21" s="3" t="s">
        <v>38</v>
      </c>
      <c r="P21" s="3" t="s">
        <v>39</v>
      </c>
      <c r="Q21" s="3" t="s">
        <v>39</v>
      </c>
      <c r="R21" s="3" t="s">
        <v>87</v>
      </c>
      <c r="S21" s="4">
        <v>42736</v>
      </c>
      <c r="T21" s="4">
        <v>43100</v>
      </c>
      <c r="U21" s="4">
        <v>43100</v>
      </c>
      <c r="V21" s="2">
        <v>578</v>
      </c>
      <c r="W21" s="2">
        <v>300</v>
      </c>
      <c r="X21" s="2">
        <v>0</v>
      </c>
      <c r="Y21" s="5">
        <v>42947.719409722224</v>
      </c>
      <c r="Z21" s="3"/>
      <c r="AA21" s="2">
        <v>25913</v>
      </c>
      <c r="AB21" s="3" t="s">
        <v>48</v>
      </c>
      <c r="AC21" s="2">
        <v>5.65</v>
      </c>
      <c r="AD21" s="4">
        <v>42736</v>
      </c>
      <c r="AE21" s="4">
        <v>43100</v>
      </c>
      <c r="AF21" s="4">
        <v>43100</v>
      </c>
      <c r="AG21" s="2">
        <v>0</v>
      </c>
      <c r="AH21" s="5">
        <v>42947.720011574071</v>
      </c>
      <c r="AI21" s="3"/>
      <c r="AJ21" s="91">
        <f>VLOOKUP(A21,'Tab.-Job'!A:A,1,FALSE)</f>
        <v>334</v>
      </c>
      <c r="AK21" s="90" t="str">
        <f t="shared" si="0"/>
        <v>Rossier Isabelle Henriette 29.09.1963</v>
      </c>
      <c r="AL21" t="b">
        <f t="shared" si="1"/>
        <v>1</v>
      </c>
    </row>
    <row r="22" spans="1:38" ht="25.5" x14ac:dyDescent="0.2">
      <c r="A22" s="2">
        <v>334</v>
      </c>
      <c r="B22" s="3" t="s">
        <v>35</v>
      </c>
      <c r="C22" s="3" t="s">
        <v>83</v>
      </c>
      <c r="D22" s="3" t="s">
        <v>84</v>
      </c>
      <c r="E22" s="3" t="s">
        <v>70</v>
      </c>
      <c r="F22" s="2">
        <v>24480</v>
      </c>
      <c r="G22" s="3" t="s">
        <v>85</v>
      </c>
      <c r="H22" s="4">
        <v>41275</v>
      </c>
      <c r="I22" s="2"/>
      <c r="J22" s="3" t="s">
        <v>55</v>
      </c>
      <c r="K22" s="3" t="s">
        <v>86</v>
      </c>
      <c r="L22" s="2">
        <v>103870</v>
      </c>
      <c r="M22" s="3" t="s">
        <v>37</v>
      </c>
      <c r="N22" s="3" t="s">
        <v>85</v>
      </c>
      <c r="O22" s="3" t="s">
        <v>38</v>
      </c>
      <c r="P22" s="3" t="s">
        <v>39</v>
      </c>
      <c r="Q22" s="3" t="s">
        <v>39</v>
      </c>
      <c r="R22" s="3" t="s">
        <v>87</v>
      </c>
      <c r="S22" s="4">
        <v>42736</v>
      </c>
      <c r="T22" s="4">
        <v>43100</v>
      </c>
      <c r="U22" s="4">
        <v>43100</v>
      </c>
      <c r="V22" s="2">
        <v>578</v>
      </c>
      <c r="W22" s="2">
        <v>300</v>
      </c>
      <c r="X22" s="2">
        <v>0</v>
      </c>
      <c r="Y22" s="5">
        <v>42947.719409722224</v>
      </c>
      <c r="Z22" s="3"/>
      <c r="AA22" s="2">
        <v>25914</v>
      </c>
      <c r="AB22" s="3" t="s">
        <v>47</v>
      </c>
      <c r="AC22" s="2">
        <v>554</v>
      </c>
      <c r="AD22" s="4">
        <v>42736</v>
      </c>
      <c r="AE22" s="4">
        <v>43100</v>
      </c>
      <c r="AF22" s="4">
        <v>43100</v>
      </c>
      <c r="AG22" s="2">
        <v>0</v>
      </c>
      <c r="AH22" s="5">
        <v>42947.720277777778</v>
      </c>
      <c r="AI22" s="3"/>
      <c r="AJ22" s="91">
        <f>VLOOKUP(A22,'Tab.-Job'!A:A,1,FALSE)</f>
        <v>334</v>
      </c>
      <c r="AK22" s="90" t="str">
        <f t="shared" si="0"/>
        <v>Rossier Isabelle Henriette 29.09.1963</v>
      </c>
      <c r="AL22" t="b">
        <f t="shared" si="1"/>
        <v>1</v>
      </c>
    </row>
    <row r="23" spans="1:38" ht="25.5" x14ac:dyDescent="0.2">
      <c r="A23" s="2">
        <v>334</v>
      </c>
      <c r="B23" s="3" t="s">
        <v>35</v>
      </c>
      <c r="C23" s="3" t="s">
        <v>83</v>
      </c>
      <c r="D23" s="3" t="s">
        <v>84</v>
      </c>
      <c r="E23" s="3" t="s">
        <v>70</v>
      </c>
      <c r="F23" s="2">
        <v>24480</v>
      </c>
      <c r="G23" s="3" t="s">
        <v>85</v>
      </c>
      <c r="H23" s="4">
        <v>41275</v>
      </c>
      <c r="I23" s="2"/>
      <c r="J23" s="3" t="s">
        <v>55</v>
      </c>
      <c r="K23" s="3" t="s">
        <v>86</v>
      </c>
      <c r="L23" s="2">
        <v>103870</v>
      </c>
      <c r="M23" s="3" t="s">
        <v>37</v>
      </c>
      <c r="N23" s="3" t="s">
        <v>85</v>
      </c>
      <c r="O23" s="3" t="s">
        <v>38</v>
      </c>
      <c r="P23" s="3" t="s">
        <v>39</v>
      </c>
      <c r="Q23" s="3" t="s">
        <v>39</v>
      </c>
      <c r="R23" s="3" t="s">
        <v>87</v>
      </c>
      <c r="S23" s="4">
        <v>42736</v>
      </c>
      <c r="T23" s="4">
        <v>43100</v>
      </c>
      <c r="U23" s="4">
        <v>43100</v>
      </c>
      <c r="V23" s="2">
        <v>578</v>
      </c>
      <c r="W23" s="2">
        <v>300</v>
      </c>
      <c r="X23" s="2">
        <v>0</v>
      </c>
      <c r="Y23" s="5">
        <v>42947.719409722224</v>
      </c>
      <c r="Z23" s="3"/>
      <c r="AA23" s="2">
        <v>25915</v>
      </c>
      <c r="AB23" s="3" t="s">
        <v>51</v>
      </c>
      <c r="AC23" s="2">
        <v>18.350000000000001</v>
      </c>
      <c r="AD23" s="4">
        <v>42736</v>
      </c>
      <c r="AE23" s="4">
        <v>43100</v>
      </c>
      <c r="AF23" s="4">
        <v>43100</v>
      </c>
      <c r="AG23" s="2">
        <v>0</v>
      </c>
      <c r="AH23" s="5">
        <v>42947.721099537041</v>
      </c>
      <c r="AI23" s="3"/>
      <c r="AJ23" s="91">
        <f>VLOOKUP(A23,'Tab.-Job'!A:A,1,FALSE)</f>
        <v>334</v>
      </c>
      <c r="AK23" s="90" t="str">
        <f t="shared" si="0"/>
        <v>Rossier Isabelle Henriette 29.09.1963</v>
      </c>
      <c r="AL23" t="b">
        <f t="shared" si="1"/>
        <v>1</v>
      </c>
    </row>
    <row r="24" spans="1:38" ht="25.5" x14ac:dyDescent="0.2">
      <c r="A24" s="2">
        <v>334</v>
      </c>
      <c r="B24" s="3" t="s">
        <v>35</v>
      </c>
      <c r="C24" s="3" t="s">
        <v>83</v>
      </c>
      <c r="D24" s="3" t="s">
        <v>84</v>
      </c>
      <c r="E24" s="3" t="s">
        <v>70</v>
      </c>
      <c r="F24" s="2">
        <v>24480</v>
      </c>
      <c r="G24" s="3" t="s">
        <v>85</v>
      </c>
      <c r="H24" s="4">
        <v>41275</v>
      </c>
      <c r="I24" s="2"/>
      <c r="J24" s="3" t="s">
        <v>55</v>
      </c>
      <c r="K24" s="3" t="s">
        <v>86</v>
      </c>
      <c r="L24" s="2">
        <v>86345</v>
      </c>
      <c r="M24" s="3" t="s">
        <v>37</v>
      </c>
      <c r="N24" s="3" t="s">
        <v>85</v>
      </c>
      <c r="O24" s="3" t="s">
        <v>38</v>
      </c>
      <c r="P24" s="3" t="s">
        <v>39</v>
      </c>
      <c r="Q24" s="3" t="s">
        <v>39</v>
      </c>
      <c r="R24" s="3" t="s">
        <v>87</v>
      </c>
      <c r="S24" s="4">
        <v>42370</v>
      </c>
      <c r="T24" s="4">
        <v>42735</v>
      </c>
      <c r="U24" s="4">
        <v>42735</v>
      </c>
      <c r="V24" s="2">
        <v>546.65</v>
      </c>
      <c r="W24" s="2">
        <v>300</v>
      </c>
      <c r="X24" s="2">
        <v>0</v>
      </c>
      <c r="Y24" s="5">
        <v>42382.807372685187</v>
      </c>
      <c r="Z24" s="3"/>
      <c r="AA24" s="2"/>
      <c r="AB24" s="3"/>
      <c r="AC24" s="2"/>
      <c r="AD24" s="2"/>
      <c r="AE24" s="2"/>
      <c r="AF24" s="2"/>
      <c r="AG24" s="2"/>
      <c r="AH24" s="2"/>
      <c r="AI24" s="3"/>
      <c r="AJ24" s="91">
        <f>VLOOKUP(A24,'Tab.-Job'!A:A,1,FALSE)</f>
        <v>334</v>
      </c>
      <c r="AK24" s="90" t="str">
        <f t="shared" si="0"/>
        <v>Rossier Isabelle Henriette 29.09.1963</v>
      </c>
      <c r="AL24" t="b">
        <f t="shared" si="1"/>
        <v>1</v>
      </c>
    </row>
    <row r="25" spans="1:38" ht="25.5" x14ac:dyDescent="0.2">
      <c r="A25" s="2">
        <v>334</v>
      </c>
      <c r="B25" s="3" t="s">
        <v>35</v>
      </c>
      <c r="C25" s="3" t="s">
        <v>83</v>
      </c>
      <c r="D25" s="3" t="s">
        <v>84</v>
      </c>
      <c r="E25" s="3" t="s">
        <v>70</v>
      </c>
      <c r="F25" s="2">
        <v>24480</v>
      </c>
      <c r="G25" s="3" t="s">
        <v>85</v>
      </c>
      <c r="H25" s="4">
        <v>41275</v>
      </c>
      <c r="I25" s="2"/>
      <c r="J25" s="3" t="s">
        <v>55</v>
      </c>
      <c r="K25" s="3" t="s">
        <v>86</v>
      </c>
      <c r="L25" s="2">
        <v>86344</v>
      </c>
      <c r="M25" s="3" t="s">
        <v>37</v>
      </c>
      <c r="N25" s="3" t="s">
        <v>88</v>
      </c>
      <c r="O25" s="3" t="s">
        <v>38</v>
      </c>
      <c r="P25" s="3" t="s">
        <v>39</v>
      </c>
      <c r="Q25" s="3" t="s">
        <v>39</v>
      </c>
      <c r="R25" s="3" t="s">
        <v>87</v>
      </c>
      <c r="S25" s="4">
        <v>42370</v>
      </c>
      <c r="T25" s="4">
        <v>42370</v>
      </c>
      <c r="U25" s="4">
        <v>42370</v>
      </c>
      <c r="V25" s="2">
        <v>546.54999999999995</v>
      </c>
      <c r="W25" s="2">
        <v>300</v>
      </c>
      <c r="X25" s="2">
        <v>0</v>
      </c>
      <c r="Y25" s="5">
        <v>42382.806747685187</v>
      </c>
      <c r="Z25" s="3"/>
      <c r="AA25" s="2"/>
      <c r="AB25" s="3"/>
      <c r="AC25" s="2"/>
      <c r="AD25" s="2"/>
      <c r="AE25" s="2"/>
      <c r="AF25" s="2"/>
      <c r="AG25" s="2"/>
      <c r="AH25" s="2"/>
      <c r="AI25" s="3"/>
      <c r="AJ25" s="91">
        <f>VLOOKUP(A25,'Tab.-Job'!A:A,1,FALSE)</f>
        <v>334</v>
      </c>
      <c r="AK25" s="90" t="str">
        <f t="shared" si="0"/>
        <v>Rossier Isabelle Henriette 29.09.1963</v>
      </c>
      <c r="AL25" t="b">
        <f t="shared" si="1"/>
        <v>1</v>
      </c>
    </row>
    <row r="26" spans="1:38" ht="25.5" x14ac:dyDescent="0.2">
      <c r="A26" s="2">
        <v>334</v>
      </c>
      <c r="B26" s="3" t="s">
        <v>35</v>
      </c>
      <c r="C26" s="3" t="s">
        <v>83</v>
      </c>
      <c r="D26" s="3" t="s">
        <v>84</v>
      </c>
      <c r="E26" s="3" t="s">
        <v>70</v>
      </c>
      <c r="F26" s="2">
        <v>24480</v>
      </c>
      <c r="G26" s="3" t="s">
        <v>85</v>
      </c>
      <c r="H26" s="4">
        <v>41275</v>
      </c>
      <c r="I26" s="2"/>
      <c r="J26" s="3" t="s">
        <v>55</v>
      </c>
      <c r="K26" s="3" t="s">
        <v>86</v>
      </c>
      <c r="L26" s="2">
        <v>75420</v>
      </c>
      <c r="M26" s="3" t="s">
        <v>37</v>
      </c>
      <c r="N26" s="3" t="s">
        <v>85</v>
      </c>
      <c r="O26" s="3" t="s">
        <v>38</v>
      </c>
      <c r="P26" s="3" t="s">
        <v>39</v>
      </c>
      <c r="Q26" s="3" t="s">
        <v>39</v>
      </c>
      <c r="R26" s="3" t="s">
        <v>87</v>
      </c>
      <c r="S26" s="4">
        <v>42005</v>
      </c>
      <c r="T26" s="4">
        <v>42369</v>
      </c>
      <c r="U26" s="4">
        <v>42369</v>
      </c>
      <c r="V26" s="2">
        <v>526.79999999999995</v>
      </c>
      <c r="W26" s="2">
        <v>300</v>
      </c>
      <c r="X26" s="2">
        <v>0</v>
      </c>
      <c r="Y26" s="5">
        <v>42010.708252314813</v>
      </c>
      <c r="Z26" s="3"/>
      <c r="AA26" s="2"/>
      <c r="AB26" s="3"/>
      <c r="AC26" s="2"/>
      <c r="AD26" s="2"/>
      <c r="AE26" s="2"/>
      <c r="AF26" s="2"/>
      <c r="AG26" s="2"/>
      <c r="AH26" s="2"/>
      <c r="AI26" s="3"/>
      <c r="AJ26" s="91">
        <f>VLOOKUP(A26,'Tab.-Job'!A:A,1,FALSE)</f>
        <v>334</v>
      </c>
      <c r="AK26" s="90" t="str">
        <f t="shared" si="0"/>
        <v>Rossier Isabelle Henriette 29.09.1963</v>
      </c>
      <c r="AL26" t="b">
        <f t="shared" si="1"/>
        <v>1</v>
      </c>
    </row>
    <row r="27" spans="1:38" ht="25.5" x14ac:dyDescent="0.2">
      <c r="A27" s="2">
        <v>334</v>
      </c>
      <c r="B27" s="3" t="s">
        <v>35</v>
      </c>
      <c r="C27" s="3" t="s">
        <v>83</v>
      </c>
      <c r="D27" s="3" t="s">
        <v>84</v>
      </c>
      <c r="E27" s="3" t="s">
        <v>70</v>
      </c>
      <c r="F27" s="2">
        <v>24480</v>
      </c>
      <c r="G27" s="3" t="s">
        <v>85</v>
      </c>
      <c r="H27" s="4">
        <v>41275</v>
      </c>
      <c r="I27" s="2"/>
      <c r="J27" s="3" t="s">
        <v>55</v>
      </c>
      <c r="K27" s="3" t="s">
        <v>86</v>
      </c>
      <c r="L27" s="2">
        <v>59732</v>
      </c>
      <c r="M27" s="3" t="s">
        <v>37</v>
      </c>
      <c r="N27" s="3"/>
      <c r="O27" s="3" t="s">
        <v>38</v>
      </c>
      <c r="P27" s="3" t="s">
        <v>39</v>
      </c>
      <c r="Q27" s="3" t="s">
        <v>39</v>
      </c>
      <c r="R27" s="3" t="s">
        <v>87</v>
      </c>
      <c r="S27" s="4">
        <v>41640</v>
      </c>
      <c r="T27" s="4">
        <v>42004</v>
      </c>
      <c r="U27" s="4">
        <v>42004</v>
      </c>
      <c r="V27" s="2">
        <v>493.65</v>
      </c>
      <c r="W27" s="2">
        <v>300</v>
      </c>
      <c r="X27" s="2">
        <v>0</v>
      </c>
      <c r="Y27" s="5">
        <v>41571.795057870368</v>
      </c>
      <c r="Z27" s="3"/>
      <c r="AA27" s="2"/>
      <c r="AB27" s="3"/>
      <c r="AC27" s="2"/>
      <c r="AD27" s="2"/>
      <c r="AE27" s="2"/>
      <c r="AF27" s="2"/>
      <c r="AG27" s="2"/>
      <c r="AH27" s="2"/>
      <c r="AI27" s="3"/>
      <c r="AJ27" s="91">
        <f>VLOOKUP(A27,'Tab.-Job'!A:A,1,FALSE)</f>
        <v>334</v>
      </c>
      <c r="AK27" s="90" t="str">
        <f t="shared" si="0"/>
        <v>Rossier Isabelle Henriette 29.09.1963</v>
      </c>
      <c r="AL27" t="b">
        <f t="shared" si="1"/>
        <v>1</v>
      </c>
    </row>
    <row r="28" spans="1:38" ht="25.5" x14ac:dyDescent="0.2">
      <c r="A28" s="2">
        <v>334</v>
      </c>
      <c r="B28" s="3" t="s">
        <v>35</v>
      </c>
      <c r="C28" s="3" t="s">
        <v>83</v>
      </c>
      <c r="D28" s="3" t="s">
        <v>84</v>
      </c>
      <c r="E28" s="3" t="s">
        <v>70</v>
      </c>
      <c r="F28" s="2">
        <v>24480</v>
      </c>
      <c r="G28" s="3" t="s">
        <v>85</v>
      </c>
      <c r="H28" s="4">
        <v>41275</v>
      </c>
      <c r="I28" s="2"/>
      <c r="J28" s="3" t="s">
        <v>55</v>
      </c>
      <c r="K28" s="3" t="s">
        <v>86</v>
      </c>
      <c r="L28" s="2">
        <v>52478</v>
      </c>
      <c r="M28" s="3" t="s">
        <v>37</v>
      </c>
      <c r="N28" s="3"/>
      <c r="O28" s="3" t="s">
        <v>38</v>
      </c>
      <c r="P28" s="3" t="s">
        <v>39</v>
      </c>
      <c r="Q28" s="3" t="s">
        <v>39</v>
      </c>
      <c r="R28" s="3" t="s">
        <v>87</v>
      </c>
      <c r="S28" s="4">
        <v>41275</v>
      </c>
      <c r="T28" s="4">
        <v>41639</v>
      </c>
      <c r="U28" s="4">
        <v>41639</v>
      </c>
      <c r="V28" s="2">
        <v>485.05</v>
      </c>
      <c r="W28" s="2">
        <v>300</v>
      </c>
      <c r="X28" s="2">
        <v>0</v>
      </c>
      <c r="Y28" s="5">
        <v>41264.482372685183</v>
      </c>
      <c r="Z28" s="3"/>
      <c r="AA28" s="2"/>
      <c r="AB28" s="3"/>
      <c r="AC28" s="2"/>
      <c r="AD28" s="2"/>
      <c r="AE28" s="2"/>
      <c r="AF28" s="2"/>
      <c r="AG28" s="2"/>
      <c r="AH28" s="2"/>
      <c r="AI28" s="3"/>
      <c r="AJ28" s="91">
        <f>VLOOKUP(A28,'Tab.-Job'!A:A,1,FALSE)</f>
        <v>334</v>
      </c>
      <c r="AK28" s="90" t="str">
        <f t="shared" si="0"/>
        <v>Rossier Isabelle Henriette 29.09.1963</v>
      </c>
      <c r="AL28" t="b">
        <f t="shared" si="1"/>
        <v>1</v>
      </c>
    </row>
    <row r="29" spans="1:38" ht="25.5" x14ac:dyDescent="0.2">
      <c r="A29" s="2">
        <v>1373</v>
      </c>
      <c r="B29" s="3" t="s">
        <v>35</v>
      </c>
      <c r="C29" s="3" t="s">
        <v>89</v>
      </c>
      <c r="D29" s="3" t="s">
        <v>90</v>
      </c>
      <c r="E29" s="3" t="s">
        <v>36</v>
      </c>
      <c r="F29" s="2">
        <v>40177</v>
      </c>
      <c r="G29" s="3" t="s">
        <v>91</v>
      </c>
      <c r="H29" s="4">
        <v>42736</v>
      </c>
      <c r="I29" s="2"/>
      <c r="J29" s="3" t="s">
        <v>55</v>
      </c>
      <c r="K29" s="3" t="s">
        <v>58</v>
      </c>
      <c r="L29" s="2">
        <v>95717</v>
      </c>
      <c r="M29" s="3" t="s">
        <v>37</v>
      </c>
      <c r="N29" s="3"/>
      <c r="O29" s="3" t="s">
        <v>38</v>
      </c>
      <c r="P29" s="3" t="s">
        <v>39</v>
      </c>
      <c r="Q29" s="3" t="s">
        <v>39</v>
      </c>
      <c r="R29" s="3" t="s">
        <v>92</v>
      </c>
      <c r="S29" s="4">
        <v>42736</v>
      </c>
      <c r="T29" s="4">
        <v>43100</v>
      </c>
      <c r="U29" s="4">
        <v>43100</v>
      </c>
      <c r="V29" s="2">
        <v>578</v>
      </c>
      <c r="W29" s="2">
        <v>300</v>
      </c>
      <c r="X29" s="2">
        <v>0</v>
      </c>
      <c r="Y29" s="5">
        <v>42716.656446759262</v>
      </c>
      <c r="Z29" s="3"/>
      <c r="AA29" s="2">
        <v>20688</v>
      </c>
      <c r="AB29" s="3" t="s">
        <v>48</v>
      </c>
      <c r="AC29" s="2">
        <v>5.65</v>
      </c>
      <c r="AD29" s="4">
        <v>42736</v>
      </c>
      <c r="AE29" s="4">
        <v>43100</v>
      </c>
      <c r="AF29" s="4">
        <v>43100</v>
      </c>
      <c r="AG29" s="2">
        <v>0</v>
      </c>
      <c r="AH29" s="5">
        <v>42716.656863425924</v>
      </c>
      <c r="AI29" s="3"/>
      <c r="AJ29" s="91">
        <f>VLOOKUP(A29,'Tab.-Job'!A:A,1,FALSE)</f>
        <v>1373</v>
      </c>
      <c r="AK29" s="90" t="str">
        <f t="shared" si="0"/>
        <v>Quirici Giovanni 12.02.1943</v>
      </c>
      <c r="AL29" t="b">
        <f t="shared" si="1"/>
        <v>1</v>
      </c>
    </row>
    <row r="30" spans="1:38" ht="25.5" x14ac:dyDescent="0.2">
      <c r="A30" s="2">
        <v>1373</v>
      </c>
      <c r="B30" s="3" t="s">
        <v>35</v>
      </c>
      <c r="C30" s="3" t="s">
        <v>89</v>
      </c>
      <c r="D30" s="3" t="s">
        <v>90</v>
      </c>
      <c r="E30" s="3" t="s">
        <v>36</v>
      </c>
      <c r="F30" s="2">
        <v>40177</v>
      </c>
      <c r="G30" s="3" t="s">
        <v>91</v>
      </c>
      <c r="H30" s="4">
        <v>42736</v>
      </c>
      <c r="I30" s="2"/>
      <c r="J30" s="3" t="s">
        <v>55</v>
      </c>
      <c r="K30" s="3" t="s">
        <v>58</v>
      </c>
      <c r="L30" s="2">
        <v>95717</v>
      </c>
      <c r="M30" s="3" t="s">
        <v>37</v>
      </c>
      <c r="N30" s="3"/>
      <c r="O30" s="3" t="s">
        <v>38</v>
      </c>
      <c r="P30" s="3" t="s">
        <v>39</v>
      </c>
      <c r="Q30" s="3" t="s">
        <v>39</v>
      </c>
      <c r="R30" s="3" t="s">
        <v>92</v>
      </c>
      <c r="S30" s="4">
        <v>42736</v>
      </c>
      <c r="T30" s="4">
        <v>43100</v>
      </c>
      <c r="U30" s="4">
        <v>43100</v>
      </c>
      <c r="V30" s="2">
        <v>578</v>
      </c>
      <c r="W30" s="2">
        <v>300</v>
      </c>
      <c r="X30" s="2">
        <v>0</v>
      </c>
      <c r="Y30" s="5">
        <v>42716.656446759262</v>
      </c>
      <c r="Z30" s="3"/>
      <c r="AA30" s="2">
        <v>20689</v>
      </c>
      <c r="AB30" s="3" t="s">
        <v>47</v>
      </c>
      <c r="AC30" s="2">
        <v>554</v>
      </c>
      <c r="AD30" s="4">
        <v>42736</v>
      </c>
      <c r="AE30" s="4">
        <v>43100</v>
      </c>
      <c r="AF30" s="4">
        <v>43100</v>
      </c>
      <c r="AG30" s="2">
        <v>0</v>
      </c>
      <c r="AH30" s="5">
        <v>42716.657129629632</v>
      </c>
      <c r="AI30" s="3"/>
      <c r="AJ30" s="91">
        <f>VLOOKUP(A30,'Tab.-Job'!A:A,1,FALSE)</f>
        <v>1373</v>
      </c>
      <c r="AK30" s="90" t="str">
        <f t="shared" si="0"/>
        <v>Quirici Giovanni 12.02.1943</v>
      </c>
      <c r="AL30" t="b">
        <f t="shared" si="1"/>
        <v>1</v>
      </c>
    </row>
    <row r="31" spans="1:38" ht="25.5" x14ac:dyDescent="0.2">
      <c r="A31" s="2">
        <v>1381</v>
      </c>
      <c r="B31" s="3" t="s">
        <v>35</v>
      </c>
      <c r="C31" s="3" t="s">
        <v>93</v>
      </c>
      <c r="D31" s="3" t="s">
        <v>94</v>
      </c>
      <c r="E31" s="3" t="s">
        <v>65</v>
      </c>
      <c r="F31" s="2">
        <v>26045</v>
      </c>
      <c r="G31" s="3" t="s">
        <v>95</v>
      </c>
      <c r="H31" s="4">
        <v>41275</v>
      </c>
      <c r="I31" s="2"/>
      <c r="J31" s="3" t="s">
        <v>49</v>
      </c>
      <c r="K31" s="3" t="s">
        <v>15</v>
      </c>
      <c r="L31" s="2">
        <v>98265</v>
      </c>
      <c r="M31" s="3" t="s">
        <v>57</v>
      </c>
      <c r="N31" s="3" t="s">
        <v>95</v>
      </c>
      <c r="O31" s="3" t="s">
        <v>39</v>
      </c>
      <c r="P31" s="3" t="s">
        <v>38</v>
      </c>
      <c r="Q31" s="3" t="s">
        <v>39</v>
      </c>
      <c r="R31" s="3" t="s">
        <v>96</v>
      </c>
      <c r="S31" s="4">
        <v>42736</v>
      </c>
      <c r="T31" s="4">
        <v>43100</v>
      </c>
      <c r="U31" s="4">
        <v>43100</v>
      </c>
      <c r="V31" s="2">
        <v>77.599999999999994</v>
      </c>
      <c r="W31" s="2"/>
      <c r="X31" s="2">
        <v>0</v>
      </c>
      <c r="Y31" s="5">
        <v>42746.698009259257</v>
      </c>
      <c r="Z31" s="3"/>
      <c r="AA31" s="2"/>
      <c r="AB31" s="3"/>
      <c r="AC31" s="2"/>
      <c r="AD31" s="2"/>
      <c r="AE31" s="2"/>
      <c r="AF31" s="2"/>
      <c r="AG31" s="2"/>
      <c r="AH31" s="2"/>
      <c r="AI31" s="3"/>
      <c r="AJ31" s="91">
        <f>VLOOKUP(A31,'Tab.-Job'!A:A,1,FALSE)</f>
        <v>1381</v>
      </c>
      <c r="AK31" s="90" t="str">
        <f t="shared" si="0"/>
        <v>Marquis Adeline Charlotte Cécile 04.05.1988</v>
      </c>
      <c r="AL31" t="b">
        <f t="shared" si="1"/>
        <v>1</v>
      </c>
    </row>
    <row r="32" spans="1:38" ht="25.5" x14ac:dyDescent="0.2">
      <c r="A32" s="2">
        <v>1381</v>
      </c>
      <c r="B32" s="3" t="s">
        <v>35</v>
      </c>
      <c r="C32" s="3" t="s">
        <v>93</v>
      </c>
      <c r="D32" s="3" t="s">
        <v>94</v>
      </c>
      <c r="E32" s="3" t="s">
        <v>65</v>
      </c>
      <c r="F32" s="2">
        <v>36868</v>
      </c>
      <c r="G32" s="3" t="s">
        <v>100</v>
      </c>
      <c r="H32" s="4">
        <v>42370</v>
      </c>
      <c r="I32" s="2"/>
      <c r="J32" s="3" t="s">
        <v>44</v>
      </c>
      <c r="K32" s="3" t="s">
        <v>82</v>
      </c>
      <c r="L32" s="2">
        <v>98261</v>
      </c>
      <c r="M32" s="3" t="s">
        <v>37</v>
      </c>
      <c r="N32" s="3" t="s">
        <v>100</v>
      </c>
      <c r="O32" s="3" t="s">
        <v>38</v>
      </c>
      <c r="P32" s="3" t="s">
        <v>39</v>
      </c>
      <c r="Q32" s="3" t="s">
        <v>39</v>
      </c>
      <c r="R32" s="3" t="s">
        <v>96</v>
      </c>
      <c r="S32" s="4">
        <v>42736</v>
      </c>
      <c r="T32" s="4">
        <v>43100</v>
      </c>
      <c r="U32" s="4">
        <v>43100</v>
      </c>
      <c r="V32" s="2">
        <v>577</v>
      </c>
      <c r="W32" s="2">
        <v>300</v>
      </c>
      <c r="X32" s="2">
        <v>0</v>
      </c>
      <c r="Y32" s="5">
        <v>42746.688622685186</v>
      </c>
      <c r="Z32" s="3"/>
      <c r="AA32" s="2">
        <v>22558</v>
      </c>
      <c r="AB32" s="3" t="s">
        <v>48</v>
      </c>
      <c r="AC32" s="2">
        <v>5.65</v>
      </c>
      <c r="AD32" s="4">
        <v>42736</v>
      </c>
      <c r="AE32" s="4">
        <v>42736</v>
      </c>
      <c r="AF32" s="4">
        <v>42736</v>
      </c>
      <c r="AG32" s="2">
        <v>0</v>
      </c>
      <c r="AH32" s="5">
        <v>42746.690879629627</v>
      </c>
      <c r="AI32" s="3"/>
      <c r="AJ32" s="91">
        <f>VLOOKUP(A32,'Tab.-Job'!A:A,1,FALSE)</f>
        <v>1381</v>
      </c>
      <c r="AK32" s="90" t="str">
        <f t="shared" si="0"/>
        <v>Marquis Adeline Charlotte Cécile 04.05.1988</v>
      </c>
      <c r="AL32" t="b">
        <f t="shared" si="1"/>
        <v>1</v>
      </c>
    </row>
    <row r="33" spans="1:38" ht="25.5" x14ac:dyDescent="0.2">
      <c r="A33" s="2">
        <v>1381</v>
      </c>
      <c r="B33" s="3" t="s">
        <v>35</v>
      </c>
      <c r="C33" s="3" t="s">
        <v>93</v>
      </c>
      <c r="D33" s="3" t="s">
        <v>94</v>
      </c>
      <c r="E33" s="3" t="s">
        <v>65</v>
      </c>
      <c r="F33" s="2">
        <v>36868</v>
      </c>
      <c r="G33" s="3" t="s">
        <v>100</v>
      </c>
      <c r="H33" s="4">
        <v>42370</v>
      </c>
      <c r="I33" s="2"/>
      <c r="J33" s="3" t="s">
        <v>44</v>
      </c>
      <c r="K33" s="3" t="s">
        <v>82</v>
      </c>
      <c r="L33" s="2">
        <v>98261</v>
      </c>
      <c r="M33" s="3" t="s">
        <v>37</v>
      </c>
      <c r="N33" s="3" t="s">
        <v>100</v>
      </c>
      <c r="O33" s="3" t="s">
        <v>38</v>
      </c>
      <c r="P33" s="3" t="s">
        <v>39</v>
      </c>
      <c r="Q33" s="3" t="s">
        <v>39</v>
      </c>
      <c r="R33" s="3" t="s">
        <v>96</v>
      </c>
      <c r="S33" s="4">
        <v>42736</v>
      </c>
      <c r="T33" s="4">
        <v>43100</v>
      </c>
      <c r="U33" s="4">
        <v>43100</v>
      </c>
      <c r="V33" s="2">
        <v>577</v>
      </c>
      <c r="W33" s="2">
        <v>300</v>
      </c>
      <c r="X33" s="2">
        <v>0</v>
      </c>
      <c r="Y33" s="5">
        <v>42746.688622685186</v>
      </c>
      <c r="Z33" s="3"/>
      <c r="AA33" s="2">
        <v>22559</v>
      </c>
      <c r="AB33" s="3" t="s">
        <v>48</v>
      </c>
      <c r="AC33" s="2">
        <v>5.65</v>
      </c>
      <c r="AD33" s="4">
        <v>42736</v>
      </c>
      <c r="AE33" s="4">
        <v>43100</v>
      </c>
      <c r="AF33" s="4">
        <v>43100</v>
      </c>
      <c r="AG33" s="2">
        <v>0</v>
      </c>
      <c r="AH33" s="5">
        <v>42746.692083333335</v>
      </c>
      <c r="AI33" s="3"/>
      <c r="AJ33" s="91">
        <f>VLOOKUP(A33,'Tab.-Job'!A:A,1,FALSE)</f>
        <v>1381</v>
      </c>
      <c r="AK33" s="90" t="str">
        <f t="shared" si="0"/>
        <v>Marquis Adeline Charlotte Cécile 04.05.1988</v>
      </c>
      <c r="AL33" t="b">
        <f t="shared" si="1"/>
        <v>1</v>
      </c>
    </row>
    <row r="34" spans="1:38" ht="25.5" x14ac:dyDescent="0.2">
      <c r="A34" s="2">
        <v>1381</v>
      </c>
      <c r="B34" s="3" t="s">
        <v>35</v>
      </c>
      <c r="C34" s="3" t="s">
        <v>93</v>
      </c>
      <c r="D34" s="3" t="s">
        <v>94</v>
      </c>
      <c r="E34" s="3" t="s">
        <v>65</v>
      </c>
      <c r="F34" s="2">
        <v>36868</v>
      </c>
      <c r="G34" s="3" t="s">
        <v>100</v>
      </c>
      <c r="H34" s="4">
        <v>42370</v>
      </c>
      <c r="I34" s="2"/>
      <c r="J34" s="3" t="s">
        <v>44</v>
      </c>
      <c r="K34" s="3" t="s">
        <v>82</v>
      </c>
      <c r="L34" s="2">
        <v>98261</v>
      </c>
      <c r="M34" s="3" t="s">
        <v>37</v>
      </c>
      <c r="N34" s="3" t="s">
        <v>100</v>
      </c>
      <c r="O34" s="3" t="s">
        <v>38</v>
      </c>
      <c r="P34" s="3" t="s">
        <v>39</v>
      </c>
      <c r="Q34" s="3" t="s">
        <v>39</v>
      </c>
      <c r="R34" s="3" t="s">
        <v>96</v>
      </c>
      <c r="S34" s="4">
        <v>42736</v>
      </c>
      <c r="T34" s="4">
        <v>43100</v>
      </c>
      <c r="U34" s="4">
        <v>43100</v>
      </c>
      <c r="V34" s="2">
        <v>577</v>
      </c>
      <c r="W34" s="2">
        <v>300</v>
      </c>
      <c r="X34" s="2">
        <v>0</v>
      </c>
      <c r="Y34" s="5">
        <v>42746.688622685186</v>
      </c>
      <c r="Z34" s="3"/>
      <c r="AA34" s="2">
        <v>22560</v>
      </c>
      <c r="AB34" s="3" t="s">
        <v>47</v>
      </c>
      <c r="AC34" s="2">
        <v>554</v>
      </c>
      <c r="AD34" s="4">
        <v>42736</v>
      </c>
      <c r="AE34" s="4">
        <v>43100</v>
      </c>
      <c r="AF34" s="4">
        <v>43100</v>
      </c>
      <c r="AG34" s="2">
        <v>0</v>
      </c>
      <c r="AH34" s="5">
        <v>42746.692326388889</v>
      </c>
      <c r="AI34" s="3"/>
      <c r="AJ34" s="91">
        <f>VLOOKUP(A34,'Tab.-Job'!A:A,1,FALSE)</f>
        <v>1381</v>
      </c>
      <c r="AK34" s="90" t="str">
        <f t="shared" si="0"/>
        <v>Marquis Adeline Charlotte Cécile 04.05.1988</v>
      </c>
      <c r="AL34" t="b">
        <f t="shared" si="1"/>
        <v>1</v>
      </c>
    </row>
    <row r="35" spans="1:38" ht="25.5" x14ac:dyDescent="0.2">
      <c r="A35" s="2">
        <v>1381</v>
      </c>
      <c r="B35" s="3" t="s">
        <v>35</v>
      </c>
      <c r="C35" s="3" t="s">
        <v>93</v>
      </c>
      <c r="D35" s="3" t="s">
        <v>94</v>
      </c>
      <c r="E35" s="3" t="s">
        <v>65</v>
      </c>
      <c r="F35" s="2">
        <v>36868</v>
      </c>
      <c r="G35" s="3" t="s">
        <v>100</v>
      </c>
      <c r="H35" s="4">
        <v>42370</v>
      </c>
      <c r="I35" s="2"/>
      <c r="J35" s="3" t="s">
        <v>44</v>
      </c>
      <c r="K35" s="3" t="s">
        <v>82</v>
      </c>
      <c r="L35" s="2">
        <v>98262</v>
      </c>
      <c r="M35" s="3" t="s">
        <v>37</v>
      </c>
      <c r="N35" s="3" t="s">
        <v>480</v>
      </c>
      <c r="O35" s="3" t="s">
        <v>38</v>
      </c>
      <c r="P35" s="3" t="s">
        <v>39</v>
      </c>
      <c r="Q35" s="3" t="s">
        <v>39</v>
      </c>
      <c r="R35" s="3" t="s">
        <v>478</v>
      </c>
      <c r="S35" s="4">
        <v>42736</v>
      </c>
      <c r="T35" s="4">
        <v>43100</v>
      </c>
      <c r="U35" s="4">
        <v>43100</v>
      </c>
      <c r="V35" s="2">
        <v>134</v>
      </c>
      <c r="W35" s="2"/>
      <c r="X35" s="2">
        <v>0</v>
      </c>
      <c r="Y35" s="5">
        <v>42746.689131944448</v>
      </c>
      <c r="Z35" s="3"/>
      <c r="AA35" s="2">
        <v>22561</v>
      </c>
      <c r="AB35" s="3" t="s">
        <v>48</v>
      </c>
      <c r="AC35" s="2">
        <v>5.65</v>
      </c>
      <c r="AD35" s="4">
        <v>42736</v>
      </c>
      <c r="AE35" s="4">
        <v>43100</v>
      </c>
      <c r="AF35" s="4">
        <v>43100</v>
      </c>
      <c r="AG35" s="2">
        <v>0</v>
      </c>
      <c r="AH35" s="5">
        <v>42746.69462962963</v>
      </c>
      <c r="AI35" s="3"/>
      <c r="AJ35" s="91">
        <f>VLOOKUP(A35,'Tab.-Job'!A:A,1,FALSE)</f>
        <v>1381</v>
      </c>
      <c r="AK35" s="90" t="str">
        <f t="shared" si="0"/>
        <v>Marquis Adeline Charlotte Cécile 28.11.2009</v>
      </c>
      <c r="AL35" t="b">
        <f t="shared" si="1"/>
        <v>0</v>
      </c>
    </row>
    <row r="36" spans="1:38" ht="25.5" x14ac:dyDescent="0.2">
      <c r="A36" s="2">
        <v>1381</v>
      </c>
      <c r="B36" s="3" t="s">
        <v>35</v>
      </c>
      <c r="C36" s="3" t="s">
        <v>93</v>
      </c>
      <c r="D36" s="3" t="s">
        <v>94</v>
      </c>
      <c r="E36" s="3" t="s">
        <v>65</v>
      </c>
      <c r="F36" s="2">
        <v>36868</v>
      </c>
      <c r="G36" s="3" t="s">
        <v>100</v>
      </c>
      <c r="H36" s="4">
        <v>42370</v>
      </c>
      <c r="I36" s="2"/>
      <c r="J36" s="3" t="s">
        <v>44</v>
      </c>
      <c r="K36" s="3" t="s">
        <v>82</v>
      </c>
      <c r="L36" s="2">
        <v>98262</v>
      </c>
      <c r="M36" s="3" t="s">
        <v>37</v>
      </c>
      <c r="N36" s="3" t="s">
        <v>480</v>
      </c>
      <c r="O36" s="3" t="s">
        <v>38</v>
      </c>
      <c r="P36" s="3" t="s">
        <v>39</v>
      </c>
      <c r="Q36" s="3" t="s">
        <v>39</v>
      </c>
      <c r="R36" s="3" t="s">
        <v>478</v>
      </c>
      <c r="S36" s="4">
        <v>42736</v>
      </c>
      <c r="T36" s="4">
        <v>43100</v>
      </c>
      <c r="U36" s="4">
        <v>43100</v>
      </c>
      <c r="V36" s="2">
        <v>134</v>
      </c>
      <c r="W36" s="2"/>
      <c r="X36" s="2">
        <v>0</v>
      </c>
      <c r="Y36" s="5">
        <v>42746.689131944448</v>
      </c>
      <c r="Z36" s="3"/>
      <c r="AA36" s="2">
        <v>22562</v>
      </c>
      <c r="AB36" s="3" t="s">
        <v>47</v>
      </c>
      <c r="AC36" s="2">
        <v>128.35</v>
      </c>
      <c r="AD36" s="4">
        <v>42736</v>
      </c>
      <c r="AE36" s="4">
        <v>43100</v>
      </c>
      <c r="AF36" s="4">
        <v>43100</v>
      </c>
      <c r="AG36" s="2">
        <v>0</v>
      </c>
      <c r="AH36" s="5">
        <v>42746.695011574076</v>
      </c>
      <c r="AI36" s="3"/>
      <c r="AJ36" s="91">
        <f>VLOOKUP(A36,'Tab.-Job'!A:A,1,FALSE)</f>
        <v>1381</v>
      </c>
      <c r="AK36" s="90" t="str">
        <f t="shared" si="0"/>
        <v>Marquis Adeline Charlotte Cécile 28.11.2009</v>
      </c>
      <c r="AL36" t="b">
        <f t="shared" si="1"/>
        <v>0</v>
      </c>
    </row>
    <row r="37" spans="1:38" ht="25.5" x14ac:dyDescent="0.2">
      <c r="A37" s="2">
        <v>1381</v>
      </c>
      <c r="B37" s="3" t="s">
        <v>35</v>
      </c>
      <c r="C37" s="3" t="s">
        <v>93</v>
      </c>
      <c r="D37" s="3" t="s">
        <v>94</v>
      </c>
      <c r="E37" s="3" t="s">
        <v>65</v>
      </c>
      <c r="F37" s="2">
        <v>26045</v>
      </c>
      <c r="G37" s="3" t="s">
        <v>95</v>
      </c>
      <c r="H37" s="4">
        <v>41275</v>
      </c>
      <c r="I37" s="2"/>
      <c r="J37" s="3" t="s">
        <v>49</v>
      </c>
      <c r="K37" s="3" t="s">
        <v>15</v>
      </c>
      <c r="L37" s="2">
        <v>103812</v>
      </c>
      <c r="M37" s="3" t="s">
        <v>57</v>
      </c>
      <c r="N37" s="3" t="s">
        <v>95</v>
      </c>
      <c r="O37" s="3" t="s">
        <v>39</v>
      </c>
      <c r="P37" s="3" t="s">
        <v>38</v>
      </c>
      <c r="Q37" s="3" t="s">
        <v>39</v>
      </c>
      <c r="R37" s="3" t="s">
        <v>96</v>
      </c>
      <c r="S37" s="4">
        <v>42370</v>
      </c>
      <c r="T37" s="4">
        <v>42735</v>
      </c>
      <c r="U37" s="4">
        <v>42735</v>
      </c>
      <c r="V37" s="2">
        <v>70</v>
      </c>
      <c r="W37" s="2">
        <v>0</v>
      </c>
      <c r="X37" s="2">
        <v>0</v>
      </c>
      <c r="Y37" s="5">
        <v>42943.615219907406</v>
      </c>
      <c r="Z37" s="3"/>
      <c r="AA37" s="2"/>
      <c r="AB37" s="3"/>
      <c r="AC37" s="2"/>
      <c r="AD37" s="2"/>
      <c r="AE37" s="2"/>
      <c r="AF37" s="2"/>
      <c r="AG37" s="2"/>
      <c r="AH37" s="2"/>
      <c r="AI37" s="3"/>
      <c r="AJ37" s="91">
        <f>VLOOKUP(A37,'Tab.-Job'!A:A,1,FALSE)</f>
        <v>1381</v>
      </c>
      <c r="AK37" s="90" t="str">
        <f t="shared" si="0"/>
        <v>Marquis Adeline Charlotte Cécile 04.05.1988</v>
      </c>
      <c r="AL37" t="b">
        <f t="shared" si="1"/>
        <v>1</v>
      </c>
    </row>
    <row r="38" spans="1:38" ht="25.5" x14ac:dyDescent="0.2">
      <c r="A38" s="2">
        <v>1381</v>
      </c>
      <c r="B38" s="3" t="s">
        <v>35</v>
      </c>
      <c r="C38" s="3" t="s">
        <v>93</v>
      </c>
      <c r="D38" s="3" t="s">
        <v>94</v>
      </c>
      <c r="E38" s="3" t="s">
        <v>65</v>
      </c>
      <c r="F38" s="2">
        <v>36868</v>
      </c>
      <c r="G38" s="3" t="s">
        <v>100</v>
      </c>
      <c r="H38" s="4">
        <v>42370</v>
      </c>
      <c r="I38" s="2"/>
      <c r="J38" s="3" t="s">
        <v>44</v>
      </c>
      <c r="K38" s="3" t="s">
        <v>82</v>
      </c>
      <c r="L38" s="2">
        <v>88248</v>
      </c>
      <c r="M38" s="3" t="s">
        <v>37</v>
      </c>
      <c r="N38" s="3" t="s">
        <v>100</v>
      </c>
      <c r="O38" s="3" t="s">
        <v>38</v>
      </c>
      <c r="P38" s="3" t="s">
        <v>39</v>
      </c>
      <c r="Q38" s="3" t="s">
        <v>39</v>
      </c>
      <c r="R38" s="3" t="s">
        <v>96</v>
      </c>
      <c r="S38" s="4">
        <v>42370</v>
      </c>
      <c r="T38" s="4">
        <v>42735</v>
      </c>
      <c r="U38" s="4">
        <v>42735</v>
      </c>
      <c r="V38" s="2">
        <v>532</v>
      </c>
      <c r="W38" s="2">
        <v>300</v>
      </c>
      <c r="X38" s="2">
        <v>0</v>
      </c>
      <c r="Y38" s="5">
        <v>42416.487754629627</v>
      </c>
      <c r="Z38" s="3"/>
      <c r="AA38" s="2"/>
      <c r="AB38" s="3"/>
      <c r="AC38" s="2"/>
      <c r="AD38" s="2"/>
      <c r="AE38" s="2"/>
      <c r="AF38" s="2"/>
      <c r="AG38" s="2"/>
      <c r="AH38" s="2"/>
      <c r="AI38" s="3"/>
      <c r="AJ38" s="91">
        <f>VLOOKUP(A38,'Tab.-Job'!A:A,1,FALSE)</f>
        <v>1381</v>
      </c>
      <c r="AK38" s="90" t="str">
        <f t="shared" si="0"/>
        <v>Marquis Adeline Charlotte Cécile 04.05.1988</v>
      </c>
      <c r="AL38" t="b">
        <f t="shared" si="1"/>
        <v>1</v>
      </c>
    </row>
    <row r="39" spans="1:38" ht="25.5" x14ac:dyDescent="0.2">
      <c r="A39" s="2">
        <v>1381</v>
      </c>
      <c r="B39" s="3" t="s">
        <v>35</v>
      </c>
      <c r="C39" s="3" t="s">
        <v>93</v>
      </c>
      <c r="D39" s="3" t="s">
        <v>94</v>
      </c>
      <c r="E39" s="3" t="s">
        <v>65</v>
      </c>
      <c r="F39" s="2">
        <v>36868</v>
      </c>
      <c r="G39" s="3" t="s">
        <v>100</v>
      </c>
      <c r="H39" s="4">
        <v>42370</v>
      </c>
      <c r="I39" s="2"/>
      <c r="J39" s="3" t="s">
        <v>44</v>
      </c>
      <c r="K39" s="3" t="s">
        <v>82</v>
      </c>
      <c r="L39" s="2">
        <v>92246</v>
      </c>
      <c r="M39" s="3" t="s">
        <v>37</v>
      </c>
      <c r="N39" s="3" t="s">
        <v>480</v>
      </c>
      <c r="O39" s="3" t="s">
        <v>38</v>
      </c>
      <c r="P39" s="3" t="s">
        <v>39</v>
      </c>
      <c r="Q39" s="3" t="s">
        <v>39</v>
      </c>
      <c r="R39" s="3" t="s">
        <v>478</v>
      </c>
      <c r="S39" s="4">
        <v>42370</v>
      </c>
      <c r="T39" s="4">
        <v>42735</v>
      </c>
      <c r="U39" s="4">
        <v>42735</v>
      </c>
      <c r="V39" s="2">
        <v>122</v>
      </c>
      <c r="W39" s="2"/>
      <c r="X39" s="2">
        <v>0</v>
      </c>
      <c r="Y39" s="5">
        <v>42584.418333333335</v>
      </c>
      <c r="Z39" s="3"/>
      <c r="AA39" s="2"/>
      <c r="AB39" s="3"/>
      <c r="AC39" s="2"/>
      <c r="AD39" s="2"/>
      <c r="AE39" s="2"/>
      <c r="AF39" s="2"/>
      <c r="AG39" s="2"/>
      <c r="AH39" s="2"/>
      <c r="AI39" s="3"/>
      <c r="AJ39" s="91">
        <f>VLOOKUP(A39,'Tab.-Job'!A:A,1,FALSE)</f>
        <v>1381</v>
      </c>
      <c r="AK39" s="90" t="str">
        <f t="shared" si="0"/>
        <v>Marquis Adeline Charlotte Cécile 28.11.2009</v>
      </c>
      <c r="AL39" t="b">
        <f t="shared" si="1"/>
        <v>0</v>
      </c>
    </row>
    <row r="40" spans="1:38" ht="25.5" x14ac:dyDescent="0.2">
      <c r="A40" s="2">
        <v>1381</v>
      </c>
      <c r="B40" s="3" t="s">
        <v>35</v>
      </c>
      <c r="C40" s="3" t="s">
        <v>93</v>
      </c>
      <c r="D40" s="3" t="s">
        <v>94</v>
      </c>
      <c r="E40" s="3" t="s">
        <v>65</v>
      </c>
      <c r="F40" s="2">
        <v>26045</v>
      </c>
      <c r="G40" s="3" t="s">
        <v>95</v>
      </c>
      <c r="H40" s="4">
        <v>41275</v>
      </c>
      <c r="I40" s="2"/>
      <c r="J40" s="3" t="s">
        <v>49</v>
      </c>
      <c r="K40" s="3" t="s">
        <v>15</v>
      </c>
      <c r="L40" s="2">
        <v>88238</v>
      </c>
      <c r="M40" s="3" t="s">
        <v>57</v>
      </c>
      <c r="N40" s="3" t="s">
        <v>97</v>
      </c>
      <c r="O40" s="3" t="s">
        <v>39</v>
      </c>
      <c r="P40" s="3" t="s">
        <v>38</v>
      </c>
      <c r="Q40" s="3" t="s">
        <v>39</v>
      </c>
      <c r="R40" s="3" t="s">
        <v>96</v>
      </c>
      <c r="S40" s="4">
        <v>42370</v>
      </c>
      <c r="T40" s="4">
        <v>42370</v>
      </c>
      <c r="U40" s="4">
        <v>42370</v>
      </c>
      <c r="V40" s="2">
        <v>74.099999999999994</v>
      </c>
      <c r="W40" s="2"/>
      <c r="X40" s="2">
        <v>0</v>
      </c>
      <c r="Y40" s="5">
        <v>42416.448923611111</v>
      </c>
      <c r="Z40" s="3" t="s">
        <v>98</v>
      </c>
      <c r="AA40" s="2"/>
      <c r="AB40" s="3"/>
      <c r="AC40" s="2"/>
      <c r="AD40" s="2"/>
      <c r="AE40" s="2"/>
      <c r="AF40" s="2"/>
      <c r="AG40" s="2"/>
      <c r="AH40" s="2"/>
      <c r="AI40" s="3"/>
      <c r="AJ40" s="91">
        <f>VLOOKUP(A40,'Tab.-Job'!A:A,1,FALSE)</f>
        <v>1381</v>
      </c>
      <c r="AK40" s="90" t="str">
        <f t="shared" si="0"/>
        <v>Marquis Adeline Charlotte Cécile 04.05.1988</v>
      </c>
      <c r="AL40" t="b">
        <f t="shared" si="1"/>
        <v>1</v>
      </c>
    </row>
    <row r="41" spans="1:38" ht="25.5" x14ac:dyDescent="0.2">
      <c r="A41" s="2">
        <v>1381</v>
      </c>
      <c r="B41" s="3" t="s">
        <v>35</v>
      </c>
      <c r="C41" s="3" t="s">
        <v>93</v>
      </c>
      <c r="D41" s="3" t="s">
        <v>94</v>
      </c>
      <c r="E41" s="3" t="s">
        <v>65</v>
      </c>
      <c r="F41" s="2">
        <v>26045</v>
      </c>
      <c r="G41" s="3" t="s">
        <v>95</v>
      </c>
      <c r="H41" s="4">
        <v>41275</v>
      </c>
      <c r="I41" s="2"/>
      <c r="J41" s="3" t="s">
        <v>49</v>
      </c>
      <c r="K41" s="3" t="s">
        <v>15</v>
      </c>
      <c r="L41" s="2">
        <v>88239</v>
      </c>
      <c r="M41" s="3" t="s">
        <v>57</v>
      </c>
      <c r="N41" s="3" t="s">
        <v>99</v>
      </c>
      <c r="O41" s="3" t="s">
        <v>39</v>
      </c>
      <c r="P41" s="3" t="s">
        <v>38</v>
      </c>
      <c r="Q41" s="3" t="s">
        <v>39</v>
      </c>
      <c r="R41" s="3" t="s">
        <v>96</v>
      </c>
      <c r="S41" s="4">
        <v>42370</v>
      </c>
      <c r="T41" s="4">
        <v>42370</v>
      </c>
      <c r="U41" s="4">
        <v>42370</v>
      </c>
      <c r="V41" s="2">
        <v>74.099999999999994</v>
      </c>
      <c r="W41" s="2"/>
      <c r="X41" s="2">
        <v>0</v>
      </c>
      <c r="Y41" s="5">
        <v>42416.460590277777</v>
      </c>
      <c r="Z41" s="3" t="s">
        <v>98</v>
      </c>
      <c r="AA41" s="2"/>
      <c r="AB41" s="3"/>
      <c r="AC41" s="2"/>
      <c r="AD41" s="2"/>
      <c r="AE41" s="2"/>
      <c r="AF41" s="2"/>
      <c r="AG41" s="2"/>
      <c r="AH41" s="2"/>
      <c r="AI41" s="3"/>
      <c r="AJ41" s="91">
        <f>VLOOKUP(A41,'Tab.-Job'!A:A,1,FALSE)</f>
        <v>1381</v>
      </c>
      <c r="AK41" s="90" t="str">
        <f t="shared" si="0"/>
        <v>Marquis Adeline Charlotte Cécile 04.05.1988</v>
      </c>
      <c r="AL41" t="b">
        <f t="shared" si="1"/>
        <v>1</v>
      </c>
    </row>
    <row r="42" spans="1:38" ht="25.5" x14ac:dyDescent="0.2">
      <c r="A42" s="2">
        <v>1381</v>
      </c>
      <c r="B42" s="3" t="s">
        <v>35</v>
      </c>
      <c r="C42" s="3" t="s">
        <v>93</v>
      </c>
      <c r="D42" s="3" t="s">
        <v>94</v>
      </c>
      <c r="E42" s="3" t="s">
        <v>65</v>
      </c>
      <c r="F42" s="2">
        <v>26045</v>
      </c>
      <c r="G42" s="3" t="s">
        <v>95</v>
      </c>
      <c r="H42" s="4">
        <v>41275</v>
      </c>
      <c r="I42" s="2"/>
      <c r="J42" s="3" t="s">
        <v>49</v>
      </c>
      <c r="K42" s="3" t="s">
        <v>15</v>
      </c>
      <c r="L42" s="2">
        <v>88245</v>
      </c>
      <c r="M42" s="3" t="s">
        <v>57</v>
      </c>
      <c r="N42" s="3" t="s">
        <v>479</v>
      </c>
      <c r="O42" s="3" t="s">
        <v>39</v>
      </c>
      <c r="P42" s="3" t="s">
        <v>38</v>
      </c>
      <c r="Q42" s="3" t="s">
        <v>39</v>
      </c>
      <c r="R42" s="3" t="s">
        <v>478</v>
      </c>
      <c r="S42" s="4">
        <v>42370</v>
      </c>
      <c r="T42" s="4">
        <v>42370</v>
      </c>
      <c r="U42" s="4">
        <v>42370</v>
      </c>
      <c r="V42" s="2">
        <v>74.099999999999994</v>
      </c>
      <c r="W42" s="2"/>
      <c r="X42" s="2">
        <v>0</v>
      </c>
      <c r="Y42" s="5">
        <v>42416.479375000003</v>
      </c>
      <c r="Z42" s="3" t="s">
        <v>98</v>
      </c>
      <c r="AA42" s="2"/>
      <c r="AB42" s="3"/>
      <c r="AC42" s="2"/>
      <c r="AD42" s="2"/>
      <c r="AE42" s="2"/>
      <c r="AF42" s="2"/>
      <c r="AG42" s="2"/>
      <c r="AH42" s="2"/>
      <c r="AI42" s="3"/>
      <c r="AJ42" s="91">
        <f>VLOOKUP(A42,'Tab.-Job'!A:A,1,FALSE)</f>
        <v>1381</v>
      </c>
      <c r="AK42" s="90" t="str">
        <f t="shared" si="0"/>
        <v>Marquis Adeline Charlotte Cécile 28.11.2009</v>
      </c>
      <c r="AL42" t="b">
        <f t="shared" si="1"/>
        <v>0</v>
      </c>
    </row>
    <row r="43" spans="1:38" ht="25.5" x14ac:dyDescent="0.2">
      <c r="A43" s="2">
        <v>1381</v>
      </c>
      <c r="B43" s="3" t="s">
        <v>35</v>
      </c>
      <c r="C43" s="3" t="s">
        <v>93</v>
      </c>
      <c r="D43" s="3" t="s">
        <v>94</v>
      </c>
      <c r="E43" s="3" t="s">
        <v>65</v>
      </c>
      <c r="F43" s="2">
        <v>26045</v>
      </c>
      <c r="G43" s="3" t="s">
        <v>95</v>
      </c>
      <c r="H43" s="4">
        <v>41275</v>
      </c>
      <c r="I43" s="2"/>
      <c r="J43" s="3" t="s">
        <v>49</v>
      </c>
      <c r="K43" s="3" t="s">
        <v>15</v>
      </c>
      <c r="L43" s="2">
        <v>88246</v>
      </c>
      <c r="M43" s="3" t="s">
        <v>57</v>
      </c>
      <c r="N43" s="3" t="s">
        <v>95</v>
      </c>
      <c r="O43" s="3" t="s">
        <v>39</v>
      </c>
      <c r="P43" s="3" t="s">
        <v>38</v>
      </c>
      <c r="Q43" s="3" t="s">
        <v>39</v>
      </c>
      <c r="R43" s="3" t="s">
        <v>96</v>
      </c>
      <c r="S43" s="4">
        <v>42370</v>
      </c>
      <c r="T43" s="4">
        <v>42370</v>
      </c>
      <c r="U43" s="4">
        <v>42370</v>
      </c>
      <c r="V43" s="2">
        <v>195.3</v>
      </c>
      <c r="W43" s="2"/>
      <c r="X43" s="2">
        <v>0</v>
      </c>
      <c r="Y43" s="5">
        <v>42416.48097222222</v>
      </c>
      <c r="Z43" s="3" t="s">
        <v>98</v>
      </c>
      <c r="AA43" s="2"/>
      <c r="AB43" s="3"/>
      <c r="AC43" s="2"/>
      <c r="AD43" s="2"/>
      <c r="AE43" s="2"/>
      <c r="AF43" s="2"/>
      <c r="AG43" s="2"/>
      <c r="AH43" s="2"/>
      <c r="AI43" s="3"/>
      <c r="AJ43" s="91">
        <f>VLOOKUP(A43,'Tab.-Job'!A:A,1,FALSE)</f>
        <v>1381</v>
      </c>
      <c r="AK43" s="90" t="str">
        <f t="shared" si="0"/>
        <v>Marquis Adeline Charlotte Cécile 04.05.1988</v>
      </c>
      <c r="AL43" t="b">
        <f t="shared" si="1"/>
        <v>1</v>
      </c>
    </row>
    <row r="44" spans="1:38" ht="25.5" x14ac:dyDescent="0.2">
      <c r="A44" s="2">
        <v>1381</v>
      </c>
      <c r="B44" s="3" t="s">
        <v>35</v>
      </c>
      <c r="C44" s="3" t="s">
        <v>93</v>
      </c>
      <c r="D44" s="3" t="s">
        <v>94</v>
      </c>
      <c r="E44" s="3" t="s">
        <v>65</v>
      </c>
      <c r="F44" s="2">
        <v>26045</v>
      </c>
      <c r="G44" s="3" t="s">
        <v>95</v>
      </c>
      <c r="H44" s="4">
        <v>41275</v>
      </c>
      <c r="I44" s="2"/>
      <c r="J44" s="3" t="s">
        <v>49</v>
      </c>
      <c r="K44" s="3" t="s">
        <v>15</v>
      </c>
      <c r="L44" s="2">
        <v>88247</v>
      </c>
      <c r="M44" s="3" t="s">
        <v>57</v>
      </c>
      <c r="N44" s="3" t="s">
        <v>95</v>
      </c>
      <c r="O44" s="3" t="s">
        <v>39</v>
      </c>
      <c r="P44" s="3" t="s">
        <v>38</v>
      </c>
      <c r="Q44" s="3" t="s">
        <v>39</v>
      </c>
      <c r="R44" s="3" t="s">
        <v>96</v>
      </c>
      <c r="S44" s="4">
        <v>42370</v>
      </c>
      <c r="T44" s="4">
        <v>42370</v>
      </c>
      <c r="U44" s="4">
        <v>42370</v>
      </c>
      <c r="V44" s="2">
        <v>207.9</v>
      </c>
      <c r="W44" s="2"/>
      <c r="X44" s="2">
        <v>0</v>
      </c>
      <c r="Y44" s="5">
        <v>42416.484537037039</v>
      </c>
      <c r="Z44" s="3" t="s">
        <v>98</v>
      </c>
      <c r="AA44" s="2"/>
      <c r="AB44" s="3"/>
      <c r="AC44" s="2"/>
      <c r="AD44" s="2"/>
      <c r="AE44" s="2"/>
      <c r="AF44" s="2"/>
      <c r="AG44" s="2"/>
      <c r="AH44" s="2"/>
      <c r="AI44" s="3"/>
      <c r="AJ44" s="91">
        <f>VLOOKUP(A44,'Tab.-Job'!A:A,1,FALSE)</f>
        <v>1381</v>
      </c>
      <c r="AK44" s="90" t="str">
        <f t="shared" si="0"/>
        <v>Marquis Adeline Charlotte Cécile 04.05.1988</v>
      </c>
      <c r="AL44" t="b">
        <f t="shared" si="1"/>
        <v>1</v>
      </c>
    </row>
    <row r="45" spans="1:38" ht="25.5" x14ac:dyDescent="0.2">
      <c r="A45" s="2">
        <v>1381</v>
      </c>
      <c r="B45" s="3" t="s">
        <v>35</v>
      </c>
      <c r="C45" s="3" t="s">
        <v>93</v>
      </c>
      <c r="D45" s="3" t="s">
        <v>94</v>
      </c>
      <c r="E45" s="3" t="s">
        <v>65</v>
      </c>
      <c r="F45" s="2">
        <v>36868</v>
      </c>
      <c r="G45" s="3" t="s">
        <v>100</v>
      </c>
      <c r="H45" s="4">
        <v>42370</v>
      </c>
      <c r="I45" s="2"/>
      <c r="J45" s="3" t="s">
        <v>44</v>
      </c>
      <c r="K45" s="3" t="s">
        <v>82</v>
      </c>
      <c r="L45" s="2">
        <v>88249</v>
      </c>
      <c r="M45" s="3" t="s">
        <v>37</v>
      </c>
      <c r="N45" s="3" t="s">
        <v>480</v>
      </c>
      <c r="O45" s="3" t="s">
        <v>38</v>
      </c>
      <c r="P45" s="3" t="s">
        <v>39</v>
      </c>
      <c r="Q45" s="3" t="s">
        <v>39</v>
      </c>
      <c r="R45" s="3" t="s">
        <v>478</v>
      </c>
      <c r="S45" s="4">
        <v>42370</v>
      </c>
      <c r="T45" s="4">
        <v>42370</v>
      </c>
      <c r="U45" s="4">
        <v>42370</v>
      </c>
      <c r="V45" s="2">
        <v>116.8</v>
      </c>
      <c r="W45" s="2">
        <v>0</v>
      </c>
      <c r="X45" s="2">
        <v>116.8</v>
      </c>
      <c r="Y45" s="5">
        <v>42416.490289351852</v>
      </c>
      <c r="Z45" s="3"/>
      <c r="AA45" s="2"/>
      <c r="AB45" s="3"/>
      <c r="AC45" s="2"/>
      <c r="AD45" s="2"/>
      <c r="AE45" s="2"/>
      <c r="AF45" s="2"/>
      <c r="AG45" s="2"/>
      <c r="AH45" s="2"/>
      <c r="AI45" s="3"/>
      <c r="AJ45" s="91">
        <f>VLOOKUP(A45,'Tab.-Job'!A:A,1,FALSE)</f>
        <v>1381</v>
      </c>
      <c r="AK45" s="90" t="str">
        <f t="shared" si="0"/>
        <v>Marquis Adeline Charlotte Cécile 28.11.2009</v>
      </c>
      <c r="AL45" t="b">
        <f t="shared" si="1"/>
        <v>0</v>
      </c>
    </row>
    <row r="46" spans="1:38" ht="25.5" x14ac:dyDescent="0.2">
      <c r="A46" s="2">
        <v>1381</v>
      </c>
      <c r="B46" s="3" t="s">
        <v>35</v>
      </c>
      <c r="C46" s="3" t="s">
        <v>93</v>
      </c>
      <c r="D46" s="3" t="s">
        <v>94</v>
      </c>
      <c r="E46" s="3" t="s">
        <v>65</v>
      </c>
      <c r="F46" s="2">
        <v>26045</v>
      </c>
      <c r="G46" s="3" t="s">
        <v>95</v>
      </c>
      <c r="H46" s="4">
        <v>41275</v>
      </c>
      <c r="I46" s="2"/>
      <c r="J46" s="3" t="s">
        <v>49</v>
      </c>
      <c r="K46" s="3" t="s">
        <v>15</v>
      </c>
      <c r="L46" s="2">
        <v>75300</v>
      </c>
      <c r="M46" s="3" t="s">
        <v>37</v>
      </c>
      <c r="N46" s="3" t="s">
        <v>95</v>
      </c>
      <c r="O46" s="3" t="s">
        <v>38</v>
      </c>
      <c r="P46" s="3" t="s">
        <v>38</v>
      </c>
      <c r="Q46" s="3" t="s">
        <v>39</v>
      </c>
      <c r="R46" s="3" t="s">
        <v>96</v>
      </c>
      <c r="S46" s="4">
        <v>42005</v>
      </c>
      <c r="T46" s="4">
        <v>42369</v>
      </c>
      <c r="U46" s="4">
        <v>42369</v>
      </c>
      <c r="V46" s="2">
        <v>179.7</v>
      </c>
      <c r="W46" s="2">
        <v>300</v>
      </c>
      <c r="X46" s="2">
        <v>0</v>
      </c>
      <c r="Y46" s="5">
        <v>42010.600868055553</v>
      </c>
      <c r="Z46" s="3"/>
      <c r="AA46" s="2"/>
      <c r="AB46" s="3"/>
      <c r="AC46" s="2"/>
      <c r="AD46" s="2"/>
      <c r="AE46" s="2"/>
      <c r="AF46" s="2"/>
      <c r="AG46" s="2"/>
      <c r="AH46" s="2"/>
      <c r="AI46" s="3"/>
      <c r="AJ46" s="91">
        <f>VLOOKUP(A46,'Tab.-Job'!A:A,1,FALSE)</f>
        <v>1381</v>
      </c>
      <c r="AK46" s="90" t="str">
        <f t="shared" si="0"/>
        <v>Marquis Adeline Charlotte Cécile 04.05.1988</v>
      </c>
      <c r="AL46" t="b">
        <f t="shared" si="1"/>
        <v>1</v>
      </c>
    </row>
    <row r="47" spans="1:38" ht="25.5" x14ac:dyDescent="0.2">
      <c r="A47" s="2">
        <v>1381</v>
      </c>
      <c r="B47" s="3" t="s">
        <v>35</v>
      </c>
      <c r="C47" s="3" t="s">
        <v>93</v>
      </c>
      <c r="D47" s="3" t="s">
        <v>94</v>
      </c>
      <c r="E47" s="3" t="s">
        <v>65</v>
      </c>
      <c r="F47" s="2">
        <v>26045</v>
      </c>
      <c r="G47" s="3" t="s">
        <v>95</v>
      </c>
      <c r="H47" s="4">
        <v>41275</v>
      </c>
      <c r="I47" s="2"/>
      <c r="J47" s="3" t="s">
        <v>49</v>
      </c>
      <c r="K47" s="3" t="s">
        <v>15</v>
      </c>
      <c r="L47" s="2">
        <v>75302</v>
      </c>
      <c r="M47" s="3" t="s">
        <v>37</v>
      </c>
      <c r="N47" s="3" t="s">
        <v>479</v>
      </c>
      <c r="O47" s="3" t="s">
        <v>38</v>
      </c>
      <c r="P47" s="3" t="s">
        <v>38</v>
      </c>
      <c r="Q47" s="3" t="s">
        <v>39</v>
      </c>
      <c r="R47" s="3" t="s">
        <v>478</v>
      </c>
      <c r="S47" s="4">
        <v>42005</v>
      </c>
      <c r="T47" s="4">
        <v>42369</v>
      </c>
      <c r="U47" s="4">
        <v>42369</v>
      </c>
      <c r="V47" s="2">
        <v>58.5</v>
      </c>
      <c r="W47" s="2">
        <v>0</v>
      </c>
      <c r="X47" s="2">
        <v>0</v>
      </c>
      <c r="Y47" s="5">
        <v>42010.601539351854</v>
      </c>
      <c r="Z47" s="3"/>
      <c r="AA47" s="2"/>
      <c r="AB47" s="3"/>
      <c r="AC47" s="2"/>
      <c r="AD47" s="2"/>
      <c r="AE47" s="2"/>
      <c r="AF47" s="2"/>
      <c r="AG47" s="2"/>
      <c r="AH47" s="2"/>
      <c r="AI47" s="3"/>
      <c r="AJ47" s="91">
        <f>VLOOKUP(A47,'Tab.-Job'!A:A,1,FALSE)</f>
        <v>1381</v>
      </c>
      <c r="AK47" s="90" t="str">
        <f t="shared" si="0"/>
        <v>Marquis Adeline Charlotte Cécile 28.11.2009</v>
      </c>
      <c r="AL47" t="b">
        <f t="shared" si="1"/>
        <v>0</v>
      </c>
    </row>
    <row r="48" spans="1:38" ht="25.5" x14ac:dyDescent="0.2">
      <c r="A48" s="2">
        <v>1381</v>
      </c>
      <c r="B48" s="3" t="s">
        <v>35</v>
      </c>
      <c r="C48" s="3" t="s">
        <v>93</v>
      </c>
      <c r="D48" s="3" t="s">
        <v>94</v>
      </c>
      <c r="E48" s="3" t="s">
        <v>65</v>
      </c>
      <c r="F48" s="2">
        <v>26045</v>
      </c>
      <c r="G48" s="3" t="s">
        <v>95</v>
      </c>
      <c r="H48" s="4">
        <v>41275</v>
      </c>
      <c r="I48" s="2"/>
      <c r="J48" s="3" t="s">
        <v>49</v>
      </c>
      <c r="K48" s="3" t="s">
        <v>15</v>
      </c>
      <c r="L48" s="2">
        <v>60787</v>
      </c>
      <c r="M48" s="3" t="s">
        <v>37</v>
      </c>
      <c r="N48" s="3"/>
      <c r="O48" s="3" t="s">
        <v>38</v>
      </c>
      <c r="P48" s="3" t="s">
        <v>38</v>
      </c>
      <c r="Q48" s="3" t="s">
        <v>39</v>
      </c>
      <c r="R48" s="3" t="s">
        <v>96</v>
      </c>
      <c r="S48" s="4">
        <v>41640</v>
      </c>
      <c r="T48" s="4">
        <v>42004</v>
      </c>
      <c r="U48" s="4">
        <v>42004</v>
      </c>
      <c r="V48" s="2">
        <v>25</v>
      </c>
      <c r="W48" s="2">
        <v>300</v>
      </c>
      <c r="X48" s="2">
        <v>0</v>
      </c>
      <c r="Y48" s="5">
        <v>41585.443657407406</v>
      </c>
      <c r="Z48" s="3"/>
      <c r="AA48" s="2"/>
      <c r="AB48" s="3"/>
      <c r="AC48" s="2"/>
      <c r="AD48" s="2"/>
      <c r="AE48" s="2"/>
      <c r="AF48" s="2"/>
      <c r="AG48" s="2"/>
      <c r="AH48" s="2"/>
      <c r="AI48" s="3"/>
      <c r="AJ48" s="91">
        <f>VLOOKUP(A48,'Tab.-Job'!A:A,1,FALSE)</f>
        <v>1381</v>
      </c>
      <c r="AK48" s="90" t="str">
        <f t="shared" si="0"/>
        <v>Marquis Adeline Charlotte Cécile 04.05.1988</v>
      </c>
      <c r="AL48" t="b">
        <f t="shared" si="1"/>
        <v>1</v>
      </c>
    </row>
    <row r="49" spans="1:38" ht="25.5" x14ac:dyDescent="0.2">
      <c r="A49" s="2">
        <v>1381</v>
      </c>
      <c r="B49" s="3" t="s">
        <v>35</v>
      </c>
      <c r="C49" s="3" t="s">
        <v>93</v>
      </c>
      <c r="D49" s="3" t="s">
        <v>94</v>
      </c>
      <c r="E49" s="3" t="s">
        <v>65</v>
      </c>
      <c r="F49" s="2">
        <v>26045</v>
      </c>
      <c r="G49" s="3" t="s">
        <v>95</v>
      </c>
      <c r="H49" s="4">
        <v>41275</v>
      </c>
      <c r="I49" s="2"/>
      <c r="J49" s="3" t="s">
        <v>49</v>
      </c>
      <c r="K49" s="3" t="s">
        <v>15</v>
      </c>
      <c r="L49" s="2">
        <v>60789</v>
      </c>
      <c r="M49" s="3" t="s">
        <v>37</v>
      </c>
      <c r="N49" s="3"/>
      <c r="O49" s="3" t="s">
        <v>38</v>
      </c>
      <c r="P49" s="3" t="s">
        <v>38</v>
      </c>
      <c r="Q49" s="3" t="s">
        <v>39</v>
      </c>
      <c r="R49" s="3" t="s">
        <v>478</v>
      </c>
      <c r="S49" s="4">
        <v>41640</v>
      </c>
      <c r="T49" s="4">
        <v>42004</v>
      </c>
      <c r="U49" s="4">
        <v>42004</v>
      </c>
      <c r="V49" s="2">
        <v>106.75</v>
      </c>
      <c r="W49" s="2">
        <v>0</v>
      </c>
      <c r="X49" s="2">
        <v>0</v>
      </c>
      <c r="Y49" s="5">
        <v>41585.444733796299</v>
      </c>
      <c r="Z49" s="3"/>
      <c r="AA49" s="2"/>
      <c r="AB49" s="3"/>
      <c r="AC49" s="2"/>
      <c r="AD49" s="2"/>
      <c r="AE49" s="2"/>
      <c r="AF49" s="2"/>
      <c r="AG49" s="2"/>
      <c r="AH49" s="2"/>
      <c r="AI49" s="3"/>
      <c r="AJ49" s="91">
        <f>VLOOKUP(A49,'Tab.-Job'!A:A,1,FALSE)</f>
        <v>1381</v>
      </c>
      <c r="AK49" s="90" t="str">
        <f t="shared" si="0"/>
        <v>Marquis Adeline Charlotte Cécile 28.11.2009</v>
      </c>
      <c r="AL49" t="b">
        <f t="shared" si="1"/>
        <v>0</v>
      </c>
    </row>
    <row r="50" spans="1:38" ht="25.5" x14ac:dyDescent="0.2">
      <c r="A50" s="2">
        <v>1381</v>
      </c>
      <c r="B50" s="3" t="s">
        <v>35</v>
      </c>
      <c r="C50" s="3" t="s">
        <v>93</v>
      </c>
      <c r="D50" s="3" t="s">
        <v>94</v>
      </c>
      <c r="E50" s="3" t="s">
        <v>65</v>
      </c>
      <c r="F50" s="2">
        <v>26045</v>
      </c>
      <c r="G50" s="3" t="s">
        <v>95</v>
      </c>
      <c r="H50" s="4">
        <v>41275</v>
      </c>
      <c r="I50" s="2"/>
      <c r="J50" s="3" t="s">
        <v>49</v>
      </c>
      <c r="K50" s="3" t="s">
        <v>15</v>
      </c>
      <c r="L50" s="2">
        <v>57104</v>
      </c>
      <c r="M50" s="3" t="s">
        <v>37</v>
      </c>
      <c r="N50" s="3"/>
      <c r="O50" s="3" t="s">
        <v>38</v>
      </c>
      <c r="P50" s="3" t="s">
        <v>39</v>
      </c>
      <c r="Q50" s="3" t="s">
        <v>39</v>
      </c>
      <c r="R50" s="3" t="s">
        <v>96</v>
      </c>
      <c r="S50" s="4">
        <v>41275</v>
      </c>
      <c r="T50" s="4">
        <v>41639</v>
      </c>
      <c r="U50" s="4">
        <v>41639</v>
      </c>
      <c r="V50" s="2">
        <v>480</v>
      </c>
      <c r="W50" s="2">
        <v>300</v>
      </c>
      <c r="X50" s="2">
        <v>0</v>
      </c>
      <c r="Y50" s="5">
        <v>41431.413958333331</v>
      </c>
      <c r="Z50" s="3"/>
      <c r="AA50" s="2"/>
      <c r="AB50" s="3"/>
      <c r="AC50" s="2"/>
      <c r="AD50" s="2"/>
      <c r="AE50" s="2"/>
      <c r="AF50" s="2"/>
      <c r="AG50" s="2"/>
      <c r="AH50" s="2"/>
      <c r="AI50" s="3"/>
      <c r="AJ50" s="91">
        <f>VLOOKUP(A50,'Tab.-Job'!A:A,1,FALSE)</f>
        <v>1381</v>
      </c>
      <c r="AK50" s="90" t="str">
        <f t="shared" si="0"/>
        <v>Marquis Adeline Charlotte Cécile 04.05.1988</v>
      </c>
      <c r="AL50" t="b">
        <f t="shared" si="1"/>
        <v>1</v>
      </c>
    </row>
    <row r="51" spans="1:38" ht="25.5" x14ac:dyDescent="0.2">
      <c r="A51" s="2">
        <v>1381</v>
      </c>
      <c r="B51" s="3" t="s">
        <v>35</v>
      </c>
      <c r="C51" s="3" t="s">
        <v>93</v>
      </c>
      <c r="D51" s="3" t="s">
        <v>94</v>
      </c>
      <c r="E51" s="3" t="s">
        <v>65</v>
      </c>
      <c r="F51" s="2">
        <v>26045</v>
      </c>
      <c r="G51" s="3" t="s">
        <v>95</v>
      </c>
      <c r="H51" s="4">
        <v>41275</v>
      </c>
      <c r="I51" s="2"/>
      <c r="J51" s="3" t="s">
        <v>49</v>
      </c>
      <c r="K51" s="3" t="s">
        <v>15</v>
      </c>
      <c r="L51" s="2">
        <v>57105</v>
      </c>
      <c r="M51" s="3" t="s">
        <v>37</v>
      </c>
      <c r="N51" s="3"/>
      <c r="O51" s="3" t="s">
        <v>38</v>
      </c>
      <c r="P51" s="3" t="s">
        <v>38</v>
      </c>
      <c r="Q51" s="3" t="s">
        <v>39</v>
      </c>
      <c r="R51" s="3" t="s">
        <v>478</v>
      </c>
      <c r="S51" s="4">
        <v>41275</v>
      </c>
      <c r="T51" s="4">
        <v>41639</v>
      </c>
      <c r="U51" s="4">
        <v>41639</v>
      </c>
      <c r="V51" s="2">
        <v>20</v>
      </c>
      <c r="W51" s="2">
        <v>0</v>
      </c>
      <c r="X51" s="2">
        <v>100</v>
      </c>
      <c r="Y51" s="5">
        <v>41431.416354166664</v>
      </c>
      <c r="Z51" s="3"/>
      <c r="AA51" s="2"/>
      <c r="AB51" s="3"/>
      <c r="AC51" s="2"/>
      <c r="AD51" s="2"/>
      <c r="AE51" s="2"/>
      <c r="AF51" s="2"/>
      <c r="AG51" s="2"/>
      <c r="AH51" s="2"/>
      <c r="AI51" s="3"/>
      <c r="AJ51" s="91">
        <f>VLOOKUP(A51,'Tab.-Job'!A:A,1,FALSE)</f>
        <v>1381</v>
      </c>
      <c r="AK51" s="90" t="str">
        <f t="shared" si="0"/>
        <v>Marquis Adeline Charlotte Cécile 28.11.2009</v>
      </c>
      <c r="AL51" t="b">
        <f t="shared" si="1"/>
        <v>0</v>
      </c>
    </row>
    <row r="52" spans="1:38" ht="25.5" x14ac:dyDescent="0.2">
      <c r="A52" s="2">
        <v>16805</v>
      </c>
      <c r="B52" s="3" t="s">
        <v>35</v>
      </c>
      <c r="C52" s="3" t="s">
        <v>102</v>
      </c>
      <c r="D52" s="3" t="s">
        <v>103</v>
      </c>
      <c r="E52" s="3" t="s">
        <v>56</v>
      </c>
      <c r="F52" s="2">
        <v>33444</v>
      </c>
      <c r="G52" s="3" t="s">
        <v>106</v>
      </c>
      <c r="H52" s="4">
        <v>41640</v>
      </c>
      <c r="I52" s="2"/>
      <c r="J52" s="3" t="s">
        <v>64</v>
      </c>
      <c r="K52" s="3" t="s">
        <v>481</v>
      </c>
      <c r="L52" s="2">
        <v>98808</v>
      </c>
      <c r="M52" s="3" t="s">
        <v>37</v>
      </c>
      <c r="N52" s="3"/>
      <c r="O52" s="3" t="s">
        <v>38</v>
      </c>
      <c r="P52" s="3" t="s">
        <v>39</v>
      </c>
      <c r="Q52" s="3" t="s">
        <v>39</v>
      </c>
      <c r="R52" s="3" t="s">
        <v>105</v>
      </c>
      <c r="S52" s="4">
        <v>42736</v>
      </c>
      <c r="T52" s="4">
        <v>43100</v>
      </c>
      <c r="U52" s="4">
        <v>43100</v>
      </c>
      <c r="V52" s="2">
        <v>458.7</v>
      </c>
      <c r="W52" s="2">
        <v>300</v>
      </c>
      <c r="X52" s="2">
        <v>0</v>
      </c>
      <c r="Y52" s="5">
        <v>42759.378645833334</v>
      </c>
      <c r="Z52" s="3"/>
      <c r="AA52" s="2">
        <v>23007</v>
      </c>
      <c r="AB52" s="3" t="s">
        <v>48</v>
      </c>
      <c r="AC52" s="2">
        <v>5.65</v>
      </c>
      <c r="AD52" s="4">
        <v>42736</v>
      </c>
      <c r="AE52" s="4">
        <v>43100</v>
      </c>
      <c r="AF52" s="4">
        <v>43100</v>
      </c>
      <c r="AG52" s="2">
        <v>0</v>
      </c>
      <c r="AH52" s="5">
        <v>42759.379386574074</v>
      </c>
      <c r="AI52" s="3"/>
      <c r="AJ52" s="91">
        <f>VLOOKUP(A52,'Tab.-Job'!A:A,1,FALSE)</f>
        <v>16805</v>
      </c>
      <c r="AK52" s="90" t="str">
        <f t="shared" si="0"/>
        <v>Rossi Melanie Sara Anna 13.06.1983</v>
      </c>
      <c r="AL52" t="b">
        <f t="shared" si="1"/>
        <v>1</v>
      </c>
    </row>
    <row r="53" spans="1:38" ht="25.5" x14ac:dyDescent="0.2">
      <c r="A53" s="2">
        <v>16805</v>
      </c>
      <c r="B53" s="3" t="s">
        <v>35</v>
      </c>
      <c r="C53" s="3" t="s">
        <v>102</v>
      </c>
      <c r="D53" s="3" t="s">
        <v>103</v>
      </c>
      <c r="E53" s="3" t="s">
        <v>56</v>
      </c>
      <c r="F53" s="2">
        <v>33444</v>
      </c>
      <c r="G53" s="3" t="s">
        <v>106</v>
      </c>
      <c r="H53" s="4">
        <v>41640</v>
      </c>
      <c r="I53" s="2"/>
      <c r="J53" s="3" t="s">
        <v>64</v>
      </c>
      <c r="K53" s="3" t="s">
        <v>481</v>
      </c>
      <c r="L53" s="2">
        <v>98808</v>
      </c>
      <c r="M53" s="3" t="s">
        <v>37</v>
      </c>
      <c r="N53" s="3"/>
      <c r="O53" s="3" t="s">
        <v>38</v>
      </c>
      <c r="P53" s="3" t="s">
        <v>39</v>
      </c>
      <c r="Q53" s="3" t="s">
        <v>39</v>
      </c>
      <c r="R53" s="3" t="s">
        <v>105</v>
      </c>
      <c r="S53" s="4">
        <v>42736</v>
      </c>
      <c r="T53" s="4">
        <v>43100</v>
      </c>
      <c r="U53" s="4">
        <v>43100</v>
      </c>
      <c r="V53" s="2">
        <v>458.7</v>
      </c>
      <c r="W53" s="2">
        <v>300</v>
      </c>
      <c r="X53" s="2">
        <v>0</v>
      </c>
      <c r="Y53" s="5">
        <v>42759.378645833334</v>
      </c>
      <c r="Z53" s="3"/>
      <c r="AA53" s="2">
        <v>23008</v>
      </c>
      <c r="AB53" s="3" t="s">
        <v>47</v>
      </c>
      <c r="AC53" s="2">
        <v>453.05</v>
      </c>
      <c r="AD53" s="4">
        <v>42736</v>
      </c>
      <c r="AE53" s="4">
        <v>43100</v>
      </c>
      <c r="AF53" s="4">
        <v>43100</v>
      </c>
      <c r="AG53" s="2">
        <v>0</v>
      </c>
      <c r="AH53" s="5">
        <v>42759.379675925928</v>
      </c>
      <c r="AI53" s="3"/>
      <c r="AJ53" s="91">
        <f>VLOOKUP(A53,'Tab.-Job'!A:A,1,FALSE)</f>
        <v>16805</v>
      </c>
      <c r="AK53" s="90" t="str">
        <f t="shared" si="0"/>
        <v>Rossi Melanie Sara Anna 13.06.1983</v>
      </c>
      <c r="AL53" t="b">
        <f t="shared" si="1"/>
        <v>1</v>
      </c>
    </row>
    <row r="54" spans="1:38" ht="25.5" x14ac:dyDescent="0.2">
      <c r="A54" s="2">
        <v>16805</v>
      </c>
      <c r="B54" s="3" t="s">
        <v>35</v>
      </c>
      <c r="C54" s="3" t="s">
        <v>102</v>
      </c>
      <c r="D54" s="3" t="s">
        <v>103</v>
      </c>
      <c r="E54" s="3" t="s">
        <v>56</v>
      </c>
      <c r="F54" s="2">
        <v>33444</v>
      </c>
      <c r="G54" s="3" t="s">
        <v>106</v>
      </c>
      <c r="H54" s="4">
        <v>41640</v>
      </c>
      <c r="I54" s="2"/>
      <c r="J54" s="3" t="s">
        <v>64</v>
      </c>
      <c r="K54" s="3" t="s">
        <v>481</v>
      </c>
      <c r="L54" s="2">
        <v>98809</v>
      </c>
      <c r="M54" s="3" t="s">
        <v>37</v>
      </c>
      <c r="N54" s="3"/>
      <c r="O54" s="3" t="s">
        <v>38</v>
      </c>
      <c r="P54" s="3" t="s">
        <v>39</v>
      </c>
      <c r="Q54" s="3" t="s">
        <v>39</v>
      </c>
      <c r="R54" s="3" t="s">
        <v>482</v>
      </c>
      <c r="S54" s="4">
        <v>42736</v>
      </c>
      <c r="T54" s="4">
        <v>43100</v>
      </c>
      <c r="U54" s="4">
        <v>43100</v>
      </c>
      <c r="V54" s="2">
        <v>134</v>
      </c>
      <c r="W54" s="2"/>
      <c r="X54" s="2">
        <v>0</v>
      </c>
      <c r="Y54" s="5">
        <v>42759.380416666667</v>
      </c>
      <c r="Z54" s="3"/>
      <c r="AA54" s="2">
        <v>23009</v>
      </c>
      <c r="AB54" s="3" t="s">
        <v>47</v>
      </c>
      <c r="AC54" s="2">
        <v>130</v>
      </c>
      <c r="AD54" s="4">
        <v>42736</v>
      </c>
      <c r="AE54" s="4">
        <v>42736</v>
      </c>
      <c r="AF54" s="4">
        <v>42736</v>
      </c>
      <c r="AG54" s="2">
        <v>0</v>
      </c>
      <c r="AH54" s="5">
        <v>42759.381851851853</v>
      </c>
      <c r="AI54" s="3"/>
      <c r="AJ54" s="91">
        <f>VLOOKUP(A54,'Tab.-Job'!A:A,1,FALSE)</f>
        <v>16805</v>
      </c>
      <c r="AK54" s="90" t="str">
        <f t="shared" si="0"/>
        <v>Rossi Melanie Sara Anna 09.05.2013</v>
      </c>
      <c r="AL54" t="b">
        <f t="shared" si="1"/>
        <v>0</v>
      </c>
    </row>
    <row r="55" spans="1:38" ht="25.5" x14ac:dyDescent="0.2">
      <c r="A55" s="2">
        <v>16805</v>
      </c>
      <c r="B55" s="3" t="s">
        <v>35</v>
      </c>
      <c r="C55" s="3" t="s">
        <v>102</v>
      </c>
      <c r="D55" s="3" t="s">
        <v>103</v>
      </c>
      <c r="E55" s="3" t="s">
        <v>56</v>
      </c>
      <c r="F55" s="2">
        <v>33444</v>
      </c>
      <c r="G55" s="3" t="s">
        <v>106</v>
      </c>
      <c r="H55" s="4">
        <v>41640</v>
      </c>
      <c r="I55" s="2"/>
      <c r="J55" s="3" t="s">
        <v>64</v>
      </c>
      <c r="K55" s="3" t="s">
        <v>481</v>
      </c>
      <c r="L55" s="2">
        <v>98809</v>
      </c>
      <c r="M55" s="3" t="s">
        <v>37</v>
      </c>
      <c r="N55" s="3"/>
      <c r="O55" s="3" t="s">
        <v>38</v>
      </c>
      <c r="P55" s="3" t="s">
        <v>39</v>
      </c>
      <c r="Q55" s="3" t="s">
        <v>39</v>
      </c>
      <c r="R55" s="3" t="s">
        <v>482</v>
      </c>
      <c r="S55" s="4">
        <v>42736</v>
      </c>
      <c r="T55" s="4">
        <v>43100</v>
      </c>
      <c r="U55" s="4">
        <v>43100</v>
      </c>
      <c r="V55" s="2">
        <v>134</v>
      </c>
      <c r="W55" s="2"/>
      <c r="X55" s="2">
        <v>0</v>
      </c>
      <c r="Y55" s="5">
        <v>42759.380416666667</v>
      </c>
      <c r="Z55" s="3"/>
      <c r="AA55" s="2">
        <v>23011</v>
      </c>
      <c r="AB55" s="3" t="s">
        <v>47</v>
      </c>
      <c r="AC55" s="2">
        <v>128.35</v>
      </c>
      <c r="AD55" s="4">
        <v>42736</v>
      </c>
      <c r="AE55" s="4">
        <v>43100</v>
      </c>
      <c r="AF55" s="4">
        <v>43100</v>
      </c>
      <c r="AG55" s="2">
        <v>0</v>
      </c>
      <c r="AH55" s="5">
        <v>42759.383090277777</v>
      </c>
      <c r="AI55" s="3"/>
      <c r="AJ55" s="91">
        <f>VLOOKUP(A55,'Tab.-Job'!A:A,1,FALSE)</f>
        <v>16805</v>
      </c>
      <c r="AK55" s="90" t="str">
        <f t="shared" si="0"/>
        <v>Rossi Melanie Sara Anna 09.05.2013</v>
      </c>
      <c r="AL55" t="b">
        <f t="shared" si="1"/>
        <v>0</v>
      </c>
    </row>
    <row r="56" spans="1:38" ht="25.5" x14ac:dyDescent="0.2">
      <c r="A56" s="2">
        <v>16805</v>
      </c>
      <c r="B56" s="3" t="s">
        <v>35</v>
      </c>
      <c r="C56" s="3" t="s">
        <v>102</v>
      </c>
      <c r="D56" s="3" t="s">
        <v>103</v>
      </c>
      <c r="E56" s="3" t="s">
        <v>56</v>
      </c>
      <c r="F56" s="2">
        <v>33128</v>
      </c>
      <c r="G56" s="3" t="s">
        <v>104</v>
      </c>
      <c r="H56" s="4">
        <v>41640</v>
      </c>
      <c r="I56" s="2"/>
      <c r="J56" s="3" t="s">
        <v>44</v>
      </c>
      <c r="K56" s="3" t="s">
        <v>107</v>
      </c>
      <c r="L56" s="2">
        <v>83233</v>
      </c>
      <c r="M56" s="3" t="s">
        <v>37</v>
      </c>
      <c r="N56" s="3"/>
      <c r="O56" s="3" t="s">
        <v>38</v>
      </c>
      <c r="P56" s="3" t="s">
        <v>39</v>
      </c>
      <c r="Q56" s="3" t="s">
        <v>39</v>
      </c>
      <c r="R56" s="3" t="s">
        <v>105</v>
      </c>
      <c r="S56" s="4">
        <v>42370</v>
      </c>
      <c r="T56" s="4">
        <v>42735</v>
      </c>
      <c r="U56" s="4">
        <v>42735</v>
      </c>
      <c r="V56" s="2">
        <v>427.5</v>
      </c>
      <c r="W56" s="2">
        <v>300</v>
      </c>
      <c r="X56" s="2">
        <v>0</v>
      </c>
      <c r="Y56" s="5">
        <v>42319.425613425927</v>
      </c>
      <c r="Z56" s="3"/>
      <c r="AA56" s="2">
        <v>16660</v>
      </c>
      <c r="AB56" s="3" t="s">
        <v>48</v>
      </c>
      <c r="AC56" s="2">
        <v>5.2</v>
      </c>
      <c r="AD56" s="4">
        <v>42370</v>
      </c>
      <c r="AE56" s="4">
        <v>42735</v>
      </c>
      <c r="AF56" s="4">
        <v>42735</v>
      </c>
      <c r="AG56" s="2">
        <v>0</v>
      </c>
      <c r="AH56" s="5">
        <v>42319.426030092596</v>
      </c>
      <c r="AI56" s="3"/>
      <c r="AJ56" s="91">
        <f>VLOOKUP(A56,'Tab.-Job'!A:A,1,FALSE)</f>
        <v>16805</v>
      </c>
      <c r="AK56" s="90" t="str">
        <f t="shared" si="0"/>
        <v>Rossi Melanie Sara Anna 13.06.1983</v>
      </c>
      <c r="AL56" t="b">
        <f t="shared" si="1"/>
        <v>1</v>
      </c>
    </row>
    <row r="57" spans="1:38" ht="25.5" x14ac:dyDescent="0.2">
      <c r="A57" s="2">
        <v>16805</v>
      </c>
      <c r="B57" s="3" t="s">
        <v>35</v>
      </c>
      <c r="C57" s="3" t="s">
        <v>102</v>
      </c>
      <c r="D57" s="3" t="s">
        <v>103</v>
      </c>
      <c r="E57" s="3" t="s">
        <v>56</v>
      </c>
      <c r="F57" s="2">
        <v>33128</v>
      </c>
      <c r="G57" s="3" t="s">
        <v>104</v>
      </c>
      <c r="H57" s="4">
        <v>41640</v>
      </c>
      <c r="I57" s="2"/>
      <c r="J57" s="3" t="s">
        <v>44</v>
      </c>
      <c r="K57" s="3" t="s">
        <v>107</v>
      </c>
      <c r="L57" s="2">
        <v>83233</v>
      </c>
      <c r="M57" s="3" t="s">
        <v>37</v>
      </c>
      <c r="N57" s="3"/>
      <c r="O57" s="3" t="s">
        <v>38</v>
      </c>
      <c r="P57" s="3" t="s">
        <v>39</v>
      </c>
      <c r="Q57" s="3" t="s">
        <v>39</v>
      </c>
      <c r="R57" s="3" t="s">
        <v>105</v>
      </c>
      <c r="S57" s="4">
        <v>42370</v>
      </c>
      <c r="T57" s="4">
        <v>42735</v>
      </c>
      <c r="U57" s="4">
        <v>42735</v>
      </c>
      <c r="V57" s="2">
        <v>427.5</v>
      </c>
      <c r="W57" s="2">
        <v>300</v>
      </c>
      <c r="X57" s="2">
        <v>0</v>
      </c>
      <c r="Y57" s="5">
        <v>42319.425613425927</v>
      </c>
      <c r="Z57" s="3"/>
      <c r="AA57" s="2">
        <v>16661</v>
      </c>
      <c r="AB57" s="3" t="s">
        <v>47</v>
      </c>
      <c r="AC57" s="2">
        <v>422.3</v>
      </c>
      <c r="AD57" s="4">
        <v>42370</v>
      </c>
      <c r="AE57" s="4">
        <v>42735</v>
      </c>
      <c r="AF57" s="4">
        <v>42735</v>
      </c>
      <c r="AG57" s="2">
        <v>0</v>
      </c>
      <c r="AH57" s="5">
        <v>42319.426249999997</v>
      </c>
      <c r="AI57" s="3"/>
      <c r="AJ57" s="91">
        <f>VLOOKUP(A57,'Tab.-Job'!A:A,1,FALSE)</f>
        <v>16805</v>
      </c>
      <c r="AK57" s="90" t="str">
        <f t="shared" si="0"/>
        <v>Rossi Melanie Sara Anna 13.06.1983</v>
      </c>
      <c r="AL57" t="b">
        <f t="shared" si="1"/>
        <v>1</v>
      </c>
    </row>
    <row r="58" spans="1:38" ht="25.5" x14ac:dyDescent="0.2">
      <c r="A58" s="2">
        <v>16805</v>
      </c>
      <c r="B58" s="3" t="s">
        <v>35</v>
      </c>
      <c r="C58" s="3" t="s">
        <v>102</v>
      </c>
      <c r="D58" s="3" t="s">
        <v>103</v>
      </c>
      <c r="E58" s="3" t="s">
        <v>56</v>
      </c>
      <c r="F58" s="2">
        <v>33444</v>
      </c>
      <c r="G58" s="3" t="s">
        <v>106</v>
      </c>
      <c r="H58" s="4">
        <v>41640</v>
      </c>
      <c r="I58" s="2"/>
      <c r="J58" s="3" t="s">
        <v>64</v>
      </c>
      <c r="K58" s="3" t="s">
        <v>481</v>
      </c>
      <c r="L58" s="2">
        <v>82683</v>
      </c>
      <c r="M58" s="3" t="s">
        <v>37</v>
      </c>
      <c r="N58" s="3"/>
      <c r="O58" s="3" t="s">
        <v>38</v>
      </c>
      <c r="P58" s="3" t="s">
        <v>39</v>
      </c>
      <c r="Q58" s="3" t="s">
        <v>39</v>
      </c>
      <c r="R58" s="3" t="s">
        <v>482</v>
      </c>
      <c r="S58" s="4">
        <v>42370</v>
      </c>
      <c r="T58" s="4">
        <v>42735</v>
      </c>
      <c r="U58" s="4">
        <v>42735</v>
      </c>
      <c r="V58" s="2">
        <v>122</v>
      </c>
      <c r="W58" s="2"/>
      <c r="X58" s="2">
        <v>0</v>
      </c>
      <c r="Y58" s="5">
        <v>42299.573530092595</v>
      </c>
      <c r="Z58" s="3"/>
      <c r="AA58" s="2">
        <v>16515</v>
      </c>
      <c r="AB58" s="3" t="s">
        <v>48</v>
      </c>
      <c r="AC58" s="2">
        <v>5.2</v>
      </c>
      <c r="AD58" s="4">
        <v>42370</v>
      </c>
      <c r="AE58" s="4">
        <v>42735</v>
      </c>
      <c r="AF58" s="4">
        <v>42735</v>
      </c>
      <c r="AG58" s="2">
        <v>0</v>
      </c>
      <c r="AH58" s="5">
        <v>42299.574004629627</v>
      </c>
      <c r="AI58" s="3"/>
      <c r="AJ58" s="91">
        <f>VLOOKUP(A58,'Tab.-Job'!A:A,1,FALSE)</f>
        <v>16805</v>
      </c>
      <c r="AK58" s="90" t="str">
        <f t="shared" si="0"/>
        <v>Rossi Melanie Sara Anna 09.05.2013</v>
      </c>
      <c r="AL58" t="b">
        <f t="shared" si="1"/>
        <v>0</v>
      </c>
    </row>
    <row r="59" spans="1:38" ht="25.5" x14ac:dyDescent="0.2">
      <c r="A59" s="2">
        <v>16805</v>
      </c>
      <c r="B59" s="3" t="s">
        <v>35</v>
      </c>
      <c r="C59" s="3" t="s">
        <v>102</v>
      </c>
      <c r="D59" s="3" t="s">
        <v>103</v>
      </c>
      <c r="E59" s="3" t="s">
        <v>56</v>
      </c>
      <c r="F59" s="2">
        <v>33444</v>
      </c>
      <c r="G59" s="3" t="s">
        <v>106</v>
      </c>
      <c r="H59" s="4">
        <v>41640</v>
      </c>
      <c r="I59" s="2"/>
      <c r="J59" s="3" t="s">
        <v>64</v>
      </c>
      <c r="K59" s="3" t="s">
        <v>481</v>
      </c>
      <c r="L59" s="2">
        <v>82683</v>
      </c>
      <c r="M59" s="3" t="s">
        <v>37</v>
      </c>
      <c r="N59" s="3"/>
      <c r="O59" s="3" t="s">
        <v>38</v>
      </c>
      <c r="P59" s="3" t="s">
        <v>39</v>
      </c>
      <c r="Q59" s="3" t="s">
        <v>39</v>
      </c>
      <c r="R59" s="3" t="s">
        <v>482</v>
      </c>
      <c r="S59" s="4">
        <v>42370</v>
      </c>
      <c r="T59" s="4">
        <v>42735</v>
      </c>
      <c r="U59" s="4">
        <v>42735</v>
      </c>
      <c r="V59" s="2">
        <v>122</v>
      </c>
      <c r="W59" s="2"/>
      <c r="X59" s="2">
        <v>0</v>
      </c>
      <c r="Y59" s="5">
        <v>42299.573530092595</v>
      </c>
      <c r="Z59" s="3"/>
      <c r="AA59" s="2">
        <v>16932</v>
      </c>
      <c r="AB59" s="3" t="s">
        <v>47</v>
      </c>
      <c r="AC59" s="2">
        <v>116.8</v>
      </c>
      <c r="AD59" s="4">
        <v>42370</v>
      </c>
      <c r="AE59" s="4">
        <v>42735</v>
      </c>
      <c r="AF59" s="4">
        <v>42735</v>
      </c>
      <c r="AG59" s="2">
        <v>0</v>
      </c>
      <c r="AH59" s="5">
        <v>42356.498518518521</v>
      </c>
      <c r="AI59" s="3"/>
      <c r="AJ59" s="91">
        <f>VLOOKUP(A59,'Tab.-Job'!A:A,1,FALSE)</f>
        <v>16805</v>
      </c>
      <c r="AK59" s="90" t="str">
        <f t="shared" si="0"/>
        <v>Rossi Melanie Sara Anna 09.05.2013</v>
      </c>
      <c r="AL59" t="b">
        <f t="shared" si="1"/>
        <v>0</v>
      </c>
    </row>
    <row r="60" spans="1:38" ht="25.5" x14ac:dyDescent="0.2">
      <c r="A60" s="2">
        <v>16805</v>
      </c>
      <c r="B60" s="3" t="s">
        <v>35</v>
      </c>
      <c r="C60" s="3" t="s">
        <v>102</v>
      </c>
      <c r="D60" s="3" t="s">
        <v>103</v>
      </c>
      <c r="E60" s="3" t="s">
        <v>56</v>
      </c>
      <c r="F60" s="2">
        <v>33128</v>
      </c>
      <c r="G60" s="3" t="s">
        <v>104</v>
      </c>
      <c r="H60" s="4">
        <v>41640</v>
      </c>
      <c r="I60" s="2"/>
      <c r="J60" s="3" t="s">
        <v>44</v>
      </c>
      <c r="K60" s="3" t="s">
        <v>107</v>
      </c>
      <c r="L60" s="2">
        <v>77729</v>
      </c>
      <c r="M60" s="3" t="s">
        <v>37</v>
      </c>
      <c r="N60" s="3"/>
      <c r="O60" s="3" t="s">
        <v>38</v>
      </c>
      <c r="P60" s="3" t="s">
        <v>39</v>
      </c>
      <c r="Q60" s="3" t="s">
        <v>39</v>
      </c>
      <c r="R60" s="3" t="s">
        <v>105</v>
      </c>
      <c r="S60" s="4">
        <v>42005</v>
      </c>
      <c r="T60" s="4">
        <v>42369</v>
      </c>
      <c r="U60" s="4">
        <v>42369</v>
      </c>
      <c r="V60" s="2">
        <v>396</v>
      </c>
      <c r="W60" s="2">
        <v>300</v>
      </c>
      <c r="X60" s="2">
        <v>792</v>
      </c>
      <c r="Y60" s="5">
        <v>42074.393703703703</v>
      </c>
      <c r="Z60" s="3"/>
      <c r="AA60" s="2">
        <v>14791</v>
      </c>
      <c r="AB60" s="3" t="s">
        <v>47</v>
      </c>
      <c r="AC60" s="2">
        <v>390.8</v>
      </c>
      <c r="AD60" s="4">
        <v>42005</v>
      </c>
      <c r="AE60" s="4">
        <v>42369</v>
      </c>
      <c r="AF60" s="4">
        <v>42369</v>
      </c>
      <c r="AG60" s="2">
        <v>781.6</v>
      </c>
      <c r="AH60" s="5">
        <v>42074.394131944442</v>
      </c>
      <c r="AI60" s="3"/>
      <c r="AJ60" s="91">
        <f>VLOOKUP(A60,'Tab.-Job'!A:A,1,FALSE)</f>
        <v>16805</v>
      </c>
      <c r="AK60" s="90" t="str">
        <f t="shared" si="0"/>
        <v>Rossi Melanie Sara Anna 13.06.1983</v>
      </c>
      <c r="AL60" t="b">
        <f t="shared" si="1"/>
        <v>1</v>
      </c>
    </row>
    <row r="61" spans="1:38" ht="25.5" x14ac:dyDescent="0.2">
      <c r="A61" s="2">
        <v>16805</v>
      </c>
      <c r="B61" s="3" t="s">
        <v>35</v>
      </c>
      <c r="C61" s="3" t="s">
        <v>102</v>
      </c>
      <c r="D61" s="3" t="s">
        <v>103</v>
      </c>
      <c r="E61" s="3" t="s">
        <v>56</v>
      </c>
      <c r="F61" s="2">
        <v>33128</v>
      </c>
      <c r="G61" s="3" t="s">
        <v>104</v>
      </c>
      <c r="H61" s="4">
        <v>41640</v>
      </c>
      <c r="I61" s="2"/>
      <c r="J61" s="3" t="s">
        <v>44</v>
      </c>
      <c r="K61" s="3" t="s">
        <v>107</v>
      </c>
      <c r="L61" s="2">
        <v>77729</v>
      </c>
      <c r="M61" s="3" t="s">
        <v>37</v>
      </c>
      <c r="N61" s="3"/>
      <c r="O61" s="3" t="s">
        <v>38</v>
      </c>
      <c r="P61" s="3" t="s">
        <v>39</v>
      </c>
      <c r="Q61" s="3" t="s">
        <v>39</v>
      </c>
      <c r="R61" s="3" t="s">
        <v>105</v>
      </c>
      <c r="S61" s="4">
        <v>42005</v>
      </c>
      <c r="T61" s="4">
        <v>42369</v>
      </c>
      <c r="U61" s="4">
        <v>42369</v>
      </c>
      <c r="V61" s="2">
        <v>396</v>
      </c>
      <c r="W61" s="2">
        <v>300</v>
      </c>
      <c r="X61" s="2">
        <v>792</v>
      </c>
      <c r="Y61" s="5">
        <v>42074.393703703703</v>
      </c>
      <c r="Z61" s="3"/>
      <c r="AA61" s="2">
        <v>14792</v>
      </c>
      <c r="AB61" s="3" t="s">
        <v>48</v>
      </c>
      <c r="AC61" s="2">
        <v>5.2</v>
      </c>
      <c r="AD61" s="4">
        <v>42005</v>
      </c>
      <c r="AE61" s="4">
        <v>42369</v>
      </c>
      <c r="AF61" s="4">
        <v>42369</v>
      </c>
      <c r="AG61" s="2">
        <v>10.4</v>
      </c>
      <c r="AH61" s="5">
        <v>42074.394409722219</v>
      </c>
      <c r="AI61" s="3"/>
      <c r="AJ61" s="91">
        <f>VLOOKUP(A61,'Tab.-Job'!A:A,1,FALSE)</f>
        <v>16805</v>
      </c>
      <c r="AK61" s="90" t="str">
        <f t="shared" si="0"/>
        <v>Rossi Melanie Sara Anna 13.06.1983</v>
      </c>
      <c r="AL61" t="b">
        <f t="shared" si="1"/>
        <v>1</v>
      </c>
    </row>
    <row r="62" spans="1:38" ht="31.5" customHeight="1" x14ac:dyDescent="0.2">
      <c r="A62" s="2">
        <v>16805</v>
      </c>
      <c r="B62" s="3" t="s">
        <v>35</v>
      </c>
      <c r="C62" s="3" t="s">
        <v>102</v>
      </c>
      <c r="D62" s="3" t="s">
        <v>776</v>
      </c>
      <c r="E62" s="3" t="s">
        <v>56</v>
      </c>
      <c r="F62" s="2">
        <v>33443</v>
      </c>
      <c r="G62" s="3" t="s">
        <v>777</v>
      </c>
      <c r="H62" s="4">
        <v>41275</v>
      </c>
      <c r="I62" s="2"/>
      <c r="J62" s="3" t="s">
        <v>778</v>
      </c>
      <c r="K62" s="3" t="s">
        <v>481</v>
      </c>
      <c r="L62" s="2">
        <v>78474</v>
      </c>
      <c r="M62" s="3" t="s">
        <v>37</v>
      </c>
      <c r="N62" s="3"/>
      <c r="O62" s="3" t="s">
        <v>38</v>
      </c>
      <c r="P62" s="3" t="s">
        <v>39</v>
      </c>
      <c r="Q62" s="3" t="s">
        <v>39</v>
      </c>
      <c r="R62" s="3" t="s">
        <v>779</v>
      </c>
      <c r="S62" s="4">
        <v>42005</v>
      </c>
      <c r="T62" s="4">
        <v>42369</v>
      </c>
      <c r="U62" s="4">
        <v>42369</v>
      </c>
      <c r="V62" s="2">
        <v>111.8</v>
      </c>
      <c r="W62" s="2"/>
      <c r="X62" s="2">
        <v>0</v>
      </c>
      <c r="Y62" s="5">
        <v>42108.416712962964</v>
      </c>
      <c r="Z62" s="3"/>
      <c r="AA62" s="2"/>
      <c r="AB62" s="3"/>
      <c r="AC62" s="2"/>
      <c r="AD62" s="2"/>
      <c r="AE62" s="2"/>
      <c r="AF62" s="2"/>
      <c r="AG62" s="2"/>
      <c r="AH62" s="2"/>
      <c r="AI62" s="3"/>
      <c r="AJ62" s="91">
        <f>VLOOKUP(A62,'Tab.-Job'!A:A,1,FALSE)</f>
        <v>16805</v>
      </c>
      <c r="AK62" s="90" t="str">
        <f t="shared" si="0"/>
        <v>Rossi Melanie Sara Anna 25.05.2011</v>
      </c>
      <c r="AL62" t="b">
        <f t="shared" si="1"/>
        <v>0</v>
      </c>
    </row>
    <row r="63" spans="1:38" ht="25.5" x14ac:dyDescent="0.2">
      <c r="A63" s="2">
        <v>16805</v>
      </c>
      <c r="B63" s="3" t="s">
        <v>35</v>
      </c>
      <c r="C63" s="3" t="s">
        <v>102</v>
      </c>
      <c r="D63" s="3" t="s">
        <v>103</v>
      </c>
      <c r="E63" s="3" t="s">
        <v>56</v>
      </c>
      <c r="F63" s="2">
        <v>33444</v>
      </c>
      <c r="G63" s="3" t="s">
        <v>106</v>
      </c>
      <c r="H63" s="4">
        <v>41640</v>
      </c>
      <c r="I63" s="2"/>
      <c r="J63" s="3" t="s">
        <v>64</v>
      </c>
      <c r="K63" s="3" t="s">
        <v>481</v>
      </c>
      <c r="L63" s="2">
        <v>78474</v>
      </c>
      <c r="M63" s="3" t="s">
        <v>37</v>
      </c>
      <c r="N63" s="3"/>
      <c r="O63" s="3" t="s">
        <v>38</v>
      </c>
      <c r="P63" s="3" t="s">
        <v>39</v>
      </c>
      <c r="Q63" s="3" t="s">
        <v>39</v>
      </c>
      <c r="R63" s="3" t="s">
        <v>482</v>
      </c>
      <c r="S63" s="4">
        <v>42005</v>
      </c>
      <c r="T63" s="4">
        <v>42369</v>
      </c>
      <c r="U63" s="4">
        <v>42369</v>
      </c>
      <c r="V63" s="2">
        <v>111.8</v>
      </c>
      <c r="W63" s="2"/>
      <c r="X63" s="2">
        <v>0</v>
      </c>
      <c r="Y63" s="5">
        <v>42109.416712962964</v>
      </c>
      <c r="Z63" s="3"/>
      <c r="AA63" s="2"/>
      <c r="AB63" s="3"/>
      <c r="AC63" s="2"/>
      <c r="AD63" s="2"/>
      <c r="AE63" s="2"/>
      <c r="AF63" s="2"/>
      <c r="AG63" s="2"/>
      <c r="AH63" s="2"/>
      <c r="AI63" s="3"/>
      <c r="AJ63" s="91">
        <f>VLOOKUP(A63,'Tab.-Job'!A:A,1,FALSE)</f>
        <v>16805</v>
      </c>
      <c r="AK63" s="90" t="str">
        <f t="shared" si="0"/>
        <v>Rossi Melanie Sara Anna 09.05.2013</v>
      </c>
      <c r="AL63" t="b">
        <f t="shared" si="1"/>
        <v>0</v>
      </c>
    </row>
    <row r="64" spans="1:38" ht="25.5" x14ac:dyDescent="0.2">
      <c r="A64" s="2">
        <v>16805</v>
      </c>
      <c r="B64" s="3" t="s">
        <v>35</v>
      </c>
      <c r="C64" s="3" t="s">
        <v>102</v>
      </c>
      <c r="D64" s="3" t="s">
        <v>103</v>
      </c>
      <c r="E64" s="3" t="s">
        <v>56</v>
      </c>
      <c r="F64" s="2">
        <v>33128</v>
      </c>
      <c r="G64" s="3" t="s">
        <v>104</v>
      </c>
      <c r="H64" s="4">
        <v>41640</v>
      </c>
      <c r="I64" s="2"/>
      <c r="J64" s="3" t="s">
        <v>44</v>
      </c>
      <c r="K64" s="3" t="s">
        <v>107</v>
      </c>
      <c r="L64" s="2">
        <v>77728</v>
      </c>
      <c r="M64" s="3" t="s">
        <v>37</v>
      </c>
      <c r="N64" s="3"/>
      <c r="O64" s="3" t="s">
        <v>38</v>
      </c>
      <c r="P64" s="3" t="s">
        <v>39</v>
      </c>
      <c r="Q64" s="3" t="s">
        <v>39</v>
      </c>
      <c r="R64" s="3" t="s">
        <v>105</v>
      </c>
      <c r="S64" s="4">
        <v>41640</v>
      </c>
      <c r="T64" s="4">
        <v>42004</v>
      </c>
      <c r="U64" s="4">
        <v>42004</v>
      </c>
      <c r="V64" s="2">
        <v>360</v>
      </c>
      <c r="W64" s="2">
        <v>300</v>
      </c>
      <c r="X64" s="2">
        <v>0</v>
      </c>
      <c r="Y64" s="5">
        <v>42074.392581018517</v>
      </c>
      <c r="Z64" s="3"/>
      <c r="AA64" s="2"/>
      <c r="AB64" s="3"/>
      <c r="AC64" s="2"/>
      <c r="AD64" s="2"/>
      <c r="AE64" s="2"/>
      <c r="AF64" s="2"/>
      <c r="AG64" s="2"/>
      <c r="AH64" s="2"/>
      <c r="AI64" s="3"/>
      <c r="AJ64" s="91">
        <f>VLOOKUP(A64,'Tab.-Job'!A:A,1,FALSE)</f>
        <v>16805</v>
      </c>
      <c r="AK64" s="90" t="str">
        <f t="shared" si="0"/>
        <v>Rossi Melanie Sara Anna 13.06.1983</v>
      </c>
      <c r="AL64" t="b">
        <f t="shared" si="1"/>
        <v>1</v>
      </c>
    </row>
    <row r="65" spans="1:38" ht="25.5" x14ac:dyDescent="0.2">
      <c r="A65" s="2">
        <v>16805</v>
      </c>
      <c r="B65" s="3" t="s">
        <v>35</v>
      </c>
      <c r="C65" s="3" t="s">
        <v>102</v>
      </c>
      <c r="D65" s="3" t="s">
        <v>103</v>
      </c>
      <c r="E65" s="3" t="s">
        <v>56</v>
      </c>
      <c r="F65" s="2">
        <v>33444</v>
      </c>
      <c r="G65" s="3" t="s">
        <v>106</v>
      </c>
      <c r="H65" s="4">
        <v>41640</v>
      </c>
      <c r="I65" s="2"/>
      <c r="J65" s="3" t="s">
        <v>64</v>
      </c>
      <c r="K65" s="3" t="s">
        <v>481</v>
      </c>
      <c r="L65" s="2">
        <v>78473</v>
      </c>
      <c r="M65" s="3" t="s">
        <v>37</v>
      </c>
      <c r="N65" s="3"/>
      <c r="O65" s="3" t="s">
        <v>38</v>
      </c>
      <c r="P65" s="3" t="s">
        <v>39</v>
      </c>
      <c r="Q65" s="3" t="s">
        <v>39</v>
      </c>
      <c r="R65" s="3" t="s">
        <v>482</v>
      </c>
      <c r="S65" s="4">
        <v>41640</v>
      </c>
      <c r="T65" s="4">
        <v>42004</v>
      </c>
      <c r="U65" s="4">
        <v>42004</v>
      </c>
      <c r="V65" s="2">
        <v>100</v>
      </c>
      <c r="W65" s="2"/>
      <c r="X65" s="2">
        <v>0</v>
      </c>
      <c r="Y65" s="5">
        <v>42109.41611111111</v>
      </c>
      <c r="Z65" s="3"/>
      <c r="AA65" s="2"/>
      <c r="AB65" s="3"/>
      <c r="AC65" s="2"/>
      <c r="AD65" s="2"/>
      <c r="AE65" s="2"/>
      <c r="AF65" s="2"/>
      <c r="AG65" s="2"/>
      <c r="AH65" s="2"/>
      <c r="AI65" s="3"/>
      <c r="AJ65" s="91">
        <f>VLOOKUP(A65,'Tab.-Job'!A:A,1,FALSE)</f>
        <v>16805</v>
      </c>
      <c r="AK65" s="90" t="str">
        <f t="shared" si="0"/>
        <v>Rossi Melanie Sara Anna 09.05.2013</v>
      </c>
      <c r="AL65" t="b">
        <f t="shared" si="1"/>
        <v>0</v>
      </c>
    </row>
  </sheetData>
  <autoFilter ref="A8:AL65"/>
  <sortState ref="A2:AI12285">
    <sortCondition ref="A2:A12285"/>
    <sortCondition descending="1" ref="S2:S12285"/>
  </sortState>
  <pageMargins left="0.78740157499999996" right="0.78740157499999996" top="0.984251969" bottom="0.984251969" header="0.4921259845" footer="0.4921259845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showWhiteSpace="0" zoomScaleNormal="100" workbookViewId="0">
      <pane ySplit="1" topLeftCell="A2" activePane="bottomLeft" state="frozen"/>
      <selection pane="bottomLeft" activeCell="H9" sqref="H9"/>
    </sheetView>
  </sheetViews>
  <sheetFormatPr baseColWidth="10" defaultRowHeight="12.75" x14ac:dyDescent="0.2"/>
  <cols>
    <col min="1" max="1" width="4" bestFit="1" customWidth="1"/>
    <col min="2" max="2" width="15.5703125" bestFit="1" customWidth="1"/>
    <col min="3" max="3" width="24.140625" customWidth="1"/>
    <col min="4" max="4" width="10.42578125" bestFit="1" customWidth="1"/>
    <col min="5" max="5" width="30.42578125" customWidth="1"/>
    <col min="6" max="6" width="14.28515625" bestFit="1" customWidth="1"/>
  </cols>
  <sheetData>
    <row r="1" spans="1:6" s="62" customFormat="1" ht="35.25" customHeight="1" thickBot="1" x14ac:dyDescent="0.25">
      <c r="A1" s="60" t="s">
        <v>489</v>
      </c>
      <c r="B1" s="61" t="s">
        <v>134</v>
      </c>
      <c r="C1" s="61" t="s">
        <v>490</v>
      </c>
      <c r="D1" s="61" t="s">
        <v>491</v>
      </c>
      <c r="E1" s="61" t="s">
        <v>492</v>
      </c>
      <c r="F1" s="61" t="s">
        <v>493</v>
      </c>
    </row>
    <row r="2" spans="1:6" x14ac:dyDescent="0.2">
      <c r="A2">
        <v>1</v>
      </c>
      <c r="B2" t="s">
        <v>494</v>
      </c>
      <c r="C2" t="s">
        <v>310</v>
      </c>
      <c r="D2" t="s">
        <v>495</v>
      </c>
      <c r="E2" t="s">
        <v>496</v>
      </c>
      <c r="F2" t="s">
        <v>497</v>
      </c>
    </row>
    <row r="3" spans="1:6" s="63" customFormat="1" x14ac:dyDescent="0.2">
      <c r="A3" s="63">
        <v>2</v>
      </c>
      <c r="B3" s="63" t="s">
        <v>498</v>
      </c>
      <c r="C3" s="63" t="s">
        <v>499</v>
      </c>
      <c r="D3" s="63" t="s">
        <v>500</v>
      </c>
      <c r="E3" s="63" t="s">
        <v>501</v>
      </c>
      <c r="F3" s="63" t="s">
        <v>502</v>
      </c>
    </row>
    <row r="4" spans="1:6" x14ac:dyDescent="0.2">
      <c r="A4">
        <v>3</v>
      </c>
      <c r="B4" t="s">
        <v>503</v>
      </c>
      <c r="C4" t="s">
        <v>307</v>
      </c>
      <c r="D4" t="s">
        <v>495</v>
      </c>
      <c r="E4" t="s">
        <v>504</v>
      </c>
      <c r="F4" t="s">
        <v>502</v>
      </c>
    </row>
    <row r="5" spans="1:6" s="63" customFormat="1" x14ac:dyDescent="0.2">
      <c r="A5" s="63">
        <v>4</v>
      </c>
      <c r="B5" s="63" t="s">
        <v>505</v>
      </c>
      <c r="C5" s="63" t="s">
        <v>506</v>
      </c>
      <c r="D5" s="63" t="s">
        <v>495</v>
      </c>
      <c r="E5" s="63" t="s">
        <v>507</v>
      </c>
      <c r="F5" s="63" t="s">
        <v>497</v>
      </c>
    </row>
    <row r="6" spans="1:6" x14ac:dyDescent="0.2">
      <c r="A6">
        <v>5</v>
      </c>
      <c r="B6" t="s">
        <v>508</v>
      </c>
      <c r="C6" t="s">
        <v>509</v>
      </c>
      <c r="D6" t="s">
        <v>495</v>
      </c>
      <c r="E6" t="s">
        <v>510</v>
      </c>
      <c r="F6" t="s">
        <v>502</v>
      </c>
    </row>
    <row r="7" spans="1:6" s="63" customFormat="1" x14ac:dyDescent="0.2">
      <c r="A7" s="63">
        <v>6</v>
      </c>
      <c r="B7" s="63" t="s">
        <v>511</v>
      </c>
      <c r="C7" s="63" t="s">
        <v>512</v>
      </c>
      <c r="D7" s="63" t="s">
        <v>500</v>
      </c>
      <c r="E7" s="63" t="s">
        <v>513</v>
      </c>
      <c r="F7" s="63" t="s">
        <v>497</v>
      </c>
    </row>
    <row r="8" spans="1:6" x14ac:dyDescent="0.2">
      <c r="A8">
        <v>7</v>
      </c>
      <c r="B8" t="s">
        <v>514</v>
      </c>
      <c r="C8" t="s">
        <v>413</v>
      </c>
      <c r="D8" t="s">
        <v>515</v>
      </c>
      <c r="E8" t="s">
        <v>516</v>
      </c>
      <c r="F8" t="s">
        <v>502</v>
      </c>
    </row>
    <row r="9" spans="1:6" s="63" customFormat="1" x14ac:dyDescent="0.2">
      <c r="A9" s="63">
        <v>8</v>
      </c>
      <c r="B9" s="63" t="s">
        <v>517</v>
      </c>
      <c r="C9" s="63" t="s">
        <v>518</v>
      </c>
      <c r="D9" s="63" t="s">
        <v>500</v>
      </c>
      <c r="E9" s="63" t="s">
        <v>519</v>
      </c>
      <c r="F9" s="63" t="s">
        <v>497</v>
      </c>
    </row>
    <row r="10" spans="1:6" x14ac:dyDescent="0.2">
      <c r="A10">
        <v>9</v>
      </c>
      <c r="B10" t="s">
        <v>520</v>
      </c>
      <c r="C10" t="s">
        <v>521</v>
      </c>
      <c r="D10" t="s">
        <v>495</v>
      </c>
      <c r="E10" t="s">
        <v>522</v>
      </c>
      <c r="F10" t="s">
        <v>502</v>
      </c>
    </row>
    <row r="11" spans="1:6" s="63" customFormat="1" x14ac:dyDescent="0.2">
      <c r="A11" s="63">
        <v>10</v>
      </c>
      <c r="B11" s="63" t="s">
        <v>523</v>
      </c>
      <c r="C11" s="63" t="s">
        <v>524</v>
      </c>
      <c r="D11" s="63" t="s">
        <v>495</v>
      </c>
      <c r="E11" s="63" t="s">
        <v>525</v>
      </c>
      <c r="F11" s="63" t="s">
        <v>502</v>
      </c>
    </row>
    <row r="12" spans="1:6" x14ac:dyDescent="0.2">
      <c r="A12">
        <v>11</v>
      </c>
      <c r="B12" t="s">
        <v>526</v>
      </c>
      <c r="C12" t="s">
        <v>527</v>
      </c>
      <c r="D12" t="s">
        <v>495</v>
      </c>
      <c r="E12" t="s">
        <v>528</v>
      </c>
      <c r="F12" t="s">
        <v>502</v>
      </c>
    </row>
    <row r="13" spans="1:6" s="63" customFormat="1" x14ac:dyDescent="0.2">
      <c r="A13" s="63">
        <v>12</v>
      </c>
      <c r="B13" s="63" t="s">
        <v>409</v>
      </c>
      <c r="C13" s="63" t="s">
        <v>529</v>
      </c>
      <c r="D13" s="63" t="s">
        <v>495</v>
      </c>
      <c r="E13" s="63" t="s">
        <v>504</v>
      </c>
      <c r="F13" s="63" t="s">
        <v>502</v>
      </c>
    </row>
    <row r="14" spans="1:6" x14ac:dyDescent="0.2">
      <c r="A14">
        <v>13</v>
      </c>
      <c r="B14" t="s">
        <v>530</v>
      </c>
      <c r="C14" t="s">
        <v>320</v>
      </c>
      <c r="D14" t="s">
        <v>515</v>
      </c>
      <c r="E14" t="s">
        <v>516</v>
      </c>
      <c r="F14" t="s">
        <v>502</v>
      </c>
    </row>
    <row r="15" spans="1:6" s="63" customFormat="1" x14ac:dyDescent="0.2">
      <c r="A15" s="63">
        <v>14</v>
      </c>
      <c r="B15" s="63" t="s">
        <v>531</v>
      </c>
      <c r="C15" s="63" t="s">
        <v>532</v>
      </c>
      <c r="D15" s="63" t="s">
        <v>500</v>
      </c>
      <c r="E15" s="63" t="s">
        <v>533</v>
      </c>
      <c r="F15" s="63" t="s">
        <v>502</v>
      </c>
    </row>
    <row r="16" spans="1:6" x14ac:dyDescent="0.2">
      <c r="A16">
        <v>15</v>
      </c>
      <c r="B16" t="s">
        <v>534</v>
      </c>
      <c r="C16" t="s">
        <v>418</v>
      </c>
      <c r="D16" t="s">
        <v>495</v>
      </c>
      <c r="E16" t="s">
        <v>535</v>
      </c>
      <c r="F16" t="s">
        <v>497</v>
      </c>
    </row>
    <row r="17" spans="1:6" s="63" customFormat="1" x14ac:dyDescent="0.2">
      <c r="A17" s="63">
        <v>16</v>
      </c>
      <c r="B17" s="63" t="s">
        <v>536</v>
      </c>
      <c r="C17" s="63" t="s">
        <v>432</v>
      </c>
      <c r="D17" s="63" t="s">
        <v>495</v>
      </c>
      <c r="E17" s="63" t="s">
        <v>537</v>
      </c>
      <c r="F17" s="63" t="s">
        <v>502</v>
      </c>
    </row>
    <row r="18" spans="1:6" x14ac:dyDescent="0.2">
      <c r="A18">
        <v>17</v>
      </c>
      <c r="B18" t="s">
        <v>538</v>
      </c>
      <c r="C18" t="s">
        <v>403</v>
      </c>
      <c r="D18" t="s">
        <v>495</v>
      </c>
      <c r="E18" t="s">
        <v>539</v>
      </c>
      <c r="F18" t="s">
        <v>502</v>
      </c>
    </row>
    <row r="19" spans="1:6" s="63" customFormat="1" x14ac:dyDescent="0.2">
      <c r="A19" s="63">
        <v>18</v>
      </c>
      <c r="B19" s="63" t="s">
        <v>540</v>
      </c>
      <c r="C19" s="63" t="s">
        <v>295</v>
      </c>
      <c r="D19" s="63" t="s">
        <v>495</v>
      </c>
      <c r="E19" s="63" t="s">
        <v>541</v>
      </c>
      <c r="F19" s="63" t="s">
        <v>497</v>
      </c>
    </row>
    <row r="20" spans="1:6" x14ac:dyDescent="0.2">
      <c r="A20">
        <v>19</v>
      </c>
      <c r="B20" t="s">
        <v>269</v>
      </c>
      <c r="C20" t="s">
        <v>421</v>
      </c>
      <c r="D20" t="s">
        <v>495</v>
      </c>
      <c r="E20" t="s">
        <v>542</v>
      </c>
      <c r="F20" t="s">
        <v>497</v>
      </c>
    </row>
    <row r="21" spans="1:6" s="63" customFormat="1" x14ac:dyDescent="0.2">
      <c r="A21" s="63">
        <v>20</v>
      </c>
      <c r="B21" s="63" t="s">
        <v>543</v>
      </c>
      <c r="C21" s="63" t="s">
        <v>544</v>
      </c>
      <c r="D21" s="63" t="s">
        <v>495</v>
      </c>
      <c r="E21" s="63" t="s">
        <v>545</v>
      </c>
      <c r="F21" s="63" t="s">
        <v>502</v>
      </c>
    </row>
    <row r="22" spans="1:6" x14ac:dyDescent="0.2">
      <c r="A22">
        <v>21</v>
      </c>
      <c r="B22" t="s">
        <v>546</v>
      </c>
      <c r="C22" t="s">
        <v>547</v>
      </c>
      <c r="D22" t="s">
        <v>500</v>
      </c>
      <c r="E22" t="s">
        <v>548</v>
      </c>
      <c r="F22" t="s">
        <v>502</v>
      </c>
    </row>
    <row r="23" spans="1:6" s="63" customFormat="1" x14ac:dyDescent="0.2">
      <c r="A23" s="63">
        <v>22</v>
      </c>
      <c r="B23" s="63" t="s">
        <v>549</v>
      </c>
      <c r="C23" s="63" t="s">
        <v>550</v>
      </c>
      <c r="D23" s="63" t="s">
        <v>495</v>
      </c>
      <c r="E23" s="63" t="s">
        <v>551</v>
      </c>
      <c r="F23" s="63" t="s">
        <v>502</v>
      </c>
    </row>
    <row r="24" spans="1:6" x14ac:dyDescent="0.2">
      <c r="A24">
        <v>23</v>
      </c>
      <c r="B24" t="s">
        <v>552</v>
      </c>
      <c r="C24" t="s">
        <v>378</v>
      </c>
      <c r="D24" t="s">
        <v>495</v>
      </c>
      <c r="E24" t="s">
        <v>553</v>
      </c>
      <c r="F24" t="s">
        <v>502</v>
      </c>
    </row>
    <row r="25" spans="1:6" s="63" customFormat="1" x14ac:dyDescent="0.2">
      <c r="A25" s="63">
        <v>24</v>
      </c>
      <c r="B25" s="63" t="s">
        <v>416</v>
      </c>
      <c r="C25" s="63" t="s">
        <v>554</v>
      </c>
      <c r="D25" s="63" t="s">
        <v>495</v>
      </c>
      <c r="E25" s="63" t="s">
        <v>545</v>
      </c>
      <c r="F25" s="63" t="s">
        <v>502</v>
      </c>
    </row>
    <row r="26" spans="1:6" x14ac:dyDescent="0.2">
      <c r="A26">
        <v>25</v>
      </c>
      <c r="B26" t="s">
        <v>555</v>
      </c>
      <c r="C26" t="s">
        <v>380</v>
      </c>
      <c r="D26" t="s">
        <v>495</v>
      </c>
      <c r="E26" t="s">
        <v>556</v>
      </c>
      <c r="F26" t="s">
        <v>502</v>
      </c>
    </row>
    <row r="27" spans="1:6" s="63" customFormat="1" x14ac:dyDescent="0.2">
      <c r="A27" s="63">
        <v>26</v>
      </c>
      <c r="B27" s="63" t="s">
        <v>557</v>
      </c>
      <c r="C27" s="63" t="s">
        <v>558</v>
      </c>
      <c r="D27" s="63" t="s">
        <v>495</v>
      </c>
      <c r="E27" s="63" t="s">
        <v>559</v>
      </c>
      <c r="F27" s="63" t="s">
        <v>502</v>
      </c>
    </row>
    <row r="28" spans="1:6" x14ac:dyDescent="0.2">
      <c r="A28">
        <v>27</v>
      </c>
      <c r="B28" t="s">
        <v>560</v>
      </c>
      <c r="C28" t="s">
        <v>561</v>
      </c>
      <c r="D28" t="s">
        <v>495</v>
      </c>
      <c r="E28" t="s">
        <v>553</v>
      </c>
      <c r="F28" t="s">
        <v>502</v>
      </c>
    </row>
    <row r="29" spans="1:6" s="63" customFormat="1" x14ac:dyDescent="0.2">
      <c r="A29" s="63">
        <v>28</v>
      </c>
      <c r="B29" s="63" t="s">
        <v>562</v>
      </c>
      <c r="C29" s="63" t="s">
        <v>411</v>
      </c>
      <c r="D29" s="63" t="s">
        <v>495</v>
      </c>
      <c r="E29" s="63" t="s">
        <v>563</v>
      </c>
      <c r="F29" s="63" t="s">
        <v>497</v>
      </c>
    </row>
    <row r="30" spans="1:6" x14ac:dyDescent="0.2">
      <c r="A30">
        <v>29</v>
      </c>
      <c r="B30" t="s">
        <v>379</v>
      </c>
      <c r="C30" t="s">
        <v>564</v>
      </c>
      <c r="D30" t="s">
        <v>495</v>
      </c>
      <c r="E30" t="s">
        <v>565</v>
      </c>
      <c r="F30" t="s">
        <v>502</v>
      </c>
    </row>
    <row r="31" spans="1:6" s="63" customFormat="1" x14ac:dyDescent="0.2">
      <c r="A31" s="63">
        <v>30</v>
      </c>
      <c r="B31" s="63" t="s">
        <v>566</v>
      </c>
      <c r="C31" s="63" t="s">
        <v>567</v>
      </c>
      <c r="D31" s="63" t="s">
        <v>515</v>
      </c>
      <c r="E31" s="63" t="s">
        <v>522</v>
      </c>
      <c r="F31" s="63" t="s">
        <v>502</v>
      </c>
    </row>
    <row r="32" spans="1:6" x14ac:dyDescent="0.2">
      <c r="A32">
        <v>31</v>
      </c>
      <c r="B32" s="64" t="s">
        <v>568</v>
      </c>
      <c r="C32" s="64" t="s">
        <v>569</v>
      </c>
      <c r="D32" t="s">
        <v>495</v>
      </c>
      <c r="E32" t="s">
        <v>570</v>
      </c>
      <c r="F32" t="s">
        <v>571</v>
      </c>
    </row>
    <row r="33" spans="1:6" s="63" customFormat="1" x14ac:dyDescent="0.2">
      <c r="A33" s="63">
        <v>32</v>
      </c>
      <c r="B33" s="63" t="s">
        <v>572</v>
      </c>
      <c r="C33" s="63" t="s">
        <v>415</v>
      </c>
      <c r="D33" s="63" t="s">
        <v>495</v>
      </c>
      <c r="E33" s="63" t="s">
        <v>573</v>
      </c>
      <c r="F33" s="63" t="s">
        <v>497</v>
      </c>
    </row>
    <row r="34" spans="1:6" x14ac:dyDescent="0.2">
      <c r="A34">
        <v>33</v>
      </c>
      <c r="B34" t="s">
        <v>574</v>
      </c>
      <c r="C34" t="s">
        <v>575</v>
      </c>
      <c r="D34" t="s">
        <v>495</v>
      </c>
      <c r="E34" t="s">
        <v>576</v>
      </c>
      <c r="F34" t="s">
        <v>502</v>
      </c>
    </row>
    <row r="35" spans="1:6" s="63" customFormat="1" x14ac:dyDescent="0.2">
      <c r="A35" s="63">
        <v>34</v>
      </c>
      <c r="B35" s="63" t="s">
        <v>577</v>
      </c>
      <c r="C35" s="63" t="s">
        <v>578</v>
      </c>
      <c r="D35" s="63" t="s">
        <v>495</v>
      </c>
      <c r="E35" s="63" t="s">
        <v>579</v>
      </c>
      <c r="F35" s="63" t="s">
        <v>502</v>
      </c>
    </row>
    <row r="36" spans="1:6" x14ac:dyDescent="0.2">
      <c r="A36">
        <v>35</v>
      </c>
      <c r="B36" t="s">
        <v>580</v>
      </c>
      <c r="C36" t="s">
        <v>581</v>
      </c>
      <c r="D36" t="s">
        <v>495</v>
      </c>
      <c r="E36" t="s">
        <v>551</v>
      </c>
      <c r="F36" t="s">
        <v>502</v>
      </c>
    </row>
    <row r="37" spans="1:6" s="63" customFormat="1" x14ac:dyDescent="0.2">
      <c r="A37" s="63">
        <v>36</v>
      </c>
      <c r="B37" s="63" t="s">
        <v>582</v>
      </c>
      <c r="C37" s="63" t="s">
        <v>583</v>
      </c>
      <c r="D37" s="63" t="s">
        <v>495</v>
      </c>
      <c r="E37" s="63" t="s">
        <v>584</v>
      </c>
      <c r="F37" s="63" t="s">
        <v>502</v>
      </c>
    </row>
    <row r="38" spans="1:6" x14ac:dyDescent="0.2">
      <c r="A38">
        <v>37</v>
      </c>
      <c r="B38" t="s">
        <v>585</v>
      </c>
      <c r="C38" t="s">
        <v>586</v>
      </c>
      <c r="D38" t="s">
        <v>500</v>
      </c>
      <c r="E38" t="s">
        <v>587</v>
      </c>
      <c r="F38" t="s">
        <v>502</v>
      </c>
    </row>
    <row r="39" spans="1:6" s="63" customFormat="1" ht="11.25" customHeight="1" x14ac:dyDescent="0.2">
      <c r="A39" s="63">
        <v>38</v>
      </c>
      <c r="B39" s="63" t="s">
        <v>588</v>
      </c>
      <c r="C39" s="63" t="s">
        <v>589</v>
      </c>
      <c r="D39" s="63" t="s">
        <v>495</v>
      </c>
      <c r="E39" s="63" t="s">
        <v>573</v>
      </c>
      <c r="F39" s="63" t="s">
        <v>497</v>
      </c>
    </row>
    <row r="40" spans="1:6" x14ac:dyDescent="0.2">
      <c r="A40">
        <v>39</v>
      </c>
      <c r="B40" t="s">
        <v>590</v>
      </c>
      <c r="C40" t="s">
        <v>287</v>
      </c>
      <c r="D40" t="s">
        <v>500</v>
      </c>
      <c r="E40" t="s">
        <v>501</v>
      </c>
      <c r="F40" t="s">
        <v>502</v>
      </c>
    </row>
    <row r="41" spans="1:6" s="63" customFormat="1" x14ac:dyDescent="0.2">
      <c r="A41" s="63">
        <v>40</v>
      </c>
      <c r="B41" s="63" t="s">
        <v>591</v>
      </c>
      <c r="C41" s="63" t="s">
        <v>592</v>
      </c>
      <c r="D41" s="63" t="s">
        <v>500</v>
      </c>
      <c r="E41" s="63" t="s">
        <v>593</v>
      </c>
      <c r="F41" s="63" t="s">
        <v>502</v>
      </c>
    </row>
    <row r="42" spans="1:6" x14ac:dyDescent="0.2">
      <c r="A42">
        <v>41</v>
      </c>
      <c r="B42" t="s">
        <v>594</v>
      </c>
      <c r="C42" t="s">
        <v>595</v>
      </c>
      <c r="D42" t="s">
        <v>495</v>
      </c>
      <c r="E42" t="s">
        <v>596</v>
      </c>
      <c r="F42" t="s">
        <v>497</v>
      </c>
    </row>
    <row r="43" spans="1:6" s="63" customFormat="1" x14ac:dyDescent="0.2">
      <c r="A43" s="63">
        <v>42</v>
      </c>
      <c r="B43" s="63" t="s">
        <v>597</v>
      </c>
      <c r="C43" s="63" t="s">
        <v>312</v>
      </c>
      <c r="D43" s="63" t="s">
        <v>495</v>
      </c>
      <c r="E43" s="63" t="s">
        <v>598</v>
      </c>
      <c r="F43" s="63" t="s">
        <v>502</v>
      </c>
    </row>
    <row r="44" spans="1:6" x14ac:dyDescent="0.2">
      <c r="A44">
        <v>43</v>
      </c>
      <c r="B44" t="s">
        <v>599</v>
      </c>
      <c r="C44" t="s">
        <v>412</v>
      </c>
      <c r="D44" t="s">
        <v>495</v>
      </c>
      <c r="E44" t="s">
        <v>600</v>
      </c>
      <c r="F44" t="s">
        <v>502</v>
      </c>
    </row>
    <row r="45" spans="1:6" s="63" customFormat="1" x14ac:dyDescent="0.2">
      <c r="A45" s="63">
        <v>44</v>
      </c>
      <c r="B45" s="63" t="s">
        <v>601</v>
      </c>
      <c r="C45" s="63" t="s">
        <v>602</v>
      </c>
      <c r="D45" s="63" t="s">
        <v>495</v>
      </c>
      <c r="E45" s="63" t="s">
        <v>603</v>
      </c>
      <c r="F45" s="63" t="s">
        <v>502</v>
      </c>
    </row>
    <row r="46" spans="1:6" x14ac:dyDescent="0.2">
      <c r="A46">
        <v>45</v>
      </c>
      <c r="B46" t="s">
        <v>604</v>
      </c>
      <c r="C46" t="s">
        <v>605</v>
      </c>
      <c r="D46" t="s">
        <v>500</v>
      </c>
      <c r="E46" t="s">
        <v>606</v>
      </c>
      <c r="F46" t="s">
        <v>502</v>
      </c>
    </row>
    <row r="47" spans="1:6" s="63" customFormat="1" x14ac:dyDescent="0.2">
      <c r="A47" s="63">
        <v>46</v>
      </c>
      <c r="B47" s="63" t="s">
        <v>607</v>
      </c>
      <c r="C47" s="63" t="s">
        <v>608</v>
      </c>
      <c r="D47" s="63" t="s">
        <v>495</v>
      </c>
      <c r="E47" s="63" t="s">
        <v>609</v>
      </c>
      <c r="F47" s="63" t="s">
        <v>497</v>
      </c>
    </row>
    <row r="48" spans="1:6" x14ac:dyDescent="0.2">
      <c r="A48">
        <v>47</v>
      </c>
      <c r="B48" t="s">
        <v>610</v>
      </c>
      <c r="C48" t="s">
        <v>289</v>
      </c>
      <c r="D48" t="s">
        <v>495</v>
      </c>
      <c r="E48" t="s">
        <v>611</v>
      </c>
      <c r="F48" t="s">
        <v>502</v>
      </c>
    </row>
    <row r="49" spans="1:6" s="63" customFormat="1" ht="12" customHeight="1" x14ac:dyDescent="0.2">
      <c r="A49" s="63">
        <v>48</v>
      </c>
      <c r="B49" s="63" t="s">
        <v>612</v>
      </c>
      <c r="C49" s="63" t="s">
        <v>613</v>
      </c>
      <c r="D49" s="63" t="s">
        <v>500</v>
      </c>
      <c r="E49" s="63" t="s">
        <v>614</v>
      </c>
      <c r="F49" s="63" t="s">
        <v>502</v>
      </c>
    </row>
    <row r="50" spans="1:6" x14ac:dyDescent="0.2">
      <c r="A50">
        <v>49</v>
      </c>
      <c r="B50" t="s">
        <v>615</v>
      </c>
      <c r="C50" t="s">
        <v>616</v>
      </c>
      <c r="D50" t="s">
        <v>495</v>
      </c>
      <c r="E50" t="s">
        <v>617</v>
      </c>
      <c r="F50" t="s">
        <v>497</v>
      </c>
    </row>
    <row r="51" spans="1:6" s="63" customFormat="1" x14ac:dyDescent="0.2">
      <c r="A51" s="63">
        <v>50</v>
      </c>
      <c r="B51" s="63" t="s">
        <v>618</v>
      </c>
      <c r="C51" s="63" t="s">
        <v>619</v>
      </c>
      <c r="D51" s="63" t="s">
        <v>495</v>
      </c>
      <c r="E51" s="63" t="s">
        <v>551</v>
      </c>
      <c r="F51" s="63" t="s">
        <v>502</v>
      </c>
    </row>
    <row r="52" spans="1:6" x14ac:dyDescent="0.2">
      <c r="A52">
        <v>51</v>
      </c>
      <c r="B52" t="s">
        <v>407</v>
      </c>
      <c r="C52" t="s">
        <v>334</v>
      </c>
      <c r="D52" t="s">
        <v>495</v>
      </c>
      <c r="E52" t="s">
        <v>620</v>
      </c>
      <c r="F52" t="s">
        <v>497</v>
      </c>
    </row>
  </sheetData>
  <autoFilter ref="A1:F1"/>
  <pageMargins left="0.23622047244094491" right="0.23622047244094491" top="0.74803149606299213" bottom="0.74803149606299213" header="0.31496062992125984" footer="0.31496062992125984"/>
  <pageSetup paperSize="9" fitToWidth="0" orientation="portrait" cellComments="atEnd" r:id="rId1"/>
  <headerFooter>
    <oddHeader>&amp;C&amp;"Arial,Gras"LISTE EMS 2017</oddHeader>
    <oddFooter>&amp;CDB&amp;R&amp;P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K10" sqref="K10"/>
    </sheetView>
  </sheetViews>
  <sheetFormatPr baseColWidth="10" defaultRowHeight="12.75" x14ac:dyDescent="0.2"/>
  <sheetData>
    <row r="1" spans="1:8" ht="15.75" x14ac:dyDescent="0.2">
      <c r="A1" s="72" t="s">
        <v>195</v>
      </c>
      <c r="B1" s="73" t="s">
        <v>196</v>
      </c>
      <c r="C1" s="74" t="s">
        <v>629</v>
      </c>
      <c r="D1" s="74" t="s">
        <v>630</v>
      </c>
      <c r="E1" s="72" t="s">
        <v>195</v>
      </c>
      <c r="F1" s="73" t="s">
        <v>196</v>
      </c>
      <c r="G1" s="74" t="s">
        <v>629</v>
      </c>
      <c r="H1" s="74" t="s">
        <v>630</v>
      </c>
    </row>
    <row r="2" spans="1:8" ht="15.75" x14ac:dyDescent="0.2">
      <c r="A2" s="75" t="s">
        <v>634</v>
      </c>
      <c r="B2" s="76"/>
      <c r="C2" s="77"/>
      <c r="D2" s="77"/>
      <c r="E2" s="75" t="s">
        <v>631</v>
      </c>
      <c r="F2" s="76" t="s">
        <v>632</v>
      </c>
      <c r="G2" s="77" t="s">
        <v>633</v>
      </c>
      <c r="H2" s="77">
        <v>50</v>
      </c>
    </row>
    <row r="3" spans="1:8" x14ac:dyDescent="0.2">
      <c r="A3" s="78" t="s">
        <v>638</v>
      </c>
      <c r="B3" s="79" t="s">
        <v>313</v>
      </c>
      <c r="C3" s="80" t="s">
        <v>639</v>
      </c>
      <c r="D3" s="80">
        <v>242</v>
      </c>
      <c r="E3" s="78" t="s">
        <v>635</v>
      </c>
      <c r="F3" s="79" t="s">
        <v>636</v>
      </c>
      <c r="G3" s="80" t="s">
        <v>637</v>
      </c>
      <c r="H3" s="80">
        <v>42</v>
      </c>
    </row>
    <row r="4" spans="1:8" x14ac:dyDescent="0.2">
      <c r="A4" s="78" t="s">
        <v>643</v>
      </c>
      <c r="B4" s="79" t="s">
        <v>644</v>
      </c>
      <c r="C4" s="80" t="s">
        <v>645</v>
      </c>
      <c r="D4" s="80">
        <v>245</v>
      </c>
      <c r="E4" s="78" t="s">
        <v>640</v>
      </c>
      <c r="F4" s="79" t="s">
        <v>641</v>
      </c>
      <c r="G4" s="80" t="s">
        <v>642</v>
      </c>
      <c r="H4" s="80">
        <v>45</v>
      </c>
    </row>
    <row r="5" spans="1:8" x14ac:dyDescent="0.2">
      <c r="A5" s="78" t="s">
        <v>648</v>
      </c>
      <c r="B5" s="79" t="s">
        <v>417</v>
      </c>
      <c r="C5" s="80" t="s">
        <v>649</v>
      </c>
      <c r="D5" s="80">
        <v>247</v>
      </c>
      <c r="E5" s="78" t="s">
        <v>646</v>
      </c>
      <c r="F5" s="79" t="s">
        <v>314</v>
      </c>
      <c r="G5" s="80" t="s">
        <v>647</v>
      </c>
      <c r="H5" s="80">
        <v>47</v>
      </c>
    </row>
    <row r="6" spans="1:8" x14ac:dyDescent="0.2">
      <c r="A6" s="78" t="s">
        <v>652</v>
      </c>
      <c r="B6" s="79" t="s">
        <v>433</v>
      </c>
      <c r="C6" s="80" t="s">
        <v>653</v>
      </c>
      <c r="D6" s="80">
        <v>255</v>
      </c>
      <c r="E6" s="78" t="s">
        <v>650</v>
      </c>
      <c r="F6" s="79" t="s">
        <v>408</v>
      </c>
      <c r="G6" s="80" t="s">
        <v>651</v>
      </c>
      <c r="H6" s="80">
        <v>55</v>
      </c>
    </row>
    <row r="7" spans="1:8" x14ac:dyDescent="0.2">
      <c r="A7" s="78" t="s">
        <v>656</v>
      </c>
      <c r="B7" s="79" t="s">
        <v>657</v>
      </c>
      <c r="C7" s="80" t="s">
        <v>658</v>
      </c>
      <c r="D7" s="80">
        <v>257</v>
      </c>
      <c r="E7" s="78" t="s">
        <v>654</v>
      </c>
      <c r="F7" s="79" t="s">
        <v>402</v>
      </c>
      <c r="G7" s="80" t="s">
        <v>655</v>
      </c>
      <c r="H7" s="80">
        <v>57</v>
      </c>
    </row>
    <row r="8" spans="1:8" x14ac:dyDescent="0.2">
      <c r="A8" s="78" t="s">
        <v>662</v>
      </c>
      <c r="B8" s="79" t="s">
        <v>313</v>
      </c>
      <c r="C8" s="80" t="s">
        <v>663</v>
      </c>
      <c r="D8" s="80">
        <v>258</v>
      </c>
      <c r="E8" s="78" t="s">
        <v>659</v>
      </c>
      <c r="F8" s="79" t="s">
        <v>660</v>
      </c>
      <c r="G8" s="80" t="s">
        <v>661</v>
      </c>
      <c r="H8" s="80">
        <v>58</v>
      </c>
    </row>
    <row r="9" spans="1:8" x14ac:dyDescent="0.2">
      <c r="A9" s="78" t="s">
        <v>666</v>
      </c>
      <c r="B9" s="79" t="s">
        <v>667</v>
      </c>
      <c r="C9" s="80" t="s">
        <v>668</v>
      </c>
      <c r="D9" s="80">
        <v>261</v>
      </c>
      <c r="E9" s="78" t="s">
        <v>664</v>
      </c>
      <c r="F9" s="79" t="s">
        <v>410</v>
      </c>
      <c r="G9" s="80" t="s">
        <v>665</v>
      </c>
      <c r="H9" s="80">
        <v>61</v>
      </c>
    </row>
    <row r="10" spans="1:8" x14ac:dyDescent="0.2">
      <c r="A10" s="78" t="s">
        <v>671</v>
      </c>
      <c r="B10" s="79" t="s">
        <v>672</v>
      </c>
      <c r="C10" s="80" t="s">
        <v>673</v>
      </c>
      <c r="D10" s="80">
        <v>263</v>
      </c>
      <c r="E10" s="78" t="s">
        <v>669</v>
      </c>
      <c r="F10" s="81" t="s">
        <v>466</v>
      </c>
      <c r="G10" s="82" t="s">
        <v>670</v>
      </c>
      <c r="H10" s="82">
        <v>63</v>
      </c>
    </row>
    <row r="11" spans="1:8" x14ac:dyDescent="0.2">
      <c r="A11" s="78" t="s">
        <v>677</v>
      </c>
      <c r="B11" s="79" t="s">
        <v>318</v>
      </c>
      <c r="C11" s="80" t="s">
        <v>678</v>
      </c>
      <c r="D11" s="80">
        <v>265</v>
      </c>
      <c r="E11" s="78" t="s">
        <v>674</v>
      </c>
      <c r="F11" s="79" t="s">
        <v>675</v>
      </c>
      <c r="G11" s="80" t="s">
        <v>676</v>
      </c>
      <c r="H11" s="80">
        <v>65</v>
      </c>
    </row>
    <row r="12" spans="1:8" ht="15.75" x14ac:dyDescent="0.2">
      <c r="A12" s="75" t="s">
        <v>682</v>
      </c>
      <c r="B12" s="76"/>
      <c r="C12" s="77"/>
      <c r="D12" s="77"/>
      <c r="E12" s="75" t="s">
        <v>679</v>
      </c>
      <c r="F12" s="76" t="s">
        <v>680</v>
      </c>
      <c r="G12" s="77" t="s">
        <v>681</v>
      </c>
      <c r="H12" s="77">
        <v>60</v>
      </c>
    </row>
    <row r="13" spans="1:8" x14ac:dyDescent="0.2">
      <c r="A13" s="78" t="s">
        <v>685</v>
      </c>
      <c r="B13" s="79" t="s">
        <v>686</v>
      </c>
      <c r="C13" s="80" t="s">
        <v>687</v>
      </c>
      <c r="D13" s="82">
        <v>343</v>
      </c>
      <c r="E13" s="78" t="s">
        <v>683</v>
      </c>
      <c r="F13" s="81" t="s">
        <v>322</v>
      </c>
      <c r="G13" s="82" t="s">
        <v>684</v>
      </c>
      <c r="H13" s="82">
        <v>43</v>
      </c>
    </row>
    <row r="14" spans="1:8" x14ac:dyDescent="0.2">
      <c r="A14" s="78" t="s">
        <v>691</v>
      </c>
      <c r="B14" s="79" t="s">
        <v>692</v>
      </c>
      <c r="C14" s="80" t="s">
        <v>693</v>
      </c>
      <c r="D14" s="80">
        <v>351</v>
      </c>
      <c r="E14" s="78" t="s">
        <v>688</v>
      </c>
      <c r="F14" s="81" t="s">
        <v>689</v>
      </c>
      <c r="G14" s="82" t="s">
        <v>690</v>
      </c>
      <c r="H14" s="82">
        <v>51</v>
      </c>
    </row>
    <row r="15" spans="1:8" x14ac:dyDescent="0.2">
      <c r="A15" s="78" t="s">
        <v>697</v>
      </c>
      <c r="B15" s="81" t="s">
        <v>680</v>
      </c>
      <c r="C15" s="82" t="s">
        <v>698</v>
      </c>
      <c r="D15" s="82">
        <v>353</v>
      </c>
      <c r="E15" s="78" t="s">
        <v>694</v>
      </c>
      <c r="F15" s="79" t="s">
        <v>695</v>
      </c>
      <c r="G15" s="80" t="s">
        <v>696</v>
      </c>
      <c r="H15" s="80">
        <v>53</v>
      </c>
    </row>
    <row r="16" spans="1:8" x14ac:dyDescent="0.2">
      <c r="A16" s="78" t="s">
        <v>701</v>
      </c>
      <c r="B16" s="81" t="s">
        <v>702</v>
      </c>
      <c r="C16" s="82" t="s">
        <v>703</v>
      </c>
      <c r="D16" s="82">
        <v>354</v>
      </c>
      <c r="E16" s="78" t="s">
        <v>699</v>
      </c>
      <c r="F16" s="81" t="s">
        <v>309</v>
      </c>
      <c r="G16" s="82" t="s">
        <v>700</v>
      </c>
      <c r="H16" s="82">
        <v>54</v>
      </c>
    </row>
    <row r="17" spans="1:8" x14ac:dyDescent="0.2">
      <c r="A17" s="78" t="s">
        <v>431</v>
      </c>
      <c r="B17" s="81" t="s">
        <v>315</v>
      </c>
      <c r="C17" s="82" t="s">
        <v>706</v>
      </c>
      <c r="D17" s="82">
        <v>356</v>
      </c>
      <c r="E17" s="78" t="s">
        <v>704</v>
      </c>
      <c r="F17" s="81" t="s">
        <v>420</v>
      </c>
      <c r="G17" s="82" t="s">
        <v>705</v>
      </c>
      <c r="H17" s="82">
        <v>56</v>
      </c>
    </row>
    <row r="18" spans="1:8" x14ac:dyDescent="0.2">
      <c r="A18" s="78" t="s">
        <v>709</v>
      </c>
      <c r="B18" s="79" t="s">
        <v>710</v>
      </c>
      <c r="C18" s="80" t="s">
        <v>711</v>
      </c>
      <c r="D18" s="80">
        <v>359</v>
      </c>
      <c r="E18" s="78" t="s">
        <v>707</v>
      </c>
      <c r="F18" s="81" t="s">
        <v>357</v>
      </c>
      <c r="G18" s="82" t="s">
        <v>708</v>
      </c>
      <c r="H18" s="82">
        <v>59</v>
      </c>
    </row>
    <row r="19" spans="1:8" x14ac:dyDescent="0.2">
      <c r="A19" s="78" t="s">
        <v>715</v>
      </c>
      <c r="B19" s="81" t="s">
        <v>716</v>
      </c>
      <c r="C19" s="82" t="s">
        <v>717</v>
      </c>
      <c r="D19" s="82">
        <v>364</v>
      </c>
      <c r="E19" s="78" t="s">
        <v>712</v>
      </c>
      <c r="F19" s="81" t="s">
        <v>713</v>
      </c>
      <c r="G19" s="82" t="s">
        <v>714</v>
      </c>
      <c r="H19" s="82">
        <v>64</v>
      </c>
    </row>
    <row r="20" spans="1:8" x14ac:dyDescent="0.2">
      <c r="A20" s="78" t="s">
        <v>721</v>
      </c>
      <c r="B20" s="81" t="s">
        <v>722</v>
      </c>
      <c r="C20" s="82" t="s">
        <v>723</v>
      </c>
      <c r="D20" s="82">
        <v>367</v>
      </c>
      <c r="E20" s="78" t="s">
        <v>718</v>
      </c>
      <c r="F20" s="81" t="s">
        <v>719</v>
      </c>
      <c r="G20" s="82" t="s">
        <v>720</v>
      </c>
      <c r="H20" s="82">
        <v>67</v>
      </c>
    </row>
    <row r="21" spans="1:8" x14ac:dyDescent="0.2">
      <c r="A21" s="78" t="s">
        <v>727</v>
      </c>
      <c r="B21" s="81" t="s">
        <v>405</v>
      </c>
      <c r="C21" s="82" t="s">
        <v>728</v>
      </c>
      <c r="D21" s="82">
        <v>370</v>
      </c>
      <c r="E21" s="78" t="s">
        <v>724</v>
      </c>
      <c r="F21" s="81" t="s">
        <v>725</v>
      </c>
      <c r="G21" s="82" t="s">
        <v>726</v>
      </c>
      <c r="H21" s="82">
        <v>70</v>
      </c>
    </row>
    <row r="22" spans="1:8" ht="15.75" x14ac:dyDescent="0.2">
      <c r="A22" s="75" t="s">
        <v>731</v>
      </c>
      <c r="B22" s="76"/>
      <c r="C22" s="77"/>
      <c r="D22" s="77"/>
      <c r="E22" s="83" t="s">
        <v>729</v>
      </c>
      <c r="F22" s="84" t="s">
        <v>419</v>
      </c>
      <c r="G22" s="85" t="s">
        <v>730</v>
      </c>
      <c r="H22" s="85">
        <v>40</v>
      </c>
    </row>
    <row r="23" spans="1:8" x14ac:dyDescent="0.2">
      <c r="A23" s="78" t="s">
        <v>734</v>
      </c>
      <c r="B23" s="81" t="s">
        <v>311</v>
      </c>
      <c r="C23" s="82" t="s">
        <v>735</v>
      </c>
      <c r="D23" s="82">
        <v>441</v>
      </c>
      <c r="E23" s="78" t="s">
        <v>732</v>
      </c>
      <c r="F23" s="81" t="s">
        <v>290</v>
      </c>
      <c r="G23" s="82" t="s">
        <v>733</v>
      </c>
      <c r="H23" s="82">
        <v>41</v>
      </c>
    </row>
    <row r="24" spans="1:8" x14ac:dyDescent="0.2">
      <c r="A24" s="78" t="s">
        <v>739</v>
      </c>
      <c r="B24" s="81" t="s">
        <v>740</v>
      </c>
      <c r="C24" s="82" t="s">
        <v>741</v>
      </c>
      <c r="D24" s="82">
        <v>444</v>
      </c>
      <c r="E24" s="78" t="s">
        <v>736</v>
      </c>
      <c r="F24" s="81" t="s">
        <v>737</v>
      </c>
      <c r="G24" s="82" t="s">
        <v>738</v>
      </c>
      <c r="H24" s="82">
        <v>44</v>
      </c>
    </row>
    <row r="25" spans="1:8" x14ac:dyDescent="0.2">
      <c r="A25" s="78" t="s">
        <v>434</v>
      </c>
      <c r="B25" s="81" t="s">
        <v>401</v>
      </c>
      <c r="C25" s="82" t="s">
        <v>744</v>
      </c>
      <c r="D25" s="82">
        <v>446</v>
      </c>
      <c r="E25" s="78" t="s">
        <v>742</v>
      </c>
      <c r="F25" s="81" t="s">
        <v>316</v>
      </c>
      <c r="G25" s="82" t="s">
        <v>743</v>
      </c>
      <c r="H25" s="82">
        <v>46</v>
      </c>
    </row>
    <row r="26" spans="1:8" x14ac:dyDescent="0.2">
      <c r="A26" s="78" t="s">
        <v>747</v>
      </c>
      <c r="B26" s="81" t="s">
        <v>404</v>
      </c>
      <c r="C26" s="82" t="s">
        <v>748</v>
      </c>
      <c r="D26" s="82">
        <v>452</v>
      </c>
      <c r="E26" s="78" t="s">
        <v>745</v>
      </c>
      <c r="F26" s="81" t="s">
        <v>414</v>
      </c>
      <c r="G26" s="82" t="s">
        <v>746</v>
      </c>
      <c r="H26" s="82">
        <v>52</v>
      </c>
    </row>
    <row r="27" spans="1:8" x14ac:dyDescent="0.2">
      <c r="A27" s="78" t="s">
        <v>751</v>
      </c>
      <c r="B27" s="81" t="s">
        <v>752</v>
      </c>
      <c r="C27" s="82" t="s">
        <v>753</v>
      </c>
      <c r="D27" s="82">
        <v>462</v>
      </c>
      <c r="E27" s="78" t="s">
        <v>749</v>
      </c>
      <c r="F27" s="81" t="s">
        <v>356</v>
      </c>
      <c r="G27" s="82" t="s">
        <v>750</v>
      </c>
      <c r="H27" s="82">
        <v>62</v>
      </c>
    </row>
    <row r="28" spans="1:8" x14ac:dyDescent="0.2">
      <c r="A28" s="78" t="s">
        <v>756</v>
      </c>
      <c r="B28" s="81" t="s">
        <v>317</v>
      </c>
      <c r="C28" s="82" t="s">
        <v>757</v>
      </c>
      <c r="D28" s="82">
        <v>466</v>
      </c>
      <c r="E28" s="78" t="s">
        <v>754</v>
      </c>
      <c r="F28" s="81" t="s">
        <v>400</v>
      </c>
      <c r="G28" s="82" t="s">
        <v>755</v>
      </c>
      <c r="H28" s="82">
        <v>66</v>
      </c>
    </row>
    <row r="29" spans="1:8" x14ac:dyDescent="0.2">
      <c r="A29" s="78" t="s">
        <v>760</v>
      </c>
      <c r="B29" s="81" t="s">
        <v>761</v>
      </c>
      <c r="C29" s="82" t="s">
        <v>762</v>
      </c>
      <c r="D29" s="82">
        <v>468</v>
      </c>
      <c r="E29" s="78" t="s">
        <v>758</v>
      </c>
      <c r="F29" s="81" t="s">
        <v>316</v>
      </c>
      <c r="G29" s="82" t="s">
        <v>759</v>
      </c>
      <c r="H29" s="82">
        <v>68</v>
      </c>
    </row>
    <row r="30" spans="1:8" x14ac:dyDescent="0.2">
      <c r="A30" s="86" t="s">
        <v>766</v>
      </c>
      <c r="B30" s="81" t="s">
        <v>767</v>
      </c>
      <c r="C30" s="82" t="s">
        <v>768</v>
      </c>
      <c r="D30" s="82">
        <v>469</v>
      </c>
      <c r="E30" s="78" t="s">
        <v>763</v>
      </c>
      <c r="F30" s="81" t="s">
        <v>764</v>
      </c>
      <c r="G30" s="82" t="s">
        <v>765</v>
      </c>
      <c r="H30" s="82">
        <v>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"/>
  <sheetViews>
    <sheetView workbookViewId="0">
      <pane ySplit="1" topLeftCell="A2" activePane="bottomLeft" state="frozen"/>
      <selection pane="bottomLeft" activeCell="D2" sqref="D2"/>
    </sheetView>
  </sheetViews>
  <sheetFormatPr baseColWidth="10" defaultColWidth="8.85546875" defaultRowHeight="12.75" x14ac:dyDescent="0.2"/>
  <cols>
    <col min="1" max="1" width="8.28515625" style="8" customWidth="1"/>
    <col min="2" max="2" width="9.5703125" style="8" bestFit="1" customWidth="1"/>
    <col min="3" max="3" width="9.5703125" style="8" customWidth="1"/>
    <col min="4" max="4" width="15.140625" style="8" customWidth="1"/>
    <col min="5" max="5" width="13" style="8" bestFit="1" customWidth="1"/>
    <col min="6" max="6" width="13.7109375" style="8" customWidth="1"/>
    <col min="7" max="7" width="9.7109375" style="8" bestFit="1" customWidth="1"/>
    <col min="8" max="8" width="21.28515625" style="8" bestFit="1" customWidth="1"/>
    <col min="9" max="9" width="8.42578125" style="8" bestFit="1" customWidth="1"/>
    <col min="10" max="10" width="7" style="8" bestFit="1" customWidth="1"/>
    <col min="11" max="12" width="26.42578125" style="8" customWidth="1"/>
    <col min="13" max="13" width="19.5703125" style="8" bestFit="1" customWidth="1"/>
    <col min="14" max="14" width="28.140625" style="8" bestFit="1" customWidth="1"/>
    <col min="15" max="15" width="16.85546875" style="8" bestFit="1" customWidth="1"/>
    <col min="16" max="16" width="25.42578125" style="8" bestFit="1" customWidth="1"/>
    <col min="17" max="17" width="34" style="8" bestFit="1" customWidth="1"/>
    <col min="18" max="18" width="15.7109375" style="26" bestFit="1" customWidth="1"/>
    <col min="19" max="19" width="9" style="8" bestFit="1" customWidth="1"/>
    <col min="20" max="20" width="13" style="8" customWidth="1"/>
    <col min="21" max="21" width="10.7109375" style="8" bestFit="1" customWidth="1"/>
    <col min="22" max="22" width="9" style="8" bestFit="1" customWidth="1"/>
    <col min="23" max="23" width="6.7109375" style="8" bestFit="1" customWidth="1"/>
    <col min="24" max="24" width="12.140625" style="8" customWidth="1"/>
    <col min="25" max="25" width="19.85546875" style="8" bestFit="1" customWidth="1"/>
    <col min="26" max="26" width="34.42578125" style="8" bestFit="1" customWidth="1"/>
    <col min="27" max="27" width="34.42578125" style="8" customWidth="1"/>
    <col min="28" max="28" width="7.140625" style="8" bestFit="1" customWidth="1"/>
    <col min="29" max="29" width="16.42578125" style="8" bestFit="1" customWidth="1"/>
    <col min="30" max="30" width="7" style="8" bestFit="1" customWidth="1"/>
    <col min="31" max="31" width="6.28515625" style="8" bestFit="1" customWidth="1"/>
    <col min="32" max="32" width="32.7109375" style="8" bestFit="1" customWidth="1"/>
    <col min="33" max="33" width="16.42578125" style="8" bestFit="1" customWidth="1"/>
    <col min="34" max="34" width="11.28515625" style="8" bestFit="1" customWidth="1"/>
    <col min="35" max="35" width="10.42578125" style="8" bestFit="1" customWidth="1"/>
    <col min="36" max="36" width="16.7109375" style="8" bestFit="1" customWidth="1"/>
    <col min="37" max="37" width="35.42578125" style="8" bestFit="1" customWidth="1"/>
    <col min="38" max="38" width="16.7109375" style="8" bestFit="1" customWidth="1"/>
    <col min="39" max="39" width="21.85546875" style="8" bestFit="1" customWidth="1"/>
    <col min="40" max="40" width="21.85546875" style="8" customWidth="1"/>
    <col min="41" max="41" width="16.7109375" style="28" bestFit="1" customWidth="1"/>
    <col min="42" max="42" width="16.7109375" style="28" customWidth="1"/>
    <col min="43" max="43" width="16.7109375" style="8" bestFit="1" customWidth="1"/>
    <col min="44" max="44" width="20.140625" style="8" bestFit="1" customWidth="1"/>
    <col min="45" max="47" width="16.7109375" style="8" bestFit="1" customWidth="1"/>
    <col min="48" max="16384" width="8.85546875" style="8"/>
  </cols>
  <sheetData>
    <row r="1" spans="1:47" x14ac:dyDescent="0.2">
      <c r="A1" s="65" t="s">
        <v>191</v>
      </c>
      <c r="B1" s="65" t="s">
        <v>199</v>
      </c>
      <c r="C1" s="65" t="s">
        <v>435</v>
      </c>
      <c r="D1" s="65" t="s">
        <v>437</v>
      </c>
      <c r="E1" s="65" t="s">
        <v>436</v>
      </c>
      <c r="F1" s="65" t="s">
        <v>193</v>
      </c>
      <c r="G1" s="65" t="s">
        <v>622</v>
      </c>
      <c r="H1" s="65" t="s">
        <v>123</v>
      </c>
      <c r="I1" s="69" t="s">
        <v>628</v>
      </c>
      <c r="J1" s="65" t="s">
        <v>194</v>
      </c>
      <c r="K1" s="88" t="s">
        <v>17</v>
      </c>
      <c r="L1" s="88" t="s">
        <v>772</v>
      </c>
      <c r="M1" s="88" t="s">
        <v>773</v>
      </c>
      <c r="N1" s="88" t="s">
        <v>774</v>
      </c>
      <c r="O1" s="88" t="s">
        <v>775</v>
      </c>
      <c r="P1" s="65" t="s">
        <v>769</v>
      </c>
      <c r="Q1" s="65" t="s">
        <v>770</v>
      </c>
      <c r="R1" s="65" t="s">
        <v>771</v>
      </c>
      <c r="S1" s="65" t="s">
        <v>203</v>
      </c>
      <c r="T1" s="65" t="s">
        <v>438</v>
      </c>
      <c r="U1" s="65" t="s">
        <v>204</v>
      </c>
      <c r="V1" s="65" t="s">
        <v>205</v>
      </c>
      <c r="W1" s="65" t="s">
        <v>206</v>
      </c>
      <c r="X1" s="66" t="s">
        <v>207</v>
      </c>
      <c r="Y1" s="66" t="s">
        <v>214</v>
      </c>
      <c r="Z1" s="65" t="s">
        <v>109</v>
      </c>
      <c r="AA1" s="69" t="s">
        <v>110</v>
      </c>
      <c r="AB1" s="69" t="s">
        <v>627</v>
      </c>
      <c r="AC1" s="69" t="s">
        <v>623</v>
      </c>
      <c r="AD1" s="69" t="s">
        <v>624</v>
      </c>
      <c r="AE1" s="69" t="s">
        <v>625</v>
      </c>
      <c r="AF1" s="65" t="s">
        <v>238</v>
      </c>
      <c r="AG1" s="65" t="s">
        <v>239</v>
      </c>
      <c r="AH1" s="65" t="s">
        <v>240</v>
      </c>
      <c r="AI1" s="65" t="s">
        <v>241</v>
      </c>
      <c r="AJ1" s="65" t="s">
        <v>242</v>
      </c>
      <c r="AK1" s="65" t="s">
        <v>621</v>
      </c>
      <c r="AL1" s="65" t="s">
        <v>439</v>
      </c>
      <c r="AM1" s="66" t="s">
        <v>440</v>
      </c>
      <c r="AN1" s="66" t="s">
        <v>10</v>
      </c>
      <c r="AO1" s="67" t="s">
        <v>441</v>
      </c>
      <c r="AP1" s="68" t="s">
        <v>22</v>
      </c>
      <c r="AQ1" s="67" t="s">
        <v>442</v>
      </c>
      <c r="AR1" s="68" t="s">
        <v>626</v>
      </c>
      <c r="AS1" s="67" t="s">
        <v>475</v>
      </c>
      <c r="AT1" s="67" t="s">
        <v>476</v>
      </c>
      <c r="AU1" s="67" t="s">
        <v>476</v>
      </c>
    </row>
    <row r="2" spans="1:47" x14ac:dyDescent="0.2">
      <c r="A2" s="24">
        <v>6</v>
      </c>
      <c r="B2" s="24" t="str">
        <f>VLOOKUP(A2,LAMal!A:C,3,FALSE)</f>
        <v>0000000601</v>
      </c>
      <c r="C2" s="24" t="str">
        <f>VLOOKUP(A2,LAMal!A:B,2,FALSE)</f>
        <v>Actif</v>
      </c>
      <c r="D2" s="24" t="str">
        <f>VLOOKUP(A2,'Lieu-vie'!B:S,18,FALSE)</f>
        <v>0000000601 - Actif</v>
      </c>
      <c r="E2" s="24" t="str">
        <f t="shared" ref="E2:E4" si="0">MID(D2,14,20)</f>
        <v>Actif</v>
      </c>
      <c r="F2" s="24" t="str">
        <f>VLOOKUP(A2,Qlik!A:C,3,FALSE)</f>
        <v>Adulte-Section A</v>
      </c>
      <c r="G2" s="24">
        <f>VLOOKUP(A2,'Lieu-vie'!B:R,16,FALSE)</f>
        <v>242</v>
      </c>
      <c r="H2" s="24" t="str">
        <f>VLOOKUP(A2,'Lieu-vie'!B:R,17,FALSE)</f>
        <v>Bonhomme Catherine</v>
      </c>
      <c r="I2" s="70">
        <f>VLOOKUP(G2,'Gest.-IPA'!D:H,5,FALSE)</f>
        <v>42</v>
      </c>
      <c r="J2" s="24">
        <f>VLOOKUP(A2,Qlik!A:F,4,FALSE)</f>
        <v>12343</v>
      </c>
      <c r="K2" s="70" t="str">
        <f>VLOOKUP(A2,LAMal!A:AK,37,FALSE)</f>
        <v>Brunner Hans Rudolf 27.01.1940</v>
      </c>
      <c r="L2" s="70"/>
      <c r="M2" s="70"/>
      <c r="N2" s="87" t="str">
        <f t="shared" ref="N2:N10" si="1">RIGHT(K2,9)</f>
        <v>7.01.1940</v>
      </c>
      <c r="O2" s="87"/>
      <c r="P2" s="24" t="str">
        <f>VLOOKUP(A2,Qlik!A:F,5,FALSE)</f>
        <v>Brunner</v>
      </c>
      <c r="Q2" s="24" t="str">
        <f>VLOOKUP(A2,Qlik!A:F,6,FALSE)</f>
        <v>Hans Rudolf</v>
      </c>
      <c r="R2" s="25">
        <f>VLOOKUP(A2,Qlik!A:L,12,FALSE)</f>
        <v>14637</v>
      </c>
      <c r="S2" s="24">
        <f>VLOOKUP(A2,Qlik!A:M,13,FALSE)</f>
        <v>77</v>
      </c>
      <c r="T2" s="24" t="str">
        <f t="shared" ref="T2:T4" si="2">IF(S2+1&lt;=25,"Jeune","Adulte")</f>
        <v>Adulte</v>
      </c>
      <c r="U2" s="24">
        <f>VLOOKUP(A2,Qlik!A:V,14,FALSE)</f>
        <v>0</v>
      </c>
      <c r="V2" s="24" t="str">
        <f>VLOOKUP(A2,Qlik!A:BF,15,FALSE)</f>
        <v>Célibataire</v>
      </c>
      <c r="W2" s="24" t="str">
        <f>VLOOKUP(A2,Qlik!A:BG,16,FALSE)</f>
        <v>Masculin</v>
      </c>
      <c r="X2" s="24" t="str">
        <f>VLOOKUP('Tab.-Job'!A2,Qlik!A:Y,17,FALSE)</f>
        <v>Suisse</v>
      </c>
      <c r="Y2" s="24">
        <f>VLOOKUP(A2,Qlik!A:Y,24,FALSE)</f>
        <v>0</v>
      </c>
      <c r="Z2" s="24" t="str">
        <f>VLOOKUP(A2,'Lieu-vie'!B:G,3,FALSE)</f>
        <v xml:space="preserve">Sans hébergeur </v>
      </c>
      <c r="AA2" s="24">
        <f>VLOOKUP(A2,'Lieu-vie'!B:F,4,FALSE)</f>
        <v>0</v>
      </c>
      <c r="AB2" s="70"/>
      <c r="AC2" s="70"/>
      <c r="AD2" s="70"/>
      <c r="AE2" s="70"/>
      <c r="AF2" s="24" t="str">
        <f>VLOOKUP(A2,'Lieu-vie'!B:G,6,FALSE)</f>
        <v>Av. de l'Ermitage 1, 1224 CHENE-BOUGERIES</v>
      </c>
      <c r="AG2" s="24">
        <f>VLOOKUP(A2,Qlik!A:BC,49,FALSE)</f>
        <v>0</v>
      </c>
      <c r="AH2" s="24">
        <f>VLOOKUP(A2,Qlik!A:BD,50,FALSE)</f>
        <v>0</v>
      </c>
      <c r="AI2" s="24" t="str">
        <f>VLOOKUP(A2,Qlik!A:BF,51,FALSE)</f>
        <v>1224</v>
      </c>
      <c r="AJ2" s="24" t="str">
        <f>VLOOKUP(A2,Qlik!A:BF,52,FALSE)</f>
        <v>CHENE-BOUGERIES</v>
      </c>
      <c r="AK2" s="24" t="str">
        <f>VLOOKUP(A2,LAMal!A:W,10,FALSE)</f>
        <v>Mutuel Assurance Maladie S.A Martigny1920_0</v>
      </c>
      <c r="AL2" s="24" t="str">
        <f t="shared" ref="AL2:AL4" si="3">MID(AK2,1,7)</f>
        <v xml:space="preserve">Mutuel </v>
      </c>
      <c r="AM2" s="24" t="str">
        <f>VLOOKUP(A2,LAMal!A:G,7,FALSE)</f>
        <v>1289033</v>
      </c>
      <c r="AN2" s="24" t="str">
        <f>VLOOKUP(A2,LAMal!A:K,11,FALSE)</f>
        <v>OK pour changement</v>
      </c>
      <c r="AO2" s="27">
        <f>VLOOKUP(A2,LAMal!A:W,22,FALSE)</f>
        <v>577</v>
      </c>
      <c r="AP2" s="59">
        <f>VLOOKUP(A2,LAMal!A:X,23,FALSE)</f>
        <v>300</v>
      </c>
      <c r="AQ2" s="27"/>
      <c r="AR2" s="71">
        <f t="shared" ref="AR2:AR4" si="4">AQ2-AO2</f>
        <v>-577</v>
      </c>
      <c r="AS2" s="27">
        <f>VLOOKUP(B2,Balance!D:L,9,FALSE)</f>
        <v>5244.07</v>
      </c>
      <c r="AT2" s="27"/>
      <c r="AU2" s="27"/>
    </row>
    <row r="3" spans="1:47" x14ac:dyDescent="0.2">
      <c r="A3" s="24">
        <v>58</v>
      </c>
      <c r="B3" s="24" t="str">
        <f>VLOOKUP(A3,LAMal!A:C,3,FALSE)</f>
        <v>0000005801</v>
      </c>
      <c r="C3" s="24" t="str">
        <f>VLOOKUP(A3,LAMal!A:B,2,FALSE)</f>
        <v>Actif</v>
      </c>
      <c r="D3" s="24" t="str">
        <f>VLOOKUP(A3,'Lieu-vie'!B:S,18,FALSE)</f>
        <v>0000005801 - Actif</v>
      </c>
      <c r="E3" s="24" t="str">
        <f t="shared" si="0"/>
        <v>Actif</v>
      </c>
      <c r="F3" s="24" t="str">
        <f>VLOOKUP(A3,Qlik!A:C,3,FALSE)</f>
        <v>Adulte-Section A</v>
      </c>
      <c r="G3" s="24">
        <f>VLOOKUP(A3,'Lieu-vie'!B:R,16,FALSE)</f>
        <v>257</v>
      </c>
      <c r="H3" s="24" t="str">
        <f>VLOOKUP(A3,'Lieu-vie'!B:R,17,FALSE)</f>
        <v>Ly Sieu-Chou</v>
      </c>
      <c r="I3" s="70">
        <f>VLOOKUP(G3,'Gest.-IPA'!D:H,5,FALSE)</f>
        <v>57</v>
      </c>
      <c r="J3" s="24">
        <f>VLOOKUP(A3,Qlik!A:F,4,FALSE)</f>
        <v>13257</v>
      </c>
      <c r="K3" s="70" t="str">
        <f>VLOOKUP(A3,LAMal!A:AK,37,FALSE)</f>
        <v>Marcos Carmen 13.07.1963</v>
      </c>
      <c r="L3" s="70"/>
      <c r="M3" s="70"/>
      <c r="N3" s="87" t="str">
        <f t="shared" si="1"/>
        <v>3.07.1963</v>
      </c>
      <c r="O3" s="70"/>
      <c r="P3" s="24" t="str">
        <f>VLOOKUP(A3,Qlik!A:F,5,FALSE)</f>
        <v>Marcos</v>
      </c>
      <c r="Q3" s="24" t="str">
        <f>VLOOKUP(A3,Qlik!A:F,6,FALSE)</f>
        <v>Carmen</v>
      </c>
      <c r="R3" s="25">
        <f>VLOOKUP(A3,Qlik!A:L,12,FALSE)</f>
        <v>23205</v>
      </c>
      <c r="S3" s="24">
        <f>VLOOKUP(A3,Qlik!A:M,13,FALSE)</f>
        <v>53</v>
      </c>
      <c r="T3" s="24" t="str">
        <f t="shared" si="2"/>
        <v>Adulte</v>
      </c>
      <c r="U3" s="24">
        <f>VLOOKUP(A3,Qlik!A:V,14,FALSE)</f>
        <v>0</v>
      </c>
      <c r="V3" s="24" t="str">
        <f>VLOOKUP(A3,Qlik!A:BF,15,FALSE)</f>
        <v>Célibataire</v>
      </c>
      <c r="W3" s="24" t="str">
        <f>VLOOKUP(A3,Qlik!A:BG,16,FALSE)</f>
        <v>Féminin</v>
      </c>
      <c r="X3" s="24" t="str">
        <f>VLOOKUP('Tab.-Job'!A3,Qlik!A:Y,17,FALSE)</f>
        <v>Espagnol</v>
      </c>
      <c r="Y3" s="24" t="str">
        <f>VLOOKUP(A3,Qlik!A:Y,24,FALSE)</f>
        <v>Permis d'établissement C</v>
      </c>
      <c r="Z3" s="24" t="str">
        <f>VLOOKUP(A3,'Lieu-vie'!B:G,3,FALSE)</f>
        <v xml:space="preserve">Residence Cavour  </v>
      </c>
      <c r="AA3" s="24" t="str">
        <f>VLOOKUP(A3,'Lieu-vie'!B:F,4,FALSE)</f>
        <v>Foyer adulte</v>
      </c>
      <c r="AB3" s="70"/>
      <c r="AC3" s="70"/>
      <c r="AD3" s="70"/>
      <c r="AE3" s="70"/>
      <c r="AF3" s="24" t="str">
        <f>VLOOKUP(A3,'Lieu-vie'!B:G,6,FALSE)</f>
        <v>Rue Cavour 15, 1203 GENEVE</v>
      </c>
      <c r="AG3" s="24">
        <f>VLOOKUP(A3,Qlik!A:BC,49,FALSE)</f>
        <v>0</v>
      </c>
      <c r="AH3" s="24">
        <f>VLOOKUP(A3,Qlik!A:BD,50,FALSE)</f>
        <v>0</v>
      </c>
      <c r="AI3" s="24" t="str">
        <f>VLOOKUP(A3,Qlik!A:BF,51,FALSE)</f>
        <v>1203</v>
      </c>
      <c r="AJ3" s="24" t="str">
        <f>VLOOKUP(A3,Qlik!A:BF,52,FALSE)</f>
        <v>GENEVE</v>
      </c>
      <c r="AK3" s="24" t="str">
        <f>VLOOKUP(A3,LAMal!A:W,10,FALSE)</f>
        <v>Sanitas Assurance Maladie Zurich8021_1</v>
      </c>
      <c r="AL3" s="24" t="str">
        <f t="shared" si="3"/>
        <v>Sanitas</v>
      </c>
      <c r="AM3" s="24" t="str">
        <f>VLOOKUP(A3,LAMal!A:G,7,FALSE)</f>
        <v>36.68867-5</v>
      </c>
      <c r="AN3" s="24" t="str">
        <f>VLOOKUP(A3,LAMal!A:K,11,FALSE)</f>
        <v>Ok pour changement</v>
      </c>
      <c r="AO3" s="27">
        <f>VLOOKUP(A3,LAMal!A:W,22,FALSE)</f>
        <v>530.9</v>
      </c>
      <c r="AP3" s="59">
        <f>VLOOKUP(A3,LAMal!A:X,23,FALSE)</f>
        <v>300</v>
      </c>
      <c r="AQ3" s="27"/>
      <c r="AR3" s="71">
        <f t="shared" si="4"/>
        <v>-530.9</v>
      </c>
      <c r="AS3" s="27">
        <f>VLOOKUP(B3,Balance!D:L,9,FALSE)</f>
        <v>-9239.2000000000007</v>
      </c>
      <c r="AT3" s="27"/>
      <c r="AU3" s="27"/>
    </row>
    <row r="4" spans="1:47" x14ac:dyDescent="0.2">
      <c r="A4" s="24">
        <v>125</v>
      </c>
      <c r="B4" s="24" t="str">
        <f>VLOOKUP(A4,LAMal!A:C,3,FALSE)</f>
        <v>0000012501</v>
      </c>
      <c r="C4" s="24" t="str">
        <f>VLOOKUP(A4,LAMal!A:B,2,FALSE)</f>
        <v>Actif</v>
      </c>
      <c r="D4" s="24" t="str">
        <f>VLOOKUP(A4,'Lieu-vie'!B:S,18,FALSE)</f>
        <v>0000012501 - Actif</v>
      </c>
      <c r="E4" s="24" t="str">
        <f t="shared" si="0"/>
        <v>Actif</v>
      </c>
      <c r="F4" s="24" t="str">
        <f>VLOOKUP(A4,Qlik!A:C,3,FALSE)</f>
        <v>Adulte-Section A</v>
      </c>
      <c r="G4" s="24">
        <f>VLOOKUP(A4,'Lieu-vie'!B:R,16,FALSE)</f>
        <v>242</v>
      </c>
      <c r="H4" s="24" t="str">
        <f>VLOOKUP(A4,'Lieu-vie'!B:R,17,FALSE)</f>
        <v>Bonhomme Catherine</v>
      </c>
      <c r="I4" s="70">
        <f>VLOOKUP(G4,'Gest.-IPA'!D:H,5,FALSE)</f>
        <v>42</v>
      </c>
      <c r="J4" s="24">
        <f>VLOOKUP(A4,Qlik!A:F,4,FALSE)</f>
        <v>13479</v>
      </c>
      <c r="K4" s="70" t="str">
        <f>VLOOKUP(A4,LAMal!A:AK,37,FALSE)</f>
        <v>Paccot Christiane Françoise 22.05.1948</v>
      </c>
      <c r="L4" s="70"/>
      <c r="M4" s="70"/>
      <c r="N4" s="87" t="str">
        <f t="shared" si="1"/>
        <v>2.05.1948</v>
      </c>
      <c r="O4" s="70"/>
      <c r="P4" s="24" t="str">
        <f>VLOOKUP(A4,Qlik!A:F,5,FALSE)</f>
        <v>Paccot</v>
      </c>
      <c r="Q4" s="24" t="str">
        <f>VLOOKUP(A4,Qlik!A:F,6,FALSE)</f>
        <v>Christiane Françoise</v>
      </c>
      <c r="R4" s="25">
        <f>VLOOKUP(A4,Qlik!A:L,12,FALSE)</f>
        <v>17675</v>
      </c>
      <c r="S4" s="24">
        <f>VLOOKUP(A4,Qlik!A:M,13,FALSE)</f>
        <v>69</v>
      </c>
      <c r="T4" s="24" t="str">
        <f t="shared" si="2"/>
        <v>Adulte</v>
      </c>
      <c r="U4" s="24">
        <f>VLOOKUP(A4,Qlik!A:V,14,FALSE)</f>
        <v>0</v>
      </c>
      <c r="V4" s="24" t="str">
        <f>VLOOKUP(A4,Qlik!A:BF,15,FALSE)</f>
        <v>Célibataire</v>
      </c>
      <c r="W4" s="24" t="str">
        <f>VLOOKUP(A4,Qlik!A:BG,16,FALSE)</f>
        <v>Féminin</v>
      </c>
      <c r="X4" s="24" t="str">
        <f>VLOOKUP('Tab.-Job'!A4,Qlik!A:Y,17,FALSE)</f>
        <v>Suisse</v>
      </c>
      <c r="Y4" s="24">
        <f>VLOOKUP(A4,Qlik!A:Y,24,FALSE)</f>
        <v>0</v>
      </c>
      <c r="Z4" s="24" t="str">
        <f>VLOOKUP(A4,'Lieu-vie'!B:G,3,FALSE)</f>
        <v xml:space="preserve">Sans hébergeur </v>
      </c>
      <c r="AA4" s="24">
        <f>VLOOKUP(A4,'Lieu-vie'!B:F,4,FALSE)</f>
        <v>0</v>
      </c>
      <c r="AB4" s="70"/>
      <c r="AC4" s="70"/>
      <c r="AD4" s="70"/>
      <c r="AE4" s="70"/>
      <c r="AF4" s="24" t="str">
        <f>VLOOKUP(A4,'Lieu-vie'!B:G,6,FALSE)</f>
        <v>Ch. Mouille-Galand 2E, 1214 VERNIER</v>
      </c>
      <c r="AG4" s="24">
        <f>VLOOKUP(A4,Qlik!A:BC,49,FALSE)</f>
        <v>0</v>
      </c>
      <c r="AH4" s="24">
        <f>VLOOKUP(A4,Qlik!A:BD,50,FALSE)</f>
        <v>0</v>
      </c>
      <c r="AI4" s="24" t="str">
        <f>VLOOKUP(A4,Qlik!A:BF,51,FALSE)</f>
        <v>1214</v>
      </c>
      <c r="AJ4" s="24" t="str">
        <f>VLOOKUP(A4,Qlik!A:BF,52,FALSE)</f>
        <v>VERNIER</v>
      </c>
      <c r="AK4" s="24" t="str">
        <f>VLOOKUP(A4,LAMal!A:W,10,FALSE)</f>
        <v>Mutuel Assurance Maladie S.A Martigny1920_0</v>
      </c>
      <c r="AL4" s="24" t="str">
        <f t="shared" si="3"/>
        <v xml:space="preserve">Mutuel </v>
      </c>
      <c r="AM4" s="24" t="str">
        <f>VLOOKUP(A4,LAMal!A:G,7,FALSE)</f>
        <v>228412</v>
      </c>
      <c r="AN4" s="24" t="str">
        <f>VLOOKUP(A4,LAMal!A:K,11,FALSE)</f>
        <v>NON, PP ne veut pas, épargne OK</v>
      </c>
      <c r="AO4" s="27">
        <f>VLOOKUP(A4,LAMal!A:W,22,FALSE)</f>
        <v>577</v>
      </c>
      <c r="AP4" s="59">
        <f>VLOOKUP(A4,LAMal!A:X,23,FALSE)</f>
        <v>300</v>
      </c>
      <c r="AQ4" s="27"/>
      <c r="AR4" s="71">
        <f t="shared" si="4"/>
        <v>-577</v>
      </c>
      <c r="AS4" s="27">
        <f>VLOOKUP(B4,Balance!D:L,9,FALSE)</f>
        <v>5417.5</v>
      </c>
      <c r="AT4" s="27"/>
      <c r="AU4" s="27"/>
    </row>
    <row r="5" spans="1:47" x14ac:dyDescent="0.2">
      <c r="A5" s="24">
        <v>160</v>
      </c>
      <c r="B5" s="24" t="str">
        <f>VLOOKUP(A5,LAMal!A:C,3,FALSE)</f>
        <v>0000016001</v>
      </c>
      <c r="C5" s="24" t="str">
        <f>VLOOKUP(A5,LAMal!A:B,2,FALSE)</f>
        <v>Actif</v>
      </c>
      <c r="D5" s="24" t="str">
        <f>VLOOKUP(A5,'Lieu-vie'!B:S,18,FALSE)</f>
        <v>0000016001 - Actif</v>
      </c>
      <c r="E5" s="24" t="str">
        <f t="shared" ref="E5:E6" si="5">MID(D5,14,20)</f>
        <v>Actif</v>
      </c>
      <c r="F5" s="24" t="str">
        <f>VLOOKUP(A5,Qlik!A:C,3,FALSE)</f>
        <v>Adulte-Section C</v>
      </c>
      <c r="G5" s="24">
        <f>VLOOKUP(A5,'Lieu-vie'!B:R,16,FALSE)</f>
        <v>468</v>
      </c>
      <c r="H5" s="24" t="str">
        <f>VLOOKUP(A5,'Lieu-vie'!B:R,17,FALSE)</f>
        <v>Berbati Besim</v>
      </c>
      <c r="I5" s="70">
        <f>VLOOKUP(G5,'Gest.-IPA'!D:H,5,FALSE)</f>
        <v>68</v>
      </c>
      <c r="J5" s="24">
        <f>VLOOKUP(A5,Qlik!A:F,4,FALSE)</f>
        <v>13167</v>
      </c>
      <c r="K5" s="70" t="str">
        <f>VLOOKUP(A5,LAMal!A:AK,37,FALSE)</f>
        <v>Laurent Thierry Jean 22.05.1966</v>
      </c>
      <c r="L5" s="70"/>
      <c r="M5" s="70"/>
      <c r="N5" s="87" t="str">
        <f t="shared" si="1"/>
        <v>2.05.1966</v>
      </c>
      <c r="O5" s="70"/>
      <c r="P5" s="24" t="str">
        <f>VLOOKUP(A5,Qlik!A:F,5,FALSE)</f>
        <v>Laurent</v>
      </c>
      <c r="Q5" s="24" t="str">
        <f>VLOOKUP(A5,Qlik!A:F,6,FALSE)</f>
        <v>Thierry Jean</v>
      </c>
      <c r="R5" s="25">
        <f>VLOOKUP(A5,Qlik!A:L,12,FALSE)</f>
        <v>24249</v>
      </c>
      <c r="S5" s="24">
        <f>VLOOKUP(A5,Qlik!A:M,13,FALSE)</f>
        <v>51</v>
      </c>
      <c r="T5" s="24" t="str">
        <f t="shared" ref="T5:T6" si="6">IF(S5+1&lt;=25,"Jeune","Adulte")</f>
        <v>Adulte</v>
      </c>
      <c r="U5" s="24">
        <f>VLOOKUP(A5,Qlik!A:V,14,FALSE)</f>
        <v>0</v>
      </c>
      <c r="V5" s="24" t="str">
        <f>VLOOKUP(A5,Qlik!A:BF,15,FALSE)</f>
        <v>Célibataire</v>
      </c>
      <c r="W5" s="24" t="str">
        <f>VLOOKUP(A5,Qlik!A:BG,16,FALSE)</f>
        <v>Masculin</v>
      </c>
      <c r="X5" s="24" t="str">
        <f>VLOOKUP('Tab.-Job'!A5,Qlik!A:Y,17,FALSE)</f>
        <v>Suisse</v>
      </c>
      <c r="Y5" s="24">
        <f>VLOOKUP(A5,Qlik!A:Y,24,FALSE)</f>
        <v>0</v>
      </c>
      <c r="Z5" s="24" t="str">
        <f>VLOOKUP(A5,'Lieu-vie'!B:G,3,FALSE)</f>
        <v xml:space="preserve">Fondation Ensemble Claire-Fontaine  </v>
      </c>
      <c r="AA5" s="24" t="str">
        <f>VLOOKUP(A5,'Lieu-vie'!B:F,4,FALSE)</f>
        <v>Foyer adulte</v>
      </c>
      <c r="AB5" s="70"/>
      <c r="AC5" s="70"/>
      <c r="AD5" s="70"/>
      <c r="AE5" s="70"/>
      <c r="AF5" s="24" t="str">
        <f>VLOOKUP(A5,'Lieu-vie'!B:G,6,FALSE)</f>
        <v>Rte de Chêne 80B, 1224 CHENE-BOUGERIES</v>
      </c>
      <c r="AG5" s="24">
        <f>VLOOKUP(A5,Qlik!A:BC,49,FALSE)</f>
        <v>0</v>
      </c>
      <c r="AH5" s="24">
        <f>VLOOKUP(A5,Qlik!A:BD,50,FALSE)</f>
        <v>0</v>
      </c>
      <c r="AI5" s="24" t="str">
        <f>VLOOKUP(A5,Qlik!A:BF,51,FALSE)</f>
        <v>1224</v>
      </c>
      <c r="AJ5" s="24" t="str">
        <f>VLOOKUP(A5,Qlik!A:BF,52,FALSE)</f>
        <v>CHENE-BOUGERIES</v>
      </c>
      <c r="AK5" s="24" t="str">
        <f>VLOOKUP(A5,LAMal!A:W,10,FALSE)</f>
        <v>Sanitas Assurance Maladie Zurich8021_2</v>
      </c>
      <c r="AL5" s="24" t="str">
        <f t="shared" ref="AL5:AL6" si="7">MID(AK5,1,7)</f>
        <v>Sanitas</v>
      </c>
      <c r="AM5" s="24" t="str">
        <f>VLOOKUP(A5,LAMal!A:G,7,FALSE)</f>
        <v>36.70369-2.001</v>
      </c>
      <c r="AN5" s="24" t="str">
        <f>VLOOKUP(A5,LAMal!A:K,11,FALSE)</f>
        <v>ok pour changement</v>
      </c>
      <c r="AO5" s="27">
        <f>VLOOKUP(A5,LAMal!A:W,22,FALSE)</f>
        <v>530.9</v>
      </c>
      <c r="AP5" s="59">
        <f>VLOOKUP(A5,LAMal!A:X,23,FALSE)</f>
        <v>300</v>
      </c>
      <c r="AQ5" s="27"/>
      <c r="AR5" s="71">
        <f t="shared" ref="AR5:AR6" si="8">AQ5-AO5</f>
        <v>-530.9</v>
      </c>
      <c r="AS5" s="27">
        <f>VLOOKUP(B5,Balance!D:L,9,FALSE)</f>
        <v>149.85</v>
      </c>
      <c r="AT5" s="27"/>
      <c r="AU5" s="27"/>
    </row>
    <row r="6" spans="1:47" x14ac:dyDescent="0.2">
      <c r="A6" s="24">
        <v>162</v>
      </c>
      <c r="B6" s="24" t="str">
        <f>VLOOKUP(A6,LAMal!A:C,3,FALSE)</f>
        <v>0000016201</v>
      </c>
      <c r="C6" s="24" t="str">
        <f>VLOOKUP(A6,LAMal!A:B,2,FALSE)</f>
        <v>Actif</v>
      </c>
      <c r="D6" s="24" t="str">
        <f>VLOOKUP(A6,'Lieu-vie'!B:S,18,FALSE)</f>
        <v>0000016201 - Actif</v>
      </c>
      <c r="E6" s="24" t="str">
        <f t="shared" si="5"/>
        <v>Actif</v>
      </c>
      <c r="F6" s="24" t="str">
        <f>VLOOKUP(A6,Qlik!A:C,3,FALSE)</f>
        <v>Adulte-Section A</v>
      </c>
      <c r="G6" s="24">
        <f>VLOOKUP(A6,'Lieu-vie'!B:R,16,FALSE)</f>
        <v>258</v>
      </c>
      <c r="H6" s="24" t="str">
        <f>VLOOKUP(A6,'Lieu-vie'!B:R,17,FALSE)</f>
        <v>Meister Catherine</v>
      </c>
      <c r="I6" s="70">
        <f>VLOOKUP(G6,'Gest.-IPA'!D:H,5,FALSE)</f>
        <v>58</v>
      </c>
      <c r="J6" s="24">
        <f>VLOOKUP(A6,Qlik!A:F,4,FALSE)</f>
        <v>13385</v>
      </c>
      <c r="K6" s="70" t="str">
        <f>VLOOKUP(A6,LAMal!A:AK,37,FALSE)</f>
        <v>Moser Alexandra Grace 25.10.1982</v>
      </c>
      <c r="L6" s="70"/>
      <c r="M6" s="70"/>
      <c r="N6" s="87" t="str">
        <f t="shared" si="1"/>
        <v>5.10.1982</v>
      </c>
      <c r="O6" s="70"/>
      <c r="P6" s="24" t="str">
        <f>VLOOKUP(A6,Qlik!A:F,5,FALSE)</f>
        <v>Moser</v>
      </c>
      <c r="Q6" s="24" t="str">
        <f>VLOOKUP(A6,Qlik!A:F,6,FALSE)</f>
        <v>Alexandra Grace</v>
      </c>
      <c r="R6" s="25">
        <f>VLOOKUP(A6,Qlik!A:L,12,FALSE)</f>
        <v>30249</v>
      </c>
      <c r="S6" s="24">
        <f>VLOOKUP(A6,Qlik!A:M,13,FALSE)</f>
        <v>34</v>
      </c>
      <c r="T6" s="24" t="str">
        <f t="shared" si="6"/>
        <v>Adulte</v>
      </c>
      <c r="U6" s="24">
        <f>VLOOKUP(A6,Qlik!A:V,14,FALSE)</f>
        <v>0</v>
      </c>
      <c r="V6" s="24" t="str">
        <f>VLOOKUP(A6,Qlik!A:BF,15,FALSE)</f>
        <v>Célibataire</v>
      </c>
      <c r="W6" s="24" t="str">
        <f>VLOOKUP(A6,Qlik!A:BG,16,FALSE)</f>
        <v>Féminin</v>
      </c>
      <c r="X6" s="24" t="str">
        <f>VLOOKUP('Tab.-Job'!A6,Qlik!A:Y,17,FALSE)</f>
        <v>Suisse</v>
      </c>
      <c r="Y6" s="24">
        <f>VLOOKUP(A6,Qlik!A:Y,24,FALSE)</f>
        <v>0</v>
      </c>
      <c r="Z6" s="24" t="str">
        <f>VLOOKUP(A6,'Lieu-vie'!B:G,3,FALSE)</f>
        <v xml:space="preserve">Fondation Aigues-Vertes  </v>
      </c>
      <c r="AA6" s="24" t="str">
        <f>VLOOKUP(A6,'Lieu-vie'!B:F,4,FALSE)</f>
        <v>Foyer adulte</v>
      </c>
      <c r="AB6" s="70"/>
      <c r="AC6" s="70"/>
      <c r="AD6" s="70"/>
      <c r="AE6" s="70"/>
      <c r="AF6" s="24" t="str">
        <f>VLOOKUP(A6,'Lieu-vie'!B:G,6,FALSE)</f>
        <v>Rte de Chèvres 29, 1233 BERNEX</v>
      </c>
      <c r="AG6" s="24">
        <f>VLOOKUP(A6,Qlik!A:BC,49,FALSE)</f>
        <v>0</v>
      </c>
      <c r="AH6" s="24">
        <f>VLOOKUP(A6,Qlik!A:BD,50,FALSE)</f>
        <v>0</v>
      </c>
      <c r="AI6" s="24" t="str">
        <f>VLOOKUP(A6,Qlik!A:BF,51,FALSE)</f>
        <v>1233</v>
      </c>
      <c r="AJ6" s="24" t="str">
        <f>VLOOKUP(A6,Qlik!A:BF,52,FALSE)</f>
        <v>BERNEX</v>
      </c>
      <c r="AK6" s="24" t="str">
        <f>VLOOKUP(A6,LAMal!A:W,10,FALSE)</f>
        <v>Css Chretienne Sociale Suisse Geneve1204_0</v>
      </c>
      <c r="AL6" s="24" t="str">
        <f t="shared" si="7"/>
        <v>Css Chr</v>
      </c>
      <c r="AM6" s="24" t="str">
        <f>VLOOKUP(A6,LAMal!A:G,7,FALSE)</f>
        <v>10-011-244-135</v>
      </c>
      <c r="AN6" s="24" t="str">
        <f>VLOOKUP(A6,LAMal!A:K,11,FALSE)</f>
        <v>FMX gérés par Aigues-Vertes.</v>
      </c>
      <c r="AO6" s="27">
        <f>VLOOKUP(A6,LAMal!A:W,22,FALSE)</f>
        <v>578</v>
      </c>
      <c r="AP6" s="59">
        <f>VLOOKUP(A6,LAMal!A:X,23,FALSE)</f>
        <v>300</v>
      </c>
      <c r="AQ6" s="27"/>
      <c r="AR6" s="71">
        <f t="shared" si="8"/>
        <v>-578</v>
      </c>
      <c r="AS6" s="27">
        <f>VLOOKUP(B6,Balance!D:L,9,FALSE)</f>
        <v>268.35000000000002</v>
      </c>
      <c r="AT6" s="27"/>
      <c r="AU6" s="27"/>
    </row>
    <row r="7" spans="1:47" x14ac:dyDescent="0.2">
      <c r="A7" s="24">
        <v>334</v>
      </c>
      <c r="B7" s="24" t="str">
        <f>VLOOKUP(A7,LAMal!A:C,3,FALSE)</f>
        <v>0000033401</v>
      </c>
      <c r="C7" s="24" t="str">
        <f>VLOOKUP(A7,LAMal!A:B,2,FALSE)</f>
        <v>Actif</v>
      </c>
      <c r="D7" s="24" t="str">
        <f>VLOOKUP(A7,'Lieu-vie'!B:S,18,FALSE)</f>
        <v>0000033401 - Actif</v>
      </c>
      <c r="E7" s="24" t="str">
        <f t="shared" ref="E7" si="9">MID(D7,14,20)</f>
        <v>Actif</v>
      </c>
      <c r="F7" s="24" t="str">
        <f>VLOOKUP(A7,Qlik!A:C,3,FALSE)</f>
        <v>Adulte-Section B</v>
      </c>
      <c r="G7" s="24">
        <f>VLOOKUP(A7,'Lieu-vie'!B:R,16,FALSE)</f>
        <v>370</v>
      </c>
      <c r="H7" s="24" t="str">
        <f>VLOOKUP(A7,'Lieu-vie'!B:R,17,FALSE)</f>
        <v>Lutete André</v>
      </c>
      <c r="I7" s="70">
        <f>VLOOKUP(G7,'Gest.-IPA'!D:H,5,FALSE)</f>
        <v>70</v>
      </c>
      <c r="J7" s="24">
        <f>VLOOKUP(A7,Qlik!A:F,4,FALSE)</f>
        <v>13704</v>
      </c>
      <c r="K7" s="70" t="str">
        <f>VLOOKUP(A7,LAMal!A:AK,37,FALSE)</f>
        <v>Rossier Isabelle Henriette 29.09.1963</v>
      </c>
      <c r="L7" s="70"/>
      <c r="M7" s="70"/>
      <c r="N7" s="87" t="str">
        <f t="shared" si="1"/>
        <v>9.09.1963</v>
      </c>
      <c r="O7" s="70"/>
      <c r="P7" s="24" t="str">
        <f>VLOOKUP(A7,Qlik!A:F,5,FALSE)</f>
        <v>Rossier</v>
      </c>
      <c r="Q7" s="24" t="str">
        <f>VLOOKUP(A7,Qlik!A:F,6,FALSE)</f>
        <v>Isabelle Henriette</v>
      </c>
      <c r="R7" s="25">
        <f>VLOOKUP(A7,Qlik!A:L,12,FALSE)</f>
        <v>23283</v>
      </c>
      <c r="S7" s="24">
        <f>VLOOKUP(A7,Qlik!A:M,13,FALSE)</f>
        <v>53</v>
      </c>
      <c r="T7" s="24" t="str">
        <f t="shared" ref="T7" si="10">IF(S7+1&lt;=25,"Jeune","Adulte")</f>
        <v>Adulte</v>
      </c>
      <c r="U7" s="24">
        <f>VLOOKUP(A7,Qlik!A:V,14,FALSE)</f>
        <v>0</v>
      </c>
      <c r="V7" s="24" t="str">
        <f>VLOOKUP(A7,Qlik!A:BF,15,FALSE)</f>
        <v>Célibataire</v>
      </c>
      <c r="W7" s="24" t="str">
        <f>VLOOKUP(A7,Qlik!A:BG,16,FALSE)</f>
        <v>Féminin</v>
      </c>
      <c r="X7" s="24" t="str">
        <f>VLOOKUP('Tab.-Job'!A7,Qlik!A:Y,17,FALSE)</f>
        <v>Suisse</v>
      </c>
      <c r="Y7" s="24">
        <f>VLOOKUP(A7,Qlik!A:Y,24,FALSE)</f>
        <v>0</v>
      </c>
      <c r="Z7" s="24" t="str">
        <f>VLOOKUP(A7,'Lieu-vie'!B:G,3,FALSE)</f>
        <v xml:space="preserve">Ems Le Leman  </v>
      </c>
      <c r="AA7" s="24" t="str">
        <f>VLOOKUP(A7,'Lieu-vie'!B:F,4,FALSE)</f>
        <v>EMS</v>
      </c>
      <c r="AB7" s="70"/>
      <c r="AC7" s="70"/>
      <c r="AD7" s="70"/>
      <c r="AE7" s="70"/>
      <c r="AF7" s="24" t="str">
        <f>VLOOKUP(A7,'Lieu-vie'!B:G,6,FALSE)</f>
        <v>Rte d'Hermance 30, 1222 VESENAZ</v>
      </c>
      <c r="AG7" s="24">
        <f>VLOOKUP(A7,Qlik!A:BC,49,FALSE)</f>
        <v>0</v>
      </c>
      <c r="AH7" s="24">
        <f>VLOOKUP(A7,Qlik!A:BD,50,FALSE)</f>
        <v>0</v>
      </c>
      <c r="AI7" s="24">
        <f>VLOOKUP(A7,Qlik!A:BF,51,FALSE)</f>
        <v>0</v>
      </c>
      <c r="AJ7" s="24">
        <f>VLOOKUP(A7,Qlik!A:BF,52,FALSE)</f>
        <v>0</v>
      </c>
      <c r="AK7" s="24" t="str">
        <f>VLOOKUP(A7,LAMal!A:W,10,FALSE)</f>
        <v>Css Assurance Lausann1000_0</v>
      </c>
      <c r="AL7" s="24" t="str">
        <f t="shared" ref="AL7" si="11">MID(AK7,1,7)</f>
        <v>Css Ass</v>
      </c>
      <c r="AM7" s="24" t="str">
        <f>VLOOKUP(A7,LAMal!A:G,7,FALSE)</f>
        <v>10-010-877-035</v>
      </c>
      <c r="AN7" s="24" t="str">
        <f>VLOOKUP(A7,LAMal!A:K,11,FALSE)</f>
        <v>NON EMS Le Léman</v>
      </c>
      <c r="AO7" s="27">
        <f>VLOOKUP(A7,LAMal!A:W,22,FALSE)</f>
        <v>578</v>
      </c>
      <c r="AP7" s="59">
        <f>VLOOKUP(A7,LAMal!A:X,23,FALSE)</f>
        <v>300</v>
      </c>
      <c r="AQ7" s="27"/>
      <c r="AR7" s="71">
        <f t="shared" ref="AR7" si="12">AQ7-AO7</f>
        <v>-578</v>
      </c>
      <c r="AS7" s="27">
        <f>VLOOKUP(B7,Balance!D:L,9,FALSE)</f>
        <v>5624.55</v>
      </c>
      <c r="AT7" s="27"/>
      <c r="AU7" s="27"/>
    </row>
    <row r="8" spans="1:47" x14ac:dyDescent="0.2">
      <c r="A8" s="24">
        <v>1373</v>
      </c>
      <c r="B8" s="24" t="str">
        <f>VLOOKUP(A8,LAMal!A:C,3,FALSE)</f>
        <v>0000137301</v>
      </c>
      <c r="C8" s="24" t="str">
        <f>VLOOKUP(A8,LAMal!A:B,2,FALSE)</f>
        <v>Actif</v>
      </c>
      <c r="D8" s="24" t="str">
        <f>VLOOKUP(A8,'Lieu-vie'!B:S,18,FALSE)</f>
        <v>0000137301 - Actif</v>
      </c>
      <c r="E8" s="24" t="str">
        <f t="shared" ref="E8:E9" si="13">MID(D8,14,20)</f>
        <v>Actif</v>
      </c>
      <c r="F8" s="24" t="str">
        <f>VLOOKUP(A8,Qlik!A:C,3,FALSE)</f>
        <v>Adulte-Section C</v>
      </c>
      <c r="G8" s="24">
        <f>VLOOKUP(A8,'Lieu-vie'!B:R,16,FALSE)</f>
        <v>441</v>
      </c>
      <c r="H8" s="24" t="str">
        <f>VLOOKUP(A8,'Lieu-vie'!B:R,17,FALSE)</f>
        <v>Cirlini Françoise</v>
      </c>
      <c r="I8" s="70">
        <f>VLOOKUP(G8,'Gest.-IPA'!D:H,5,FALSE)</f>
        <v>41</v>
      </c>
      <c r="J8" s="24">
        <f>VLOOKUP(A8,Qlik!A:F,4,FALSE)</f>
        <v>13624</v>
      </c>
      <c r="K8" s="70" t="str">
        <f>VLOOKUP(A8,LAMal!A:AK,37,FALSE)</f>
        <v>Quirici Giovanni 12.02.1943</v>
      </c>
      <c r="L8" s="70"/>
      <c r="M8" s="70"/>
      <c r="N8" s="87" t="str">
        <f t="shared" si="1"/>
        <v>2.02.1943</v>
      </c>
      <c r="O8" s="70"/>
      <c r="P8" s="24" t="str">
        <f>VLOOKUP(A8,Qlik!A:F,5,FALSE)</f>
        <v>Quirici</v>
      </c>
      <c r="Q8" s="24" t="str">
        <f>VLOOKUP(A8,Qlik!A:F,6,FALSE)</f>
        <v>Giovanni</v>
      </c>
      <c r="R8" s="25">
        <f>VLOOKUP(A8,Qlik!A:L,12,FALSE)</f>
        <v>15749</v>
      </c>
      <c r="S8" s="24">
        <f>VLOOKUP(A8,Qlik!A:M,13,FALSE)</f>
        <v>74</v>
      </c>
      <c r="T8" s="24" t="str">
        <f t="shared" ref="T8:T9" si="14">IF(S8+1&lt;=25,"Jeune","Adulte")</f>
        <v>Adulte</v>
      </c>
      <c r="U8" s="24">
        <f>VLOOKUP(A8,Qlik!A:V,14,FALSE)</f>
        <v>0</v>
      </c>
      <c r="V8" s="24" t="str">
        <f>VLOOKUP(A8,Qlik!A:BF,15,FALSE)</f>
        <v>Célibataire</v>
      </c>
      <c r="W8" s="24" t="str">
        <f>VLOOKUP(A8,Qlik!A:BG,16,FALSE)</f>
        <v>Masculin</v>
      </c>
      <c r="X8" s="24" t="str">
        <f>VLOOKUP('Tab.-Job'!A8,Qlik!A:Y,17,FALSE)</f>
        <v>Suisse</v>
      </c>
      <c r="Y8" s="24">
        <f>VLOOKUP(A8,Qlik!A:Y,24,FALSE)</f>
        <v>0</v>
      </c>
      <c r="Z8" s="24" t="str">
        <f>VLOOKUP(A8,'Lieu-vie'!B:G,3,FALSE)</f>
        <v xml:space="preserve">Association Thais Maison Des Champs  </v>
      </c>
      <c r="AA8" s="24" t="str">
        <f>VLOOKUP(A8,'Lieu-vie'!B:F,4,FALSE)</f>
        <v>Foyer adulte</v>
      </c>
      <c r="AB8" s="70"/>
      <c r="AC8" s="70"/>
      <c r="AD8" s="70"/>
      <c r="AE8" s="70"/>
      <c r="AF8" s="24" t="str">
        <f>VLOOKUP(A8,'Lieu-vie'!B:G,6,FALSE)</f>
        <v>Rue des Bossons 31, 1213 ONEX</v>
      </c>
      <c r="AG8" s="24">
        <f>VLOOKUP(A8,Qlik!A:BC,49,FALSE)</f>
        <v>0</v>
      </c>
      <c r="AH8" s="24">
        <f>VLOOKUP(A8,Qlik!A:BD,50,FALSE)</f>
        <v>0</v>
      </c>
      <c r="AI8" s="24" t="str">
        <f>VLOOKUP(A8,Qlik!A:BF,51,FALSE)</f>
        <v>1233</v>
      </c>
      <c r="AJ8" s="24" t="str">
        <f>VLOOKUP(A8,Qlik!A:BF,52,FALSE)</f>
        <v>BERNEX</v>
      </c>
      <c r="AK8" s="24" t="str">
        <f>VLOOKUP(A8,LAMal!A:W,10,FALSE)</f>
        <v>Css Assurance Lausann1000_0</v>
      </c>
      <c r="AL8" s="24" t="str">
        <f t="shared" ref="AL8:AL9" si="15">MID(AK8,1,7)</f>
        <v>Css Ass</v>
      </c>
      <c r="AM8" s="24" t="str">
        <f>VLOOKUP(A8,LAMal!A:G,7,FALSE)</f>
        <v>10-010-872-226</v>
      </c>
      <c r="AN8" s="24" t="str">
        <f>VLOOKUP(A8,LAMal!A:K,11,FALSE)</f>
        <v>ok pour changement</v>
      </c>
      <c r="AO8" s="27">
        <f>VLOOKUP(A8,LAMal!A:W,22,FALSE)</f>
        <v>578</v>
      </c>
      <c r="AP8" s="59">
        <f>VLOOKUP(A8,LAMal!A:X,23,FALSE)</f>
        <v>300</v>
      </c>
      <c r="AQ8" s="27"/>
      <c r="AR8" s="71">
        <f t="shared" ref="AR8:AR9" si="16">AQ8-AO8</f>
        <v>-578</v>
      </c>
      <c r="AS8" s="27">
        <f>VLOOKUP(B8,Balance!D:L,9,FALSE)</f>
        <v>-370.2</v>
      </c>
      <c r="AT8" s="27"/>
      <c r="AU8" s="27"/>
    </row>
    <row r="9" spans="1:47" x14ac:dyDescent="0.2">
      <c r="A9" s="24">
        <v>1381</v>
      </c>
      <c r="B9" s="24" t="str">
        <f>VLOOKUP(A9,LAMal!A:C,3,FALSE)</f>
        <v>0000138101</v>
      </c>
      <c r="C9" s="24" t="str">
        <f>VLOOKUP(A9,LAMal!A:B,2,FALSE)</f>
        <v>Actif</v>
      </c>
      <c r="D9" s="24" t="str">
        <f>VLOOKUP(A9,'Lieu-vie'!B:S,18,FALSE)</f>
        <v>0000138101 - Actif</v>
      </c>
      <c r="E9" s="24" t="str">
        <f t="shared" si="13"/>
        <v>Actif</v>
      </c>
      <c r="F9" s="24" t="str">
        <f>VLOOKUP(A9,Qlik!A:C,3,FALSE)</f>
        <v>Adulte-Section C</v>
      </c>
      <c r="G9" s="24">
        <f>VLOOKUP(A9,'Lieu-vie'!B:R,16,FALSE)</f>
        <v>444</v>
      </c>
      <c r="H9" s="24" t="str">
        <f>VLOOKUP(A9,'Lieu-vie'!B:R,17,FALSE)</f>
        <v>Baki Nourredine</v>
      </c>
      <c r="I9" s="70">
        <f>VLOOKUP(G9,'Gest.-IPA'!D:H,5,FALSE)</f>
        <v>44</v>
      </c>
      <c r="J9" s="24">
        <f>VLOOKUP(A9,Qlik!A:F,4,FALSE)</f>
        <v>13266</v>
      </c>
      <c r="K9" s="70" t="str">
        <f>VLOOKUP(A9,LAMal!A:AK,37,FALSE)</f>
        <v>Marquis Adeline Charlotte Cécile 04.05.1988</v>
      </c>
      <c r="L9" s="70"/>
      <c r="M9" s="70"/>
      <c r="N9" s="87" t="str">
        <f t="shared" si="1"/>
        <v>4.05.1988</v>
      </c>
      <c r="O9" s="70"/>
      <c r="P9" s="24" t="str">
        <f>VLOOKUP(A9,Qlik!A:F,5,FALSE)</f>
        <v>Marquis</v>
      </c>
      <c r="Q9" s="24" t="str">
        <f>VLOOKUP(A9,Qlik!A:F,6,FALSE)</f>
        <v>Adeline Charlotte Cécile</v>
      </c>
      <c r="R9" s="25">
        <f>VLOOKUP(A9,Qlik!A:L,12,FALSE)</f>
        <v>32267</v>
      </c>
      <c r="S9" s="24">
        <f>VLOOKUP(A9,Qlik!A:M,13,FALSE)</f>
        <v>29</v>
      </c>
      <c r="T9" s="24" t="str">
        <f t="shared" si="14"/>
        <v>Adulte</v>
      </c>
      <c r="U9" s="24">
        <f>VLOOKUP(A9,Qlik!A:V,14,FALSE)</f>
        <v>0</v>
      </c>
      <c r="V9" s="24" t="str">
        <f>VLOOKUP(A9,Qlik!A:BF,15,FALSE)</f>
        <v>Célibataire</v>
      </c>
      <c r="W9" s="24" t="str">
        <f>VLOOKUP(A9,Qlik!A:BG,16,FALSE)</f>
        <v>Féminin</v>
      </c>
      <c r="X9" s="24" t="str">
        <f>VLOOKUP('Tab.-Job'!A9,Qlik!A:Y,17,FALSE)</f>
        <v>Suisse</v>
      </c>
      <c r="Y9" s="24">
        <f>VLOOKUP(A9,Qlik!A:Y,24,FALSE)</f>
        <v>0</v>
      </c>
      <c r="Z9" s="24" t="str">
        <f>VLOOKUP(A9,'Lieu-vie'!B:G,3,FALSE)</f>
        <v xml:space="preserve">Sans hébergeur </v>
      </c>
      <c r="AA9" s="24">
        <f>VLOOKUP(A9,'Lieu-vie'!B:F,4,FALSE)</f>
        <v>0</v>
      </c>
      <c r="AB9" s="70"/>
      <c r="AC9" s="70"/>
      <c r="AD9" s="70"/>
      <c r="AE9" s="70"/>
      <c r="AF9" s="24" t="str">
        <f>VLOOKUP(A9,'Lieu-vie'!B:G,6,FALSE)</f>
        <v>Rue Hoffmann 14, 1202 GENEVE</v>
      </c>
      <c r="AG9" s="24">
        <f>VLOOKUP(A9,Qlik!A:BC,49,FALSE)</f>
        <v>0</v>
      </c>
      <c r="AH9" s="24">
        <f>VLOOKUP(A9,Qlik!A:BD,50,FALSE)</f>
        <v>0</v>
      </c>
      <c r="AI9" s="24" t="str">
        <f>VLOOKUP(A9,Qlik!A:BF,51,FALSE)</f>
        <v>1202</v>
      </c>
      <c r="AJ9" s="24" t="str">
        <f>VLOOKUP(A9,Qlik!A:BF,52,FALSE)</f>
        <v>GENEVE</v>
      </c>
      <c r="AK9" s="24" t="str">
        <f>VLOOKUP(A9,LAMal!A:W,10,FALSE)</f>
        <v>Helsana Zurich8081_0</v>
      </c>
      <c r="AL9" s="24" t="str">
        <f t="shared" si="15"/>
        <v>Helsana</v>
      </c>
      <c r="AM9" s="24" t="str">
        <f>VLOOKUP(A9,LAMal!A:G,7,FALSE)</f>
        <v>60624038</v>
      </c>
      <c r="AN9" s="24" t="str">
        <f>VLOOKUP(A9,LAMal!A:K,11,FALSE)</f>
        <v>LCA</v>
      </c>
      <c r="AO9" s="27">
        <f>VLOOKUP(A9,LAMal!A:W,22,FALSE)</f>
        <v>77.599999999999994</v>
      </c>
      <c r="AP9" s="59">
        <f>VLOOKUP(A9,LAMal!A:X,23,FALSE)</f>
        <v>0</v>
      </c>
      <c r="AQ9" s="27"/>
      <c r="AR9" s="71">
        <f t="shared" si="16"/>
        <v>-77.599999999999994</v>
      </c>
      <c r="AS9" s="27">
        <f>VLOOKUP(B9,Balance!D:L,9,FALSE)</f>
        <v>2480.85</v>
      </c>
      <c r="AT9" s="27"/>
      <c r="AU9" s="27"/>
    </row>
    <row r="10" spans="1:47" x14ac:dyDescent="0.2">
      <c r="A10" s="24">
        <v>16805</v>
      </c>
      <c r="B10" s="24" t="str">
        <f>VLOOKUP(A10,LAMal!A:C,3,FALSE)</f>
        <v>0001680501</v>
      </c>
      <c r="C10" s="24" t="str">
        <f>VLOOKUP(A10,LAMal!A:B,2,FALSE)</f>
        <v>Actif</v>
      </c>
      <c r="D10" s="24" t="str">
        <f>VLOOKUP(A10,'Lieu-vie'!B:S,18,FALSE)</f>
        <v>0001680501 - Actif</v>
      </c>
      <c r="E10" s="24" t="str">
        <f t="shared" ref="E10" si="17">MID(D10,14,20)</f>
        <v>Actif</v>
      </c>
      <c r="F10" s="24" t="str">
        <f>VLOOKUP(A10,Qlik!A:C,3,FALSE)</f>
        <v>Adulte-Section A</v>
      </c>
      <c r="G10" s="24">
        <f>VLOOKUP(A10,'Lieu-vie'!B:R,16,FALSE)</f>
        <v>257</v>
      </c>
      <c r="H10" s="24" t="str">
        <f>VLOOKUP(A10,'Lieu-vie'!B:R,17,FALSE)</f>
        <v>Ly Sieu-Chou</v>
      </c>
      <c r="I10" s="70">
        <f>VLOOKUP(G10,'Gest.-IPA'!D:H,5,FALSE)</f>
        <v>57</v>
      </c>
      <c r="J10" s="24">
        <f>VLOOKUP(A10,Qlik!A:F,4,FALSE)</f>
        <v>88236</v>
      </c>
      <c r="K10" s="70" t="str">
        <f>VLOOKUP(A10,LAMal!A:AK,37,FALSE)</f>
        <v>Rossi Melanie Sara Anna 13.06.1983</v>
      </c>
      <c r="L10" s="70"/>
      <c r="M10" s="70"/>
      <c r="N10" s="87" t="str">
        <f t="shared" si="1"/>
        <v>3.06.1983</v>
      </c>
      <c r="O10" s="70"/>
      <c r="P10" s="24" t="str">
        <f>VLOOKUP(A10,Qlik!A:F,5,FALSE)</f>
        <v>Rossi</v>
      </c>
      <c r="Q10" s="24" t="str">
        <f>VLOOKUP(A10,Qlik!A:F,6,FALSE)</f>
        <v>Melanie Sara Anna</v>
      </c>
      <c r="R10" s="25">
        <f>VLOOKUP(A10,Qlik!A:L,12,FALSE)</f>
        <v>30480</v>
      </c>
      <c r="S10" s="24">
        <f>VLOOKUP(A10,Qlik!A:M,13,FALSE)</f>
        <v>34</v>
      </c>
      <c r="T10" s="24" t="str">
        <f t="shared" ref="T10" si="18">IF(S10+1&lt;=25,"Jeune","Adulte")</f>
        <v>Adulte</v>
      </c>
      <c r="U10" s="24">
        <f>VLOOKUP(A10,Qlik!A:V,14,FALSE)</f>
        <v>0</v>
      </c>
      <c r="V10" s="24" t="str">
        <f>VLOOKUP(A10,Qlik!A:BF,15,FALSE)</f>
        <v>Célibataire</v>
      </c>
      <c r="W10" s="24" t="str">
        <f>VLOOKUP(A10,Qlik!A:BG,16,FALSE)</f>
        <v>Féminin</v>
      </c>
      <c r="X10" s="24" t="str">
        <f>VLOOKUP('Tab.-Job'!A10,Qlik!A:Y,17,FALSE)</f>
        <v>Suisse</v>
      </c>
      <c r="Y10" s="24" t="str">
        <f>VLOOKUP(A10,Qlik!A:Y,24,FALSE)</f>
        <v>Attestation d'établissement</v>
      </c>
      <c r="Z10" s="24" t="str">
        <f>VLOOKUP(A10,'Lieu-vie'!B:G,3,FALSE)</f>
        <v xml:space="preserve">Sans hébergeur </v>
      </c>
      <c r="AA10" s="24">
        <f>VLOOKUP(A10,'Lieu-vie'!B:F,4,FALSE)</f>
        <v>0</v>
      </c>
      <c r="AB10" s="70"/>
      <c r="AC10" s="70"/>
      <c r="AD10" s="70"/>
      <c r="AE10" s="70"/>
      <c r="AF10" s="24" t="str">
        <f>VLOOKUP(A10,'Lieu-vie'!B:G,6,FALSE)</f>
        <v>Quai Cheval Blanc 1, 1227 Carouge</v>
      </c>
      <c r="AG10" s="24">
        <f>VLOOKUP(A10,Qlik!A:BC,49,FALSE)</f>
        <v>0</v>
      </c>
      <c r="AH10" s="24">
        <f>VLOOKUP(A10,Qlik!A:BD,50,FALSE)</f>
        <v>0</v>
      </c>
      <c r="AI10" s="24" t="str">
        <f>VLOOKUP(A10,Qlik!A:BF,51,FALSE)</f>
        <v>1227</v>
      </c>
      <c r="AJ10" s="24" t="str">
        <f>VLOOKUP(A10,Qlik!A:BF,52,FALSE)</f>
        <v>Carouge</v>
      </c>
      <c r="AK10" s="24" t="str">
        <f>VLOOKUP(A10,LAMal!A:W,10,FALSE)</f>
        <v>Avenir Assurance Maladie S.A Martign1920_0</v>
      </c>
      <c r="AL10" s="24" t="str">
        <f t="shared" ref="AL10" si="19">MID(AK10,1,7)</f>
        <v xml:space="preserve">Avenir </v>
      </c>
      <c r="AM10" s="24" t="str">
        <f>VLOOKUP(A10,LAMal!A:G,7,FALSE)</f>
        <v>5282270</v>
      </c>
      <c r="AN10" s="24" t="str">
        <f>VLOOKUP(A10,LAMal!A:K,11,FALSE)</f>
        <v>NON, famille</v>
      </c>
      <c r="AO10" s="27">
        <f>VLOOKUP(A10,LAMal!A:W,22,FALSE)</f>
        <v>458.7</v>
      </c>
      <c r="AP10" s="59">
        <f>VLOOKUP(A10,LAMal!A:X,23,FALSE)</f>
        <v>300</v>
      </c>
      <c r="AQ10" s="27"/>
      <c r="AR10" s="71">
        <f t="shared" ref="AR10" si="20">AQ10-AO10</f>
        <v>-458.7</v>
      </c>
      <c r="AS10" s="27">
        <f>VLOOKUP(B10,Balance!D:L,9,FALSE)</f>
        <v>1035.75</v>
      </c>
      <c r="AT10" s="27"/>
      <c r="AU10" s="27"/>
    </row>
    <row r="11" spans="1:47" x14ac:dyDescent="0.2">
      <c r="A11" s="24"/>
      <c r="B11" s="24"/>
      <c r="C11" s="24"/>
      <c r="D11" s="24"/>
      <c r="E11" s="24"/>
      <c r="F11" s="24"/>
      <c r="G11" s="24"/>
      <c r="H11" s="24"/>
      <c r="I11" s="70"/>
      <c r="J11" s="24"/>
      <c r="K11" s="70"/>
      <c r="L11" s="70"/>
      <c r="M11" s="70"/>
      <c r="N11" s="87"/>
      <c r="O11" s="70"/>
      <c r="P11" s="24"/>
      <c r="Q11" s="24"/>
      <c r="R11" s="25"/>
      <c r="S11" s="24"/>
      <c r="T11" s="24"/>
      <c r="U11" s="24"/>
      <c r="V11" s="24"/>
      <c r="W11" s="24"/>
      <c r="X11" s="24"/>
      <c r="Y11" s="24"/>
      <c r="Z11" s="24"/>
      <c r="AA11" s="70"/>
      <c r="AB11" s="70"/>
      <c r="AC11" s="70"/>
      <c r="AD11" s="70"/>
      <c r="AE11" s="70"/>
      <c r="AF11" s="24"/>
      <c r="AG11" s="24"/>
      <c r="AH11" s="24"/>
      <c r="AI11" s="24"/>
      <c r="AJ11" s="24"/>
      <c r="AK11" s="24"/>
      <c r="AL11" s="24"/>
      <c r="AM11" s="24"/>
      <c r="AN11" s="24"/>
      <c r="AO11" s="27"/>
      <c r="AP11" s="59"/>
      <c r="AQ11" s="27"/>
      <c r="AR11" s="71"/>
      <c r="AS11" s="27"/>
      <c r="AT11" s="27"/>
      <c r="AU11" s="27"/>
    </row>
    <row r="12" spans="1:47" x14ac:dyDescent="0.2">
      <c r="A12" s="24"/>
      <c r="B12" s="24"/>
      <c r="C12" s="24"/>
      <c r="D12" s="24"/>
      <c r="E12" s="24"/>
      <c r="F12" s="24"/>
      <c r="G12" s="24"/>
      <c r="H12" s="24"/>
      <c r="I12" s="70"/>
      <c r="J12" s="24"/>
      <c r="K12" s="70"/>
      <c r="L12" s="70"/>
      <c r="M12" s="70"/>
      <c r="N12" s="70"/>
      <c r="O12" s="70"/>
      <c r="P12" s="24"/>
      <c r="Q12" s="24"/>
      <c r="R12" s="25"/>
      <c r="S12" s="24"/>
      <c r="T12" s="24"/>
      <c r="U12" s="24"/>
      <c r="V12" s="24"/>
      <c r="W12" s="24"/>
      <c r="X12" s="24"/>
      <c r="Y12" s="24"/>
      <c r="Z12" s="24"/>
      <c r="AA12" s="70"/>
      <c r="AB12" s="70"/>
      <c r="AC12" s="70"/>
      <c r="AD12" s="70"/>
      <c r="AE12" s="70"/>
      <c r="AF12" s="24"/>
      <c r="AG12" s="24"/>
      <c r="AH12" s="24"/>
      <c r="AI12" s="24"/>
      <c r="AJ12" s="24"/>
      <c r="AK12" s="24"/>
      <c r="AL12" s="24"/>
      <c r="AM12" s="24"/>
      <c r="AN12" s="24"/>
      <c r="AO12" s="27"/>
      <c r="AP12" s="59"/>
      <c r="AQ12" s="27"/>
      <c r="AR12" s="71"/>
      <c r="AS12" s="27"/>
      <c r="AT12" s="27"/>
      <c r="AU12" s="27"/>
    </row>
    <row r="13" spans="1:47" x14ac:dyDescent="0.2">
      <c r="A13" s="24"/>
      <c r="B13" s="24"/>
      <c r="C13" s="24"/>
      <c r="D13" s="24"/>
      <c r="E13" s="24"/>
      <c r="F13" s="24"/>
      <c r="G13" s="24"/>
      <c r="H13" s="24"/>
      <c r="I13" s="70"/>
      <c r="J13" s="24"/>
      <c r="K13" s="70"/>
      <c r="L13" s="70"/>
      <c r="M13" s="70"/>
      <c r="N13" s="70"/>
      <c r="O13" s="70"/>
      <c r="P13" s="24"/>
      <c r="Q13" s="24"/>
      <c r="R13" s="25"/>
      <c r="S13" s="24"/>
      <c r="T13" s="24"/>
      <c r="U13" s="24"/>
      <c r="V13" s="24"/>
      <c r="W13" s="24"/>
      <c r="X13" s="24"/>
      <c r="Y13" s="24"/>
      <c r="Z13" s="24"/>
      <c r="AA13" s="70"/>
      <c r="AB13" s="70"/>
      <c r="AC13" s="70"/>
      <c r="AD13" s="70"/>
      <c r="AE13" s="70"/>
      <c r="AF13" s="24"/>
      <c r="AG13" s="24"/>
      <c r="AH13" s="24"/>
      <c r="AI13" s="24"/>
      <c r="AJ13" s="24"/>
      <c r="AK13" s="24"/>
      <c r="AL13" s="24"/>
      <c r="AM13" s="24"/>
      <c r="AN13" s="24"/>
      <c r="AO13" s="27"/>
      <c r="AP13" s="59"/>
      <c r="AQ13" s="27"/>
      <c r="AR13" s="71"/>
      <c r="AS13" s="27"/>
      <c r="AT13" s="27"/>
      <c r="AU13" s="27"/>
    </row>
    <row r="14" spans="1:47" x14ac:dyDescent="0.2">
      <c r="A14" s="24"/>
      <c r="B14" s="24"/>
      <c r="C14" s="24"/>
      <c r="D14" s="24"/>
      <c r="E14" s="24"/>
      <c r="F14" s="24"/>
      <c r="G14" s="24"/>
      <c r="H14" s="24"/>
      <c r="I14" s="70"/>
      <c r="J14" s="24"/>
      <c r="K14" s="70"/>
      <c r="L14" s="70"/>
      <c r="M14" s="70"/>
      <c r="N14" s="70"/>
      <c r="O14" s="70"/>
      <c r="P14" s="24"/>
      <c r="Q14" s="24"/>
      <c r="R14" s="25"/>
      <c r="S14" s="24"/>
      <c r="T14" s="24"/>
      <c r="U14" s="24"/>
      <c r="V14" s="24"/>
      <c r="W14" s="24"/>
      <c r="X14" s="24"/>
      <c r="Y14" s="24"/>
      <c r="Z14" s="24"/>
      <c r="AA14" s="70"/>
      <c r="AB14" s="70"/>
      <c r="AC14" s="70"/>
      <c r="AD14" s="70"/>
      <c r="AE14" s="70"/>
      <c r="AF14" s="24"/>
      <c r="AG14" s="24"/>
      <c r="AH14" s="24"/>
      <c r="AI14" s="24"/>
      <c r="AJ14" s="24"/>
      <c r="AK14" s="24"/>
      <c r="AL14" s="24"/>
      <c r="AM14" s="24"/>
      <c r="AN14" s="24"/>
      <c r="AO14" s="27"/>
      <c r="AP14" s="59"/>
      <c r="AQ14" s="27"/>
      <c r="AR14" s="71"/>
      <c r="AS14" s="27"/>
      <c r="AT14" s="27"/>
      <c r="AU14" s="27"/>
    </row>
    <row r="15" spans="1:47" x14ac:dyDescent="0.2">
      <c r="A15" s="24"/>
      <c r="B15" s="24"/>
      <c r="C15" s="24"/>
      <c r="D15" s="24"/>
      <c r="E15" s="24"/>
      <c r="F15" s="24"/>
      <c r="G15" s="24"/>
      <c r="H15" s="24"/>
      <c r="I15" s="70"/>
      <c r="J15" s="24"/>
      <c r="K15" s="70"/>
      <c r="L15" s="70"/>
      <c r="M15" s="70"/>
      <c r="N15" s="70"/>
      <c r="O15" s="70"/>
      <c r="P15" s="24"/>
      <c r="Q15" s="24"/>
      <c r="R15" s="25"/>
      <c r="S15" s="24"/>
      <c r="T15" s="24"/>
      <c r="U15" s="24"/>
      <c r="V15" s="24"/>
      <c r="W15" s="24"/>
      <c r="X15" s="24"/>
      <c r="Y15" s="24"/>
      <c r="Z15" s="24"/>
      <c r="AA15" s="70"/>
      <c r="AB15" s="70"/>
      <c r="AC15" s="70"/>
      <c r="AD15" s="70"/>
      <c r="AE15" s="70"/>
      <c r="AF15" s="24"/>
      <c r="AG15" s="24"/>
      <c r="AH15" s="24"/>
      <c r="AI15" s="24"/>
      <c r="AJ15" s="24"/>
      <c r="AK15" s="24"/>
      <c r="AL15" s="24"/>
      <c r="AM15" s="24"/>
      <c r="AN15" s="24"/>
      <c r="AO15" s="27"/>
      <c r="AP15" s="59"/>
      <c r="AQ15" s="27"/>
      <c r="AR15" s="71"/>
      <c r="AS15" s="27"/>
      <c r="AT15" s="27"/>
      <c r="AU15" s="27"/>
    </row>
    <row r="16" spans="1:47" x14ac:dyDescent="0.2">
      <c r="A16" s="24"/>
      <c r="B16" s="24"/>
      <c r="C16" s="24"/>
      <c r="D16" s="24"/>
      <c r="E16" s="24"/>
      <c r="F16" s="24"/>
      <c r="G16" s="24"/>
      <c r="H16" s="24"/>
      <c r="I16" s="70"/>
      <c r="J16" s="24"/>
      <c r="K16" s="70"/>
      <c r="L16" s="70"/>
      <c r="M16" s="70"/>
      <c r="N16" s="70"/>
      <c r="O16" s="70"/>
      <c r="P16" s="24"/>
      <c r="Q16" s="24"/>
      <c r="R16" s="25"/>
      <c r="S16" s="24"/>
      <c r="T16" s="24"/>
      <c r="U16" s="24"/>
      <c r="V16" s="24"/>
      <c r="W16" s="24"/>
      <c r="X16" s="24"/>
      <c r="Y16" s="24"/>
      <c r="Z16" s="24"/>
      <c r="AA16" s="70"/>
      <c r="AB16" s="70"/>
      <c r="AC16" s="70"/>
      <c r="AD16" s="70"/>
      <c r="AE16" s="70"/>
      <c r="AF16" s="24"/>
      <c r="AG16" s="24"/>
      <c r="AH16" s="24"/>
      <c r="AI16" s="24"/>
      <c r="AJ16" s="24"/>
      <c r="AK16" s="24"/>
      <c r="AL16" s="24"/>
      <c r="AM16" s="24"/>
      <c r="AN16" s="24"/>
      <c r="AO16" s="27"/>
      <c r="AP16" s="59"/>
      <c r="AQ16" s="27"/>
      <c r="AR16" s="71"/>
      <c r="AS16" s="27"/>
      <c r="AT16" s="27"/>
      <c r="AU16" s="27"/>
    </row>
    <row r="17" spans="1:47" x14ac:dyDescent="0.2">
      <c r="A17" s="24"/>
      <c r="B17" s="24"/>
      <c r="C17" s="24"/>
      <c r="D17" s="24"/>
      <c r="E17" s="24"/>
      <c r="F17" s="24"/>
      <c r="G17" s="24"/>
      <c r="H17" s="24"/>
      <c r="I17" s="70"/>
      <c r="J17" s="24"/>
      <c r="K17" s="70"/>
      <c r="L17" s="70"/>
      <c r="M17" s="70"/>
      <c r="N17" s="70"/>
      <c r="O17" s="70"/>
      <c r="P17" s="24"/>
      <c r="Q17" s="24"/>
      <c r="R17" s="25"/>
      <c r="S17" s="24"/>
      <c r="T17" s="24"/>
      <c r="U17" s="24"/>
      <c r="V17" s="24"/>
      <c r="W17" s="24"/>
      <c r="X17" s="24"/>
      <c r="Y17" s="24"/>
      <c r="Z17" s="24"/>
      <c r="AA17" s="70"/>
      <c r="AB17" s="70"/>
      <c r="AC17" s="70"/>
      <c r="AD17" s="70"/>
      <c r="AE17" s="70"/>
      <c r="AF17" s="24"/>
      <c r="AG17" s="24"/>
      <c r="AH17" s="24"/>
      <c r="AI17" s="24"/>
      <c r="AJ17" s="24"/>
      <c r="AK17" s="24"/>
      <c r="AL17" s="24"/>
      <c r="AM17" s="24"/>
      <c r="AN17" s="24"/>
      <c r="AO17" s="27"/>
      <c r="AP17" s="59"/>
      <c r="AQ17" s="27"/>
      <c r="AR17" s="71"/>
      <c r="AS17" s="27"/>
      <c r="AT17" s="27"/>
      <c r="AU17" s="27"/>
    </row>
    <row r="18" spans="1:47" x14ac:dyDescent="0.2">
      <c r="A18" s="24"/>
      <c r="B18" s="24"/>
      <c r="C18" s="24"/>
      <c r="D18" s="24"/>
      <c r="E18" s="24"/>
      <c r="F18" s="24"/>
      <c r="G18" s="24"/>
      <c r="H18" s="24"/>
      <c r="I18" s="70"/>
      <c r="J18" s="24"/>
      <c r="K18" s="70"/>
      <c r="L18" s="70"/>
      <c r="M18" s="70"/>
      <c r="N18" s="70"/>
      <c r="O18" s="70"/>
      <c r="P18" s="24"/>
      <c r="Q18" s="24"/>
      <c r="R18" s="25"/>
      <c r="S18" s="24"/>
      <c r="T18" s="24"/>
      <c r="U18" s="24"/>
      <c r="V18" s="24"/>
      <c r="W18" s="24"/>
      <c r="X18" s="24"/>
      <c r="Y18" s="24"/>
      <c r="Z18" s="24"/>
      <c r="AA18" s="70"/>
      <c r="AB18" s="70"/>
      <c r="AC18" s="70"/>
      <c r="AD18" s="70"/>
      <c r="AE18" s="70"/>
      <c r="AF18" s="24"/>
      <c r="AG18" s="24"/>
      <c r="AH18" s="24"/>
      <c r="AI18" s="24"/>
      <c r="AJ18" s="24"/>
      <c r="AK18" s="24"/>
      <c r="AL18" s="24"/>
      <c r="AM18" s="24"/>
      <c r="AN18" s="24"/>
      <c r="AO18" s="27"/>
      <c r="AP18" s="59"/>
      <c r="AQ18" s="27"/>
      <c r="AR18" s="71"/>
      <c r="AS18" s="27"/>
      <c r="AT18" s="27"/>
      <c r="AU18" s="27"/>
    </row>
    <row r="19" spans="1:47" x14ac:dyDescent="0.2">
      <c r="A19" s="24"/>
      <c r="B19" s="24"/>
      <c r="C19" s="24"/>
      <c r="D19" s="24"/>
      <c r="E19" s="24"/>
      <c r="F19" s="24"/>
      <c r="G19" s="24"/>
      <c r="H19" s="24"/>
      <c r="I19" s="70"/>
      <c r="J19" s="24"/>
      <c r="K19" s="70"/>
      <c r="L19" s="70"/>
      <c r="M19" s="70"/>
      <c r="N19" s="70"/>
      <c r="O19" s="70"/>
      <c r="P19" s="24"/>
      <c r="Q19" s="24"/>
      <c r="R19" s="25"/>
      <c r="S19" s="24"/>
      <c r="T19" s="24"/>
      <c r="U19" s="24"/>
      <c r="V19" s="24"/>
      <c r="W19" s="24"/>
      <c r="X19" s="24"/>
      <c r="Y19" s="24"/>
      <c r="Z19" s="24"/>
      <c r="AA19" s="70"/>
      <c r="AB19" s="70"/>
      <c r="AC19" s="70"/>
      <c r="AD19" s="70"/>
      <c r="AE19" s="70"/>
      <c r="AF19" s="24"/>
      <c r="AG19" s="24"/>
      <c r="AH19" s="24"/>
      <c r="AI19" s="24"/>
      <c r="AJ19" s="24"/>
      <c r="AK19" s="24"/>
      <c r="AL19" s="24"/>
      <c r="AM19" s="24"/>
      <c r="AN19" s="24"/>
      <c r="AO19" s="27"/>
      <c r="AP19" s="59"/>
      <c r="AQ19" s="27"/>
      <c r="AR19" s="71"/>
      <c r="AS19" s="27"/>
      <c r="AT19" s="27"/>
      <c r="AU19" s="27"/>
    </row>
  </sheetData>
  <autoFilter ref="A1:AU10"/>
  <sortState ref="A2:BF2706">
    <sortCondition ref="A2:A2706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Qlik</vt:lpstr>
      <vt:lpstr>Lieu-vie</vt:lpstr>
      <vt:lpstr>Balance</vt:lpstr>
      <vt:lpstr>LAMal</vt:lpstr>
      <vt:lpstr>Médecin-EMS</vt:lpstr>
      <vt:lpstr>Gest.-IPA</vt:lpstr>
      <vt:lpstr>Prime 2018</vt:lpstr>
      <vt:lpstr>Tab.-Job</vt:lpstr>
      <vt:lpstr>'Médecin-EMS'!Impression_des_titres</vt:lpstr>
      <vt:lpstr>'Médecin-EMS'!Zone_d_impression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HPS</cp:lastModifiedBy>
  <dcterms:created xsi:type="dcterms:W3CDTF">2017-07-21T06:35:42Z</dcterms:created>
  <dcterms:modified xsi:type="dcterms:W3CDTF">2017-09-20T17:31:34Z</dcterms:modified>
</cp:coreProperties>
</file>