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.leonard\Desktop\Devis Excel\vba\"/>
    </mc:Choice>
  </mc:AlternateContent>
  <bookViews>
    <workbookView xWindow="240" yWindow="60" windowWidth="20115" windowHeight="8010" activeTab="1"/>
  </bookViews>
  <sheets>
    <sheet name="Devis" sheetId="1" r:id="rId1"/>
    <sheet name="recap" sheetId="8" r:id="rId2"/>
    <sheet name="Activités" sheetId="2" r:id="rId3"/>
    <sheet name="Produits-Base de données" sheetId="3" r:id="rId4"/>
    <sheet name="produits" sheetId="6" r:id="rId5"/>
  </sheets>
  <calcPr calcId="171027"/>
</workbook>
</file>

<file path=xl/calcChain.xml><?xml version="1.0" encoding="utf-8"?>
<calcChain xmlns="http://schemas.openxmlformats.org/spreadsheetml/2006/main">
  <c r="T96" i="8" l="1"/>
  <c r="T91" i="8"/>
  <c r="T90" i="8"/>
  <c r="H128" i="8" l="1"/>
  <c r="H125" i="8"/>
  <c r="H127" i="8"/>
  <c r="H126" i="8"/>
  <c r="H120" i="8"/>
  <c r="H119" i="8"/>
  <c r="H112" i="8"/>
  <c r="H113" i="8"/>
  <c r="H111" i="8"/>
  <c r="H110" i="8"/>
  <c r="H36" i="8"/>
  <c r="H35" i="8" l="1"/>
  <c r="H106" i="8"/>
  <c r="M108" i="8"/>
  <c r="M107" i="8"/>
  <c r="N108" i="8"/>
  <c r="N107" i="8"/>
  <c r="M104" i="8"/>
  <c r="M103" i="8"/>
  <c r="H102" i="8"/>
  <c r="H98" i="8"/>
  <c r="H95" i="8"/>
  <c r="H89" i="8"/>
  <c r="H88" i="8"/>
  <c r="H83" i="8"/>
  <c r="H82" i="8"/>
  <c r="H77" i="8"/>
  <c r="H78" i="8"/>
  <c r="T69" i="8"/>
  <c r="T68" i="8"/>
  <c r="H74" i="8"/>
  <c r="H72" i="8"/>
  <c r="H67" i="8"/>
  <c r="M63" i="8"/>
  <c r="H62" i="8"/>
  <c r="H61" i="8"/>
  <c r="H60" i="8"/>
  <c r="H59" i="8"/>
  <c r="H58" i="8"/>
  <c r="H54" i="8"/>
  <c r="H53" i="8"/>
  <c r="H52" i="8"/>
  <c r="H50" i="8"/>
  <c r="H51" i="8"/>
  <c r="T48" i="8"/>
  <c r="H45" i="8"/>
  <c r="M92" i="8"/>
  <c r="M93" i="8"/>
  <c r="M70" i="8"/>
  <c r="M71" i="8"/>
  <c r="H42" i="8"/>
  <c r="H31" i="8"/>
  <c r="H27" i="8"/>
  <c r="I16" i="6" l="1"/>
  <c r="K16" i="6" s="1"/>
  <c r="K15" i="6"/>
  <c r="I15" i="6"/>
  <c r="K10" i="6"/>
  <c r="D10" i="6"/>
  <c r="K8" i="6"/>
  <c r="K9" i="6"/>
  <c r="K7" i="6"/>
  <c r="L8" i="6"/>
  <c r="L9" i="6"/>
  <c r="L7" i="6"/>
  <c r="L6" i="6"/>
  <c r="J6" i="6"/>
  <c r="K5" i="6"/>
  <c r="J5" i="6"/>
  <c r="H25" i="2" l="1"/>
  <c r="H10" i="2"/>
  <c r="K10" i="2" s="1"/>
  <c r="M10" i="2" s="1"/>
  <c r="L10" i="2" s="1"/>
  <c r="F22" i="2"/>
  <c r="M22" i="2" s="1"/>
  <c r="M21" i="2"/>
  <c r="E21" i="2"/>
  <c r="C27" i="2"/>
  <c r="J11" i="2"/>
  <c r="K11" i="2"/>
  <c r="M11" i="2" s="1"/>
  <c r="M20" i="2" s="1"/>
  <c r="F9" i="2"/>
  <c r="H11" i="2"/>
  <c r="G10" i="2"/>
  <c r="F10" i="2"/>
  <c r="G9" i="2"/>
  <c r="H9" i="2" s="1"/>
  <c r="K9" i="2" s="1"/>
  <c r="L11" i="2" l="1"/>
  <c r="M19" i="2"/>
  <c r="L18" i="2"/>
  <c r="J10" i="2"/>
  <c r="M9" i="2"/>
  <c r="L9" i="2" s="1"/>
  <c r="J9" i="2"/>
  <c r="K18" i="2" l="1"/>
</calcChain>
</file>

<file path=xl/sharedStrings.xml><?xml version="1.0" encoding="utf-8"?>
<sst xmlns="http://schemas.openxmlformats.org/spreadsheetml/2006/main" count="359" uniqueCount="213">
  <si>
    <t>norm</t>
  </si>
  <si>
    <t>Qt</t>
  </si>
  <si>
    <t>Total</t>
  </si>
  <si>
    <t>total</t>
  </si>
  <si>
    <t>tarif</t>
  </si>
  <si>
    <t>U</t>
  </si>
  <si>
    <t>TP</t>
  </si>
  <si>
    <t>Main d'oeuvre</t>
  </si>
  <si>
    <t>conso</t>
  </si>
  <si>
    <t>€/U</t>
  </si>
  <si>
    <t>Materiaux</t>
  </si>
  <si>
    <t>coût tot</t>
  </si>
  <si>
    <t>Matériel</t>
  </si>
  <si>
    <t>Sous-traitance</t>
  </si>
  <si>
    <t>Prix revient</t>
  </si>
  <si>
    <t>%</t>
  </si>
  <si>
    <t>prix total</t>
  </si>
  <si>
    <t>Poste :</t>
  </si>
  <si>
    <t>Façade</t>
  </si>
  <si>
    <t>protections individuelles</t>
  </si>
  <si>
    <t>nettoyage</t>
  </si>
  <si>
    <t>h/m²</t>
  </si>
  <si>
    <t>min/m²</t>
  </si>
  <si>
    <t>jours</t>
  </si>
  <si>
    <t>Démolition 5cm</t>
  </si>
  <si>
    <t>Démolition 3cm</t>
  </si>
  <si>
    <t>nettoyage par sablage</t>
  </si>
  <si>
    <t>Protection ouvertures</t>
  </si>
  <si>
    <t>h/dm²</t>
  </si>
  <si>
    <t>rd(min/dm²)</t>
  </si>
  <si>
    <t>reparation</t>
  </si>
  <si>
    <t>MO</t>
  </si>
  <si>
    <t>Outils</t>
  </si>
  <si>
    <t>pneumatiques</t>
  </si>
  <si>
    <t>euro/jour</t>
  </si>
  <si>
    <t>Compresseur</t>
  </si>
  <si>
    <t>MO/h</t>
  </si>
  <si>
    <t>Quantité:(m²)</t>
  </si>
  <si>
    <t>jour requis/m²</t>
  </si>
  <si>
    <t>jour tot</t>
  </si>
  <si>
    <t>prix MO/m²</t>
  </si>
  <si>
    <t>prix MO tot</t>
  </si>
  <si>
    <t>COEFF</t>
  </si>
  <si>
    <t>Seuil inférieur sablage</t>
  </si>
  <si>
    <t>euro tot</t>
  </si>
  <si>
    <t>seuil inférieur sablage</t>
  </si>
  <si>
    <t>(explications si on clique sur la cellule du debut)</t>
  </si>
  <si>
    <t>euro TOT (3cm)</t>
  </si>
  <si>
    <t>euro TOT (5cm)</t>
  </si>
  <si>
    <t>sableuse</t>
  </si>
  <si>
    <t>PRIX DIESEL</t>
  </si>
  <si>
    <t>euro/l</t>
  </si>
  <si>
    <t>Diesel (l/h)</t>
  </si>
  <si>
    <t>sable(kg/m²)</t>
  </si>
  <si>
    <t>euro/m²</t>
  </si>
  <si>
    <t>PRIX sac de sable 20kg</t>
  </si>
  <si>
    <t>euro</t>
  </si>
  <si>
    <t xml:space="preserve">         </t>
  </si>
  <si>
    <t>Storch</t>
  </si>
  <si>
    <t>tape orange</t>
  </si>
  <si>
    <t>prix (euro)</t>
  </si>
  <si>
    <t>ravago</t>
  </si>
  <si>
    <t>plastics</t>
  </si>
  <si>
    <t>16,75</t>
  </si>
  <si>
    <t>lunettes</t>
  </si>
  <si>
    <t>6,5</t>
  </si>
  <si>
    <t>salopette</t>
  </si>
  <si>
    <t>1,77</t>
  </si>
  <si>
    <t>sikagard</t>
  </si>
  <si>
    <t>674 lasur</t>
  </si>
  <si>
    <t>15 litres</t>
  </si>
  <si>
    <t>Généralités</t>
  </si>
  <si>
    <t>Etats des lieux A/P</t>
  </si>
  <si>
    <t>signalisation chantier</t>
  </si>
  <si>
    <t>protection ouvertures</t>
  </si>
  <si>
    <t>transport matériel A/R</t>
  </si>
  <si>
    <t>Installation du chantier</t>
  </si>
  <si>
    <t>placer et relier cables (elec/eau)</t>
  </si>
  <si>
    <t>création chemin d'accès</t>
  </si>
  <si>
    <t>conteneur déchets</t>
  </si>
  <si>
    <t>monte-charges</t>
  </si>
  <si>
    <t>aménagements (toilettes,...)</t>
  </si>
  <si>
    <t>vérifications finales</t>
  </si>
  <si>
    <t>échafaudages</t>
  </si>
  <si>
    <t>fourniture compresseur</t>
  </si>
  <si>
    <t>fourniture outils pneumatiques</t>
  </si>
  <si>
    <t>fourniture disqueuses</t>
  </si>
  <si>
    <t>fourniture sableuse</t>
  </si>
  <si>
    <t>diesel</t>
  </si>
  <si>
    <t>l/jour</t>
  </si>
  <si>
    <t>sable</t>
  </si>
  <si>
    <t>kg/m²</t>
  </si>
  <si>
    <t>remplacement armatures</t>
  </si>
  <si>
    <t>fournitures armatures</t>
  </si>
  <si>
    <t>application anti-rouille</t>
  </si>
  <si>
    <t>fourniture anti-rouille</t>
  </si>
  <si>
    <t>réparation au S488 sans profilage d'angle</t>
  </si>
  <si>
    <t>réparation au S488 avec profilage d'angle</t>
  </si>
  <si>
    <t>apporter et placer coffrage</t>
  </si>
  <si>
    <t>retirer coffrage</t>
  </si>
  <si>
    <t>fournitures coffrage</t>
  </si>
  <si>
    <t>fournitures mortier S488</t>
  </si>
  <si>
    <t>Réparation béton</t>
  </si>
  <si>
    <t>fourniture sable</t>
  </si>
  <si>
    <t>nettoyage haute-pression</t>
  </si>
  <si>
    <t>fourniture machine haute pression</t>
  </si>
  <si>
    <t>application couche primaire</t>
  </si>
  <si>
    <t>fourniture couche primaire</t>
  </si>
  <si>
    <t>fourniture protection 1 couche</t>
  </si>
  <si>
    <t>application protection 2 couches</t>
  </si>
  <si>
    <t>fourniture protection 2 couches</t>
  </si>
  <si>
    <t>Protection du béton</t>
  </si>
  <si>
    <t>hydrofugeage</t>
  </si>
  <si>
    <t>couche primaire</t>
  </si>
  <si>
    <t>application paillettes</t>
  </si>
  <si>
    <t>fourniture primaire</t>
  </si>
  <si>
    <t>fourniture decothane</t>
  </si>
  <si>
    <t>fourniture toile</t>
  </si>
  <si>
    <t>fourniture paillettes</t>
  </si>
  <si>
    <t>fourniture carrelage</t>
  </si>
  <si>
    <t>étancheité terasse</t>
  </si>
  <si>
    <t>système Stotherm</t>
  </si>
  <si>
    <t>pose profilé de base</t>
  </si>
  <si>
    <t>collage isolant</t>
  </si>
  <si>
    <t>fixation mecanique</t>
  </si>
  <si>
    <t>pose profilé d'angle</t>
  </si>
  <si>
    <t>pose armature/tissu</t>
  </si>
  <si>
    <t>application mortier</t>
  </si>
  <si>
    <t>application enduit de finition</t>
  </si>
  <si>
    <t>fourniture profilé de base</t>
  </si>
  <si>
    <t>fourniture isolant</t>
  </si>
  <si>
    <t>fourniture fixation mecanique</t>
  </si>
  <si>
    <t>fourniture tissu/armature</t>
  </si>
  <si>
    <t>fourniture profilé d'angle</t>
  </si>
  <si>
    <t>fourniture mortier</t>
  </si>
  <si>
    <t>fourniture enduit de finition</t>
  </si>
  <si>
    <t>fourniture fixation mécanique</t>
  </si>
  <si>
    <t>isolation</t>
  </si>
  <si>
    <t>dm²</t>
  </si>
  <si>
    <t>Marque</t>
  </si>
  <si>
    <t>Nom</t>
  </si>
  <si>
    <t>consommation</t>
  </si>
  <si>
    <t>l/m²</t>
  </si>
  <si>
    <t>prix</t>
  </si>
  <si>
    <t>Sika</t>
  </si>
  <si>
    <t>Monotop-910N</t>
  </si>
  <si>
    <t>prix/m²</t>
  </si>
  <si>
    <t>densité (kg/l)</t>
  </si>
  <si>
    <t>prix/kg</t>
  </si>
  <si>
    <t>conditionnement(kg ou l)</t>
  </si>
  <si>
    <t>Monotop-410R</t>
  </si>
  <si>
    <t>apparence</t>
  </si>
  <si>
    <t>poudre</t>
  </si>
  <si>
    <t>kg/dm³</t>
  </si>
  <si>
    <t>prix/dm³</t>
  </si>
  <si>
    <t>Viscobond</t>
  </si>
  <si>
    <t>liquide</t>
  </si>
  <si>
    <t>Sikagard 674 lasur</t>
  </si>
  <si>
    <t>Sikabonding primair</t>
  </si>
  <si>
    <t>Reemat premium</t>
  </si>
  <si>
    <t>Sikafloor 405 (2 couches)</t>
  </si>
  <si>
    <t>fourniture hydrofuge</t>
  </si>
  <si>
    <t>assurance tout risque chantier</t>
  </si>
  <si>
    <t>démolition des bétons - 3cm</t>
  </si>
  <si>
    <t>démolition 3cm</t>
  </si>
  <si>
    <t>démolition des bétons - 5cm</t>
  </si>
  <si>
    <t>demolition 5cm</t>
  </si>
  <si>
    <t>démolition des bétons - nettoyage par sablage</t>
  </si>
  <si>
    <t>sablage</t>
  </si>
  <si>
    <t>nettoyage après sablage</t>
  </si>
  <si>
    <t>produit anti-rouille</t>
  </si>
  <si>
    <t>découpage armatures</t>
  </si>
  <si>
    <t>fourniture disqueuse</t>
  </si>
  <si>
    <t>réparation sans profilage d'angle</t>
  </si>
  <si>
    <t>finition mortier (nettoyage,...)</t>
  </si>
  <si>
    <t>réparation avec profilage d'angle</t>
  </si>
  <si>
    <t>sablage du support</t>
  </si>
  <si>
    <t>nettoyage à l'eau haute-pression (karcher)</t>
  </si>
  <si>
    <t>peinture de protection 1 couche</t>
  </si>
  <si>
    <t>application 1 couche</t>
  </si>
  <si>
    <t>peinture de protection 2 couches</t>
  </si>
  <si>
    <t>fourniture diesel</t>
  </si>
  <si>
    <t>Eau haute-pression(karcher)</t>
  </si>
  <si>
    <t xml:space="preserve"> nettoyage haute-pression</t>
  </si>
  <si>
    <t xml:space="preserve"> fourniture karcher</t>
  </si>
  <si>
    <t xml:space="preserve"> application hydrofuge</t>
  </si>
  <si>
    <t>application hydrofuge</t>
  </si>
  <si>
    <t>Chape de pente (simple)</t>
  </si>
  <si>
    <t>mise en oeuvre chape</t>
  </si>
  <si>
    <t>fourniture ciment</t>
  </si>
  <si>
    <t>Chape de pente (double)</t>
  </si>
  <si>
    <t>Application décothane</t>
  </si>
  <si>
    <t>decothane première couche</t>
  </si>
  <si>
    <t>mise en place toile</t>
  </si>
  <si>
    <t>decothane deuxième couche</t>
  </si>
  <si>
    <t>fourniture pinceaux,rouleaux,...</t>
  </si>
  <si>
    <t>Mise en oeuvre paillette</t>
  </si>
  <si>
    <t>application couche de finition</t>
  </si>
  <si>
    <t>fourniture couche de finition</t>
  </si>
  <si>
    <t>fourniture pinceaux,rouleaux</t>
  </si>
  <si>
    <t>Mise en oeuvre carrelage</t>
  </si>
  <si>
    <t>pose mortier colle</t>
  </si>
  <si>
    <t>pose carrelage</t>
  </si>
  <si>
    <t>jointoiement</t>
  </si>
  <si>
    <t>fourniture mortier colle</t>
  </si>
  <si>
    <t>fourniture jointage</t>
  </si>
  <si>
    <t>m</t>
  </si>
  <si>
    <t>m²</t>
  </si>
  <si>
    <t>préparation support</t>
  </si>
  <si>
    <t>planches/dm²</t>
  </si>
  <si>
    <t>e=</t>
  </si>
  <si>
    <t>decoupage carrelage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</si>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</sst>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#\ ??/60"/>
    <numFmt numFmtId="166" formatCode="#\ ???/6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4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1" xfId="0" applyFont="1" applyBorder="1"/>
    <xf numFmtId="0" fontId="0" fillId="2" borderId="1" xfId="0" applyFont="1" applyFill="1" applyBorder="1"/>
    <xf numFmtId="0" fontId="0" fillId="3" borderId="1" xfId="0" applyFont="1" applyFill="1" applyBorder="1"/>
    <xf numFmtId="0" fontId="0" fillId="0" borderId="4" xfId="0" applyFont="1" applyBorder="1"/>
    <xf numFmtId="0" fontId="0" fillId="3" borderId="4" xfId="0" applyFont="1" applyFill="1" applyBorder="1"/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/>
    <xf numFmtId="0" fontId="0" fillId="0" borderId="10" xfId="0" applyFont="1" applyBorder="1"/>
    <xf numFmtId="0" fontId="0" fillId="2" borderId="10" xfId="0" applyFont="1" applyFill="1" applyBorder="1"/>
    <xf numFmtId="0" fontId="0" fillId="3" borderId="10" xfId="0" applyFont="1" applyFill="1" applyBorder="1"/>
    <xf numFmtId="0" fontId="0" fillId="0" borderId="11" xfId="0" applyFont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2" borderId="4" xfId="0" applyFont="1" applyFill="1" applyBorder="1"/>
    <xf numFmtId="0" fontId="0" fillId="0" borderId="16" xfId="0" applyFont="1" applyBorder="1"/>
    <xf numFmtId="0" fontId="0" fillId="0" borderId="17" xfId="0" applyFont="1" applyBorder="1"/>
    <xf numFmtId="0" fontId="0" fillId="2" borderId="17" xfId="0" applyFont="1" applyFill="1" applyBorder="1"/>
    <xf numFmtId="0" fontId="0" fillId="3" borderId="17" xfId="0" applyFont="1" applyFill="1" applyBorder="1"/>
    <xf numFmtId="0" fontId="0" fillId="0" borderId="18" xfId="0" applyFont="1" applyBorder="1"/>
    <xf numFmtId="0" fontId="0" fillId="0" borderId="12" xfId="0" applyFont="1" applyBorder="1"/>
    <xf numFmtId="0" fontId="0" fillId="0" borderId="13" xfId="0" applyFont="1" applyBorder="1"/>
    <xf numFmtId="0" fontId="0" fillId="0" borderId="2" xfId="0" applyFont="1" applyBorder="1"/>
    <xf numFmtId="0" fontId="0" fillId="0" borderId="3" xfId="0" applyFont="1" applyBorder="1"/>
    <xf numFmtId="0" fontId="0" fillId="2" borderId="2" xfId="0" applyFont="1" applyFill="1" applyBorder="1"/>
    <xf numFmtId="0" fontId="0" fillId="2" borderId="3" xfId="0" applyFont="1" applyFill="1" applyBorder="1"/>
    <xf numFmtId="0" fontId="0" fillId="0" borderId="14" xfId="0" applyFont="1" applyBorder="1"/>
    <xf numFmtId="0" fontId="0" fillId="0" borderId="15" xfId="0" applyFont="1" applyBorder="1"/>
    <xf numFmtId="0" fontId="2" fillId="2" borderId="20" xfId="0" applyFont="1" applyFill="1" applyBorder="1"/>
    <xf numFmtId="0" fontId="0" fillId="3" borderId="20" xfId="0" applyFont="1" applyFill="1" applyBorder="1"/>
    <xf numFmtId="0" fontId="0" fillId="0" borderId="0" xfId="0" applyBorder="1" applyAlignment="1"/>
    <xf numFmtId="164" fontId="0" fillId="0" borderId="0" xfId="0" applyNumberFormat="1"/>
    <xf numFmtId="164" fontId="0" fillId="0" borderId="0" xfId="0" applyNumberFormat="1" applyBorder="1" applyAlignment="1"/>
    <xf numFmtId="164" fontId="0" fillId="0" borderId="1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0" borderId="28" xfId="0" applyBorder="1" applyAlignment="1"/>
    <xf numFmtId="164" fontId="0" fillId="0" borderId="3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164" fontId="0" fillId="0" borderId="33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0" fillId="4" borderId="0" xfId="0" applyNumberFormat="1" applyFill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164" fontId="5" fillId="4" borderId="8" xfId="0" applyNumberFormat="1" applyFont="1" applyFill="1" applyBorder="1" applyAlignment="1">
      <alignment horizontal="center"/>
    </xf>
    <xf numFmtId="164" fontId="0" fillId="5" borderId="0" xfId="0" applyNumberFormat="1" applyFill="1" applyBorder="1" applyAlignment="1">
      <alignment horizontal="center"/>
    </xf>
    <xf numFmtId="164" fontId="6" fillId="6" borderId="0" xfId="0" applyNumberFormat="1" applyFont="1" applyFill="1" applyAlignment="1">
      <alignment horizontal="center"/>
    </xf>
    <xf numFmtId="165" fontId="0" fillId="0" borderId="4" xfId="0" applyNumberFormat="1" applyFont="1" applyBorder="1"/>
    <xf numFmtId="165" fontId="0" fillId="2" borderId="4" xfId="0" applyNumberFormat="1" applyFont="1" applyFill="1" applyBorder="1"/>
    <xf numFmtId="165" fontId="0" fillId="3" borderId="4" xfId="0" applyNumberFormat="1" applyFont="1" applyFill="1" applyBorder="1"/>
    <xf numFmtId="165" fontId="0" fillId="0" borderId="7" xfId="0" applyNumberFormat="1" applyFont="1" applyBorder="1"/>
    <xf numFmtId="0" fontId="0" fillId="0" borderId="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19" xfId="0" applyFont="1" applyBorder="1"/>
    <xf numFmtId="0" fontId="0" fillId="0" borderId="20" xfId="0" applyFont="1" applyBorder="1"/>
    <xf numFmtId="0" fontId="3" fillId="0" borderId="20" xfId="0" applyFont="1" applyBorder="1"/>
    <xf numFmtId="0" fontId="0" fillId="0" borderId="21" xfId="0" applyFont="1" applyBorder="1"/>
    <xf numFmtId="0" fontId="0" fillId="0" borderId="20" xfId="0" applyFont="1" applyBorder="1"/>
    <xf numFmtId="0" fontId="0" fillId="0" borderId="23" xfId="0" applyFont="1" applyBorder="1"/>
    <xf numFmtId="166" fontId="0" fillId="0" borderId="5" xfId="0" applyNumberFormat="1" applyFont="1" applyBorder="1"/>
    <xf numFmtId="166" fontId="0" fillId="0" borderId="4" xfId="0" applyNumberFormat="1" applyFont="1" applyBorder="1"/>
    <xf numFmtId="166" fontId="0" fillId="2" borderId="4" xfId="0" applyNumberFormat="1" applyFont="1" applyFill="1" applyBorder="1"/>
    <xf numFmtId="166" fontId="0" fillId="3" borderId="4" xfId="0" applyNumberFormat="1" applyFont="1" applyFill="1" applyBorder="1"/>
    <xf numFmtId="0" fontId="0" fillId="0" borderId="20" xfId="0" applyFont="1" applyFill="1" applyBorder="1"/>
    <xf numFmtId="0" fontId="1" fillId="0" borderId="23" xfId="0" applyFont="1" applyFill="1" applyBorder="1"/>
    <xf numFmtId="0" fontId="0" fillId="0" borderId="3" xfId="0" applyFont="1" applyFill="1" applyBorder="1"/>
    <xf numFmtId="0" fontId="0" fillId="0" borderId="1" xfId="0" applyFont="1" applyFill="1" applyBorder="1"/>
    <xf numFmtId="0" fontId="0" fillId="0" borderId="2" xfId="0" applyFont="1" applyFill="1" applyBorder="1"/>
    <xf numFmtId="165" fontId="0" fillId="0" borderId="4" xfId="0" applyNumberFormat="1" applyFont="1" applyFill="1" applyBorder="1"/>
    <xf numFmtId="0" fontId="0" fillId="0" borderId="10" xfId="0" applyFont="1" applyFill="1" applyBorder="1"/>
    <xf numFmtId="0" fontId="0" fillId="0" borderId="4" xfId="0" applyFont="1" applyFill="1" applyBorder="1"/>
    <xf numFmtId="0" fontId="0" fillId="0" borderId="17" xfId="0" applyFont="1" applyFill="1" applyBorder="1"/>
    <xf numFmtId="0" fontId="0" fillId="0" borderId="23" xfId="0" applyFont="1" applyFill="1" applyBorder="1"/>
    <xf numFmtId="0" fontId="0" fillId="0" borderId="20" xfId="0" applyFont="1" applyBorder="1"/>
    <xf numFmtId="0" fontId="0" fillId="0" borderId="23" xfId="0" applyFont="1" applyBorder="1"/>
    <xf numFmtId="0" fontId="0" fillId="0" borderId="0" xfId="0" applyFont="1"/>
    <xf numFmtId="0" fontId="0" fillId="0" borderId="19" xfId="0" applyFont="1" applyBorder="1"/>
    <xf numFmtId="0" fontId="0" fillId="0" borderId="20" xfId="0" applyFont="1" applyBorder="1"/>
    <xf numFmtId="0" fontId="3" fillId="0" borderId="20" xfId="0" applyFont="1" applyBorder="1"/>
    <xf numFmtId="0" fontId="0" fillId="0" borderId="21" xfId="0" applyFont="1" applyBorder="1"/>
    <xf numFmtId="0" fontId="0" fillId="0" borderId="19" xfId="0" applyFont="1" applyBorder="1"/>
    <xf numFmtId="0" fontId="0" fillId="0" borderId="22" xfId="0" applyFont="1" applyBorder="1"/>
    <xf numFmtId="0" fontId="0" fillId="0" borderId="20" xfId="0" applyFont="1" applyBorder="1"/>
    <xf numFmtId="0" fontId="0" fillId="0" borderId="23" xfId="0" applyFont="1" applyBorder="1"/>
    <xf numFmtId="0" fontId="3" fillId="0" borderId="20" xfId="0" applyFont="1" applyBorder="1"/>
    <xf numFmtId="0" fontId="3" fillId="0" borderId="23" xfId="0" applyFont="1" applyBorder="1"/>
    <xf numFmtId="0" fontId="0" fillId="2" borderId="20" xfId="0" applyFont="1" applyFill="1" applyBorder="1"/>
    <xf numFmtId="0" fontId="0" fillId="2" borderId="23" xfId="0" applyFont="1" applyFill="1" applyBorder="1"/>
    <xf numFmtId="0" fontId="1" fillId="3" borderId="20" xfId="0" applyFont="1" applyFill="1" applyBorder="1"/>
    <xf numFmtId="0" fontId="1" fillId="3" borderId="23" xfId="0" applyFont="1" applyFill="1" applyBorder="1"/>
    <xf numFmtId="0" fontId="0" fillId="0" borderId="21" xfId="0" applyFont="1" applyBorder="1"/>
    <xf numFmtId="0" fontId="0" fillId="0" borderId="24" xfId="0" applyFont="1" applyBorder="1"/>
    <xf numFmtId="164" fontId="0" fillId="0" borderId="0" xfId="0" applyNumberFormat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4" xfId="0" applyNumberFormat="1" applyFont="1" applyBorder="1" applyAlignment="1">
      <alignment horizontal="center"/>
    </xf>
    <xf numFmtId="164" fontId="0" fillId="0" borderId="10" xfId="0" applyNumberFormat="1" applyFont="1" applyBorder="1" applyAlignment="1">
      <alignment horizontal="center"/>
    </xf>
    <xf numFmtId="164" fontId="0" fillId="0" borderId="7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0" xfId="0" applyFont="1"/>
    <xf numFmtId="0" fontId="0" fillId="0" borderId="40" xfId="0" applyFont="1" applyBorder="1"/>
    <xf numFmtId="0" fontId="0" fillId="0" borderId="41" xfId="0" applyFont="1" applyBorder="1"/>
    <xf numFmtId="165" fontId="0" fillId="0" borderId="0" xfId="0" applyNumberFormat="1" applyFont="1"/>
    <xf numFmtId="165" fontId="0" fillId="0" borderId="5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1</xdr:row>
          <xdr:rowOff>47625</xdr:rowOff>
        </xdr:from>
        <xdr:to>
          <xdr:col>1</xdr:col>
          <xdr:colOff>847725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devis"/>
  <dimension ref="C1:AC300"/>
  <sheetViews>
    <sheetView zoomScale="80" zoomScaleNormal="80" workbookViewId="0">
      <selection activeCell="I5" sqref="I5"/>
    </sheetView>
  </sheetViews>
  <sheetFormatPr baseColWidth="10" defaultRowHeight="14.25" customHeight="1" x14ac:dyDescent="0.25"/>
  <cols>
    <col min="1" max="1" width="11.42578125" style="90"/>
    <col min="2" max="2" width="14.5703125" style="90" customWidth="1"/>
    <col min="3" max="3" width="27.42578125" style="90" customWidth="1"/>
    <col min="4" max="4" width="18.5703125" style="90" customWidth="1"/>
    <col min="5" max="5" width="27.140625" style="90" customWidth="1"/>
    <col min="6" max="6" width="9.85546875" style="90" customWidth="1"/>
    <col min="7" max="25" width="11.42578125" style="90"/>
    <col min="26" max="26" width="12.7109375" style="90" customWidth="1"/>
    <col min="27" max="16384" width="11.42578125" style="90"/>
  </cols>
  <sheetData>
    <row r="1" spans="3:29" ht="14.25" customHeight="1" thickBot="1" x14ac:dyDescent="0.3">
      <c r="D1" s="119"/>
      <c r="E1" s="119"/>
      <c r="I1" s="121"/>
    </row>
    <row r="2" spans="3:29" ht="14.25" customHeight="1" x14ac:dyDescent="0.25">
      <c r="C2" s="91"/>
      <c r="D2" s="95"/>
      <c r="E2" s="96"/>
      <c r="F2" s="24"/>
      <c r="G2" s="7"/>
      <c r="H2" s="23"/>
      <c r="I2" s="122"/>
      <c r="J2" s="7"/>
      <c r="K2" s="7" t="s">
        <v>7</v>
      </c>
      <c r="L2" s="7"/>
      <c r="M2" s="10"/>
      <c r="N2" s="24"/>
      <c r="O2" s="7"/>
      <c r="P2" s="7" t="s">
        <v>10</v>
      </c>
      <c r="Q2" s="7"/>
      <c r="R2" s="23"/>
      <c r="S2" s="6"/>
      <c r="T2" s="7" t="s">
        <v>12</v>
      </c>
      <c r="U2" s="7"/>
      <c r="V2" s="10"/>
      <c r="W2" s="24"/>
      <c r="X2" s="7" t="s">
        <v>13</v>
      </c>
      <c r="Y2" s="23"/>
      <c r="Z2" s="18" t="s">
        <v>14</v>
      </c>
      <c r="AA2" s="24"/>
      <c r="AB2" s="7" t="s">
        <v>16</v>
      </c>
      <c r="AC2" s="10"/>
    </row>
    <row r="3" spans="3:29" ht="14.25" customHeight="1" x14ac:dyDescent="0.25">
      <c r="C3" s="92"/>
      <c r="D3" s="97"/>
      <c r="E3" s="98"/>
      <c r="F3" s="26"/>
      <c r="G3" s="1"/>
      <c r="H3" s="25"/>
      <c r="I3" s="56"/>
      <c r="J3" s="1"/>
      <c r="K3" s="1"/>
      <c r="L3" s="1"/>
      <c r="M3" s="11"/>
      <c r="N3" s="26"/>
      <c r="O3" s="1"/>
      <c r="P3" s="1"/>
      <c r="Q3" s="1"/>
      <c r="R3" s="25"/>
      <c r="S3" s="4"/>
      <c r="T3" s="1"/>
      <c r="U3" s="1"/>
      <c r="V3" s="11"/>
      <c r="W3" s="26"/>
      <c r="X3" s="1"/>
      <c r="Y3" s="25"/>
      <c r="Z3" s="19"/>
      <c r="AA3" s="26"/>
      <c r="AB3" s="1"/>
      <c r="AC3" s="11"/>
    </row>
    <row r="4" spans="3:29" ht="14.25" customHeight="1" x14ac:dyDescent="0.3">
      <c r="C4" s="93" t="s">
        <v>17</v>
      </c>
      <c r="D4" s="99" t="s">
        <v>18</v>
      </c>
      <c r="E4" s="100"/>
      <c r="F4" s="26"/>
      <c r="G4" s="1"/>
      <c r="H4" s="25"/>
      <c r="I4" s="56"/>
      <c r="J4" s="1"/>
      <c r="K4" s="1"/>
      <c r="L4" s="1"/>
      <c r="M4" s="11"/>
      <c r="N4" s="26"/>
      <c r="O4" s="1"/>
      <c r="P4" s="1"/>
      <c r="Q4" s="1"/>
      <c r="R4" s="25"/>
      <c r="S4" s="4"/>
      <c r="T4" s="1"/>
      <c r="U4" s="1"/>
      <c r="V4" s="11"/>
      <c r="W4" s="26"/>
      <c r="X4" s="1"/>
      <c r="Y4" s="25"/>
      <c r="Z4" s="19"/>
      <c r="AA4" s="26"/>
      <c r="AB4" s="1"/>
      <c r="AC4" s="11"/>
    </row>
    <row r="5" spans="3:29" ht="14.25" customHeight="1" x14ac:dyDescent="0.25">
      <c r="C5" s="92"/>
      <c r="D5" s="97"/>
      <c r="E5" s="98"/>
      <c r="F5" s="26" t="s">
        <v>1</v>
      </c>
      <c r="G5" s="1" t="s">
        <v>5</v>
      </c>
      <c r="H5" s="25" t="s">
        <v>6</v>
      </c>
      <c r="I5" s="56" t="s">
        <v>0</v>
      </c>
      <c r="J5" s="1" t="s">
        <v>1</v>
      </c>
      <c r="K5" s="1" t="s">
        <v>3</v>
      </c>
      <c r="L5" s="1" t="s">
        <v>4</v>
      </c>
      <c r="M5" s="11" t="s">
        <v>3</v>
      </c>
      <c r="N5" s="26" t="s">
        <v>8</v>
      </c>
      <c r="O5" s="1" t="s">
        <v>5</v>
      </c>
      <c r="P5" s="1" t="s">
        <v>2</v>
      </c>
      <c r="Q5" s="1" t="s">
        <v>9</v>
      </c>
      <c r="R5" s="25" t="s">
        <v>3</v>
      </c>
      <c r="S5" s="4" t="s">
        <v>8</v>
      </c>
      <c r="T5" s="1" t="s">
        <v>5</v>
      </c>
      <c r="U5" s="1" t="s">
        <v>9</v>
      </c>
      <c r="V5" s="11" t="s">
        <v>11</v>
      </c>
      <c r="W5" s="26" t="s">
        <v>1</v>
      </c>
      <c r="X5" s="1" t="s">
        <v>9</v>
      </c>
      <c r="Y5" s="25" t="s">
        <v>3</v>
      </c>
      <c r="Z5" s="19" t="s">
        <v>3</v>
      </c>
      <c r="AA5" s="26" t="s">
        <v>15</v>
      </c>
      <c r="AB5" s="1" t="s">
        <v>9</v>
      </c>
      <c r="AC5" s="11" t="s">
        <v>2</v>
      </c>
    </row>
    <row r="6" spans="3:29" ht="14.25" customHeight="1" x14ac:dyDescent="0.25">
      <c r="C6" s="92"/>
      <c r="D6" s="97"/>
      <c r="E6" s="98"/>
      <c r="F6" s="26"/>
      <c r="G6" s="1"/>
      <c r="H6" s="25"/>
      <c r="I6" s="56"/>
      <c r="J6" s="1"/>
      <c r="K6" s="1"/>
      <c r="L6" s="1"/>
      <c r="M6" s="11"/>
      <c r="N6" s="26"/>
      <c r="O6" s="1"/>
      <c r="P6" s="1"/>
      <c r="Q6" s="1"/>
      <c r="R6" s="25"/>
      <c r="S6" s="4"/>
      <c r="T6" s="1"/>
      <c r="U6" s="1"/>
      <c r="V6" s="11"/>
      <c r="W6" s="26"/>
      <c r="X6" s="1"/>
      <c r="Y6" s="25"/>
      <c r="Z6" s="19"/>
      <c r="AA6" s="26"/>
      <c r="AB6" s="1"/>
      <c r="AC6" s="11"/>
    </row>
    <row r="7" spans="3:29" ht="14.25" customHeight="1" x14ac:dyDescent="0.25">
      <c r="C7" s="92"/>
      <c r="D7" s="97"/>
      <c r="E7" s="98"/>
      <c r="F7" s="26"/>
      <c r="G7" s="1"/>
      <c r="H7" s="25"/>
      <c r="I7" s="56"/>
      <c r="J7" s="1"/>
      <c r="K7" s="1"/>
      <c r="L7" s="1"/>
      <c r="M7" s="11"/>
      <c r="N7" s="26"/>
      <c r="O7" s="1"/>
      <c r="P7" s="1"/>
      <c r="Q7" s="1"/>
      <c r="R7" s="25"/>
      <c r="S7" s="4"/>
      <c r="T7" s="1"/>
      <c r="U7" s="1"/>
      <c r="V7" s="11"/>
      <c r="W7" s="26"/>
      <c r="X7" s="1"/>
      <c r="Y7" s="25"/>
      <c r="Z7" s="19"/>
      <c r="AA7" s="26"/>
      <c r="AB7" s="1"/>
      <c r="AC7" s="11"/>
    </row>
    <row r="8" spans="3:29" ht="14.25" customHeight="1" x14ac:dyDescent="0.25">
      <c r="C8" s="92"/>
      <c r="D8" s="97"/>
      <c r="E8" s="98"/>
      <c r="F8" s="26"/>
      <c r="G8" s="1"/>
      <c r="H8" s="25"/>
      <c r="I8" s="56"/>
      <c r="J8" s="1"/>
      <c r="K8" s="1"/>
      <c r="L8" s="1"/>
      <c r="M8" s="11"/>
      <c r="N8" s="26"/>
      <c r="O8" s="1"/>
      <c r="P8" s="1"/>
      <c r="Q8" s="1"/>
      <c r="R8" s="25"/>
      <c r="S8" s="4"/>
      <c r="T8" s="1"/>
      <c r="U8" s="1"/>
      <c r="V8" s="11"/>
      <c r="W8" s="26"/>
      <c r="X8" s="1"/>
      <c r="Y8" s="25"/>
      <c r="Z8" s="19"/>
      <c r="AA8" s="26"/>
      <c r="AB8" s="1"/>
      <c r="AC8" s="11"/>
    </row>
    <row r="9" spans="3:29" ht="14.25" customHeight="1" x14ac:dyDescent="0.25">
      <c r="C9" s="31" t="s">
        <v>102</v>
      </c>
      <c r="D9" s="101"/>
      <c r="E9" s="102"/>
      <c r="F9" s="28"/>
      <c r="G9" s="2"/>
      <c r="H9" s="27"/>
      <c r="I9" s="57"/>
      <c r="J9" s="2"/>
      <c r="K9" s="2"/>
      <c r="L9" s="2"/>
      <c r="M9" s="12"/>
      <c r="N9" s="28"/>
      <c r="O9" s="2"/>
      <c r="P9" s="2"/>
      <c r="Q9" s="2"/>
      <c r="R9" s="27"/>
      <c r="S9" s="17"/>
      <c r="T9" s="2"/>
      <c r="U9" s="2"/>
      <c r="V9" s="12"/>
      <c r="W9" s="28"/>
      <c r="X9" s="2"/>
      <c r="Y9" s="27"/>
      <c r="Z9" s="20"/>
      <c r="AA9" s="28"/>
      <c r="AB9" s="2"/>
      <c r="AC9" s="12"/>
    </row>
    <row r="10" spans="3:29" ht="14.25" customHeight="1" x14ac:dyDescent="0.25">
      <c r="C10" s="32"/>
      <c r="D10" s="103" t="s">
        <v>163</v>
      </c>
      <c r="E10" s="104"/>
      <c r="F10" s="16"/>
      <c r="G10" s="3"/>
      <c r="H10" s="15"/>
      <c r="I10" s="58"/>
      <c r="J10" s="3"/>
      <c r="K10" s="3"/>
      <c r="L10" s="3"/>
      <c r="M10" s="13"/>
      <c r="N10" s="16"/>
      <c r="O10" s="3"/>
      <c r="P10" s="3"/>
      <c r="Q10" s="3"/>
      <c r="R10" s="15"/>
      <c r="S10" s="5"/>
      <c r="T10" s="3"/>
      <c r="U10" s="3"/>
      <c r="V10" s="13"/>
      <c r="W10" s="16"/>
      <c r="X10" s="3"/>
      <c r="Y10" s="15"/>
      <c r="Z10" s="21"/>
      <c r="AA10" s="16"/>
      <c r="AB10" s="3"/>
      <c r="AC10" s="13"/>
    </row>
    <row r="11" spans="3:29" ht="14.25" customHeight="1" x14ac:dyDescent="0.25">
      <c r="C11" s="92"/>
      <c r="D11" s="97" t="s">
        <v>164</v>
      </c>
      <c r="E11" s="98"/>
      <c r="F11" s="26"/>
      <c r="G11" s="1"/>
      <c r="H11" s="25"/>
      <c r="I11" s="56">
        <v>0</v>
      </c>
      <c r="J11" s="1"/>
      <c r="K11" s="1"/>
      <c r="L11" s="1"/>
      <c r="M11" s="11"/>
      <c r="N11" s="26"/>
      <c r="O11" s="1"/>
      <c r="P11" s="1"/>
      <c r="Q11" s="1"/>
      <c r="R11" s="25"/>
      <c r="S11" s="4"/>
      <c r="T11" s="1"/>
      <c r="U11" s="1"/>
      <c r="V11" s="11"/>
      <c r="W11" s="26"/>
      <c r="X11" s="1"/>
      <c r="Y11" s="25"/>
      <c r="Z11" s="19"/>
      <c r="AA11" s="26"/>
      <c r="AB11" s="1"/>
      <c r="AC11" s="11"/>
    </row>
    <row r="12" spans="3:29" ht="14.25" customHeight="1" x14ac:dyDescent="0.25">
      <c r="C12" s="92"/>
      <c r="D12" s="97" t="s">
        <v>85</v>
      </c>
      <c r="E12" s="98"/>
      <c r="F12" s="26"/>
      <c r="G12" s="1"/>
      <c r="H12" s="25"/>
      <c r="I12" s="56"/>
      <c r="J12" s="1"/>
      <c r="K12" s="1"/>
      <c r="L12" s="1"/>
      <c r="M12" s="11"/>
      <c r="N12" s="26"/>
      <c r="O12" s="1"/>
      <c r="P12" s="1"/>
      <c r="Q12" s="1"/>
      <c r="R12" s="25"/>
      <c r="S12" s="4"/>
      <c r="T12" s="1" t="s">
        <v>23</v>
      </c>
      <c r="U12" s="1">
        <v>15</v>
      </c>
      <c r="V12" s="11"/>
      <c r="W12" s="26"/>
      <c r="X12" s="1"/>
      <c r="Y12" s="25"/>
      <c r="Z12" s="19"/>
      <c r="AA12" s="26"/>
      <c r="AB12" s="1"/>
      <c r="AC12" s="11"/>
    </row>
    <row r="13" spans="3:29" ht="14.25" customHeight="1" x14ac:dyDescent="0.25">
      <c r="C13" s="92"/>
      <c r="D13" s="97" t="s">
        <v>86</v>
      </c>
      <c r="E13" s="98"/>
      <c r="F13" s="26"/>
      <c r="G13" s="1"/>
      <c r="H13" s="25"/>
      <c r="I13" s="56"/>
      <c r="J13" s="1"/>
      <c r="K13" s="1"/>
      <c r="L13" s="1"/>
      <c r="M13" s="11"/>
      <c r="N13" s="26"/>
      <c r="O13" s="1"/>
      <c r="P13" s="1"/>
      <c r="Q13" s="1"/>
      <c r="R13" s="25"/>
      <c r="S13" s="4"/>
      <c r="T13" s="1" t="s">
        <v>23</v>
      </c>
      <c r="U13" s="1">
        <v>15</v>
      </c>
      <c r="V13" s="11"/>
      <c r="W13" s="26"/>
      <c r="X13" s="1"/>
      <c r="Y13" s="25"/>
      <c r="Z13" s="19"/>
      <c r="AA13" s="26"/>
      <c r="AB13" s="1"/>
      <c r="AC13" s="11"/>
    </row>
    <row r="14" spans="3:29" ht="14.25" customHeight="1" x14ac:dyDescent="0.25">
      <c r="C14" s="32"/>
      <c r="D14" s="103" t="s">
        <v>165</v>
      </c>
      <c r="E14" s="104"/>
      <c r="F14" s="16"/>
      <c r="G14" s="3"/>
      <c r="H14" s="15"/>
      <c r="I14" s="58"/>
      <c r="J14" s="3"/>
      <c r="K14" s="3"/>
      <c r="L14" s="3"/>
      <c r="M14" s="13"/>
      <c r="N14" s="16"/>
      <c r="O14" s="3"/>
      <c r="P14" s="3"/>
      <c r="Q14" s="3"/>
      <c r="R14" s="15"/>
      <c r="S14" s="5"/>
      <c r="T14" s="3"/>
      <c r="U14" s="3"/>
      <c r="V14" s="13"/>
      <c r="W14" s="16"/>
      <c r="X14" s="3"/>
      <c r="Y14" s="15"/>
      <c r="Z14" s="21"/>
      <c r="AA14" s="16"/>
      <c r="AB14" s="3"/>
      <c r="AC14" s="13"/>
    </row>
    <row r="15" spans="3:29" ht="14.25" customHeight="1" x14ac:dyDescent="0.25">
      <c r="C15" s="92"/>
      <c r="D15" s="97" t="s">
        <v>166</v>
      </c>
      <c r="E15" s="98"/>
      <c r="F15" s="26"/>
      <c r="G15" s="1"/>
      <c r="H15" s="25"/>
      <c r="I15" s="56">
        <v>0.25</v>
      </c>
      <c r="J15" s="1"/>
      <c r="K15" s="1"/>
      <c r="L15" s="1"/>
      <c r="M15" s="11"/>
      <c r="N15" s="26"/>
      <c r="O15" s="1"/>
      <c r="P15" s="1"/>
      <c r="Q15" s="1"/>
      <c r="R15" s="25"/>
      <c r="S15" s="4"/>
      <c r="T15" s="1"/>
      <c r="U15" s="1"/>
      <c r="V15" s="11"/>
      <c r="W15" s="26"/>
      <c r="X15" s="1"/>
      <c r="Y15" s="25"/>
      <c r="Z15" s="19"/>
      <c r="AA15" s="26"/>
      <c r="AB15" s="1"/>
      <c r="AC15" s="11"/>
    </row>
    <row r="16" spans="3:29" ht="14.25" customHeight="1" x14ac:dyDescent="0.25">
      <c r="C16" s="92"/>
      <c r="D16" s="97" t="s">
        <v>85</v>
      </c>
      <c r="E16" s="98"/>
      <c r="F16" s="26"/>
      <c r="G16" s="1"/>
      <c r="H16" s="25"/>
      <c r="I16" s="56"/>
      <c r="J16" s="1"/>
      <c r="K16" s="1"/>
      <c r="L16" s="1"/>
      <c r="M16" s="11"/>
      <c r="N16" s="26"/>
      <c r="O16" s="1"/>
      <c r="P16" s="1"/>
      <c r="Q16" s="1"/>
      <c r="R16" s="25"/>
      <c r="S16" s="4"/>
      <c r="T16" s="1" t="s">
        <v>23</v>
      </c>
      <c r="U16" s="1">
        <v>15</v>
      </c>
      <c r="V16" s="11"/>
      <c r="W16" s="26"/>
      <c r="X16" s="1"/>
      <c r="Y16" s="25"/>
      <c r="Z16" s="19"/>
      <c r="AA16" s="26"/>
      <c r="AB16" s="1"/>
      <c r="AC16" s="11"/>
    </row>
    <row r="17" spans="3:29" ht="14.25" customHeight="1" x14ac:dyDescent="0.25">
      <c r="C17" s="92"/>
      <c r="D17" s="97" t="s">
        <v>86</v>
      </c>
      <c r="E17" s="98"/>
      <c r="F17" s="26"/>
      <c r="G17" s="1"/>
      <c r="H17" s="25"/>
      <c r="I17" s="56"/>
      <c r="J17" s="1"/>
      <c r="K17" s="1"/>
      <c r="L17" s="1"/>
      <c r="M17" s="11"/>
      <c r="N17" s="26"/>
      <c r="O17" s="1"/>
      <c r="P17" s="1"/>
      <c r="Q17" s="1"/>
      <c r="R17" s="25"/>
      <c r="S17" s="4"/>
      <c r="T17" s="1" t="s">
        <v>23</v>
      </c>
      <c r="U17" s="1">
        <v>15</v>
      </c>
      <c r="V17" s="11"/>
      <c r="W17" s="26"/>
      <c r="X17" s="1"/>
      <c r="Y17" s="25"/>
      <c r="Z17" s="19"/>
      <c r="AA17" s="26"/>
      <c r="AB17" s="1"/>
      <c r="AC17" s="11"/>
    </row>
    <row r="18" spans="3:29" ht="14.25" customHeight="1" thickBot="1" x14ac:dyDescent="0.3">
      <c r="C18" s="94"/>
      <c r="D18" s="105"/>
      <c r="E18" s="106"/>
      <c r="F18" s="30"/>
      <c r="G18" s="9"/>
      <c r="H18" s="29"/>
      <c r="I18" s="59"/>
      <c r="J18" s="9"/>
      <c r="K18" s="9"/>
      <c r="L18" s="9"/>
      <c r="M18" s="14"/>
      <c r="N18" s="30"/>
      <c r="O18" s="9"/>
      <c r="P18" s="9"/>
      <c r="Q18" s="9"/>
      <c r="R18" s="29"/>
      <c r="S18" s="8"/>
      <c r="T18" s="9"/>
      <c r="U18" s="9"/>
      <c r="V18" s="14"/>
      <c r="W18" s="30"/>
      <c r="X18" s="9"/>
      <c r="Y18" s="29"/>
      <c r="Z18" s="22"/>
      <c r="AA18" s="30"/>
      <c r="AB18" s="9"/>
      <c r="AC18" s="14"/>
    </row>
    <row r="19" spans="3:29" ht="14.25" customHeight="1" x14ac:dyDescent="0.25">
      <c r="D19" s="120"/>
      <c r="E19" s="120"/>
      <c r="I19" s="121"/>
    </row>
    <row r="20" spans="3:29" ht="14.25" customHeight="1" x14ac:dyDescent="0.25">
      <c r="D20" s="118"/>
      <c r="E20" s="118"/>
      <c r="I20" s="121"/>
    </row>
    <row r="21" spans="3:29" ht="14.25" customHeight="1" x14ac:dyDescent="0.25">
      <c r="D21" s="118"/>
      <c r="E21" s="118"/>
      <c r="I21" s="121"/>
    </row>
    <row r="22" spans="3:29" ht="14.25" customHeight="1" x14ac:dyDescent="0.25">
      <c r="D22" s="118"/>
      <c r="E22" s="118"/>
      <c r="I22" s="121"/>
    </row>
    <row r="23" spans="3:29" ht="14.25" customHeight="1" x14ac:dyDescent="0.25">
      <c r="D23" s="118"/>
      <c r="E23" s="118"/>
      <c r="I23" s="121"/>
    </row>
    <row r="24" spans="3:29" ht="14.25" customHeight="1" x14ac:dyDescent="0.25">
      <c r="D24" s="118"/>
      <c r="E24" s="118"/>
      <c r="I24" s="121"/>
    </row>
    <row r="25" spans="3:29" ht="14.25" customHeight="1" x14ac:dyDescent="0.25">
      <c r="D25" s="118"/>
      <c r="E25" s="118"/>
      <c r="I25" s="121"/>
    </row>
    <row r="26" spans="3:29" ht="14.25" customHeight="1" x14ac:dyDescent="0.25">
      <c r="D26" s="118"/>
      <c r="E26" s="118"/>
      <c r="I26" s="121"/>
    </row>
    <row r="27" spans="3:29" ht="14.25" customHeight="1" x14ac:dyDescent="0.25">
      <c r="D27" s="118"/>
      <c r="E27" s="118"/>
      <c r="I27" s="121"/>
    </row>
    <row r="28" spans="3:29" ht="14.25" customHeight="1" x14ac:dyDescent="0.25">
      <c r="D28" s="118"/>
      <c r="E28" s="118"/>
      <c r="I28" s="121"/>
    </row>
    <row r="29" spans="3:29" ht="14.25" customHeight="1" x14ac:dyDescent="0.25">
      <c r="D29" s="118"/>
      <c r="E29" s="118"/>
      <c r="I29" s="121"/>
    </row>
    <row r="30" spans="3:29" ht="14.25" customHeight="1" x14ac:dyDescent="0.25">
      <c r="D30" s="118"/>
      <c r="E30" s="118"/>
      <c r="I30" s="121"/>
    </row>
    <row r="31" spans="3:29" ht="14.25" customHeight="1" x14ac:dyDescent="0.25">
      <c r="D31" s="118"/>
      <c r="E31" s="118"/>
      <c r="I31" s="121"/>
    </row>
    <row r="32" spans="3:29" ht="14.25" customHeight="1" x14ac:dyDescent="0.25">
      <c r="D32" s="118"/>
      <c r="E32" s="118"/>
      <c r="I32" s="121"/>
    </row>
    <row r="33" spans="4:9" ht="14.25" customHeight="1" x14ac:dyDescent="0.25">
      <c r="D33" s="118"/>
      <c r="E33" s="118"/>
      <c r="I33" s="121"/>
    </row>
    <row r="34" spans="4:9" ht="14.25" customHeight="1" x14ac:dyDescent="0.25">
      <c r="D34" s="118"/>
      <c r="E34" s="118"/>
      <c r="I34" s="121"/>
    </row>
    <row r="35" spans="4:9" ht="14.25" customHeight="1" x14ac:dyDescent="0.25">
      <c r="D35" s="118"/>
      <c r="E35" s="118"/>
      <c r="I35" s="121"/>
    </row>
    <row r="36" spans="4:9" ht="14.25" customHeight="1" x14ac:dyDescent="0.25">
      <c r="D36" s="118"/>
      <c r="E36" s="118"/>
      <c r="I36" s="121"/>
    </row>
    <row r="37" spans="4:9" ht="14.25" customHeight="1" x14ac:dyDescent="0.25">
      <c r="D37" s="118"/>
      <c r="E37" s="118"/>
      <c r="I37" s="121"/>
    </row>
    <row r="38" spans="4:9" ht="14.25" customHeight="1" x14ac:dyDescent="0.25">
      <c r="D38" s="118"/>
      <c r="E38" s="118"/>
      <c r="I38" s="121"/>
    </row>
    <row r="39" spans="4:9" ht="14.25" customHeight="1" x14ac:dyDescent="0.25">
      <c r="D39" s="118"/>
      <c r="E39" s="118"/>
      <c r="I39" s="121"/>
    </row>
    <row r="40" spans="4:9" ht="14.25" customHeight="1" x14ac:dyDescent="0.25">
      <c r="D40" s="118"/>
      <c r="E40" s="118"/>
      <c r="I40" s="121"/>
    </row>
    <row r="41" spans="4:9" ht="14.25" customHeight="1" x14ac:dyDescent="0.25">
      <c r="D41" s="118"/>
      <c r="E41" s="118"/>
      <c r="I41" s="121"/>
    </row>
    <row r="42" spans="4:9" ht="14.25" customHeight="1" x14ac:dyDescent="0.25">
      <c r="D42" s="118"/>
      <c r="E42" s="118"/>
      <c r="I42" s="121"/>
    </row>
    <row r="43" spans="4:9" ht="14.25" customHeight="1" x14ac:dyDescent="0.25">
      <c r="D43" s="118"/>
      <c r="E43" s="118"/>
      <c r="I43" s="121"/>
    </row>
    <row r="44" spans="4:9" ht="14.25" customHeight="1" x14ac:dyDescent="0.25">
      <c r="D44" s="118"/>
      <c r="E44" s="118"/>
      <c r="I44" s="121"/>
    </row>
    <row r="45" spans="4:9" ht="14.25" customHeight="1" x14ac:dyDescent="0.25">
      <c r="D45" s="118"/>
      <c r="E45" s="118"/>
      <c r="I45" s="121"/>
    </row>
    <row r="46" spans="4:9" ht="14.25" customHeight="1" x14ac:dyDescent="0.25">
      <c r="D46" s="118"/>
      <c r="E46" s="118"/>
      <c r="I46" s="121"/>
    </row>
    <row r="47" spans="4:9" ht="14.25" customHeight="1" x14ac:dyDescent="0.25">
      <c r="D47" s="118"/>
      <c r="E47" s="118"/>
      <c r="I47" s="121"/>
    </row>
    <row r="48" spans="4:9" ht="14.25" customHeight="1" x14ac:dyDescent="0.25">
      <c r="D48" s="118"/>
      <c r="E48" s="118"/>
      <c r="I48" s="121"/>
    </row>
    <row r="49" spans="4:9" ht="14.25" customHeight="1" x14ac:dyDescent="0.25">
      <c r="D49" s="118"/>
      <c r="E49" s="118"/>
      <c r="I49" s="121"/>
    </row>
    <row r="50" spans="4:9" ht="14.25" customHeight="1" x14ac:dyDescent="0.25">
      <c r="D50" s="118"/>
      <c r="E50" s="118"/>
      <c r="I50" s="121"/>
    </row>
    <row r="51" spans="4:9" ht="14.25" customHeight="1" x14ac:dyDescent="0.25">
      <c r="D51" s="118"/>
      <c r="E51" s="118"/>
      <c r="I51" s="121"/>
    </row>
    <row r="52" spans="4:9" ht="14.25" customHeight="1" x14ac:dyDescent="0.25">
      <c r="D52" s="118"/>
      <c r="E52" s="118"/>
      <c r="I52" s="121"/>
    </row>
    <row r="53" spans="4:9" ht="14.25" customHeight="1" x14ac:dyDescent="0.25">
      <c r="D53" s="118"/>
      <c r="E53" s="118"/>
      <c r="I53" s="121"/>
    </row>
    <row r="54" spans="4:9" ht="14.25" customHeight="1" x14ac:dyDescent="0.25">
      <c r="D54" s="118"/>
      <c r="E54" s="118"/>
      <c r="I54" s="121"/>
    </row>
    <row r="55" spans="4:9" ht="14.25" customHeight="1" x14ac:dyDescent="0.25">
      <c r="D55" s="118"/>
      <c r="E55" s="118"/>
      <c r="I55" s="121"/>
    </row>
    <row r="56" spans="4:9" ht="14.25" customHeight="1" x14ac:dyDescent="0.25">
      <c r="D56" s="118"/>
      <c r="E56" s="118"/>
      <c r="I56" s="121"/>
    </row>
    <row r="57" spans="4:9" ht="14.25" customHeight="1" x14ac:dyDescent="0.25">
      <c r="D57" s="118"/>
      <c r="E57" s="118"/>
      <c r="I57" s="121"/>
    </row>
    <row r="58" spans="4:9" ht="14.25" customHeight="1" x14ac:dyDescent="0.25">
      <c r="D58" s="118"/>
      <c r="E58" s="118"/>
      <c r="I58" s="121"/>
    </row>
    <row r="59" spans="4:9" ht="14.25" customHeight="1" x14ac:dyDescent="0.25">
      <c r="D59" s="118"/>
      <c r="E59" s="118"/>
      <c r="I59" s="121"/>
    </row>
    <row r="60" spans="4:9" ht="14.25" customHeight="1" x14ac:dyDescent="0.25">
      <c r="D60" s="118"/>
      <c r="E60" s="118"/>
      <c r="I60" s="121"/>
    </row>
    <row r="61" spans="4:9" ht="14.25" customHeight="1" x14ac:dyDescent="0.25">
      <c r="D61" s="118"/>
      <c r="E61" s="118"/>
      <c r="I61" s="121"/>
    </row>
    <row r="62" spans="4:9" ht="14.25" customHeight="1" x14ac:dyDescent="0.25">
      <c r="D62" s="118"/>
      <c r="E62" s="118"/>
      <c r="I62" s="121"/>
    </row>
    <row r="63" spans="4:9" ht="14.25" customHeight="1" x14ac:dyDescent="0.25">
      <c r="D63" s="118"/>
      <c r="E63" s="118"/>
      <c r="I63" s="121"/>
    </row>
    <row r="64" spans="4:9" ht="14.25" customHeight="1" x14ac:dyDescent="0.25">
      <c r="D64" s="118"/>
      <c r="E64" s="118"/>
      <c r="I64" s="121"/>
    </row>
    <row r="65" spans="4:9" ht="14.25" customHeight="1" x14ac:dyDescent="0.25">
      <c r="D65" s="118"/>
      <c r="E65" s="118"/>
      <c r="I65" s="121"/>
    </row>
    <row r="66" spans="4:9" ht="14.25" customHeight="1" x14ac:dyDescent="0.25">
      <c r="D66" s="118"/>
      <c r="E66" s="118"/>
      <c r="I66" s="121"/>
    </row>
    <row r="67" spans="4:9" ht="14.25" customHeight="1" x14ac:dyDescent="0.25">
      <c r="D67" s="118"/>
      <c r="E67" s="118"/>
      <c r="I67" s="121"/>
    </row>
    <row r="68" spans="4:9" ht="14.25" customHeight="1" x14ac:dyDescent="0.25">
      <c r="D68" s="118"/>
      <c r="E68" s="118"/>
      <c r="I68" s="121"/>
    </row>
    <row r="69" spans="4:9" ht="14.25" customHeight="1" x14ac:dyDescent="0.25">
      <c r="D69" s="118"/>
      <c r="E69" s="118"/>
      <c r="I69" s="121"/>
    </row>
    <row r="70" spans="4:9" ht="14.25" customHeight="1" x14ac:dyDescent="0.25">
      <c r="D70" s="118"/>
      <c r="E70" s="118"/>
      <c r="I70" s="121"/>
    </row>
    <row r="71" spans="4:9" ht="14.25" customHeight="1" x14ac:dyDescent="0.25">
      <c r="D71" s="118"/>
      <c r="E71" s="118"/>
      <c r="I71" s="121"/>
    </row>
    <row r="72" spans="4:9" ht="14.25" customHeight="1" x14ac:dyDescent="0.25">
      <c r="D72" s="118"/>
      <c r="E72" s="118"/>
      <c r="I72" s="121"/>
    </row>
    <row r="73" spans="4:9" ht="14.25" customHeight="1" x14ac:dyDescent="0.25">
      <c r="D73" s="118"/>
      <c r="E73" s="118"/>
      <c r="I73" s="121"/>
    </row>
    <row r="74" spans="4:9" ht="14.25" customHeight="1" x14ac:dyDescent="0.25">
      <c r="D74" s="118"/>
      <c r="E74" s="118"/>
      <c r="I74" s="121"/>
    </row>
    <row r="75" spans="4:9" ht="14.25" customHeight="1" x14ac:dyDescent="0.25">
      <c r="D75" s="118"/>
      <c r="E75" s="118"/>
      <c r="I75" s="121"/>
    </row>
    <row r="76" spans="4:9" ht="14.25" customHeight="1" x14ac:dyDescent="0.25">
      <c r="D76" s="118"/>
      <c r="E76" s="118"/>
      <c r="I76" s="121"/>
    </row>
    <row r="77" spans="4:9" ht="14.25" customHeight="1" x14ac:dyDescent="0.25">
      <c r="D77" s="118"/>
      <c r="E77" s="118"/>
      <c r="I77" s="121"/>
    </row>
    <row r="78" spans="4:9" ht="14.25" customHeight="1" x14ac:dyDescent="0.25">
      <c r="D78" s="118"/>
      <c r="E78" s="118"/>
      <c r="I78" s="121"/>
    </row>
    <row r="79" spans="4:9" ht="14.25" customHeight="1" x14ac:dyDescent="0.25">
      <c r="D79" s="118"/>
      <c r="E79" s="118"/>
      <c r="I79" s="121"/>
    </row>
    <row r="80" spans="4:9" ht="14.25" customHeight="1" x14ac:dyDescent="0.25">
      <c r="D80" s="118"/>
      <c r="E80" s="118"/>
      <c r="I80" s="121"/>
    </row>
    <row r="81" spans="4:9" ht="14.25" customHeight="1" x14ac:dyDescent="0.25">
      <c r="D81" s="118"/>
      <c r="E81" s="118"/>
      <c r="I81" s="121"/>
    </row>
    <row r="82" spans="4:9" ht="14.25" customHeight="1" x14ac:dyDescent="0.25">
      <c r="D82" s="118"/>
      <c r="E82" s="118"/>
      <c r="I82" s="121"/>
    </row>
    <row r="83" spans="4:9" ht="14.25" customHeight="1" x14ac:dyDescent="0.25">
      <c r="D83" s="118"/>
      <c r="E83" s="118"/>
      <c r="I83" s="121"/>
    </row>
    <row r="84" spans="4:9" ht="14.25" customHeight="1" x14ac:dyDescent="0.25">
      <c r="D84" s="118"/>
      <c r="E84" s="118"/>
      <c r="I84" s="121"/>
    </row>
    <row r="85" spans="4:9" ht="14.25" customHeight="1" x14ac:dyDescent="0.25">
      <c r="D85" s="118"/>
      <c r="E85" s="118"/>
      <c r="I85" s="121"/>
    </row>
    <row r="86" spans="4:9" ht="14.25" customHeight="1" x14ac:dyDescent="0.25">
      <c r="D86" s="118"/>
      <c r="E86" s="118"/>
      <c r="I86" s="121"/>
    </row>
    <row r="87" spans="4:9" ht="14.25" customHeight="1" x14ac:dyDescent="0.25">
      <c r="D87" s="118"/>
      <c r="E87" s="118"/>
      <c r="I87" s="121"/>
    </row>
    <row r="88" spans="4:9" ht="14.25" customHeight="1" x14ac:dyDescent="0.25">
      <c r="D88" s="118"/>
      <c r="E88" s="118"/>
      <c r="I88" s="121"/>
    </row>
    <row r="89" spans="4:9" ht="14.25" customHeight="1" x14ac:dyDescent="0.25">
      <c r="D89" s="118"/>
      <c r="E89" s="118"/>
      <c r="I89" s="121"/>
    </row>
    <row r="90" spans="4:9" ht="14.25" customHeight="1" x14ac:dyDescent="0.25">
      <c r="D90" s="118"/>
      <c r="E90" s="118"/>
      <c r="I90" s="121"/>
    </row>
    <row r="91" spans="4:9" ht="14.25" customHeight="1" x14ac:dyDescent="0.25">
      <c r="D91" s="118"/>
      <c r="E91" s="118"/>
      <c r="I91" s="121"/>
    </row>
    <row r="92" spans="4:9" ht="14.25" customHeight="1" x14ac:dyDescent="0.25">
      <c r="D92" s="118"/>
      <c r="E92" s="118"/>
      <c r="I92" s="121"/>
    </row>
    <row r="93" spans="4:9" ht="14.25" customHeight="1" x14ac:dyDescent="0.25">
      <c r="D93" s="118"/>
      <c r="E93" s="118"/>
      <c r="I93" s="121"/>
    </row>
    <row r="94" spans="4:9" ht="14.25" customHeight="1" x14ac:dyDescent="0.25">
      <c r="D94" s="118"/>
      <c r="E94" s="118"/>
      <c r="I94" s="121"/>
    </row>
    <row r="95" spans="4:9" ht="14.25" customHeight="1" x14ac:dyDescent="0.25">
      <c r="D95" s="118"/>
      <c r="E95" s="118"/>
      <c r="I95" s="121"/>
    </row>
    <row r="96" spans="4:9" ht="14.25" customHeight="1" x14ac:dyDescent="0.25">
      <c r="D96" s="118"/>
      <c r="E96" s="118"/>
      <c r="I96" s="121"/>
    </row>
    <row r="97" spans="4:9" ht="14.25" customHeight="1" x14ac:dyDescent="0.25">
      <c r="D97" s="118"/>
      <c r="E97" s="118"/>
      <c r="I97" s="121"/>
    </row>
    <row r="98" spans="4:9" ht="14.25" customHeight="1" x14ac:dyDescent="0.25">
      <c r="D98" s="118"/>
      <c r="E98" s="118"/>
      <c r="I98" s="121"/>
    </row>
    <row r="99" spans="4:9" ht="14.25" customHeight="1" x14ac:dyDescent="0.25">
      <c r="D99" s="118"/>
      <c r="E99" s="118"/>
      <c r="I99" s="121"/>
    </row>
    <row r="100" spans="4:9" ht="14.25" customHeight="1" x14ac:dyDescent="0.25">
      <c r="D100" s="118"/>
      <c r="E100" s="118"/>
      <c r="I100" s="121"/>
    </row>
    <row r="101" spans="4:9" ht="14.25" customHeight="1" x14ac:dyDescent="0.25">
      <c r="D101" s="118"/>
      <c r="E101" s="118"/>
      <c r="I101" s="121"/>
    </row>
    <row r="102" spans="4:9" ht="14.25" customHeight="1" x14ac:dyDescent="0.25">
      <c r="D102" s="118"/>
      <c r="E102" s="118"/>
      <c r="I102" s="121"/>
    </row>
    <row r="103" spans="4:9" ht="14.25" customHeight="1" x14ac:dyDescent="0.25">
      <c r="D103" s="118"/>
      <c r="E103" s="118"/>
      <c r="I103" s="121"/>
    </row>
    <row r="104" spans="4:9" ht="14.25" customHeight="1" x14ac:dyDescent="0.25">
      <c r="D104" s="118"/>
      <c r="E104" s="118"/>
      <c r="I104" s="121"/>
    </row>
    <row r="105" spans="4:9" ht="14.25" customHeight="1" x14ac:dyDescent="0.25">
      <c r="D105" s="118"/>
      <c r="E105" s="118"/>
      <c r="I105" s="121"/>
    </row>
    <row r="106" spans="4:9" ht="14.25" customHeight="1" x14ac:dyDescent="0.25">
      <c r="D106" s="118"/>
      <c r="E106" s="118"/>
      <c r="I106" s="121"/>
    </row>
    <row r="107" spans="4:9" ht="14.25" customHeight="1" x14ac:dyDescent="0.25">
      <c r="D107" s="118"/>
      <c r="E107" s="118"/>
      <c r="I107" s="121"/>
    </row>
    <row r="108" spans="4:9" ht="14.25" customHeight="1" x14ac:dyDescent="0.25">
      <c r="D108" s="118"/>
      <c r="E108" s="118"/>
      <c r="I108" s="121"/>
    </row>
    <row r="109" spans="4:9" ht="14.25" customHeight="1" x14ac:dyDescent="0.25">
      <c r="D109" s="118"/>
      <c r="E109" s="118"/>
      <c r="I109" s="121"/>
    </row>
    <row r="110" spans="4:9" ht="14.25" customHeight="1" x14ac:dyDescent="0.25">
      <c r="D110" s="118"/>
      <c r="E110" s="118"/>
      <c r="I110" s="121"/>
    </row>
    <row r="111" spans="4:9" ht="14.25" customHeight="1" x14ac:dyDescent="0.25">
      <c r="D111" s="118"/>
      <c r="E111" s="118"/>
      <c r="I111" s="121"/>
    </row>
    <row r="112" spans="4:9" ht="14.25" customHeight="1" x14ac:dyDescent="0.25">
      <c r="D112" s="118"/>
      <c r="E112" s="118"/>
      <c r="I112" s="121"/>
    </row>
    <row r="113" spans="4:9" ht="14.25" customHeight="1" x14ac:dyDescent="0.25">
      <c r="D113" s="118"/>
      <c r="E113" s="118"/>
      <c r="I113" s="121"/>
    </row>
    <row r="114" spans="4:9" ht="14.25" customHeight="1" x14ac:dyDescent="0.25">
      <c r="D114" s="118"/>
      <c r="E114" s="118"/>
      <c r="I114" s="121"/>
    </row>
    <row r="115" spans="4:9" ht="14.25" customHeight="1" x14ac:dyDescent="0.25">
      <c r="D115" s="118"/>
      <c r="E115" s="118"/>
      <c r="I115" s="121"/>
    </row>
    <row r="116" spans="4:9" ht="14.25" customHeight="1" x14ac:dyDescent="0.25">
      <c r="D116" s="118"/>
      <c r="E116" s="118"/>
      <c r="I116" s="121"/>
    </row>
    <row r="117" spans="4:9" ht="14.25" customHeight="1" x14ac:dyDescent="0.25">
      <c r="D117" s="118"/>
      <c r="E117" s="118"/>
      <c r="I117" s="121"/>
    </row>
    <row r="118" spans="4:9" ht="14.25" customHeight="1" x14ac:dyDescent="0.25">
      <c r="D118" s="118"/>
      <c r="E118" s="118"/>
      <c r="I118" s="121"/>
    </row>
    <row r="119" spans="4:9" ht="14.25" customHeight="1" x14ac:dyDescent="0.25">
      <c r="D119" s="118"/>
      <c r="E119" s="118"/>
      <c r="I119" s="121"/>
    </row>
    <row r="120" spans="4:9" ht="14.25" customHeight="1" x14ac:dyDescent="0.25">
      <c r="D120" s="118"/>
      <c r="E120" s="118"/>
      <c r="I120" s="121"/>
    </row>
    <row r="121" spans="4:9" ht="14.25" customHeight="1" x14ac:dyDescent="0.25">
      <c r="D121" s="118"/>
      <c r="E121" s="118"/>
      <c r="I121" s="121"/>
    </row>
    <row r="122" spans="4:9" ht="14.25" customHeight="1" x14ac:dyDescent="0.25">
      <c r="D122" s="118"/>
      <c r="E122" s="118"/>
      <c r="I122" s="121"/>
    </row>
    <row r="123" spans="4:9" ht="14.25" customHeight="1" x14ac:dyDescent="0.25">
      <c r="D123" s="118"/>
      <c r="E123" s="118"/>
      <c r="I123" s="121"/>
    </row>
    <row r="124" spans="4:9" ht="14.25" customHeight="1" x14ac:dyDescent="0.25">
      <c r="D124" s="118"/>
      <c r="E124" s="118"/>
      <c r="I124" s="121"/>
    </row>
    <row r="125" spans="4:9" ht="14.25" customHeight="1" x14ac:dyDescent="0.25">
      <c r="D125" s="118"/>
      <c r="E125" s="118"/>
      <c r="I125" s="121"/>
    </row>
    <row r="126" spans="4:9" ht="14.25" customHeight="1" x14ac:dyDescent="0.25">
      <c r="D126" s="118"/>
      <c r="E126" s="118"/>
      <c r="I126" s="121"/>
    </row>
    <row r="127" spans="4:9" ht="14.25" customHeight="1" x14ac:dyDescent="0.25">
      <c r="D127" s="118"/>
      <c r="E127" s="118"/>
      <c r="I127" s="121"/>
    </row>
    <row r="128" spans="4:9" ht="14.25" customHeight="1" x14ac:dyDescent="0.25">
      <c r="D128" s="118"/>
      <c r="E128" s="118"/>
      <c r="I128" s="121"/>
    </row>
    <row r="129" spans="4:9" ht="14.25" customHeight="1" x14ac:dyDescent="0.25">
      <c r="D129" s="118"/>
      <c r="E129" s="118"/>
      <c r="I129" s="121"/>
    </row>
    <row r="130" spans="4:9" ht="14.25" customHeight="1" x14ac:dyDescent="0.25">
      <c r="D130" s="118"/>
      <c r="E130" s="118"/>
      <c r="I130" s="121"/>
    </row>
    <row r="131" spans="4:9" ht="14.25" customHeight="1" x14ac:dyDescent="0.25">
      <c r="D131" s="118"/>
      <c r="E131" s="118"/>
      <c r="I131" s="121"/>
    </row>
    <row r="132" spans="4:9" ht="14.25" customHeight="1" x14ac:dyDescent="0.25">
      <c r="D132" s="118"/>
      <c r="E132" s="118"/>
      <c r="I132" s="121"/>
    </row>
    <row r="133" spans="4:9" ht="14.25" customHeight="1" x14ac:dyDescent="0.25">
      <c r="D133" s="118"/>
      <c r="E133" s="118"/>
      <c r="I133" s="121"/>
    </row>
    <row r="134" spans="4:9" ht="14.25" customHeight="1" x14ac:dyDescent="0.25">
      <c r="D134" s="118"/>
      <c r="E134" s="118"/>
      <c r="I134" s="121"/>
    </row>
    <row r="135" spans="4:9" ht="14.25" customHeight="1" x14ac:dyDescent="0.25">
      <c r="D135" s="118"/>
      <c r="E135" s="118"/>
      <c r="I135" s="121"/>
    </row>
    <row r="136" spans="4:9" ht="14.25" customHeight="1" x14ac:dyDescent="0.25">
      <c r="D136" s="118"/>
      <c r="E136" s="118"/>
      <c r="I136" s="121"/>
    </row>
    <row r="137" spans="4:9" ht="14.25" customHeight="1" x14ac:dyDescent="0.25">
      <c r="D137" s="118"/>
      <c r="E137" s="118"/>
      <c r="I137" s="121"/>
    </row>
    <row r="138" spans="4:9" ht="14.25" customHeight="1" x14ac:dyDescent="0.25">
      <c r="D138" s="118"/>
      <c r="E138" s="118"/>
      <c r="I138" s="121"/>
    </row>
    <row r="139" spans="4:9" ht="14.25" customHeight="1" x14ac:dyDescent="0.25">
      <c r="D139" s="118"/>
      <c r="E139" s="118"/>
      <c r="I139" s="121"/>
    </row>
    <row r="140" spans="4:9" ht="14.25" customHeight="1" x14ac:dyDescent="0.25">
      <c r="D140" s="118"/>
      <c r="E140" s="118"/>
      <c r="I140" s="121"/>
    </row>
    <row r="141" spans="4:9" ht="14.25" customHeight="1" x14ac:dyDescent="0.25">
      <c r="D141" s="118"/>
      <c r="E141" s="118"/>
      <c r="I141" s="121"/>
    </row>
    <row r="142" spans="4:9" ht="14.25" customHeight="1" x14ac:dyDescent="0.25">
      <c r="D142" s="118"/>
      <c r="E142" s="118"/>
      <c r="I142" s="121"/>
    </row>
    <row r="143" spans="4:9" ht="14.25" customHeight="1" x14ac:dyDescent="0.25">
      <c r="D143" s="118"/>
      <c r="E143" s="118"/>
      <c r="I143" s="121"/>
    </row>
    <row r="144" spans="4:9" ht="14.25" customHeight="1" x14ac:dyDescent="0.25">
      <c r="D144" s="118"/>
      <c r="E144" s="118"/>
      <c r="I144" s="121"/>
    </row>
    <row r="145" spans="4:9" ht="14.25" customHeight="1" x14ac:dyDescent="0.25">
      <c r="D145" s="118"/>
      <c r="E145" s="118"/>
      <c r="I145" s="121"/>
    </row>
    <row r="146" spans="4:9" ht="14.25" customHeight="1" x14ac:dyDescent="0.25">
      <c r="D146" s="118"/>
      <c r="E146" s="118"/>
      <c r="I146" s="121"/>
    </row>
    <row r="147" spans="4:9" ht="14.25" customHeight="1" x14ac:dyDescent="0.25">
      <c r="D147" s="118"/>
      <c r="E147" s="118"/>
      <c r="I147" s="121"/>
    </row>
    <row r="148" spans="4:9" ht="14.25" customHeight="1" x14ac:dyDescent="0.25">
      <c r="D148" s="118"/>
      <c r="E148" s="118"/>
      <c r="I148" s="121"/>
    </row>
    <row r="149" spans="4:9" ht="14.25" customHeight="1" x14ac:dyDescent="0.25">
      <c r="D149" s="118"/>
      <c r="E149" s="118"/>
      <c r="I149" s="121"/>
    </row>
    <row r="150" spans="4:9" ht="14.25" customHeight="1" x14ac:dyDescent="0.25">
      <c r="D150" s="118"/>
      <c r="E150" s="118"/>
      <c r="I150" s="121"/>
    </row>
    <row r="151" spans="4:9" ht="14.25" customHeight="1" x14ac:dyDescent="0.25">
      <c r="D151" s="118"/>
      <c r="E151" s="118"/>
      <c r="I151" s="121"/>
    </row>
    <row r="152" spans="4:9" ht="14.25" customHeight="1" x14ac:dyDescent="0.25">
      <c r="D152" s="118"/>
      <c r="E152" s="118"/>
      <c r="I152" s="121"/>
    </row>
    <row r="153" spans="4:9" ht="14.25" customHeight="1" x14ac:dyDescent="0.25">
      <c r="D153" s="118"/>
      <c r="E153" s="118"/>
      <c r="I153" s="121"/>
    </row>
    <row r="154" spans="4:9" ht="14.25" customHeight="1" x14ac:dyDescent="0.25">
      <c r="D154" s="118"/>
      <c r="E154" s="118"/>
      <c r="I154" s="121"/>
    </row>
    <row r="155" spans="4:9" ht="14.25" customHeight="1" x14ac:dyDescent="0.25">
      <c r="D155" s="118"/>
      <c r="E155" s="118"/>
      <c r="I155" s="121"/>
    </row>
    <row r="156" spans="4:9" ht="14.25" customHeight="1" x14ac:dyDescent="0.25">
      <c r="D156" s="118"/>
      <c r="E156" s="118"/>
      <c r="I156" s="121"/>
    </row>
    <row r="157" spans="4:9" ht="14.25" customHeight="1" x14ac:dyDescent="0.25">
      <c r="D157" s="118"/>
      <c r="E157" s="118"/>
      <c r="I157" s="121"/>
    </row>
    <row r="158" spans="4:9" ht="14.25" customHeight="1" x14ac:dyDescent="0.25">
      <c r="D158" s="118"/>
      <c r="E158" s="118"/>
      <c r="I158" s="121"/>
    </row>
    <row r="159" spans="4:9" ht="14.25" customHeight="1" x14ac:dyDescent="0.25">
      <c r="D159" s="118"/>
      <c r="E159" s="118"/>
      <c r="I159" s="121"/>
    </row>
    <row r="160" spans="4:9" ht="14.25" customHeight="1" x14ac:dyDescent="0.25">
      <c r="D160" s="118"/>
      <c r="E160" s="118"/>
      <c r="I160" s="121"/>
    </row>
    <row r="161" spans="4:9" ht="14.25" customHeight="1" x14ac:dyDescent="0.25">
      <c r="D161" s="118"/>
      <c r="E161" s="118"/>
      <c r="I161" s="121"/>
    </row>
    <row r="162" spans="4:9" ht="14.25" customHeight="1" x14ac:dyDescent="0.25">
      <c r="D162" s="118"/>
      <c r="E162" s="118"/>
      <c r="I162" s="121"/>
    </row>
    <row r="163" spans="4:9" ht="14.25" customHeight="1" x14ac:dyDescent="0.25">
      <c r="D163" s="118"/>
      <c r="E163" s="118"/>
      <c r="I163" s="121"/>
    </row>
    <row r="164" spans="4:9" ht="14.25" customHeight="1" x14ac:dyDescent="0.25">
      <c r="D164" s="118"/>
      <c r="E164" s="118"/>
      <c r="I164" s="121"/>
    </row>
    <row r="165" spans="4:9" ht="14.25" customHeight="1" x14ac:dyDescent="0.25">
      <c r="D165" s="118"/>
      <c r="E165" s="118"/>
      <c r="I165" s="121"/>
    </row>
    <row r="166" spans="4:9" ht="14.25" customHeight="1" x14ac:dyDescent="0.25">
      <c r="D166" s="118"/>
      <c r="E166" s="118"/>
      <c r="I166" s="121"/>
    </row>
    <row r="167" spans="4:9" ht="14.25" customHeight="1" x14ac:dyDescent="0.25">
      <c r="D167" s="118"/>
      <c r="E167" s="118"/>
      <c r="I167" s="121"/>
    </row>
    <row r="168" spans="4:9" ht="14.25" customHeight="1" x14ac:dyDescent="0.25">
      <c r="D168" s="118"/>
      <c r="E168" s="118"/>
      <c r="I168" s="121"/>
    </row>
    <row r="169" spans="4:9" ht="14.25" customHeight="1" x14ac:dyDescent="0.25">
      <c r="D169" s="118"/>
      <c r="E169" s="118"/>
      <c r="I169" s="121"/>
    </row>
    <row r="170" spans="4:9" ht="14.25" customHeight="1" x14ac:dyDescent="0.25">
      <c r="D170" s="118"/>
      <c r="E170" s="118"/>
      <c r="I170" s="121"/>
    </row>
    <row r="171" spans="4:9" ht="14.25" customHeight="1" x14ac:dyDescent="0.25">
      <c r="D171" s="118"/>
      <c r="E171" s="118"/>
      <c r="I171" s="121"/>
    </row>
    <row r="172" spans="4:9" ht="14.25" customHeight="1" x14ac:dyDescent="0.25">
      <c r="D172" s="118"/>
      <c r="E172" s="118"/>
      <c r="I172" s="121"/>
    </row>
    <row r="173" spans="4:9" ht="14.25" customHeight="1" x14ac:dyDescent="0.25">
      <c r="D173" s="118"/>
      <c r="E173" s="118"/>
      <c r="I173" s="121"/>
    </row>
    <row r="174" spans="4:9" ht="14.25" customHeight="1" x14ac:dyDescent="0.25">
      <c r="D174" s="118"/>
      <c r="E174" s="118"/>
      <c r="I174" s="121"/>
    </row>
    <row r="175" spans="4:9" ht="14.25" customHeight="1" x14ac:dyDescent="0.25">
      <c r="D175" s="118"/>
      <c r="E175" s="118"/>
      <c r="I175" s="121"/>
    </row>
    <row r="176" spans="4:9" ht="14.25" customHeight="1" x14ac:dyDescent="0.25">
      <c r="D176" s="118"/>
      <c r="E176" s="118"/>
      <c r="I176" s="121"/>
    </row>
    <row r="177" spans="4:9" ht="14.25" customHeight="1" x14ac:dyDescent="0.25">
      <c r="D177" s="118"/>
      <c r="E177" s="118"/>
      <c r="I177" s="121"/>
    </row>
    <row r="178" spans="4:9" ht="14.25" customHeight="1" x14ac:dyDescent="0.25">
      <c r="D178" s="118"/>
      <c r="E178" s="118"/>
      <c r="I178" s="121"/>
    </row>
    <row r="179" spans="4:9" ht="14.25" customHeight="1" x14ac:dyDescent="0.25">
      <c r="D179" s="118"/>
      <c r="E179" s="118"/>
      <c r="I179" s="121"/>
    </row>
    <row r="180" spans="4:9" ht="14.25" customHeight="1" x14ac:dyDescent="0.25">
      <c r="D180" s="118"/>
      <c r="E180" s="118"/>
      <c r="I180" s="121"/>
    </row>
    <row r="181" spans="4:9" ht="14.25" customHeight="1" x14ac:dyDescent="0.25">
      <c r="D181" s="118"/>
      <c r="E181" s="118"/>
      <c r="I181" s="121"/>
    </row>
    <row r="182" spans="4:9" ht="14.25" customHeight="1" x14ac:dyDescent="0.25">
      <c r="D182" s="118"/>
      <c r="E182" s="118"/>
      <c r="I182" s="121"/>
    </row>
    <row r="183" spans="4:9" ht="14.25" customHeight="1" x14ac:dyDescent="0.25">
      <c r="D183" s="118"/>
      <c r="E183" s="118"/>
      <c r="I183" s="121"/>
    </row>
    <row r="184" spans="4:9" ht="14.25" customHeight="1" x14ac:dyDescent="0.25">
      <c r="D184" s="118"/>
      <c r="E184" s="118"/>
      <c r="I184" s="121"/>
    </row>
    <row r="185" spans="4:9" ht="14.25" customHeight="1" x14ac:dyDescent="0.25">
      <c r="D185" s="118"/>
      <c r="E185" s="118"/>
      <c r="I185" s="121"/>
    </row>
    <row r="186" spans="4:9" ht="14.25" customHeight="1" x14ac:dyDescent="0.25">
      <c r="D186" s="118"/>
      <c r="E186" s="118"/>
      <c r="I186" s="121"/>
    </row>
    <row r="187" spans="4:9" ht="14.25" customHeight="1" x14ac:dyDescent="0.25">
      <c r="D187" s="118"/>
      <c r="E187" s="118"/>
      <c r="I187" s="121"/>
    </row>
    <row r="188" spans="4:9" ht="14.25" customHeight="1" x14ac:dyDescent="0.25">
      <c r="D188" s="118"/>
      <c r="E188" s="118"/>
      <c r="I188" s="121"/>
    </row>
    <row r="189" spans="4:9" ht="14.25" customHeight="1" x14ac:dyDescent="0.25">
      <c r="D189" s="118"/>
      <c r="E189" s="118"/>
      <c r="I189" s="121"/>
    </row>
    <row r="190" spans="4:9" ht="14.25" customHeight="1" x14ac:dyDescent="0.25">
      <c r="D190" s="118"/>
      <c r="E190" s="118"/>
      <c r="I190" s="121"/>
    </row>
    <row r="191" spans="4:9" ht="14.25" customHeight="1" x14ac:dyDescent="0.25">
      <c r="D191" s="118"/>
      <c r="E191" s="118"/>
      <c r="I191" s="121"/>
    </row>
    <row r="192" spans="4:9" ht="14.25" customHeight="1" x14ac:dyDescent="0.25">
      <c r="D192" s="118"/>
      <c r="E192" s="118"/>
      <c r="I192" s="121"/>
    </row>
    <row r="193" spans="4:9" ht="14.25" customHeight="1" x14ac:dyDescent="0.25">
      <c r="D193" s="118"/>
      <c r="E193" s="118"/>
      <c r="I193" s="121"/>
    </row>
    <row r="194" spans="4:9" ht="14.25" customHeight="1" x14ac:dyDescent="0.25">
      <c r="D194" s="118"/>
      <c r="E194" s="118"/>
      <c r="I194" s="121"/>
    </row>
    <row r="195" spans="4:9" ht="14.25" customHeight="1" x14ac:dyDescent="0.25">
      <c r="D195" s="118"/>
      <c r="E195" s="118"/>
      <c r="I195" s="121"/>
    </row>
    <row r="196" spans="4:9" ht="14.25" customHeight="1" x14ac:dyDescent="0.25">
      <c r="D196" s="118"/>
      <c r="E196" s="118"/>
      <c r="I196" s="121"/>
    </row>
    <row r="197" spans="4:9" ht="14.25" customHeight="1" x14ac:dyDescent="0.25">
      <c r="D197" s="118"/>
      <c r="E197" s="118"/>
      <c r="I197" s="121"/>
    </row>
    <row r="198" spans="4:9" ht="14.25" customHeight="1" x14ac:dyDescent="0.25">
      <c r="D198" s="118"/>
      <c r="E198" s="118"/>
      <c r="I198" s="121"/>
    </row>
    <row r="199" spans="4:9" ht="14.25" customHeight="1" x14ac:dyDescent="0.25">
      <c r="D199" s="118"/>
      <c r="E199" s="118"/>
      <c r="I199" s="121"/>
    </row>
    <row r="200" spans="4:9" ht="14.25" customHeight="1" x14ac:dyDescent="0.25">
      <c r="D200" s="118"/>
      <c r="E200" s="118"/>
      <c r="I200" s="121"/>
    </row>
    <row r="201" spans="4:9" ht="14.25" customHeight="1" x14ac:dyDescent="0.25">
      <c r="I201" s="121"/>
    </row>
    <row r="202" spans="4:9" ht="14.25" customHeight="1" x14ac:dyDescent="0.25">
      <c r="I202" s="121"/>
    </row>
    <row r="203" spans="4:9" ht="14.25" customHeight="1" x14ac:dyDescent="0.25">
      <c r="I203" s="121"/>
    </row>
    <row r="204" spans="4:9" ht="14.25" customHeight="1" x14ac:dyDescent="0.25">
      <c r="I204" s="121"/>
    </row>
    <row r="205" spans="4:9" ht="14.25" customHeight="1" x14ac:dyDescent="0.25">
      <c r="I205" s="121"/>
    </row>
    <row r="206" spans="4:9" ht="14.25" customHeight="1" x14ac:dyDescent="0.25">
      <c r="I206" s="121"/>
    </row>
    <row r="207" spans="4:9" ht="14.25" customHeight="1" x14ac:dyDescent="0.25">
      <c r="I207" s="121"/>
    </row>
    <row r="208" spans="4:9" ht="14.25" customHeight="1" x14ac:dyDescent="0.25">
      <c r="I208" s="121"/>
    </row>
    <row r="209" spans="9:9" ht="14.25" customHeight="1" x14ac:dyDescent="0.25">
      <c r="I209" s="121"/>
    </row>
    <row r="210" spans="9:9" ht="14.25" customHeight="1" x14ac:dyDescent="0.25">
      <c r="I210" s="121"/>
    </row>
    <row r="211" spans="9:9" ht="14.25" customHeight="1" x14ac:dyDescent="0.25">
      <c r="I211" s="121"/>
    </row>
    <row r="212" spans="9:9" ht="14.25" customHeight="1" x14ac:dyDescent="0.25">
      <c r="I212" s="121"/>
    </row>
    <row r="213" spans="9:9" ht="14.25" customHeight="1" x14ac:dyDescent="0.25">
      <c r="I213" s="121"/>
    </row>
    <row r="214" spans="9:9" ht="14.25" customHeight="1" x14ac:dyDescent="0.25">
      <c r="I214" s="121"/>
    </row>
    <row r="215" spans="9:9" ht="14.25" customHeight="1" x14ac:dyDescent="0.25">
      <c r="I215" s="121"/>
    </row>
    <row r="216" spans="9:9" ht="14.25" customHeight="1" x14ac:dyDescent="0.25">
      <c r="I216" s="121"/>
    </row>
    <row r="217" spans="9:9" ht="14.25" customHeight="1" x14ac:dyDescent="0.25">
      <c r="I217" s="121"/>
    </row>
    <row r="218" spans="9:9" ht="14.25" customHeight="1" x14ac:dyDescent="0.25">
      <c r="I218" s="121"/>
    </row>
    <row r="219" spans="9:9" ht="14.25" customHeight="1" x14ac:dyDescent="0.25">
      <c r="I219" s="121"/>
    </row>
    <row r="220" spans="9:9" ht="14.25" customHeight="1" x14ac:dyDescent="0.25">
      <c r="I220" s="121"/>
    </row>
    <row r="221" spans="9:9" ht="14.25" customHeight="1" x14ac:dyDescent="0.25">
      <c r="I221" s="121"/>
    </row>
    <row r="222" spans="9:9" ht="14.25" customHeight="1" x14ac:dyDescent="0.25">
      <c r="I222" s="121"/>
    </row>
    <row r="223" spans="9:9" ht="14.25" customHeight="1" x14ac:dyDescent="0.25">
      <c r="I223" s="121"/>
    </row>
    <row r="224" spans="9:9" ht="14.25" customHeight="1" x14ac:dyDescent="0.25">
      <c r="I224" s="121"/>
    </row>
    <row r="225" spans="9:9" ht="14.25" customHeight="1" x14ac:dyDescent="0.25">
      <c r="I225" s="121"/>
    </row>
    <row r="226" spans="9:9" ht="14.25" customHeight="1" x14ac:dyDescent="0.25">
      <c r="I226" s="121"/>
    </row>
    <row r="227" spans="9:9" ht="14.25" customHeight="1" x14ac:dyDescent="0.25">
      <c r="I227" s="121"/>
    </row>
    <row r="228" spans="9:9" ht="14.25" customHeight="1" x14ac:dyDescent="0.25">
      <c r="I228" s="121"/>
    </row>
    <row r="229" spans="9:9" ht="14.25" customHeight="1" x14ac:dyDescent="0.25">
      <c r="I229" s="121"/>
    </row>
    <row r="230" spans="9:9" ht="14.25" customHeight="1" x14ac:dyDescent="0.25">
      <c r="I230" s="121"/>
    </row>
    <row r="231" spans="9:9" ht="14.25" customHeight="1" x14ac:dyDescent="0.25">
      <c r="I231" s="121"/>
    </row>
    <row r="232" spans="9:9" ht="14.25" customHeight="1" x14ac:dyDescent="0.25">
      <c r="I232" s="121"/>
    </row>
    <row r="233" spans="9:9" ht="14.25" customHeight="1" x14ac:dyDescent="0.25">
      <c r="I233" s="121"/>
    </row>
    <row r="234" spans="9:9" ht="14.25" customHeight="1" x14ac:dyDescent="0.25">
      <c r="I234" s="121"/>
    </row>
    <row r="235" spans="9:9" ht="14.25" customHeight="1" x14ac:dyDescent="0.25">
      <c r="I235" s="121"/>
    </row>
    <row r="236" spans="9:9" ht="14.25" customHeight="1" x14ac:dyDescent="0.25">
      <c r="I236" s="121"/>
    </row>
    <row r="237" spans="9:9" ht="14.25" customHeight="1" x14ac:dyDescent="0.25">
      <c r="I237" s="121"/>
    </row>
    <row r="238" spans="9:9" ht="14.25" customHeight="1" x14ac:dyDescent="0.25">
      <c r="I238" s="121"/>
    </row>
    <row r="239" spans="9:9" ht="14.25" customHeight="1" x14ac:dyDescent="0.25">
      <c r="I239" s="121"/>
    </row>
    <row r="240" spans="9:9" ht="14.25" customHeight="1" x14ac:dyDescent="0.25">
      <c r="I240" s="121"/>
    </row>
    <row r="241" spans="9:9" ht="14.25" customHeight="1" x14ac:dyDescent="0.25">
      <c r="I241" s="121"/>
    </row>
    <row r="242" spans="9:9" ht="14.25" customHeight="1" x14ac:dyDescent="0.25">
      <c r="I242" s="121"/>
    </row>
    <row r="243" spans="9:9" ht="14.25" customHeight="1" x14ac:dyDescent="0.25">
      <c r="I243" s="121"/>
    </row>
    <row r="244" spans="9:9" ht="14.25" customHeight="1" x14ac:dyDescent="0.25">
      <c r="I244" s="121"/>
    </row>
    <row r="245" spans="9:9" ht="14.25" customHeight="1" x14ac:dyDescent="0.25">
      <c r="I245" s="121"/>
    </row>
    <row r="246" spans="9:9" ht="14.25" customHeight="1" x14ac:dyDescent="0.25">
      <c r="I246" s="121"/>
    </row>
    <row r="247" spans="9:9" ht="14.25" customHeight="1" x14ac:dyDescent="0.25">
      <c r="I247" s="121"/>
    </row>
    <row r="248" spans="9:9" ht="14.25" customHeight="1" x14ac:dyDescent="0.25">
      <c r="I248" s="121"/>
    </row>
    <row r="249" spans="9:9" ht="14.25" customHeight="1" x14ac:dyDescent="0.25">
      <c r="I249" s="121"/>
    </row>
    <row r="250" spans="9:9" ht="14.25" customHeight="1" x14ac:dyDescent="0.25">
      <c r="I250" s="121"/>
    </row>
    <row r="251" spans="9:9" ht="14.25" customHeight="1" x14ac:dyDescent="0.25">
      <c r="I251" s="121"/>
    </row>
    <row r="252" spans="9:9" ht="14.25" customHeight="1" x14ac:dyDescent="0.25">
      <c r="I252" s="121"/>
    </row>
    <row r="253" spans="9:9" ht="14.25" customHeight="1" x14ac:dyDescent="0.25">
      <c r="I253" s="121"/>
    </row>
    <row r="254" spans="9:9" ht="14.25" customHeight="1" x14ac:dyDescent="0.25">
      <c r="I254" s="121"/>
    </row>
    <row r="255" spans="9:9" ht="14.25" customHeight="1" x14ac:dyDescent="0.25">
      <c r="I255" s="121"/>
    </row>
    <row r="256" spans="9:9" ht="14.25" customHeight="1" x14ac:dyDescent="0.25">
      <c r="I256" s="121"/>
    </row>
    <row r="257" spans="9:9" ht="14.25" customHeight="1" x14ac:dyDescent="0.25">
      <c r="I257" s="121"/>
    </row>
    <row r="258" spans="9:9" ht="14.25" customHeight="1" x14ac:dyDescent="0.25">
      <c r="I258" s="121"/>
    </row>
    <row r="259" spans="9:9" ht="14.25" customHeight="1" x14ac:dyDescent="0.25">
      <c r="I259" s="121"/>
    </row>
    <row r="260" spans="9:9" ht="14.25" customHeight="1" x14ac:dyDescent="0.25">
      <c r="I260" s="121"/>
    </row>
    <row r="261" spans="9:9" ht="14.25" customHeight="1" x14ac:dyDescent="0.25">
      <c r="I261" s="121"/>
    </row>
    <row r="262" spans="9:9" ht="14.25" customHeight="1" x14ac:dyDescent="0.25">
      <c r="I262" s="121"/>
    </row>
    <row r="263" spans="9:9" ht="14.25" customHeight="1" x14ac:dyDescent="0.25">
      <c r="I263" s="121"/>
    </row>
    <row r="264" spans="9:9" ht="14.25" customHeight="1" x14ac:dyDescent="0.25">
      <c r="I264" s="121"/>
    </row>
    <row r="265" spans="9:9" ht="14.25" customHeight="1" x14ac:dyDescent="0.25">
      <c r="I265" s="121"/>
    </row>
    <row r="266" spans="9:9" ht="14.25" customHeight="1" x14ac:dyDescent="0.25">
      <c r="I266" s="121"/>
    </row>
    <row r="267" spans="9:9" ht="14.25" customHeight="1" x14ac:dyDescent="0.25">
      <c r="I267" s="121"/>
    </row>
    <row r="268" spans="9:9" ht="14.25" customHeight="1" x14ac:dyDescent="0.25">
      <c r="I268" s="121"/>
    </row>
    <row r="269" spans="9:9" ht="14.25" customHeight="1" x14ac:dyDescent="0.25">
      <c r="I269" s="121"/>
    </row>
    <row r="270" spans="9:9" ht="14.25" customHeight="1" x14ac:dyDescent="0.25">
      <c r="I270" s="121"/>
    </row>
    <row r="271" spans="9:9" ht="14.25" customHeight="1" x14ac:dyDescent="0.25">
      <c r="I271" s="121"/>
    </row>
    <row r="272" spans="9:9" ht="14.25" customHeight="1" x14ac:dyDescent="0.25">
      <c r="I272" s="121"/>
    </row>
    <row r="273" spans="9:9" ht="14.25" customHeight="1" x14ac:dyDescent="0.25">
      <c r="I273" s="121"/>
    </row>
    <row r="274" spans="9:9" ht="14.25" customHeight="1" x14ac:dyDescent="0.25">
      <c r="I274" s="121"/>
    </row>
    <row r="275" spans="9:9" ht="14.25" customHeight="1" x14ac:dyDescent="0.25">
      <c r="I275" s="121"/>
    </row>
    <row r="276" spans="9:9" ht="14.25" customHeight="1" x14ac:dyDescent="0.25">
      <c r="I276" s="121"/>
    </row>
    <row r="277" spans="9:9" ht="14.25" customHeight="1" x14ac:dyDescent="0.25">
      <c r="I277" s="121"/>
    </row>
    <row r="278" spans="9:9" ht="14.25" customHeight="1" x14ac:dyDescent="0.25">
      <c r="I278" s="121"/>
    </row>
    <row r="279" spans="9:9" ht="14.25" customHeight="1" x14ac:dyDescent="0.25">
      <c r="I279" s="121"/>
    </row>
    <row r="280" spans="9:9" ht="14.25" customHeight="1" x14ac:dyDescent="0.25">
      <c r="I280" s="121"/>
    </row>
    <row r="281" spans="9:9" ht="14.25" customHeight="1" x14ac:dyDescent="0.25">
      <c r="I281" s="121"/>
    </row>
    <row r="282" spans="9:9" ht="14.25" customHeight="1" x14ac:dyDescent="0.25">
      <c r="I282" s="121"/>
    </row>
    <row r="283" spans="9:9" ht="14.25" customHeight="1" x14ac:dyDescent="0.25">
      <c r="I283" s="121"/>
    </row>
    <row r="284" spans="9:9" ht="14.25" customHeight="1" x14ac:dyDescent="0.25">
      <c r="I284" s="121"/>
    </row>
    <row r="285" spans="9:9" ht="14.25" customHeight="1" x14ac:dyDescent="0.25">
      <c r="I285" s="121"/>
    </row>
    <row r="286" spans="9:9" ht="14.25" customHeight="1" x14ac:dyDescent="0.25">
      <c r="I286" s="121"/>
    </row>
    <row r="287" spans="9:9" ht="14.25" customHeight="1" x14ac:dyDescent="0.25">
      <c r="I287" s="121"/>
    </row>
    <row r="288" spans="9:9" ht="14.25" customHeight="1" x14ac:dyDescent="0.25">
      <c r="I288" s="121"/>
    </row>
    <row r="289" spans="9:9" ht="14.25" customHeight="1" x14ac:dyDescent="0.25">
      <c r="I289" s="121"/>
    </row>
    <row r="290" spans="9:9" ht="14.25" customHeight="1" x14ac:dyDescent="0.25">
      <c r="I290" s="121"/>
    </row>
    <row r="291" spans="9:9" ht="14.25" customHeight="1" x14ac:dyDescent="0.25">
      <c r="I291" s="121"/>
    </row>
    <row r="292" spans="9:9" ht="14.25" customHeight="1" x14ac:dyDescent="0.25">
      <c r="I292" s="121"/>
    </row>
    <row r="293" spans="9:9" ht="14.25" customHeight="1" x14ac:dyDescent="0.25">
      <c r="I293" s="121"/>
    </row>
    <row r="294" spans="9:9" ht="14.25" customHeight="1" x14ac:dyDescent="0.25">
      <c r="I294" s="121"/>
    </row>
    <row r="295" spans="9:9" ht="14.25" customHeight="1" x14ac:dyDescent="0.25">
      <c r="I295" s="121"/>
    </row>
    <row r="296" spans="9:9" ht="14.25" customHeight="1" x14ac:dyDescent="0.25">
      <c r="I296" s="121"/>
    </row>
    <row r="297" spans="9:9" ht="14.25" customHeight="1" x14ac:dyDescent="0.25">
      <c r="I297" s="121"/>
    </row>
    <row r="298" spans="9:9" ht="14.25" customHeight="1" x14ac:dyDescent="0.25">
      <c r="I298" s="121"/>
    </row>
    <row r="299" spans="9:9" ht="14.25" customHeight="1" x14ac:dyDescent="0.25">
      <c r="I299" s="121"/>
    </row>
    <row r="300" spans="9:9" ht="14.25" customHeight="1" x14ac:dyDescent="0.25">
      <c r="I300" s="121"/>
    </row>
  </sheetData>
  <mergeCells count="200">
    <mergeCell ref="D199:E199"/>
    <mergeCell ref="D200:E200"/>
    <mergeCell ref="D193:E193"/>
    <mergeCell ref="D194:E194"/>
    <mergeCell ref="D195:E195"/>
    <mergeCell ref="D196:E196"/>
    <mergeCell ref="D197:E197"/>
    <mergeCell ref="D198:E198"/>
    <mergeCell ref="D187:E187"/>
    <mergeCell ref="D188:E188"/>
    <mergeCell ref="D189:E189"/>
    <mergeCell ref="D190:E190"/>
    <mergeCell ref="D191:E191"/>
    <mergeCell ref="D192:E192"/>
    <mergeCell ref="D181:E181"/>
    <mergeCell ref="D182:E182"/>
    <mergeCell ref="D183:E183"/>
    <mergeCell ref="D184:E184"/>
    <mergeCell ref="D185:E185"/>
    <mergeCell ref="D186:E186"/>
    <mergeCell ref="D175:E175"/>
    <mergeCell ref="D176:E176"/>
    <mergeCell ref="D177:E177"/>
    <mergeCell ref="D178:E178"/>
    <mergeCell ref="D179:E179"/>
    <mergeCell ref="D180:E180"/>
    <mergeCell ref="D169:E169"/>
    <mergeCell ref="D170:E170"/>
    <mergeCell ref="D171:E171"/>
    <mergeCell ref="D172:E172"/>
    <mergeCell ref="D173:E173"/>
    <mergeCell ref="D174:E174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1:E121"/>
    <mergeCell ref="D122:E122"/>
    <mergeCell ref="D123:E123"/>
    <mergeCell ref="D124:E124"/>
    <mergeCell ref="D125:E125"/>
    <mergeCell ref="D126:E126"/>
    <mergeCell ref="D115:E115"/>
    <mergeCell ref="D116:E116"/>
    <mergeCell ref="D117:E117"/>
    <mergeCell ref="D118:E118"/>
    <mergeCell ref="D119:E119"/>
    <mergeCell ref="D120:E120"/>
    <mergeCell ref="D109:E109"/>
    <mergeCell ref="D110:E110"/>
    <mergeCell ref="D111:E111"/>
    <mergeCell ref="D112:E112"/>
    <mergeCell ref="D113:E113"/>
    <mergeCell ref="D114:E114"/>
    <mergeCell ref="D103:E103"/>
    <mergeCell ref="D104:E104"/>
    <mergeCell ref="D105:E105"/>
    <mergeCell ref="D106:E106"/>
    <mergeCell ref="D107:E107"/>
    <mergeCell ref="D108:E108"/>
    <mergeCell ref="D97:E97"/>
    <mergeCell ref="D98:E98"/>
    <mergeCell ref="D99:E99"/>
    <mergeCell ref="D100:E100"/>
    <mergeCell ref="D101:E101"/>
    <mergeCell ref="D102:E102"/>
    <mergeCell ref="D91:E91"/>
    <mergeCell ref="D92:E92"/>
    <mergeCell ref="D93:E93"/>
    <mergeCell ref="D94:E94"/>
    <mergeCell ref="D95:E95"/>
    <mergeCell ref="D96:E96"/>
    <mergeCell ref="D85:E85"/>
    <mergeCell ref="D86:E86"/>
    <mergeCell ref="D87:E87"/>
    <mergeCell ref="D88:E88"/>
    <mergeCell ref="D89:E89"/>
    <mergeCell ref="D90:E90"/>
    <mergeCell ref="D79:E79"/>
    <mergeCell ref="D80:E80"/>
    <mergeCell ref="D81:E81"/>
    <mergeCell ref="D82:E82"/>
    <mergeCell ref="D83:E83"/>
    <mergeCell ref="D84:E84"/>
    <mergeCell ref="D73:E73"/>
    <mergeCell ref="D74:E74"/>
    <mergeCell ref="D75:E75"/>
    <mergeCell ref="D76:E76"/>
    <mergeCell ref="D77:E77"/>
    <mergeCell ref="D78:E78"/>
    <mergeCell ref="D67:E67"/>
    <mergeCell ref="D68:E68"/>
    <mergeCell ref="D69:E69"/>
    <mergeCell ref="D70:E70"/>
    <mergeCell ref="D71:E71"/>
    <mergeCell ref="D72:E72"/>
    <mergeCell ref="D61:E61"/>
    <mergeCell ref="D62:E62"/>
    <mergeCell ref="D63:E63"/>
    <mergeCell ref="D64:E64"/>
    <mergeCell ref="D65:E65"/>
    <mergeCell ref="D66:E66"/>
    <mergeCell ref="D55:E55"/>
    <mergeCell ref="D56:E56"/>
    <mergeCell ref="D57:E57"/>
    <mergeCell ref="D58:E58"/>
    <mergeCell ref="D59:E59"/>
    <mergeCell ref="D60:E60"/>
    <mergeCell ref="D49:E49"/>
    <mergeCell ref="D50:E50"/>
    <mergeCell ref="D51:E51"/>
    <mergeCell ref="D52:E52"/>
    <mergeCell ref="D53:E53"/>
    <mergeCell ref="D54:E54"/>
    <mergeCell ref="D43:E43"/>
    <mergeCell ref="D44:E44"/>
    <mergeCell ref="D45:E45"/>
    <mergeCell ref="D46:E46"/>
    <mergeCell ref="D47:E47"/>
    <mergeCell ref="D48:E48"/>
    <mergeCell ref="D37:E37"/>
    <mergeCell ref="D38:E38"/>
    <mergeCell ref="D39:E39"/>
    <mergeCell ref="D40:E40"/>
    <mergeCell ref="D41:E41"/>
    <mergeCell ref="D42:E42"/>
    <mergeCell ref="D31:E31"/>
    <mergeCell ref="D32:E32"/>
    <mergeCell ref="D33:E33"/>
    <mergeCell ref="D34:E34"/>
    <mergeCell ref="D35:E35"/>
    <mergeCell ref="D36:E36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7:E7"/>
    <mergeCell ref="D8:E8"/>
    <mergeCell ref="D9:E9"/>
    <mergeCell ref="D10:E10"/>
    <mergeCell ref="D11:E11"/>
    <mergeCell ref="D12:E12"/>
    <mergeCell ref="D1:E1"/>
    <mergeCell ref="D2:E2"/>
    <mergeCell ref="D3:E3"/>
    <mergeCell ref="D4:E4"/>
    <mergeCell ref="D5:E5"/>
    <mergeCell ref="D6:E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formulaire">
                <anchor moveWithCells="1" sizeWithCells="1">
                  <from>
                    <xdr:col>0</xdr:col>
                    <xdr:colOff>152400</xdr:colOff>
                    <xdr:row>1</xdr:row>
                    <xdr:rowOff>47625</xdr:rowOff>
                  </from>
                  <to>
                    <xdr:col>1</xdr:col>
                    <xdr:colOff>847725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AB151"/>
  <sheetViews>
    <sheetView tabSelected="1" topLeftCell="A9" zoomScale="80" zoomScaleNormal="80" workbookViewId="0">
      <selection activeCell="H27" sqref="H27"/>
    </sheetView>
  </sheetViews>
  <sheetFormatPr baseColWidth="10" defaultRowHeight="15" x14ac:dyDescent="0.25"/>
  <cols>
    <col min="2" max="2" width="24" customWidth="1"/>
    <col min="4" max="4" width="31.42578125" customWidth="1"/>
    <col min="14" max="14" width="15.42578125" customWidth="1"/>
  </cols>
  <sheetData>
    <row r="2" spans="2:28" ht="15.75" thickBot="1" x14ac:dyDescent="0.3"/>
    <row r="3" spans="2:28" x14ac:dyDescent="0.25">
      <c r="B3" s="68"/>
      <c r="C3" s="95"/>
      <c r="D3" s="96"/>
      <c r="E3" s="24"/>
      <c r="F3" s="7"/>
      <c r="G3" s="23"/>
      <c r="H3" s="74"/>
      <c r="I3" s="7"/>
      <c r="J3" s="7" t="s">
        <v>7</v>
      </c>
      <c r="K3" s="7"/>
      <c r="L3" s="10"/>
      <c r="M3" s="24"/>
      <c r="N3" s="7"/>
      <c r="O3" s="7" t="s">
        <v>10</v>
      </c>
      <c r="P3" s="7"/>
      <c r="Q3" s="23"/>
      <c r="R3" s="6"/>
      <c r="S3" s="7" t="s">
        <v>12</v>
      </c>
      <c r="T3" s="7"/>
      <c r="U3" s="10"/>
      <c r="V3" s="24"/>
      <c r="W3" s="7" t="s">
        <v>13</v>
      </c>
      <c r="X3" s="23"/>
      <c r="Y3" s="18" t="s">
        <v>14</v>
      </c>
      <c r="Z3" s="24"/>
      <c r="AA3" s="7" t="s">
        <v>16</v>
      </c>
      <c r="AB3" s="10"/>
    </row>
    <row r="4" spans="2:28" x14ac:dyDescent="0.25">
      <c r="B4" s="69"/>
      <c r="C4" s="97"/>
      <c r="D4" s="98"/>
      <c r="E4" s="26"/>
      <c r="F4" s="1"/>
      <c r="G4" s="25"/>
      <c r="H4" s="75"/>
      <c r="I4" s="1"/>
      <c r="J4" s="1"/>
      <c r="K4" s="1"/>
      <c r="L4" s="11"/>
      <c r="M4" s="26"/>
      <c r="N4" s="1"/>
      <c r="O4" s="1"/>
      <c r="P4" s="1"/>
      <c r="Q4" s="25"/>
      <c r="R4" s="4"/>
      <c r="S4" s="1"/>
      <c r="T4" s="1"/>
      <c r="U4" s="11"/>
      <c r="V4" s="26"/>
      <c r="W4" s="1"/>
      <c r="X4" s="25"/>
      <c r="Y4" s="19"/>
      <c r="Z4" s="26"/>
      <c r="AA4" s="1"/>
      <c r="AB4" s="11"/>
    </row>
    <row r="5" spans="2:28" ht="17.25" x14ac:dyDescent="0.3">
      <c r="B5" s="70" t="s">
        <v>17</v>
      </c>
      <c r="C5" s="99" t="s">
        <v>18</v>
      </c>
      <c r="D5" s="100"/>
      <c r="E5" s="26"/>
      <c r="F5" s="1"/>
      <c r="G5" s="25"/>
      <c r="H5" s="75"/>
      <c r="I5" s="1"/>
      <c r="J5" s="1"/>
      <c r="K5" s="1"/>
      <c r="L5" s="11"/>
      <c r="M5" s="26"/>
      <c r="N5" s="1"/>
      <c r="O5" s="1"/>
      <c r="P5" s="1"/>
      <c r="Q5" s="25"/>
      <c r="R5" s="4"/>
      <c r="S5" s="1"/>
      <c r="T5" s="1"/>
      <c r="U5" s="11"/>
      <c r="V5" s="26"/>
      <c r="W5" s="1"/>
      <c r="X5" s="25"/>
      <c r="Y5" s="19"/>
      <c r="Z5" s="26"/>
      <c r="AA5" s="1"/>
      <c r="AB5" s="11"/>
    </row>
    <row r="6" spans="2:28" x14ac:dyDescent="0.25">
      <c r="B6" s="69"/>
      <c r="C6" s="97"/>
      <c r="D6" s="98"/>
      <c r="E6" s="26" t="s">
        <v>1</v>
      </c>
      <c r="F6" s="1" t="s">
        <v>5</v>
      </c>
      <c r="G6" s="25" t="s">
        <v>6</v>
      </c>
      <c r="H6" s="75" t="s">
        <v>0</v>
      </c>
      <c r="I6" s="1" t="s">
        <v>1</v>
      </c>
      <c r="J6" s="1" t="s">
        <v>3</v>
      </c>
      <c r="K6" s="1" t="s">
        <v>4</v>
      </c>
      <c r="L6" s="11" t="s">
        <v>3</v>
      </c>
      <c r="M6" s="26" t="s">
        <v>8</v>
      </c>
      <c r="N6" s="1" t="s">
        <v>5</v>
      </c>
      <c r="O6" s="1" t="s">
        <v>2</v>
      </c>
      <c r="P6" s="1" t="s">
        <v>9</v>
      </c>
      <c r="Q6" s="25" t="s">
        <v>3</v>
      </c>
      <c r="R6" s="4" t="s">
        <v>8</v>
      </c>
      <c r="S6" s="1" t="s">
        <v>5</v>
      </c>
      <c r="T6" s="1" t="s">
        <v>9</v>
      </c>
      <c r="U6" s="11" t="s">
        <v>11</v>
      </c>
      <c r="V6" s="26" t="s">
        <v>1</v>
      </c>
      <c r="W6" s="1" t="s">
        <v>9</v>
      </c>
      <c r="X6" s="25" t="s">
        <v>3</v>
      </c>
      <c r="Y6" s="19" t="s">
        <v>3</v>
      </c>
      <c r="Z6" s="26" t="s">
        <v>15</v>
      </c>
      <c r="AA6" s="1" t="s">
        <v>9</v>
      </c>
      <c r="AB6" s="11" t="s">
        <v>2</v>
      </c>
    </row>
    <row r="7" spans="2:28" x14ac:dyDescent="0.25">
      <c r="B7" s="69"/>
      <c r="C7" s="97"/>
      <c r="D7" s="98"/>
      <c r="E7" s="26"/>
      <c r="F7" s="1"/>
      <c r="G7" s="25"/>
      <c r="H7" s="75"/>
      <c r="I7" s="1"/>
      <c r="J7" s="1"/>
      <c r="K7" s="1"/>
      <c r="L7" s="11"/>
      <c r="M7" s="26"/>
      <c r="N7" s="1"/>
      <c r="O7" s="1"/>
      <c r="P7" s="1"/>
      <c r="Q7" s="25"/>
      <c r="R7" s="4"/>
      <c r="S7" s="1"/>
      <c r="T7" s="1"/>
      <c r="U7" s="11"/>
      <c r="V7" s="26"/>
      <c r="W7" s="1"/>
      <c r="X7" s="25"/>
      <c r="Y7" s="19"/>
      <c r="Z7" s="26"/>
      <c r="AA7" s="1"/>
      <c r="AB7" s="11"/>
    </row>
    <row r="8" spans="2:28" x14ac:dyDescent="0.25">
      <c r="B8" s="69"/>
      <c r="C8" s="97"/>
      <c r="D8" s="98"/>
      <c r="E8" s="26"/>
      <c r="F8" s="1"/>
      <c r="G8" s="25"/>
      <c r="H8" s="75"/>
      <c r="I8" s="1"/>
      <c r="J8" s="1"/>
      <c r="K8" s="1"/>
      <c r="L8" s="11"/>
      <c r="M8" s="26"/>
      <c r="N8" s="1"/>
      <c r="O8" s="1"/>
      <c r="P8" s="1"/>
      <c r="Q8" s="25"/>
      <c r="R8" s="4"/>
      <c r="S8" s="1"/>
      <c r="T8" s="1"/>
      <c r="U8" s="11"/>
      <c r="V8" s="26"/>
      <c r="W8" s="1"/>
      <c r="X8" s="25"/>
      <c r="Y8" s="19"/>
      <c r="Z8" s="26"/>
      <c r="AA8" s="1"/>
      <c r="AB8" s="11"/>
    </row>
    <row r="9" spans="2:28" x14ac:dyDescent="0.25">
      <c r="B9" s="69"/>
      <c r="C9" s="97"/>
      <c r="D9" s="98"/>
      <c r="E9" s="26"/>
      <c r="F9" s="1"/>
      <c r="G9" s="25"/>
      <c r="H9" s="75"/>
      <c r="I9" s="1"/>
      <c r="J9" s="1"/>
      <c r="K9" s="1"/>
      <c r="L9" s="11"/>
      <c r="M9" s="26"/>
      <c r="N9" s="1"/>
      <c r="O9" s="1"/>
      <c r="P9" s="1"/>
      <c r="Q9" s="25"/>
      <c r="R9" s="4"/>
      <c r="S9" s="1"/>
      <c r="T9" s="1"/>
      <c r="U9" s="11"/>
      <c r="V9" s="26"/>
      <c r="W9" s="1"/>
      <c r="X9" s="25"/>
      <c r="Y9" s="19"/>
      <c r="Z9" s="26"/>
      <c r="AA9" s="1"/>
      <c r="AB9" s="11"/>
    </row>
    <row r="10" spans="2:28" ht="15.75" x14ac:dyDescent="0.25">
      <c r="B10" s="31" t="s">
        <v>76</v>
      </c>
      <c r="C10" s="101"/>
      <c r="D10" s="102"/>
      <c r="E10" s="28"/>
      <c r="F10" s="2"/>
      <c r="G10" s="27"/>
      <c r="H10" s="76"/>
      <c r="I10" s="2"/>
      <c r="J10" s="2"/>
      <c r="K10" s="2"/>
      <c r="L10" s="12"/>
      <c r="M10" s="28"/>
      <c r="N10" s="2"/>
      <c r="O10" s="2"/>
      <c r="P10" s="2"/>
      <c r="Q10" s="27"/>
      <c r="R10" s="17"/>
      <c r="S10" s="2"/>
      <c r="T10" s="2"/>
      <c r="U10" s="12"/>
      <c r="V10" s="28"/>
      <c r="W10" s="2"/>
      <c r="X10" s="27"/>
      <c r="Y10" s="20"/>
      <c r="Z10" s="28"/>
      <c r="AA10" s="2"/>
      <c r="AB10" s="12"/>
    </row>
    <row r="11" spans="2:28" x14ac:dyDescent="0.25">
      <c r="B11" s="32"/>
      <c r="C11" s="103" t="s">
        <v>71</v>
      </c>
      <c r="D11" s="104"/>
      <c r="E11" s="16"/>
      <c r="F11" s="3"/>
      <c r="G11" s="15"/>
      <c r="H11" s="77"/>
      <c r="I11" s="3"/>
      <c r="J11" s="3"/>
      <c r="K11" s="3"/>
      <c r="L11" s="13"/>
      <c r="M11" s="16"/>
      <c r="N11" s="3"/>
      <c r="O11" s="3"/>
      <c r="P11" s="3"/>
      <c r="Q11" s="15"/>
      <c r="R11" s="5"/>
      <c r="S11" s="3"/>
      <c r="T11" s="3"/>
      <c r="U11" s="13"/>
      <c r="V11" s="16"/>
      <c r="W11" s="3"/>
      <c r="X11" s="15"/>
      <c r="Y11" s="21"/>
      <c r="Z11" s="16"/>
      <c r="AA11" s="3"/>
      <c r="AB11" s="13"/>
    </row>
    <row r="12" spans="2:28" x14ac:dyDescent="0.25">
      <c r="B12" s="69"/>
      <c r="C12" s="97" t="s">
        <v>162</v>
      </c>
      <c r="D12" s="98"/>
      <c r="E12" s="26"/>
      <c r="F12" s="1"/>
      <c r="G12" s="25"/>
      <c r="H12" s="56"/>
      <c r="I12" s="1"/>
      <c r="J12" s="1"/>
      <c r="K12" s="1"/>
      <c r="L12" s="11"/>
      <c r="M12" s="26"/>
      <c r="N12" s="1"/>
      <c r="O12" s="1"/>
      <c r="P12" s="1"/>
      <c r="Q12" s="25"/>
      <c r="R12" s="4"/>
      <c r="S12" s="1"/>
      <c r="T12" s="1"/>
      <c r="U12" s="11"/>
      <c r="V12" s="26"/>
      <c r="W12" s="1"/>
      <c r="X12" s="25"/>
      <c r="Y12" s="19"/>
      <c r="Z12" s="26"/>
      <c r="AA12" s="1"/>
      <c r="AB12" s="11"/>
    </row>
    <row r="13" spans="2:28" x14ac:dyDescent="0.25">
      <c r="B13" s="69"/>
      <c r="C13" s="97" t="s">
        <v>72</v>
      </c>
      <c r="D13" s="98"/>
      <c r="E13" s="26"/>
      <c r="F13" s="1"/>
      <c r="G13" s="25"/>
      <c r="H13" s="56"/>
      <c r="I13" s="1"/>
      <c r="J13" s="1"/>
      <c r="K13" s="1"/>
      <c r="L13" s="11"/>
      <c r="M13" s="26"/>
      <c r="N13" s="1"/>
      <c r="O13" s="1"/>
      <c r="P13" s="1"/>
      <c r="Q13" s="25"/>
      <c r="R13" s="4"/>
      <c r="S13" s="1"/>
      <c r="T13" s="1"/>
      <c r="U13" s="11"/>
      <c r="V13" s="26"/>
      <c r="W13" s="1"/>
      <c r="X13" s="25"/>
      <c r="Y13" s="19"/>
      <c r="Z13" s="26"/>
      <c r="AA13" s="1"/>
      <c r="AB13" s="11"/>
    </row>
    <row r="14" spans="2:28" x14ac:dyDescent="0.25">
      <c r="B14" s="69"/>
      <c r="C14" s="97" t="s">
        <v>73</v>
      </c>
      <c r="D14" s="98"/>
      <c r="E14" s="26"/>
      <c r="F14" s="1"/>
      <c r="G14" s="25"/>
      <c r="H14" s="56"/>
      <c r="I14" s="1"/>
      <c r="J14" s="1"/>
      <c r="K14" s="1"/>
      <c r="L14" s="11"/>
      <c r="M14" s="26"/>
      <c r="N14" s="1"/>
      <c r="O14" s="1"/>
      <c r="P14" s="1"/>
      <c r="Q14" s="25"/>
      <c r="R14" s="4"/>
      <c r="S14" s="1"/>
      <c r="T14" s="1"/>
      <c r="U14" s="11"/>
      <c r="V14" s="26"/>
      <c r="W14" s="1"/>
      <c r="X14" s="25"/>
      <c r="Y14" s="19"/>
      <c r="Z14" s="26"/>
      <c r="AA14" s="1"/>
      <c r="AB14" s="11"/>
    </row>
    <row r="15" spans="2:28" x14ac:dyDescent="0.25">
      <c r="B15" s="69"/>
      <c r="C15" s="97" t="s">
        <v>74</v>
      </c>
      <c r="D15" s="98"/>
      <c r="E15" s="26"/>
      <c r="F15" s="1"/>
      <c r="G15" s="25"/>
      <c r="H15" s="56"/>
      <c r="I15" s="1"/>
      <c r="J15" s="1"/>
      <c r="K15" s="1"/>
      <c r="L15" s="11"/>
      <c r="M15" s="26"/>
      <c r="N15" s="1"/>
      <c r="O15" s="1"/>
      <c r="P15" s="1"/>
      <c r="Q15" s="25"/>
      <c r="R15" s="4"/>
      <c r="S15" s="1"/>
      <c r="T15" s="1"/>
      <c r="U15" s="11"/>
      <c r="V15" s="26"/>
      <c r="W15" s="1"/>
      <c r="X15" s="25"/>
      <c r="Y15" s="19"/>
      <c r="Z15" s="26"/>
      <c r="AA15" s="1"/>
      <c r="AB15" s="11"/>
    </row>
    <row r="16" spans="2:28" x14ac:dyDescent="0.25">
      <c r="B16" s="69"/>
      <c r="C16" s="97" t="s">
        <v>77</v>
      </c>
      <c r="D16" s="98"/>
      <c r="E16" s="26"/>
      <c r="F16" s="1"/>
      <c r="G16" s="25"/>
      <c r="H16" s="56"/>
      <c r="I16" s="1"/>
      <c r="J16" s="1"/>
      <c r="K16" s="1"/>
      <c r="L16" s="11"/>
      <c r="M16" s="26"/>
      <c r="N16" s="1"/>
      <c r="O16" s="1"/>
      <c r="P16" s="1"/>
      <c r="Q16" s="25"/>
      <c r="R16" s="4"/>
      <c r="S16" s="1"/>
      <c r="T16" s="1"/>
      <c r="U16" s="11"/>
      <c r="V16" s="26"/>
      <c r="W16" s="1"/>
      <c r="X16" s="25"/>
      <c r="Y16" s="19"/>
      <c r="Z16" s="26"/>
      <c r="AA16" s="1"/>
      <c r="AB16" s="11"/>
    </row>
    <row r="17" spans="2:28" x14ac:dyDescent="0.25">
      <c r="B17" s="69"/>
      <c r="C17" s="97" t="s">
        <v>75</v>
      </c>
      <c r="D17" s="98"/>
      <c r="E17" s="26"/>
      <c r="F17" s="1"/>
      <c r="G17" s="25"/>
      <c r="H17" s="56"/>
      <c r="I17" s="1"/>
      <c r="J17" s="1"/>
      <c r="K17" s="1"/>
      <c r="L17" s="11"/>
      <c r="M17" s="26"/>
      <c r="N17" s="1"/>
      <c r="O17" s="1"/>
      <c r="P17" s="1"/>
      <c r="Q17" s="25"/>
      <c r="R17" s="4"/>
      <c r="S17" s="1"/>
      <c r="T17" s="1"/>
      <c r="U17" s="11"/>
      <c r="V17" s="26"/>
      <c r="W17" s="1"/>
      <c r="X17" s="25"/>
      <c r="Y17" s="19"/>
      <c r="Z17" s="26"/>
      <c r="AA17" s="1"/>
      <c r="AB17" s="11"/>
    </row>
    <row r="18" spans="2:28" x14ac:dyDescent="0.25">
      <c r="B18" s="69"/>
      <c r="C18" s="97" t="s">
        <v>78</v>
      </c>
      <c r="D18" s="98"/>
      <c r="E18" s="26"/>
      <c r="F18" s="1"/>
      <c r="G18" s="25"/>
      <c r="H18" s="56"/>
      <c r="I18" s="1"/>
      <c r="J18" s="1"/>
      <c r="K18" s="1"/>
      <c r="L18" s="11"/>
      <c r="M18" s="26"/>
      <c r="N18" s="1"/>
      <c r="O18" s="1"/>
      <c r="P18" s="1"/>
      <c r="Q18" s="25"/>
      <c r="R18" s="4"/>
      <c r="S18" s="1"/>
      <c r="T18" s="1"/>
      <c r="U18" s="11"/>
      <c r="V18" s="26"/>
      <c r="W18" s="1"/>
      <c r="X18" s="25"/>
      <c r="Y18" s="19"/>
      <c r="Z18" s="26"/>
      <c r="AA18" s="1"/>
      <c r="AB18" s="11"/>
    </row>
    <row r="19" spans="2:28" x14ac:dyDescent="0.25">
      <c r="B19" s="69"/>
      <c r="C19" s="97" t="s">
        <v>79</v>
      </c>
      <c r="D19" s="98"/>
      <c r="E19" s="26"/>
      <c r="F19" s="1"/>
      <c r="G19" s="25"/>
      <c r="H19" s="56"/>
      <c r="I19" s="1"/>
      <c r="J19" s="1"/>
      <c r="K19" s="1"/>
      <c r="L19" s="11"/>
      <c r="M19" s="26"/>
      <c r="N19" s="1"/>
      <c r="O19" s="1"/>
      <c r="P19" s="1"/>
      <c r="Q19" s="25"/>
      <c r="R19" s="4"/>
      <c r="S19" s="1"/>
      <c r="T19" s="1"/>
      <c r="U19" s="11"/>
      <c r="V19" s="26"/>
      <c r="W19" s="1"/>
      <c r="X19" s="25"/>
      <c r="Y19" s="19"/>
      <c r="Z19" s="26"/>
      <c r="AA19" s="1"/>
      <c r="AB19" s="11"/>
    </row>
    <row r="20" spans="2:28" x14ac:dyDescent="0.25">
      <c r="B20" s="69"/>
      <c r="C20" s="97" t="s">
        <v>80</v>
      </c>
      <c r="D20" s="98"/>
      <c r="E20" s="26"/>
      <c r="F20" s="1"/>
      <c r="G20" s="25"/>
      <c r="H20" s="56"/>
      <c r="I20" s="1"/>
      <c r="J20" s="1"/>
      <c r="K20" s="1"/>
      <c r="L20" s="11"/>
      <c r="M20" s="26"/>
      <c r="N20" s="1"/>
      <c r="O20" s="1"/>
      <c r="P20" s="1"/>
      <c r="Q20" s="25"/>
      <c r="R20" s="4"/>
      <c r="S20" s="1"/>
      <c r="T20" s="1"/>
      <c r="U20" s="11"/>
      <c r="V20" s="26"/>
      <c r="W20" s="1"/>
      <c r="X20" s="25"/>
      <c r="Y20" s="19"/>
      <c r="Z20" s="26"/>
      <c r="AA20" s="1"/>
      <c r="AB20" s="11"/>
    </row>
    <row r="21" spans="2:28" x14ac:dyDescent="0.25">
      <c r="B21" s="69"/>
      <c r="C21" s="97" t="s">
        <v>81</v>
      </c>
      <c r="D21" s="98"/>
      <c r="E21" s="26"/>
      <c r="F21" s="1"/>
      <c r="G21" s="25"/>
      <c r="H21" s="56"/>
      <c r="I21" s="1"/>
      <c r="J21" s="1"/>
      <c r="K21" s="1"/>
      <c r="L21" s="11"/>
      <c r="M21" s="26"/>
      <c r="N21" s="1"/>
      <c r="O21" s="1"/>
      <c r="P21" s="1"/>
      <c r="Q21" s="25"/>
      <c r="R21" s="4"/>
      <c r="S21" s="1"/>
      <c r="T21" s="1"/>
      <c r="U21" s="11"/>
      <c r="V21" s="26"/>
      <c r="W21" s="1"/>
      <c r="X21" s="25"/>
      <c r="Y21" s="19"/>
      <c r="Z21" s="26"/>
      <c r="AA21" s="1"/>
      <c r="AB21" s="11"/>
    </row>
    <row r="22" spans="2:28" x14ac:dyDescent="0.25">
      <c r="B22" s="69"/>
      <c r="C22" s="97" t="s">
        <v>82</v>
      </c>
      <c r="D22" s="98"/>
      <c r="E22" s="26"/>
      <c r="F22" s="1"/>
      <c r="G22" s="25"/>
      <c r="H22" s="56"/>
      <c r="I22" s="1"/>
      <c r="J22" s="1"/>
      <c r="K22" s="1"/>
      <c r="L22" s="11"/>
      <c r="M22" s="26"/>
      <c r="N22" s="1"/>
      <c r="O22" s="1"/>
      <c r="P22" s="1"/>
      <c r="Q22" s="25"/>
      <c r="R22" s="4"/>
      <c r="S22" s="1"/>
      <c r="T22" s="1"/>
      <c r="U22" s="11"/>
      <c r="V22" s="26"/>
      <c r="W22" s="1"/>
      <c r="X22" s="25"/>
      <c r="Y22" s="19"/>
      <c r="Z22" s="26"/>
      <c r="AA22" s="1"/>
      <c r="AB22" s="11"/>
    </row>
    <row r="23" spans="2:28" x14ac:dyDescent="0.25">
      <c r="B23" s="32"/>
      <c r="C23" s="103" t="s">
        <v>83</v>
      </c>
      <c r="D23" s="104"/>
      <c r="E23" s="16"/>
      <c r="F23" s="3"/>
      <c r="G23" s="15"/>
      <c r="H23" s="58"/>
      <c r="I23" s="3"/>
      <c r="J23" s="3"/>
      <c r="K23" s="3"/>
      <c r="L23" s="13"/>
      <c r="M23" s="16"/>
      <c r="N23" s="3"/>
      <c r="O23" s="3"/>
      <c r="P23" s="3"/>
      <c r="Q23" s="15"/>
      <c r="R23" s="5"/>
      <c r="S23" s="3"/>
      <c r="T23" s="3"/>
      <c r="U23" s="13"/>
      <c r="V23" s="16"/>
      <c r="W23" s="3"/>
      <c r="X23" s="15"/>
      <c r="Y23" s="21"/>
      <c r="Z23" s="16"/>
      <c r="AA23" s="3"/>
      <c r="AB23" s="13"/>
    </row>
    <row r="24" spans="2:28" x14ac:dyDescent="0.25">
      <c r="B24" s="69"/>
      <c r="C24" s="97" t="s">
        <v>83</v>
      </c>
      <c r="D24" s="98"/>
      <c r="E24" s="26"/>
      <c r="F24" s="1"/>
      <c r="G24" s="25"/>
      <c r="H24" s="56"/>
      <c r="I24" s="1"/>
      <c r="J24" s="1"/>
      <c r="K24" s="1"/>
      <c r="L24" s="11"/>
      <c r="M24" s="26"/>
      <c r="N24" s="1"/>
      <c r="O24" s="1"/>
      <c r="P24" s="1"/>
      <c r="Q24" s="25"/>
      <c r="R24" s="4"/>
      <c r="S24" s="1"/>
      <c r="T24" s="1"/>
      <c r="U24" s="11"/>
      <c r="V24" s="26"/>
      <c r="W24" s="1"/>
      <c r="X24" s="25"/>
      <c r="Y24" s="19"/>
      <c r="Z24" s="26"/>
      <c r="AA24" s="1"/>
      <c r="AB24" s="11"/>
    </row>
    <row r="25" spans="2:28" ht="15.75" x14ac:dyDescent="0.25">
      <c r="B25" s="31" t="s">
        <v>102</v>
      </c>
      <c r="C25" s="101"/>
      <c r="D25" s="102"/>
      <c r="E25" s="28"/>
      <c r="F25" s="2"/>
      <c r="G25" s="27"/>
      <c r="H25" s="57"/>
      <c r="I25" s="2"/>
      <c r="J25" s="2"/>
      <c r="K25" s="2"/>
      <c r="L25" s="12"/>
      <c r="M25" s="28"/>
      <c r="N25" s="2"/>
      <c r="O25" s="2"/>
      <c r="P25" s="2"/>
      <c r="Q25" s="27"/>
      <c r="R25" s="17"/>
      <c r="S25" s="2"/>
      <c r="T25" s="2"/>
      <c r="U25" s="12"/>
      <c r="V25" s="28"/>
      <c r="W25" s="2"/>
      <c r="X25" s="27"/>
      <c r="Y25" s="20"/>
      <c r="Z25" s="28"/>
      <c r="AA25" s="2"/>
      <c r="AB25" s="12"/>
    </row>
    <row r="26" spans="2:28" x14ac:dyDescent="0.25">
      <c r="B26" s="32" t="s">
        <v>138</v>
      </c>
      <c r="C26" s="103" t="s">
        <v>163</v>
      </c>
      <c r="D26" s="104"/>
      <c r="E26" s="16"/>
      <c r="F26" s="3"/>
      <c r="G26" s="15"/>
      <c r="H26" s="58"/>
      <c r="I26" s="3"/>
      <c r="J26" s="3"/>
      <c r="K26" s="3"/>
      <c r="L26" s="13"/>
      <c r="M26" s="16"/>
      <c r="N26" s="3"/>
      <c r="O26" s="3"/>
      <c r="P26" s="3"/>
      <c r="Q26" s="15"/>
      <c r="R26" s="5"/>
      <c r="S26" s="3"/>
      <c r="T26" s="3"/>
      <c r="U26" s="13"/>
      <c r="V26" s="16"/>
      <c r="W26" s="3"/>
      <c r="X26" s="15"/>
      <c r="Y26" s="21"/>
      <c r="Z26" s="16"/>
      <c r="AA26" s="3"/>
      <c r="AB26" s="13"/>
    </row>
    <row r="27" spans="2:28" x14ac:dyDescent="0.25">
      <c r="B27" s="69"/>
      <c r="C27" s="97" t="s">
        <v>164</v>
      </c>
      <c r="D27" s="98"/>
      <c r="E27" s="26"/>
      <c r="F27" s="1"/>
      <c r="G27" s="25"/>
      <c r="H27" s="56">
        <f>IF(B26="dm²",10/60,0)</f>
        <v>0.16666666666666666</v>
      </c>
      <c r="I27" s="1"/>
      <c r="J27" s="1"/>
      <c r="K27" s="1"/>
      <c r="L27" s="11"/>
      <c r="M27" s="26"/>
      <c r="N27" s="1"/>
      <c r="O27" s="1"/>
      <c r="P27" s="1"/>
      <c r="Q27" s="25"/>
      <c r="R27" s="4"/>
      <c r="S27" s="1"/>
      <c r="T27" s="1"/>
      <c r="U27" s="11"/>
      <c r="V27" s="26"/>
      <c r="W27" s="1"/>
      <c r="X27" s="25"/>
      <c r="Y27" s="19"/>
      <c r="Z27" s="26"/>
      <c r="AA27" s="1"/>
      <c r="AB27" s="11"/>
    </row>
    <row r="28" spans="2:28" x14ac:dyDescent="0.25">
      <c r="B28" s="69"/>
      <c r="C28" s="97" t="s">
        <v>85</v>
      </c>
      <c r="D28" s="98"/>
      <c r="E28" s="26"/>
      <c r="F28" s="1"/>
      <c r="G28" s="25"/>
      <c r="H28" s="56"/>
      <c r="I28" s="1"/>
      <c r="J28" s="1"/>
      <c r="K28" s="1"/>
      <c r="L28" s="11"/>
      <c r="M28" s="26"/>
      <c r="N28" s="1"/>
      <c r="O28" s="1"/>
      <c r="P28" s="1"/>
      <c r="Q28" s="25"/>
      <c r="R28" s="4"/>
      <c r="S28" s="1" t="s">
        <v>23</v>
      </c>
      <c r="T28" s="1">
        <v>15</v>
      </c>
      <c r="U28" s="11"/>
      <c r="V28" s="26"/>
      <c r="W28" s="1"/>
      <c r="X28" s="25"/>
      <c r="Y28" s="19"/>
      <c r="Z28" s="26"/>
      <c r="AA28" s="1"/>
      <c r="AB28" s="11"/>
    </row>
    <row r="29" spans="2:28" x14ac:dyDescent="0.25">
      <c r="B29" s="69"/>
      <c r="C29" s="97" t="s">
        <v>86</v>
      </c>
      <c r="D29" s="98"/>
      <c r="E29" s="26"/>
      <c r="F29" s="1"/>
      <c r="G29" s="25"/>
      <c r="H29" s="56"/>
      <c r="I29" s="1"/>
      <c r="J29" s="1"/>
      <c r="K29" s="1"/>
      <c r="L29" s="11"/>
      <c r="M29" s="26"/>
      <c r="N29" s="1"/>
      <c r="O29" s="1"/>
      <c r="P29" s="1"/>
      <c r="Q29" s="25"/>
      <c r="R29" s="4"/>
      <c r="S29" s="1" t="s">
        <v>23</v>
      </c>
      <c r="T29" s="1">
        <v>15</v>
      </c>
      <c r="U29" s="11"/>
      <c r="V29" s="26"/>
      <c r="W29" s="1"/>
      <c r="X29" s="25"/>
      <c r="Y29" s="19"/>
      <c r="Z29" s="26"/>
      <c r="AA29" s="1"/>
      <c r="AB29" s="11"/>
    </row>
    <row r="30" spans="2:28" x14ac:dyDescent="0.25">
      <c r="B30" s="32" t="s">
        <v>138</v>
      </c>
      <c r="C30" s="103" t="s">
        <v>165</v>
      </c>
      <c r="D30" s="104"/>
      <c r="E30" s="16"/>
      <c r="F30" s="3"/>
      <c r="G30" s="15"/>
      <c r="H30" s="58"/>
      <c r="I30" s="3"/>
      <c r="J30" s="3"/>
      <c r="K30" s="3"/>
      <c r="L30" s="13"/>
      <c r="M30" s="16"/>
      <c r="N30" s="3"/>
      <c r="O30" s="3"/>
      <c r="P30" s="3"/>
      <c r="Q30" s="15"/>
      <c r="R30" s="5"/>
      <c r="S30" s="3"/>
      <c r="T30" s="3"/>
      <c r="U30" s="13"/>
      <c r="V30" s="16"/>
      <c r="W30" s="3"/>
      <c r="X30" s="15"/>
      <c r="Y30" s="21"/>
      <c r="Z30" s="16"/>
      <c r="AA30" s="3"/>
      <c r="AB30" s="13"/>
    </row>
    <row r="31" spans="2:28" x14ac:dyDescent="0.25">
      <c r="B31" s="69"/>
      <c r="C31" s="97" t="s">
        <v>166</v>
      </c>
      <c r="D31" s="98"/>
      <c r="E31" s="26"/>
      <c r="F31" s="1"/>
      <c r="G31" s="25"/>
      <c r="H31" s="56">
        <f>IF(B30="dm²",15/60,0)</f>
        <v>0.25</v>
      </c>
      <c r="I31" s="1"/>
      <c r="J31" s="1"/>
      <c r="K31" s="1"/>
      <c r="L31" s="11"/>
      <c r="M31" s="26"/>
      <c r="N31" s="1"/>
      <c r="O31" s="1"/>
      <c r="P31" s="1"/>
      <c r="Q31" s="25"/>
      <c r="R31" s="4"/>
      <c r="S31" s="1" t="s">
        <v>23</v>
      </c>
      <c r="T31" s="1"/>
      <c r="U31" s="11"/>
      <c r="V31" s="26"/>
      <c r="W31" s="1"/>
      <c r="X31" s="25"/>
      <c r="Y31" s="19"/>
      <c r="Z31" s="26"/>
      <c r="AA31" s="1"/>
      <c r="AB31" s="11"/>
    </row>
    <row r="32" spans="2:28" x14ac:dyDescent="0.25">
      <c r="B32" s="69"/>
      <c r="C32" s="97" t="s">
        <v>85</v>
      </c>
      <c r="D32" s="98"/>
      <c r="E32" s="26"/>
      <c r="F32" s="1"/>
      <c r="G32" s="25"/>
      <c r="H32" s="56"/>
      <c r="I32" s="1"/>
      <c r="J32" s="1"/>
      <c r="K32" s="1"/>
      <c r="L32" s="11"/>
      <c r="M32" s="26"/>
      <c r="N32" s="1"/>
      <c r="O32" s="1"/>
      <c r="P32" s="1"/>
      <c r="Q32" s="25"/>
      <c r="R32" s="4"/>
      <c r="S32" s="1" t="s">
        <v>23</v>
      </c>
      <c r="T32" s="1">
        <v>15</v>
      </c>
      <c r="U32" s="11"/>
      <c r="V32" s="26"/>
      <c r="W32" s="1"/>
      <c r="X32" s="25"/>
      <c r="Y32" s="19"/>
      <c r="Z32" s="26"/>
      <c r="AA32" s="1"/>
      <c r="AB32" s="11"/>
    </row>
    <row r="33" spans="2:28" x14ac:dyDescent="0.25">
      <c r="B33" s="69"/>
      <c r="C33" s="97" t="s">
        <v>86</v>
      </c>
      <c r="D33" s="98"/>
      <c r="E33" s="26"/>
      <c r="F33" s="1"/>
      <c r="G33" s="25"/>
      <c r="H33" s="56"/>
      <c r="I33" s="1"/>
      <c r="J33" s="1"/>
      <c r="K33" s="1"/>
      <c r="L33" s="11"/>
      <c r="M33" s="26"/>
      <c r="N33" s="1"/>
      <c r="O33" s="1"/>
      <c r="P33" s="1"/>
      <c r="Q33" s="25"/>
      <c r="R33" s="4"/>
      <c r="S33" s="1" t="s">
        <v>23</v>
      </c>
      <c r="T33" s="1">
        <v>15</v>
      </c>
      <c r="U33" s="11"/>
      <c r="V33" s="26"/>
      <c r="W33" s="1"/>
      <c r="X33" s="25"/>
      <c r="Y33" s="19"/>
      <c r="Z33" s="26"/>
      <c r="AA33" s="1"/>
      <c r="AB33" s="11"/>
    </row>
    <row r="34" spans="2:28" x14ac:dyDescent="0.25">
      <c r="B34" s="32" t="s">
        <v>138</v>
      </c>
      <c r="C34" s="103" t="s">
        <v>167</v>
      </c>
      <c r="D34" s="104"/>
      <c r="E34" s="16"/>
      <c r="F34" s="3"/>
      <c r="G34" s="15"/>
      <c r="H34" s="58"/>
      <c r="I34" s="3"/>
      <c r="J34" s="3"/>
      <c r="K34" s="3"/>
      <c r="L34" s="13"/>
      <c r="M34" s="16"/>
      <c r="N34" s="3"/>
      <c r="O34" s="3"/>
      <c r="P34" s="3"/>
      <c r="Q34" s="15"/>
      <c r="R34" s="5"/>
      <c r="S34" s="3"/>
      <c r="T34" s="3"/>
      <c r="U34" s="13"/>
      <c r="V34" s="16"/>
      <c r="W34" s="3"/>
      <c r="X34" s="15"/>
      <c r="Y34" s="21"/>
      <c r="Z34" s="16"/>
      <c r="AA34" s="3"/>
      <c r="AB34" s="13"/>
    </row>
    <row r="35" spans="2:28" x14ac:dyDescent="0.25">
      <c r="B35" s="69"/>
      <c r="C35" s="97" t="s">
        <v>168</v>
      </c>
      <c r="D35" s="98"/>
      <c r="E35" s="26"/>
      <c r="F35" s="1"/>
      <c r="G35" s="25"/>
      <c r="H35" s="56">
        <f>IF(B34="dm²",3/60,0)</f>
        <v>0.05</v>
      </c>
      <c r="I35" s="1"/>
      <c r="J35" s="1"/>
      <c r="K35" s="1"/>
      <c r="L35" s="11"/>
      <c r="M35" s="26"/>
      <c r="N35" s="1"/>
      <c r="O35" s="1"/>
      <c r="P35" s="1"/>
      <c r="Q35" s="25"/>
      <c r="R35" s="4"/>
      <c r="S35" s="1"/>
      <c r="T35" s="1"/>
      <c r="U35" s="11"/>
      <c r="V35" s="26"/>
      <c r="W35" s="1"/>
      <c r="X35" s="25"/>
      <c r="Y35" s="19"/>
      <c r="Z35" s="26"/>
      <c r="AA35" s="1"/>
      <c r="AB35" s="11"/>
    </row>
    <row r="36" spans="2:28" x14ac:dyDescent="0.25">
      <c r="B36" s="69"/>
      <c r="C36" s="97" t="s">
        <v>169</v>
      </c>
      <c r="D36" s="98"/>
      <c r="E36" s="26"/>
      <c r="F36" s="1"/>
      <c r="G36" s="25"/>
      <c r="H36" s="56">
        <f>H35</f>
        <v>0.05</v>
      </c>
      <c r="I36" s="1"/>
      <c r="J36" s="1"/>
      <c r="K36" s="1"/>
      <c r="L36" s="11"/>
      <c r="M36" s="26"/>
      <c r="N36" s="1"/>
      <c r="O36" s="1"/>
      <c r="P36" s="1"/>
      <c r="Q36" s="25"/>
      <c r="R36" s="4"/>
      <c r="S36" s="1"/>
      <c r="T36" s="1"/>
      <c r="U36" s="11"/>
      <c r="V36" s="26"/>
      <c r="W36" s="1"/>
      <c r="X36" s="25"/>
      <c r="Y36" s="19"/>
      <c r="Z36" s="26"/>
      <c r="AA36" s="1"/>
      <c r="AB36" s="11"/>
    </row>
    <row r="37" spans="2:28" x14ac:dyDescent="0.25">
      <c r="B37" s="69"/>
      <c r="C37" s="97" t="s">
        <v>84</v>
      </c>
      <c r="D37" s="98"/>
      <c r="E37" s="26"/>
      <c r="F37" s="1"/>
      <c r="G37" s="25"/>
      <c r="H37" s="56"/>
      <c r="I37" s="1"/>
      <c r="J37" s="1"/>
      <c r="K37" s="1"/>
      <c r="L37" s="11"/>
      <c r="M37" s="26"/>
      <c r="N37" s="1"/>
      <c r="O37" s="1"/>
      <c r="P37" s="1"/>
      <c r="Q37" s="25"/>
      <c r="R37" s="4"/>
      <c r="S37" s="1" t="s">
        <v>23</v>
      </c>
      <c r="T37" s="1">
        <v>50</v>
      </c>
      <c r="U37" s="11"/>
      <c r="V37" s="26"/>
      <c r="W37" s="1"/>
      <c r="X37" s="25"/>
      <c r="Y37" s="19"/>
      <c r="Z37" s="26"/>
      <c r="AA37" s="1"/>
      <c r="AB37" s="11"/>
    </row>
    <row r="38" spans="2:28" x14ac:dyDescent="0.25">
      <c r="B38" s="69"/>
      <c r="C38" s="97" t="s">
        <v>87</v>
      </c>
      <c r="D38" s="98"/>
      <c r="E38" s="26"/>
      <c r="F38" s="1"/>
      <c r="G38" s="25"/>
      <c r="H38" s="56"/>
      <c r="I38" s="1"/>
      <c r="J38" s="1"/>
      <c r="K38" s="1"/>
      <c r="L38" s="11"/>
      <c r="M38" s="26"/>
      <c r="N38" s="1"/>
      <c r="O38" s="1"/>
      <c r="P38" s="1"/>
      <c r="Q38" s="25"/>
      <c r="R38" s="4"/>
      <c r="S38" s="1" t="s">
        <v>23</v>
      </c>
      <c r="T38" s="1">
        <v>20</v>
      </c>
      <c r="U38" s="11"/>
      <c r="V38" s="26"/>
      <c r="W38" s="1"/>
      <c r="X38" s="25"/>
      <c r="Y38" s="19"/>
      <c r="Z38" s="26"/>
      <c r="AA38" s="1"/>
      <c r="AB38" s="11"/>
    </row>
    <row r="39" spans="2:28" x14ac:dyDescent="0.25">
      <c r="B39" s="69"/>
      <c r="C39" s="97" t="s">
        <v>88</v>
      </c>
      <c r="D39" s="98"/>
      <c r="E39" s="26"/>
      <c r="F39" s="1"/>
      <c r="G39" s="25"/>
      <c r="H39" s="56"/>
      <c r="I39" s="1"/>
      <c r="J39" s="1"/>
      <c r="K39" s="1"/>
      <c r="L39" s="11"/>
      <c r="M39" s="26">
        <v>50</v>
      </c>
      <c r="N39" s="1" t="s">
        <v>89</v>
      </c>
      <c r="O39" s="1"/>
      <c r="P39" s="1"/>
      <c r="Q39" s="25"/>
      <c r="R39" s="4"/>
      <c r="S39" s="1"/>
      <c r="T39" s="1"/>
      <c r="U39" s="11"/>
      <c r="V39" s="26"/>
      <c r="W39" s="1"/>
      <c r="X39" s="25"/>
      <c r="Y39" s="19"/>
      <c r="Z39" s="26"/>
      <c r="AA39" s="1"/>
      <c r="AB39" s="11"/>
    </row>
    <row r="40" spans="2:28" x14ac:dyDescent="0.25">
      <c r="B40" s="69"/>
      <c r="C40" s="97" t="s">
        <v>90</v>
      </c>
      <c r="D40" s="98"/>
      <c r="E40" s="26"/>
      <c r="F40" s="1"/>
      <c r="G40" s="25"/>
      <c r="H40" s="56"/>
      <c r="I40" s="1"/>
      <c r="J40" s="1"/>
      <c r="K40" s="1"/>
      <c r="L40" s="11"/>
      <c r="M40" s="26">
        <v>20</v>
      </c>
      <c r="N40" s="1" t="s">
        <v>91</v>
      </c>
      <c r="O40" s="1"/>
      <c r="P40" s="1"/>
      <c r="Q40" s="25"/>
      <c r="R40" s="4"/>
      <c r="S40" s="1"/>
      <c r="T40" s="1"/>
      <c r="U40" s="11"/>
      <c r="V40" s="26"/>
      <c r="W40" s="1"/>
      <c r="X40" s="25"/>
      <c r="Y40" s="19"/>
      <c r="Z40" s="26"/>
      <c r="AA40" s="1"/>
      <c r="AB40" s="11"/>
    </row>
    <row r="41" spans="2:28" x14ac:dyDescent="0.25">
      <c r="B41" s="32" t="s">
        <v>138</v>
      </c>
      <c r="C41" s="103" t="s">
        <v>170</v>
      </c>
      <c r="D41" s="104"/>
      <c r="E41" s="16"/>
      <c r="F41" s="3"/>
      <c r="G41" s="15"/>
      <c r="H41" s="58"/>
      <c r="I41" s="3"/>
      <c r="J41" s="3"/>
      <c r="K41" s="3"/>
      <c r="L41" s="13"/>
      <c r="M41" s="16"/>
      <c r="N41" s="3"/>
      <c r="O41" s="3"/>
      <c r="P41" s="3"/>
      <c r="Q41" s="15"/>
      <c r="R41" s="5"/>
      <c r="S41" s="3"/>
      <c r="T41" s="3"/>
      <c r="U41" s="13"/>
      <c r="V41" s="16"/>
      <c r="W41" s="3"/>
      <c r="X41" s="15"/>
      <c r="Y41" s="21"/>
      <c r="Z41" s="16"/>
      <c r="AA41" s="3"/>
      <c r="AB41" s="13"/>
    </row>
    <row r="42" spans="2:28" x14ac:dyDescent="0.25">
      <c r="B42" s="69"/>
      <c r="C42" s="97" t="s">
        <v>94</v>
      </c>
      <c r="D42" s="98"/>
      <c r="E42" s="26"/>
      <c r="F42" s="1"/>
      <c r="G42" s="25"/>
      <c r="H42" s="56">
        <f>IF(B41="dm²",4/60,0)</f>
        <v>6.6666666666666666E-2</v>
      </c>
      <c r="I42" s="1"/>
      <c r="J42" s="1"/>
      <c r="K42" s="1"/>
      <c r="L42" s="11"/>
      <c r="M42" s="26"/>
      <c r="N42" s="1"/>
      <c r="O42" s="1"/>
      <c r="P42" s="1"/>
      <c r="Q42" s="25"/>
      <c r="R42" s="4"/>
      <c r="S42" s="1"/>
      <c r="T42" s="1"/>
      <c r="U42" s="11"/>
      <c r="V42" s="26"/>
      <c r="W42" s="1"/>
      <c r="X42" s="25"/>
      <c r="Y42" s="19"/>
      <c r="Z42" s="26"/>
      <c r="AA42" s="1"/>
      <c r="AB42" s="11"/>
    </row>
    <row r="43" spans="2:28" x14ac:dyDescent="0.25">
      <c r="B43" s="69"/>
      <c r="C43" s="97" t="s">
        <v>95</v>
      </c>
      <c r="D43" s="98"/>
      <c r="E43" s="26"/>
      <c r="F43" s="1"/>
      <c r="G43" s="25"/>
      <c r="H43" s="56"/>
      <c r="I43" s="1"/>
      <c r="J43" s="1"/>
      <c r="K43" s="1"/>
      <c r="L43" s="11"/>
      <c r="M43" s="26"/>
      <c r="N43" s="1"/>
      <c r="O43" s="1"/>
      <c r="P43" s="1"/>
      <c r="Q43" s="25"/>
      <c r="R43" s="4"/>
      <c r="S43" s="1"/>
      <c r="T43" s="1"/>
      <c r="U43" s="11"/>
      <c r="V43" s="26"/>
      <c r="W43" s="1"/>
      <c r="X43" s="25"/>
      <c r="Y43" s="19"/>
      <c r="Z43" s="26"/>
      <c r="AA43" s="1"/>
      <c r="AB43" s="11"/>
    </row>
    <row r="44" spans="2:28" x14ac:dyDescent="0.25">
      <c r="B44" s="32" t="s">
        <v>206</v>
      </c>
      <c r="C44" s="103" t="s">
        <v>92</v>
      </c>
      <c r="D44" s="104"/>
      <c r="E44" s="16"/>
      <c r="F44" s="3"/>
      <c r="G44" s="15"/>
      <c r="H44" s="58"/>
      <c r="I44" s="3"/>
      <c r="J44" s="3"/>
      <c r="K44" s="3"/>
      <c r="L44" s="13"/>
      <c r="M44" s="16"/>
      <c r="N44" s="3"/>
      <c r="O44" s="3"/>
      <c r="P44" s="3"/>
      <c r="Q44" s="15"/>
      <c r="R44" s="5"/>
      <c r="S44" s="3"/>
      <c r="T44" s="3"/>
      <c r="U44" s="13"/>
      <c r="V44" s="16"/>
      <c r="W44" s="3"/>
      <c r="X44" s="15"/>
      <c r="Y44" s="21"/>
      <c r="Z44" s="16"/>
      <c r="AA44" s="3"/>
      <c r="AB44" s="13"/>
    </row>
    <row r="45" spans="2:28" x14ac:dyDescent="0.25">
      <c r="B45" s="69"/>
      <c r="C45" s="97" t="s">
        <v>171</v>
      </c>
      <c r="D45" s="98"/>
      <c r="E45" s="26"/>
      <c r="F45" s="1"/>
      <c r="G45" s="25"/>
      <c r="H45" s="56">
        <f>IF(B44="m",4/60,0)</f>
        <v>6.6666666666666666E-2</v>
      </c>
      <c r="I45" s="1"/>
      <c r="J45" s="1"/>
      <c r="K45" s="1"/>
      <c r="L45" s="11"/>
      <c r="M45" s="26"/>
      <c r="N45" s="1"/>
      <c r="O45" s="1"/>
      <c r="P45" s="1"/>
      <c r="Q45" s="25"/>
      <c r="R45" s="4"/>
      <c r="S45" s="1"/>
      <c r="T45" s="1"/>
      <c r="U45" s="11"/>
      <c r="V45" s="26"/>
      <c r="W45" s="1"/>
      <c r="X45" s="25"/>
      <c r="Y45" s="19"/>
      <c r="Z45" s="26"/>
      <c r="AA45" s="1"/>
      <c r="AB45" s="11"/>
    </row>
    <row r="46" spans="2:28" x14ac:dyDescent="0.25">
      <c r="B46" s="69"/>
      <c r="C46" s="97" t="s">
        <v>92</v>
      </c>
      <c r="D46" s="98"/>
      <c r="E46" s="26"/>
      <c r="F46" s="1"/>
      <c r="G46" s="25"/>
      <c r="H46" s="56">
        <v>0.16666666666666666</v>
      </c>
      <c r="I46" s="1"/>
      <c r="J46" s="1"/>
      <c r="K46" s="1"/>
      <c r="L46" s="11"/>
      <c r="M46" s="26"/>
      <c r="N46" s="1"/>
      <c r="O46" s="1"/>
      <c r="P46" s="1"/>
      <c r="Q46" s="25"/>
      <c r="R46" s="4"/>
      <c r="S46" s="1"/>
      <c r="T46" s="1"/>
      <c r="U46" s="11"/>
      <c r="V46" s="26"/>
      <c r="W46" s="1"/>
      <c r="X46" s="25"/>
      <c r="Y46" s="19"/>
      <c r="Z46" s="26"/>
      <c r="AA46" s="1"/>
      <c r="AB46" s="11"/>
    </row>
    <row r="47" spans="2:28" x14ac:dyDescent="0.25">
      <c r="B47" s="69"/>
      <c r="C47" s="97" t="s">
        <v>93</v>
      </c>
      <c r="D47" s="98"/>
      <c r="E47" s="26"/>
      <c r="F47" s="1"/>
      <c r="G47" s="25"/>
      <c r="H47" s="56"/>
      <c r="I47" s="1"/>
      <c r="J47" s="1"/>
      <c r="K47" s="1"/>
      <c r="L47" s="11"/>
      <c r="M47" s="26"/>
      <c r="N47" s="1"/>
      <c r="O47" s="1"/>
      <c r="P47" s="1"/>
      <c r="Q47" s="25"/>
      <c r="R47" s="4"/>
      <c r="S47" s="1"/>
      <c r="T47" s="1"/>
      <c r="U47" s="11"/>
      <c r="V47" s="26"/>
      <c r="W47" s="1"/>
      <c r="X47" s="25"/>
      <c r="Y47" s="19"/>
      <c r="Z47" s="26"/>
      <c r="AA47" s="1"/>
      <c r="AB47" s="11"/>
    </row>
    <row r="48" spans="2:28" x14ac:dyDescent="0.25">
      <c r="B48" s="69"/>
      <c r="C48" s="97" t="s">
        <v>172</v>
      </c>
      <c r="D48" s="98"/>
      <c r="E48" s="26"/>
      <c r="F48" s="1"/>
      <c r="G48" s="25"/>
      <c r="H48" s="56"/>
      <c r="I48" s="1"/>
      <c r="J48" s="1"/>
      <c r="K48" s="1"/>
      <c r="L48" s="11"/>
      <c r="M48" s="26"/>
      <c r="N48" s="1"/>
      <c r="O48" s="1"/>
      <c r="P48" s="1"/>
      <c r="Q48" s="25"/>
      <c r="R48" s="4"/>
      <c r="S48" s="1" t="s">
        <v>23</v>
      </c>
      <c r="T48" s="1">
        <f>T29</f>
        <v>15</v>
      </c>
      <c r="U48" s="11"/>
      <c r="V48" s="26"/>
      <c r="W48" s="1"/>
      <c r="X48" s="25"/>
      <c r="Y48" s="19"/>
      <c r="Z48" s="26"/>
      <c r="AA48" s="1"/>
      <c r="AB48" s="11"/>
    </row>
    <row r="49" spans="2:28" x14ac:dyDescent="0.25">
      <c r="B49" s="32" t="s">
        <v>138</v>
      </c>
      <c r="C49" s="103" t="s">
        <v>96</v>
      </c>
      <c r="D49" s="104"/>
      <c r="E49" s="16"/>
      <c r="F49" s="3"/>
      <c r="G49" s="15"/>
      <c r="H49" s="58"/>
      <c r="I49" s="3"/>
      <c r="J49" s="3"/>
      <c r="K49" s="3"/>
      <c r="L49" s="13"/>
      <c r="M49" s="16"/>
      <c r="N49" s="3"/>
      <c r="O49" s="3"/>
      <c r="P49" s="3"/>
      <c r="Q49" s="15"/>
      <c r="R49" s="5"/>
      <c r="S49" s="3"/>
      <c r="T49" s="3"/>
      <c r="U49" s="13"/>
      <c r="V49" s="16"/>
      <c r="W49" s="3"/>
      <c r="X49" s="15"/>
      <c r="Y49" s="21"/>
      <c r="Z49" s="16"/>
      <c r="AA49" s="3"/>
      <c r="AB49" s="13"/>
    </row>
    <row r="50" spans="2:28" x14ac:dyDescent="0.25">
      <c r="B50" s="78"/>
      <c r="C50" s="78" t="s">
        <v>208</v>
      </c>
      <c r="D50" s="87"/>
      <c r="E50" s="80"/>
      <c r="F50" s="81"/>
      <c r="G50" s="82"/>
      <c r="H50" s="83">
        <f>IF(B49="dm²",2/60,0)</f>
        <v>3.3333333333333333E-2</v>
      </c>
      <c r="I50" s="81"/>
      <c r="J50" s="81"/>
      <c r="K50" s="81"/>
      <c r="L50" s="84"/>
      <c r="M50" s="80"/>
      <c r="N50" s="81"/>
      <c r="O50" s="81"/>
      <c r="P50" s="81"/>
      <c r="Q50" s="82"/>
      <c r="R50" s="85"/>
      <c r="S50" s="81"/>
      <c r="T50" s="81"/>
      <c r="U50" s="84"/>
      <c r="V50" s="80"/>
      <c r="W50" s="81"/>
      <c r="X50" s="82"/>
      <c r="Y50" s="86"/>
      <c r="Z50" s="80"/>
      <c r="AA50" s="81"/>
      <c r="AB50" s="84"/>
    </row>
    <row r="51" spans="2:28" x14ac:dyDescent="0.25">
      <c r="B51" s="69"/>
      <c r="C51" s="97" t="s">
        <v>173</v>
      </c>
      <c r="D51" s="98"/>
      <c r="E51" s="26"/>
      <c r="F51" s="1"/>
      <c r="G51" s="25"/>
      <c r="H51" s="56">
        <f>IF(B49="dm²",4/60,0)</f>
        <v>6.6666666666666666E-2</v>
      </c>
      <c r="I51" s="1"/>
      <c r="J51" s="1"/>
      <c r="K51" s="1"/>
      <c r="L51" s="11"/>
      <c r="M51" s="26"/>
      <c r="N51" s="1"/>
      <c r="O51" s="1"/>
      <c r="P51" s="1"/>
      <c r="Q51" s="25"/>
      <c r="R51" s="4"/>
      <c r="S51" s="1"/>
      <c r="T51" s="1"/>
      <c r="U51" s="11"/>
      <c r="V51" s="26"/>
      <c r="W51" s="1"/>
      <c r="X51" s="25"/>
      <c r="Y51" s="19"/>
      <c r="Z51" s="26"/>
      <c r="AA51" s="1"/>
      <c r="AB51" s="11"/>
    </row>
    <row r="52" spans="2:28" x14ac:dyDescent="0.25">
      <c r="B52" s="69"/>
      <c r="C52" s="97" t="s">
        <v>98</v>
      </c>
      <c r="D52" s="98"/>
      <c r="E52" s="26"/>
      <c r="F52" s="1"/>
      <c r="G52" s="25"/>
      <c r="H52" s="56">
        <f>IF(B49="dm²",15/60,0)</f>
        <v>0.25</v>
      </c>
      <c r="I52" s="1"/>
      <c r="J52" s="1"/>
      <c r="K52" s="1"/>
      <c r="L52" s="11"/>
      <c r="M52" s="26"/>
      <c r="N52" s="1"/>
      <c r="O52" s="1"/>
      <c r="P52" s="1"/>
      <c r="Q52" s="25"/>
      <c r="R52" s="4"/>
      <c r="S52" s="1"/>
      <c r="T52" s="1"/>
      <c r="U52" s="11"/>
      <c r="V52" s="26"/>
      <c r="W52" s="1"/>
      <c r="X52" s="25"/>
      <c r="Y52" s="19"/>
      <c r="Z52" s="26"/>
      <c r="AA52" s="1"/>
      <c r="AB52" s="11"/>
    </row>
    <row r="53" spans="2:28" x14ac:dyDescent="0.25">
      <c r="B53" s="69"/>
      <c r="C53" s="97" t="s">
        <v>99</v>
      </c>
      <c r="D53" s="98"/>
      <c r="E53" s="26"/>
      <c r="F53" s="1"/>
      <c r="G53" s="25"/>
      <c r="H53" s="56">
        <f>IF(B49="dm²",3/60,0)</f>
        <v>0.05</v>
      </c>
      <c r="I53" s="1"/>
      <c r="J53" s="1"/>
      <c r="K53" s="1"/>
      <c r="L53" s="11"/>
      <c r="M53" s="26"/>
      <c r="N53" s="1"/>
      <c r="O53" s="1"/>
      <c r="P53" s="1"/>
      <c r="Q53" s="25"/>
      <c r="R53" s="4"/>
      <c r="S53" s="1"/>
      <c r="T53" s="1"/>
      <c r="U53" s="11"/>
      <c r="V53" s="26"/>
      <c r="W53" s="1"/>
      <c r="X53" s="25"/>
      <c r="Y53" s="19"/>
      <c r="Z53" s="26"/>
      <c r="AA53" s="1"/>
      <c r="AB53" s="11"/>
    </row>
    <row r="54" spans="2:28" x14ac:dyDescent="0.25">
      <c r="B54" s="69"/>
      <c r="C54" s="97" t="s">
        <v>174</v>
      </c>
      <c r="D54" s="98"/>
      <c r="E54" s="26"/>
      <c r="F54" s="1"/>
      <c r="G54" s="25"/>
      <c r="H54" s="56">
        <f>IF(B49="dm²",3/60,0)</f>
        <v>0.05</v>
      </c>
      <c r="I54" s="1"/>
      <c r="J54" s="1"/>
      <c r="K54" s="1"/>
      <c r="L54" s="11"/>
      <c r="M54" s="26"/>
      <c r="N54" s="1"/>
      <c r="O54" s="1"/>
      <c r="P54" s="1"/>
      <c r="Q54" s="25"/>
      <c r="R54" s="4"/>
      <c r="S54" s="1"/>
      <c r="T54" s="1"/>
      <c r="U54" s="11"/>
      <c r="V54" s="26"/>
      <c r="W54" s="1"/>
      <c r="X54" s="25"/>
      <c r="Y54" s="19"/>
      <c r="Z54" s="26"/>
      <c r="AA54" s="1"/>
      <c r="AB54" s="11"/>
    </row>
    <row r="55" spans="2:28" x14ac:dyDescent="0.25">
      <c r="B55" s="69"/>
      <c r="C55" s="97" t="s">
        <v>100</v>
      </c>
      <c r="D55" s="98"/>
      <c r="E55" s="26"/>
      <c r="F55" s="1"/>
      <c r="G55" s="25"/>
      <c r="H55" s="56"/>
      <c r="I55" s="1"/>
      <c r="J55" s="1"/>
      <c r="K55" s="1"/>
      <c r="L55" s="11"/>
      <c r="M55" s="26">
        <v>0.5</v>
      </c>
      <c r="N55" s="1" t="s">
        <v>209</v>
      </c>
      <c r="O55" s="1"/>
      <c r="P55" s="1"/>
      <c r="Q55" s="25"/>
      <c r="R55" s="4"/>
      <c r="S55" s="1"/>
      <c r="T55" s="1"/>
      <c r="U55" s="11"/>
      <c r="V55" s="26"/>
      <c r="W55" s="1"/>
      <c r="X55" s="25"/>
      <c r="Y55" s="19"/>
      <c r="Z55" s="26"/>
      <c r="AA55" s="1"/>
      <c r="AB55" s="11"/>
    </row>
    <row r="56" spans="2:28" x14ac:dyDescent="0.25">
      <c r="B56" s="69"/>
      <c r="C56" s="97" t="s">
        <v>101</v>
      </c>
      <c r="D56" s="98"/>
      <c r="E56" s="26"/>
      <c r="F56" s="1"/>
      <c r="G56" s="25"/>
      <c r="H56" s="56"/>
      <c r="I56" s="1"/>
      <c r="J56" s="1"/>
      <c r="K56" s="1"/>
      <c r="L56" s="11"/>
      <c r="M56" s="26"/>
      <c r="N56" s="1"/>
      <c r="O56" s="1"/>
      <c r="P56" s="1"/>
      <c r="Q56" s="25"/>
      <c r="R56" s="4"/>
      <c r="S56" s="1"/>
      <c r="T56" s="1"/>
      <c r="U56" s="11"/>
      <c r="V56" s="26"/>
      <c r="W56" s="1"/>
      <c r="X56" s="25"/>
      <c r="Y56" s="19"/>
      <c r="Z56" s="26"/>
      <c r="AA56" s="1"/>
      <c r="AB56" s="11"/>
    </row>
    <row r="57" spans="2:28" x14ac:dyDescent="0.25">
      <c r="B57" s="32" t="s">
        <v>138</v>
      </c>
      <c r="C57" s="103" t="s">
        <v>97</v>
      </c>
      <c r="D57" s="104"/>
      <c r="E57" s="16"/>
      <c r="F57" s="3"/>
      <c r="G57" s="15"/>
      <c r="H57" s="58"/>
      <c r="I57" s="3"/>
      <c r="J57" s="3"/>
      <c r="K57" s="3"/>
      <c r="L57" s="13"/>
      <c r="M57" s="16"/>
      <c r="N57" s="3"/>
      <c r="O57" s="3"/>
      <c r="P57" s="3"/>
      <c r="Q57" s="15"/>
      <c r="R57" s="5"/>
      <c r="S57" s="3"/>
      <c r="T57" s="3"/>
      <c r="U57" s="13"/>
      <c r="V57" s="16"/>
      <c r="W57" s="3"/>
      <c r="X57" s="15"/>
      <c r="Y57" s="21"/>
      <c r="Z57" s="16"/>
      <c r="AA57" s="3"/>
      <c r="AB57" s="13"/>
    </row>
    <row r="58" spans="2:28" x14ac:dyDescent="0.25">
      <c r="B58" s="78"/>
      <c r="C58" s="78" t="s">
        <v>208</v>
      </c>
      <c r="D58" s="79"/>
      <c r="E58" s="80"/>
      <c r="F58" s="81"/>
      <c r="G58" s="82"/>
      <c r="H58" s="83">
        <f>IF(B57="dm²",2/60,0)</f>
        <v>3.3333333333333333E-2</v>
      </c>
      <c r="I58" s="81"/>
      <c r="J58" s="81"/>
      <c r="K58" s="81"/>
      <c r="L58" s="84"/>
      <c r="M58" s="80"/>
      <c r="N58" s="81"/>
      <c r="O58" s="81"/>
      <c r="P58" s="81"/>
      <c r="Q58" s="82"/>
      <c r="R58" s="85"/>
      <c r="S58" s="81"/>
      <c r="T58" s="81"/>
      <c r="U58" s="84"/>
      <c r="V58" s="80"/>
      <c r="W58" s="81"/>
      <c r="X58" s="82"/>
      <c r="Y58" s="86"/>
      <c r="Z58" s="80"/>
      <c r="AA58" s="81"/>
      <c r="AB58" s="84"/>
    </row>
    <row r="59" spans="2:28" x14ac:dyDescent="0.25">
      <c r="B59" s="69"/>
      <c r="C59" s="97" t="s">
        <v>175</v>
      </c>
      <c r="D59" s="98"/>
      <c r="E59" s="26"/>
      <c r="F59" s="1"/>
      <c r="G59" s="25"/>
      <c r="H59" s="56">
        <f>IF(B57="dm²",4/60,0)</f>
        <v>6.6666666666666666E-2</v>
      </c>
      <c r="I59" s="1"/>
      <c r="J59" s="1"/>
      <c r="K59" s="1"/>
      <c r="L59" s="11"/>
      <c r="M59" s="26"/>
      <c r="N59" s="1"/>
      <c r="O59" s="1"/>
      <c r="P59" s="1"/>
      <c r="Q59" s="25"/>
      <c r="R59" s="4"/>
      <c r="S59" s="1"/>
      <c r="T59" s="1"/>
      <c r="U59" s="11"/>
      <c r="V59" s="26"/>
      <c r="W59" s="1"/>
      <c r="X59" s="25"/>
      <c r="Y59" s="19"/>
      <c r="Z59" s="26"/>
      <c r="AA59" s="1"/>
      <c r="AB59" s="11"/>
    </row>
    <row r="60" spans="2:28" x14ac:dyDescent="0.25">
      <c r="B60" s="69"/>
      <c r="C60" s="97" t="s">
        <v>98</v>
      </c>
      <c r="D60" s="98"/>
      <c r="E60" s="26"/>
      <c r="F60" s="1"/>
      <c r="G60" s="25"/>
      <c r="H60" s="56">
        <f>IF(B57="dm²",15/60,0)</f>
        <v>0.25</v>
      </c>
      <c r="I60" s="1"/>
      <c r="J60" s="1"/>
      <c r="K60" s="1"/>
      <c r="L60" s="11"/>
      <c r="M60" s="26"/>
      <c r="N60" s="1"/>
      <c r="O60" s="1"/>
      <c r="P60" s="1"/>
      <c r="Q60" s="25"/>
      <c r="R60" s="4"/>
      <c r="S60" s="1"/>
      <c r="T60" s="1"/>
      <c r="U60" s="11"/>
      <c r="V60" s="26"/>
      <c r="W60" s="1"/>
      <c r="X60" s="25"/>
      <c r="Y60" s="19"/>
      <c r="Z60" s="26"/>
      <c r="AA60" s="1"/>
      <c r="AB60" s="11"/>
    </row>
    <row r="61" spans="2:28" x14ac:dyDescent="0.25">
      <c r="B61" s="69"/>
      <c r="C61" s="97" t="s">
        <v>99</v>
      </c>
      <c r="D61" s="98"/>
      <c r="E61" s="26"/>
      <c r="F61" s="1"/>
      <c r="G61" s="25"/>
      <c r="H61" s="56">
        <f>IF(B57="dm²",3/60,0)</f>
        <v>0.05</v>
      </c>
      <c r="I61" s="1"/>
      <c r="J61" s="1"/>
      <c r="K61" s="1"/>
      <c r="L61" s="11"/>
      <c r="M61" s="26"/>
      <c r="N61" s="1"/>
      <c r="O61" s="1"/>
      <c r="P61" s="1"/>
      <c r="Q61" s="25"/>
      <c r="R61" s="4"/>
      <c r="S61" s="1"/>
      <c r="T61" s="1"/>
      <c r="U61" s="11"/>
      <c r="V61" s="26"/>
      <c r="W61" s="1"/>
      <c r="X61" s="25"/>
      <c r="Y61" s="19"/>
      <c r="Z61" s="26"/>
      <c r="AA61" s="1"/>
      <c r="AB61" s="11"/>
    </row>
    <row r="62" spans="2:28" x14ac:dyDescent="0.25">
      <c r="B62" s="69"/>
      <c r="C62" s="97" t="s">
        <v>174</v>
      </c>
      <c r="D62" s="98"/>
      <c r="E62" s="26"/>
      <c r="F62" s="1"/>
      <c r="G62" s="25"/>
      <c r="H62" s="56">
        <f>IF(B57="dm²",7/60,0)</f>
        <v>0.11666666666666667</v>
      </c>
      <c r="I62" s="1"/>
      <c r="J62" s="1"/>
      <c r="K62" s="1"/>
      <c r="L62" s="11"/>
      <c r="M62" s="26"/>
      <c r="N62" s="1"/>
      <c r="O62" s="1"/>
      <c r="P62" s="1"/>
      <c r="Q62" s="25"/>
      <c r="R62" s="4"/>
      <c r="S62" s="1"/>
      <c r="T62" s="1"/>
      <c r="U62" s="11"/>
      <c r="V62" s="26"/>
      <c r="W62" s="1"/>
      <c r="X62" s="25"/>
      <c r="Y62" s="19"/>
      <c r="Z62" s="26"/>
      <c r="AA62" s="1"/>
      <c r="AB62" s="11"/>
    </row>
    <row r="63" spans="2:28" x14ac:dyDescent="0.25">
      <c r="B63" s="69"/>
      <c r="C63" s="97" t="s">
        <v>100</v>
      </c>
      <c r="D63" s="98"/>
      <c r="E63" s="26"/>
      <c r="F63" s="1"/>
      <c r="G63" s="25"/>
      <c r="H63" s="56"/>
      <c r="I63" s="1"/>
      <c r="J63" s="1"/>
      <c r="K63" s="1"/>
      <c r="L63" s="11"/>
      <c r="M63" s="26">
        <f>M55</f>
        <v>0.5</v>
      </c>
      <c r="N63" s="1" t="s">
        <v>209</v>
      </c>
      <c r="O63" s="1"/>
      <c r="P63" s="1"/>
      <c r="Q63" s="25"/>
      <c r="R63" s="4"/>
      <c r="S63" s="1"/>
      <c r="T63" s="1"/>
      <c r="U63" s="11"/>
      <c r="V63" s="26"/>
      <c r="W63" s="1"/>
      <c r="X63" s="25"/>
      <c r="Y63" s="19"/>
      <c r="Z63" s="26"/>
      <c r="AA63" s="1"/>
      <c r="AB63" s="11"/>
    </row>
    <row r="64" spans="2:28" x14ac:dyDescent="0.25">
      <c r="B64" s="69"/>
      <c r="C64" s="97" t="s">
        <v>101</v>
      </c>
      <c r="D64" s="98"/>
      <c r="E64" s="26"/>
      <c r="F64" s="1"/>
      <c r="G64" s="25"/>
      <c r="H64" s="56"/>
      <c r="I64" s="1"/>
      <c r="J64" s="1"/>
      <c r="K64" s="1"/>
      <c r="L64" s="11"/>
      <c r="M64" s="26"/>
      <c r="N64" s="1"/>
      <c r="O64" s="1"/>
      <c r="P64" s="1"/>
      <c r="Q64" s="25"/>
      <c r="R64" s="4"/>
      <c r="S64" s="1"/>
      <c r="T64" s="1"/>
      <c r="U64" s="11"/>
      <c r="V64" s="26"/>
      <c r="W64" s="1"/>
      <c r="X64" s="25"/>
      <c r="Y64" s="19"/>
      <c r="Z64" s="26"/>
      <c r="AA64" s="1"/>
      <c r="AB64" s="11"/>
    </row>
    <row r="65" spans="2:28" ht="15.75" x14ac:dyDescent="0.25">
      <c r="B65" s="31" t="s">
        <v>111</v>
      </c>
      <c r="C65" s="101"/>
      <c r="D65" s="102"/>
      <c r="E65" s="28"/>
      <c r="F65" s="2"/>
      <c r="G65" s="27"/>
      <c r="H65" s="57"/>
      <c r="I65" s="2"/>
      <c r="J65" s="2"/>
      <c r="K65" s="2"/>
      <c r="L65" s="12"/>
      <c r="M65" s="28"/>
      <c r="N65" s="2"/>
      <c r="O65" s="2"/>
      <c r="P65" s="2"/>
      <c r="Q65" s="27"/>
      <c r="R65" s="17"/>
      <c r="S65" s="2"/>
      <c r="T65" s="2"/>
      <c r="U65" s="12"/>
      <c r="V65" s="28"/>
      <c r="W65" s="2"/>
      <c r="X65" s="27"/>
      <c r="Y65" s="20"/>
      <c r="Z65" s="28"/>
      <c r="AA65" s="2"/>
      <c r="AB65" s="12"/>
    </row>
    <row r="66" spans="2:28" x14ac:dyDescent="0.25">
      <c r="B66" s="32" t="s">
        <v>207</v>
      </c>
      <c r="C66" s="103" t="s">
        <v>176</v>
      </c>
      <c r="D66" s="104"/>
      <c r="E66" s="16"/>
      <c r="F66" s="3"/>
      <c r="G66" s="15"/>
      <c r="H66" s="58"/>
      <c r="I66" s="3"/>
      <c r="J66" s="3"/>
      <c r="K66" s="3"/>
      <c r="L66" s="13"/>
      <c r="M66" s="16"/>
      <c r="N66" s="3"/>
      <c r="O66" s="3"/>
      <c r="P66" s="3"/>
      <c r="Q66" s="15"/>
      <c r="R66" s="5"/>
      <c r="S66" s="3"/>
      <c r="T66" s="3"/>
      <c r="U66" s="13"/>
      <c r="V66" s="16"/>
      <c r="W66" s="3"/>
      <c r="X66" s="15"/>
      <c r="Y66" s="21"/>
      <c r="Z66" s="16"/>
      <c r="AA66" s="3"/>
      <c r="AB66" s="13"/>
    </row>
    <row r="67" spans="2:28" x14ac:dyDescent="0.25">
      <c r="B67" s="69"/>
      <c r="C67" s="97" t="s">
        <v>168</v>
      </c>
      <c r="D67" s="98"/>
      <c r="E67" s="26"/>
      <c r="F67" s="1"/>
      <c r="G67" s="25"/>
      <c r="H67" s="56">
        <f>IF(B66="m²",5/60,0)</f>
        <v>8.3333333333333329E-2</v>
      </c>
      <c r="I67" s="1"/>
      <c r="J67" s="1"/>
      <c r="K67" s="1"/>
      <c r="L67" s="11"/>
      <c r="M67" s="26"/>
      <c r="N67" s="1"/>
      <c r="O67" s="1"/>
      <c r="P67" s="1"/>
      <c r="Q67" s="25"/>
      <c r="R67" s="4"/>
      <c r="S67" s="1"/>
      <c r="T67" s="1"/>
      <c r="U67" s="11"/>
      <c r="V67" s="26"/>
      <c r="W67" s="1"/>
      <c r="X67" s="25"/>
      <c r="Y67" s="19"/>
      <c r="Z67" s="26"/>
      <c r="AA67" s="1"/>
      <c r="AB67" s="11"/>
    </row>
    <row r="68" spans="2:28" x14ac:dyDescent="0.25">
      <c r="B68" s="69"/>
      <c r="C68" s="97" t="s">
        <v>84</v>
      </c>
      <c r="D68" s="98"/>
      <c r="E68" s="26"/>
      <c r="F68" s="1"/>
      <c r="G68" s="25"/>
      <c r="H68" s="56"/>
      <c r="I68" s="1"/>
      <c r="J68" s="1"/>
      <c r="K68" s="1"/>
      <c r="L68" s="11"/>
      <c r="M68" s="26"/>
      <c r="N68" s="1"/>
      <c r="O68" s="1"/>
      <c r="P68" s="1"/>
      <c r="Q68" s="25"/>
      <c r="R68" s="4"/>
      <c r="S68" s="1" t="s">
        <v>23</v>
      </c>
      <c r="T68" s="1">
        <f>T37</f>
        <v>50</v>
      </c>
      <c r="U68" s="11"/>
      <c r="V68" s="26"/>
      <c r="W68" s="1"/>
      <c r="X68" s="25"/>
      <c r="Y68" s="19"/>
      <c r="Z68" s="26"/>
      <c r="AA68" s="1"/>
      <c r="AB68" s="11"/>
    </row>
    <row r="69" spans="2:28" x14ac:dyDescent="0.25">
      <c r="B69" s="69"/>
      <c r="C69" s="97" t="s">
        <v>87</v>
      </c>
      <c r="D69" s="98"/>
      <c r="E69" s="26"/>
      <c r="F69" s="1"/>
      <c r="G69" s="25"/>
      <c r="H69" s="56"/>
      <c r="I69" s="1"/>
      <c r="J69" s="1"/>
      <c r="K69" s="1"/>
      <c r="L69" s="11"/>
      <c r="M69" s="26"/>
      <c r="N69" s="1"/>
      <c r="O69" s="1"/>
      <c r="P69" s="1"/>
      <c r="Q69" s="25"/>
      <c r="R69" s="4"/>
      <c r="S69" s="1" t="s">
        <v>23</v>
      </c>
      <c r="T69" s="1">
        <f>T38</f>
        <v>20</v>
      </c>
      <c r="U69" s="11"/>
      <c r="V69" s="26"/>
      <c r="W69" s="1"/>
      <c r="X69" s="25"/>
      <c r="Y69" s="19"/>
      <c r="Z69" s="26"/>
      <c r="AA69" s="1"/>
      <c r="AB69" s="11"/>
    </row>
    <row r="70" spans="2:28" x14ac:dyDescent="0.25">
      <c r="B70" s="69"/>
      <c r="C70" s="97" t="s">
        <v>88</v>
      </c>
      <c r="D70" s="98"/>
      <c r="E70" s="26"/>
      <c r="F70" s="1"/>
      <c r="G70" s="25"/>
      <c r="H70" s="56"/>
      <c r="I70" s="1"/>
      <c r="J70" s="1"/>
      <c r="K70" s="1"/>
      <c r="L70" s="11"/>
      <c r="M70" s="26">
        <f>M39</f>
        <v>50</v>
      </c>
      <c r="N70" s="1" t="s">
        <v>89</v>
      </c>
      <c r="O70" s="1"/>
      <c r="P70" s="1"/>
      <c r="Q70" s="25"/>
      <c r="R70" s="4"/>
      <c r="S70" s="1"/>
      <c r="T70" s="1"/>
      <c r="U70" s="11"/>
      <c r="V70" s="26"/>
      <c r="W70" s="1"/>
      <c r="X70" s="25"/>
      <c r="Y70" s="19"/>
      <c r="Z70" s="26"/>
      <c r="AA70" s="1"/>
      <c r="AB70" s="11"/>
    </row>
    <row r="71" spans="2:28" x14ac:dyDescent="0.25">
      <c r="B71" s="69"/>
      <c r="C71" s="97" t="s">
        <v>103</v>
      </c>
      <c r="D71" s="98"/>
      <c r="E71" s="26"/>
      <c r="F71" s="1"/>
      <c r="G71" s="25"/>
      <c r="H71" s="56"/>
      <c r="I71" s="1"/>
      <c r="J71" s="1"/>
      <c r="K71" s="1"/>
      <c r="L71" s="11"/>
      <c r="M71" s="26">
        <f>M40</f>
        <v>20</v>
      </c>
      <c r="N71" s="1" t="s">
        <v>91</v>
      </c>
      <c r="O71" s="1"/>
      <c r="P71" s="1"/>
      <c r="Q71" s="25"/>
      <c r="R71" s="4"/>
      <c r="S71" s="1"/>
      <c r="T71" s="1"/>
      <c r="U71" s="11"/>
      <c r="V71" s="26"/>
      <c r="W71" s="1"/>
      <c r="X71" s="25"/>
      <c r="Y71" s="19"/>
      <c r="Z71" s="26"/>
      <c r="AA71" s="1"/>
      <c r="AB71" s="11"/>
    </row>
    <row r="72" spans="2:28" x14ac:dyDescent="0.25">
      <c r="B72" s="69"/>
      <c r="C72" s="97" t="s">
        <v>20</v>
      </c>
      <c r="D72" s="98"/>
      <c r="E72" s="26"/>
      <c r="F72" s="1"/>
      <c r="G72" s="25"/>
      <c r="H72" s="56">
        <f>H67</f>
        <v>8.3333333333333329E-2</v>
      </c>
      <c r="I72" s="1"/>
      <c r="J72" s="1"/>
      <c r="K72" s="1"/>
      <c r="L72" s="11"/>
      <c r="M72" s="26"/>
      <c r="N72" s="1"/>
      <c r="O72" s="1"/>
      <c r="P72" s="1"/>
      <c r="Q72" s="25"/>
      <c r="R72" s="4"/>
      <c r="S72" s="1"/>
      <c r="T72" s="1"/>
      <c r="U72" s="11"/>
      <c r="V72" s="26"/>
      <c r="W72" s="1"/>
      <c r="X72" s="25"/>
      <c r="Y72" s="19"/>
      <c r="Z72" s="26"/>
      <c r="AA72" s="1"/>
      <c r="AB72" s="11"/>
    </row>
    <row r="73" spans="2:28" x14ac:dyDescent="0.25">
      <c r="B73" s="32" t="s">
        <v>207</v>
      </c>
      <c r="C73" s="103" t="s">
        <v>177</v>
      </c>
      <c r="D73" s="104"/>
      <c r="E73" s="16"/>
      <c r="F73" s="3"/>
      <c r="G73" s="15"/>
      <c r="H73" s="58"/>
      <c r="I73" s="3"/>
      <c r="J73" s="3"/>
      <c r="K73" s="3"/>
      <c r="L73" s="13"/>
      <c r="M73" s="16"/>
      <c r="N73" s="3"/>
      <c r="O73" s="3"/>
      <c r="P73" s="3"/>
      <c r="Q73" s="15"/>
      <c r="R73" s="5"/>
      <c r="S73" s="3"/>
      <c r="T73" s="3"/>
      <c r="U73" s="13"/>
      <c r="V73" s="16"/>
      <c r="W73" s="3"/>
      <c r="X73" s="15"/>
      <c r="Y73" s="21"/>
      <c r="Z73" s="16"/>
      <c r="AA73" s="3"/>
      <c r="AB73" s="13"/>
    </row>
    <row r="74" spans="2:28" x14ac:dyDescent="0.25">
      <c r="B74" s="69"/>
      <c r="C74" s="97" t="s">
        <v>104</v>
      </c>
      <c r="D74" s="98"/>
      <c r="E74" s="26"/>
      <c r="F74" s="1"/>
      <c r="G74" s="25"/>
      <c r="H74" s="56">
        <f>IF(B73="m²",5/60,0)</f>
        <v>8.3333333333333329E-2</v>
      </c>
      <c r="I74" s="1"/>
      <c r="J74" s="1"/>
      <c r="K74" s="1"/>
      <c r="L74" s="11"/>
      <c r="M74" s="26"/>
      <c r="N74" s="1"/>
      <c r="O74" s="1"/>
      <c r="P74" s="1"/>
      <c r="Q74" s="25"/>
      <c r="R74" s="4"/>
      <c r="S74" s="1"/>
      <c r="T74" s="1"/>
      <c r="U74" s="11"/>
      <c r="V74" s="26"/>
      <c r="W74" s="1"/>
      <c r="X74" s="25"/>
      <c r="Y74" s="19"/>
      <c r="Z74" s="26"/>
      <c r="AA74" s="1"/>
      <c r="AB74" s="11"/>
    </row>
    <row r="75" spans="2:28" x14ac:dyDescent="0.25">
      <c r="B75" s="69"/>
      <c r="C75" s="97" t="s">
        <v>105</v>
      </c>
      <c r="D75" s="98"/>
      <c r="E75" s="26"/>
      <c r="F75" s="1"/>
      <c r="G75" s="25"/>
      <c r="H75" s="56"/>
      <c r="I75" s="1"/>
      <c r="J75" s="1"/>
      <c r="K75" s="1"/>
      <c r="L75" s="11"/>
      <c r="M75" s="26"/>
      <c r="N75" s="1"/>
      <c r="O75" s="1"/>
      <c r="P75" s="1"/>
      <c r="Q75" s="25"/>
      <c r="R75" s="4"/>
      <c r="S75" s="1" t="s">
        <v>23</v>
      </c>
      <c r="T75" s="1">
        <v>30</v>
      </c>
      <c r="U75" s="11"/>
      <c r="V75" s="26"/>
      <c r="W75" s="1"/>
      <c r="X75" s="25"/>
      <c r="Y75" s="19"/>
      <c r="Z75" s="26"/>
      <c r="AA75" s="1"/>
      <c r="AB75" s="11"/>
    </row>
    <row r="76" spans="2:28" x14ac:dyDescent="0.25">
      <c r="B76" s="32" t="s">
        <v>207</v>
      </c>
      <c r="C76" s="103" t="s">
        <v>178</v>
      </c>
      <c r="D76" s="104"/>
      <c r="E76" s="16"/>
      <c r="F76" s="3"/>
      <c r="G76" s="15"/>
      <c r="H76" s="58"/>
      <c r="I76" s="3"/>
      <c r="J76" s="3"/>
      <c r="K76" s="3"/>
      <c r="L76" s="13"/>
      <c r="M76" s="16"/>
      <c r="N76" s="3"/>
      <c r="O76" s="3"/>
      <c r="P76" s="3"/>
      <c r="Q76" s="15"/>
      <c r="R76" s="5"/>
      <c r="S76" s="3"/>
      <c r="T76" s="3"/>
      <c r="U76" s="13"/>
      <c r="V76" s="16"/>
      <c r="W76" s="3"/>
      <c r="X76" s="15"/>
      <c r="Y76" s="21"/>
      <c r="Z76" s="16"/>
      <c r="AA76" s="3"/>
      <c r="AB76" s="13"/>
    </row>
    <row r="77" spans="2:28" x14ac:dyDescent="0.25">
      <c r="B77" s="69"/>
      <c r="C77" s="97" t="s">
        <v>106</v>
      </c>
      <c r="D77" s="98"/>
      <c r="E77" s="26"/>
      <c r="F77" s="1"/>
      <c r="G77" s="25"/>
      <c r="H77" s="56">
        <f>IF(B76="m²",5/60,0)</f>
        <v>8.3333333333333329E-2</v>
      </c>
      <c r="I77" s="1"/>
      <c r="J77" s="1"/>
      <c r="K77" s="1"/>
      <c r="L77" s="11"/>
      <c r="M77" s="26"/>
      <c r="N77" s="1"/>
      <c r="O77" s="1"/>
      <c r="P77" s="1"/>
      <c r="Q77" s="25"/>
      <c r="R77" s="4"/>
      <c r="S77" s="1"/>
      <c r="T77" s="1"/>
      <c r="U77" s="11"/>
      <c r="V77" s="26"/>
      <c r="W77" s="1"/>
      <c r="X77" s="25"/>
      <c r="Y77" s="19"/>
      <c r="Z77" s="26"/>
      <c r="AA77" s="1"/>
      <c r="AB77" s="11"/>
    </row>
    <row r="78" spans="2:28" x14ac:dyDescent="0.25">
      <c r="B78" s="69"/>
      <c r="C78" s="97" t="s">
        <v>179</v>
      </c>
      <c r="D78" s="98"/>
      <c r="E78" s="26"/>
      <c r="F78" s="1"/>
      <c r="G78" s="25"/>
      <c r="H78" s="56">
        <f>IF(B76="m²",5/60,0)</f>
        <v>8.3333333333333329E-2</v>
      </c>
      <c r="I78" s="1"/>
      <c r="J78" s="1"/>
      <c r="K78" s="1"/>
      <c r="L78" s="11"/>
      <c r="M78" s="26"/>
      <c r="N78" s="1"/>
      <c r="O78" s="1"/>
      <c r="P78" s="1"/>
      <c r="Q78" s="25"/>
      <c r="R78" s="4"/>
      <c r="S78" s="1"/>
      <c r="T78" s="1"/>
      <c r="U78" s="11"/>
      <c r="V78" s="26"/>
      <c r="W78" s="1"/>
      <c r="X78" s="25"/>
      <c r="Y78" s="19"/>
      <c r="Z78" s="26"/>
      <c r="AA78" s="1"/>
      <c r="AB78" s="11"/>
    </row>
    <row r="79" spans="2:28" x14ac:dyDescent="0.25">
      <c r="B79" s="69"/>
      <c r="C79" s="97" t="s">
        <v>107</v>
      </c>
      <c r="D79" s="98"/>
      <c r="E79" s="26"/>
      <c r="F79" s="1"/>
      <c r="G79" s="25"/>
      <c r="H79" s="56"/>
      <c r="I79" s="1"/>
      <c r="J79" s="1"/>
      <c r="K79" s="1"/>
      <c r="L79" s="11"/>
      <c r="M79" s="26"/>
      <c r="N79" s="1"/>
      <c r="O79" s="1"/>
      <c r="P79" s="1"/>
      <c r="Q79" s="25"/>
      <c r="R79" s="4"/>
      <c r="S79" s="1"/>
      <c r="T79" s="1"/>
      <c r="U79" s="11"/>
      <c r="V79" s="26"/>
      <c r="W79" s="1"/>
      <c r="X79" s="25"/>
      <c r="Y79" s="19"/>
      <c r="Z79" s="26"/>
      <c r="AA79" s="1"/>
      <c r="AB79" s="11"/>
    </row>
    <row r="80" spans="2:28" x14ac:dyDescent="0.25">
      <c r="B80" s="69"/>
      <c r="C80" s="97" t="s">
        <v>108</v>
      </c>
      <c r="D80" s="98"/>
      <c r="E80" s="26"/>
      <c r="F80" s="1"/>
      <c r="G80" s="25"/>
      <c r="H80" s="56"/>
      <c r="I80" s="1"/>
      <c r="J80" s="1"/>
      <c r="K80" s="1"/>
      <c r="L80" s="11"/>
      <c r="M80" s="26"/>
      <c r="N80" s="1"/>
      <c r="O80" s="1"/>
      <c r="P80" s="1"/>
      <c r="Q80" s="25"/>
      <c r="R80" s="4"/>
      <c r="S80" s="1"/>
      <c r="T80" s="1"/>
      <c r="U80" s="11"/>
      <c r="V80" s="26"/>
      <c r="W80" s="1"/>
      <c r="X80" s="25"/>
      <c r="Y80" s="19"/>
      <c r="Z80" s="26"/>
      <c r="AA80" s="1"/>
      <c r="AB80" s="11"/>
    </row>
    <row r="81" spans="2:28" x14ac:dyDescent="0.25">
      <c r="B81" s="32" t="s">
        <v>207</v>
      </c>
      <c r="C81" s="103" t="s">
        <v>180</v>
      </c>
      <c r="D81" s="104"/>
      <c r="E81" s="16"/>
      <c r="F81" s="3"/>
      <c r="G81" s="15"/>
      <c r="H81" s="58"/>
      <c r="I81" s="3"/>
      <c r="J81" s="3"/>
      <c r="K81" s="3"/>
      <c r="L81" s="13"/>
      <c r="M81" s="16"/>
      <c r="N81" s="3"/>
      <c r="O81" s="3"/>
      <c r="P81" s="3"/>
      <c r="Q81" s="15"/>
      <c r="R81" s="5"/>
      <c r="S81" s="3"/>
      <c r="T81" s="3"/>
      <c r="U81" s="13"/>
      <c r="V81" s="16"/>
      <c r="W81" s="3"/>
      <c r="X81" s="15"/>
      <c r="Y81" s="21"/>
      <c r="Z81" s="16"/>
      <c r="AA81" s="3"/>
      <c r="AB81" s="13"/>
    </row>
    <row r="82" spans="2:28" x14ac:dyDescent="0.25">
      <c r="B82" s="69"/>
      <c r="C82" s="97" t="s">
        <v>106</v>
      </c>
      <c r="D82" s="98"/>
      <c r="E82" s="26"/>
      <c r="F82" s="1"/>
      <c r="G82" s="25"/>
      <c r="H82" s="56">
        <f>IF(B81="m²",5/60,0)</f>
        <v>8.3333333333333329E-2</v>
      </c>
      <c r="I82" s="1"/>
      <c r="J82" s="1"/>
      <c r="K82" s="1"/>
      <c r="L82" s="11"/>
      <c r="M82" s="26"/>
      <c r="N82" s="1"/>
      <c r="O82" s="1"/>
      <c r="P82" s="1"/>
      <c r="Q82" s="25"/>
      <c r="R82" s="4"/>
      <c r="S82" s="1"/>
      <c r="T82" s="1"/>
      <c r="U82" s="11"/>
      <c r="V82" s="26"/>
      <c r="W82" s="1"/>
      <c r="X82" s="25"/>
      <c r="Y82" s="19"/>
      <c r="Z82" s="26"/>
      <c r="AA82" s="1"/>
      <c r="AB82" s="11"/>
    </row>
    <row r="83" spans="2:28" x14ac:dyDescent="0.25">
      <c r="B83" s="69"/>
      <c r="C83" s="97" t="s">
        <v>109</v>
      </c>
      <c r="D83" s="98"/>
      <c r="E83" s="26"/>
      <c r="F83" s="1"/>
      <c r="G83" s="25"/>
      <c r="H83" s="56">
        <f>IF(B81="m²",10/60,0)</f>
        <v>0.16666666666666666</v>
      </c>
      <c r="I83" s="1"/>
      <c r="J83" s="1"/>
      <c r="K83" s="1"/>
      <c r="L83" s="11"/>
      <c r="M83" s="26"/>
      <c r="N83" s="1"/>
      <c r="O83" s="1"/>
      <c r="P83" s="1"/>
      <c r="Q83" s="25"/>
      <c r="R83" s="4"/>
      <c r="S83" s="1"/>
      <c r="T83" s="1"/>
      <c r="U83" s="11"/>
      <c r="V83" s="26"/>
      <c r="W83" s="1"/>
      <c r="X83" s="25"/>
      <c r="Y83" s="19"/>
      <c r="Z83" s="26"/>
      <c r="AA83" s="1"/>
      <c r="AB83" s="11"/>
    </row>
    <row r="84" spans="2:28" x14ac:dyDescent="0.25">
      <c r="B84" s="69"/>
      <c r="C84" s="97" t="s">
        <v>107</v>
      </c>
      <c r="D84" s="98"/>
      <c r="E84" s="26"/>
      <c r="F84" s="1"/>
      <c r="G84" s="25"/>
      <c r="H84" s="56"/>
      <c r="I84" s="1"/>
      <c r="J84" s="1"/>
      <c r="K84" s="1"/>
      <c r="L84" s="11"/>
      <c r="M84" s="26"/>
      <c r="N84" s="1"/>
      <c r="O84" s="1"/>
      <c r="P84" s="1"/>
      <c r="Q84" s="25"/>
      <c r="R84" s="4"/>
      <c r="S84" s="1"/>
      <c r="T84" s="1"/>
      <c r="U84" s="11"/>
      <c r="V84" s="26"/>
      <c r="W84" s="1"/>
      <c r="X84" s="25"/>
      <c r="Y84" s="19"/>
      <c r="Z84" s="26"/>
      <c r="AA84" s="1"/>
      <c r="AB84" s="11"/>
    </row>
    <row r="85" spans="2:28" x14ac:dyDescent="0.25">
      <c r="B85" s="69"/>
      <c r="C85" s="97" t="s">
        <v>110</v>
      </c>
      <c r="D85" s="98"/>
      <c r="E85" s="26"/>
      <c r="F85" s="1"/>
      <c r="G85" s="25"/>
      <c r="H85" s="56"/>
      <c r="I85" s="1"/>
      <c r="J85" s="1"/>
      <c r="K85" s="1"/>
      <c r="L85" s="11"/>
      <c r="M85" s="26"/>
      <c r="N85" s="1"/>
      <c r="O85" s="1"/>
      <c r="P85" s="1"/>
      <c r="Q85" s="25"/>
      <c r="R85" s="4"/>
      <c r="S85" s="1"/>
      <c r="T85" s="1"/>
      <c r="U85" s="11"/>
      <c r="V85" s="26"/>
      <c r="W85" s="1"/>
      <c r="X85" s="25"/>
      <c r="Y85" s="19"/>
      <c r="Z85" s="26"/>
      <c r="AA85" s="1"/>
      <c r="AB85" s="11"/>
    </row>
    <row r="86" spans="2:28" ht="15.75" x14ac:dyDescent="0.25">
      <c r="B86" s="31" t="s">
        <v>112</v>
      </c>
      <c r="C86" s="101"/>
      <c r="D86" s="102"/>
      <c r="E86" s="28"/>
      <c r="F86" s="2"/>
      <c r="G86" s="27"/>
      <c r="H86" s="57"/>
      <c r="I86" s="2"/>
      <c r="J86" s="2"/>
      <c r="K86" s="2"/>
      <c r="L86" s="12"/>
      <c r="M86" s="28"/>
      <c r="N86" s="2"/>
      <c r="O86" s="2"/>
      <c r="P86" s="2"/>
      <c r="Q86" s="27"/>
      <c r="R86" s="17"/>
      <c r="S86" s="2"/>
      <c r="T86" s="2"/>
      <c r="U86" s="12"/>
      <c r="V86" s="28"/>
      <c r="W86" s="2"/>
      <c r="X86" s="27"/>
      <c r="Y86" s="20"/>
      <c r="Z86" s="28"/>
      <c r="AA86" s="2"/>
      <c r="AB86" s="12"/>
    </row>
    <row r="87" spans="2:28" x14ac:dyDescent="0.25">
      <c r="B87" s="32" t="s">
        <v>207</v>
      </c>
      <c r="C87" s="103" t="s">
        <v>168</v>
      </c>
      <c r="D87" s="104"/>
      <c r="E87" s="16"/>
      <c r="F87" s="3"/>
      <c r="G87" s="15"/>
      <c r="H87" s="58"/>
      <c r="I87" s="3"/>
      <c r="J87" s="3"/>
      <c r="K87" s="3"/>
      <c r="L87" s="13"/>
      <c r="M87" s="16"/>
      <c r="N87" s="3"/>
      <c r="O87" s="3"/>
      <c r="P87" s="3"/>
      <c r="Q87" s="15"/>
      <c r="R87" s="5"/>
      <c r="S87" s="3"/>
      <c r="T87" s="3"/>
      <c r="U87" s="13"/>
      <c r="V87" s="16"/>
      <c r="W87" s="3"/>
      <c r="X87" s="15"/>
      <c r="Y87" s="21"/>
      <c r="Z87" s="16"/>
      <c r="AA87" s="3"/>
      <c r="AB87" s="13"/>
    </row>
    <row r="88" spans="2:28" x14ac:dyDescent="0.25">
      <c r="B88" s="69"/>
      <c r="C88" s="97" t="s">
        <v>176</v>
      </c>
      <c r="D88" s="98"/>
      <c r="E88" s="26"/>
      <c r="F88" s="1"/>
      <c r="G88" s="25"/>
      <c r="H88" s="56">
        <f>IF(B87="m²",5/60,0)</f>
        <v>8.3333333333333329E-2</v>
      </c>
      <c r="I88" s="1"/>
      <c r="J88" s="1"/>
      <c r="K88" s="1"/>
      <c r="L88" s="11"/>
      <c r="M88" s="26"/>
      <c r="N88" s="1"/>
      <c r="O88" s="1"/>
      <c r="P88" s="1"/>
      <c r="Q88" s="25"/>
      <c r="R88" s="4"/>
      <c r="S88" s="1"/>
      <c r="T88" s="1"/>
      <c r="U88" s="11"/>
      <c r="V88" s="26"/>
      <c r="W88" s="1"/>
      <c r="X88" s="25"/>
      <c r="Y88" s="19"/>
      <c r="Z88" s="26"/>
      <c r="AA88" s="1"/>
      <c r="AB88" s="11"/>
    </row>
    <row r="89" spans="2:28" x14ac:dyDescent="0.25">
      <c r="B89" s="69"/>
      <c r="C89" s="97" t="s">
        <v>169</v>
      </c>
      <c r="D89" s="98"/>
      <c r="E89" s="26"/>
      <c r="F89" s="1"/>
      <c r="G89" s="25"/>
      <c r="H89" s="56">
        <f>IF(B87="m²",5/60,0)</f>
        <v>8.3333333333333329E-2</v>
      </c>
      <c r="I89" s="1"/>
      <c r="J89" s="1"/>
      <c r="K89" s="1"/>
      <c r="L89" s="11"/>
      <c r="M89" s="26"/>
      <c r="N89" s="1"/>
      <c r="O89" s="1"/>
      <c r="P89" s="1"/>
      <c r="Q89" s="25"/>
      <c r="R89" s="4"/>
      <c r="S89" s="1"/>
      <c r="T89" s="1"/>
      <c r="U89" s="11"/>
      <c r="V89" s="26"/>
      <c r="W89" s="1"/>
      <c r="X89" s="25"/>
      <c r="Y89" s="19"/>
      <c r="Z89" s="26"/>
      <c r="AA89" s="1"/>
      <c r="AB89" s="11"/>
    </row>
    <row r="90" spans="2:28" x14ac:dyDescent="0.25">
      <c r="B90" s="69"/>
      <c r="C90" s="97" t="s">
        <v>84</v>
      </c>
      <c r="D90" s="98"/>
      <c r="E90" s="26"/>
      <c r="F90" s="1"/>
      <c r="G90" s="25"/>
      <c r="H90" s="56"/>
      <c r="I90" s="1"/>
      <c r="J90" s="1"/>
      <c r="K90" s="1"/>
      <c r="L90" s="11"/>
      <c r="M90" s="26"/>
      <c r="N90" s="1"/>
      <c r="O90" s="1"/>
      <c r="P90" s="1"/>
      <c r="Q90" s="25"/>
      <c r="R90" s="4"/>
      <c r="S90" s="1" t="s">
        <v>212</v>
      </c>
      <c r="T90" s="1">
        <f>T37</f>
        <v>50</v>
      </c>
      <c r="U90" s="11"/>
      <c r="V90" s="26"/>
      <c r="W90" s="1"/>
      <c r="X90" s="25"/>
      <c r="Y90" s="19"/>
      <c r="Z90" s="26"/>
      <c r="AA90" s="1"/>
      <c r="AB90" s="11"/>
    </row>
    <row r="91" spans="2:28" x14ac:dyDescent="0.25">
      <c r="B91" s="69"/>
      <c r="C91" s="97" t="s">
        <v>87</v>
      </c>
      <c r="D91" s="98"/>
      <c r="E91" s="26"/>
      <c r="F91" s="1"/>
      <c r="G91" s="25"/>
      <c r="H91" s="56"/>
      <c r="I91" s="1"/>
      <c r="J91" s="1"/>
      <c r="K91" s="1"/>
      <c r="L91" s="11"/>
      <c r="M91" s="26"/>
      <c r="N91" s="1"/>
      <c r="O91" s="1"/>
      <c r="P91" s="1"/>
      <c r="Q91" s="25"/>
      <c r="R91" s="4"/>
      <c r="S91" s="1" t="s">
        <v>212</v>
      </c>
      <c r="T91" s="1">
        <f>T38</f>
        <v>20</v>
      </c>
      <c r="U91" s="11"/>
      <c r="V91" s="26"/>
      <c r="W91" s="1"/>
      <c r="X91" s="25"/>
      <c r="Y91" s="19"/>
      <c r="Z91" s="26"/>
      <c r="AA91" s="1"/>
      <c r="AB91" s="11"/>
    </row>
    <row r="92" spans="2:28" x14ac:dyDescent="0.25">
      <c r="B92" s="69"/>
      <c r="C92" s="97" t="s">
        <v>181</v>
      </c>
      <c r="D92" s="98"/>
      <c r="E92" s="26"/>
      <c r="F92" s="1"/>
      <c r="G92" s="25"/>
      <c r="H92" s="56"/>
      <c r="I92" s="1"/>
      <c r="J92" s="1"/>
      <c r="K92" s="1"/>
      <c r="L92" s="11"/>
      <c r="M92" s="26">
        <f>M39</f>
        <v>50</v>
      </c>
      <c r="N92" s="1" t="s">
        <v>89</v>
      </c>
      <c r="O92" s="1"/>
      <c r="P92" s="1"/>
      <c r="Q92" s="25"/>
      <c r="R92" s="4"/>
      <c r="S92" s="1"/>
      <c r="T92" s="1"/>
      <c r="U92" s="11"/>
      <c r="V92" s="26"/>
      <c r="W92" s="1"/>
      <c r="X92" s="25"/>
      <c r="Y92" s="19"/>
      <c r="Z92" s="26"/>
      <c r="AA92" s="1"/>
      <c r="AB92" s="11"/>
    </row>
    <row r="93" spans="2:28" x14ac:dyDescent="0.25">
      <c r="B93" s="69"/>
      <c r="C93" s="97" t="s">
        <v>103</v>
      </c>
      <c r="D93" s="98"/>
      <c r="E93" s="26"/>
      <c r="F93" s="1"/>
      <c r="G93" s="25"/>
      <c r="H93" s="56"/>
      <c r="I93" s="1"/>
      <c r="J93" s="1"/>
      <c r="K93" s="1"/>
      <c r="L93" s="11"/>
      <c r="M93" s="26">
        <f>M40</f>
        <v>20</v>
      </c>
      <c r="N93" s="1" t="s">
        <v>91</v>
      </c>
      <c r="O93" s="1"/>
      <c r="P93" s="1"/>
      <c r="Q93" s="25"/>
      <c r="R93" s="4"/>
      <c r="S93" s="1"/>
      <c r="T93" s="1"/>
      <c r="U93" s="11"/>
      <c r="V93" s="26"/>
      <c r="W93" s="1"/>
      <c r="X93" s="25"/>
      <c r="Y93" s="19"/>
      <c r="Z93" s="26"/>
      <c r="AA93" s="1"/>
      <c r="AB93" s="11"/>
    </row>
    <row r="94" spans="2:28" x14ac:dyDescent="0.25">
      <c r="B94" s="32" t="s">
        <v>207</v>
      </c>
      <c r="C94" s="103" t="s">
        <v>182</v>
      </c>
      <c r="D94" s="104"/>
      <c r="E94" s="16"/>
      <c r="F94" s="3"/>
      <c r="G94" s="15"/>
      <c r="H94" s="58"/>
      <c r="I94" s="3"/>
      <c r="J94" s="3"/>
      <c r="K94" s="3"/>
      <c r="L94" s="13"/>
      <c r="M94" s="16"/>
      <c r="N94" s="3"/>
      <c r="O94" s="3"/>
      <c r="P94" s="3"/>
      <c r="Q94" s="15"/>
      <c r="R94" s="5"/>
      <c r="S94" s="3"/>
      <c r="T94" s="3"/>
      <c r="U94" s="13"/>
      <c r="V94" s="16"/>
      <c r="W94" s="3"/>
      <c r="X94" s="15"/>
      <c r="Y94" s="21"/>
      <c r="Z94" s="16"/>
      <c r="AA94" s="3"/>
      <c r="AB94" s="13"/>
    </row>
    <row r="95" spans="2:28" x14ac:dyDescent="0.25">
      <c r="B95" s="69"/>
      <c r="C95" s="97" t="s">
        <v>183</v>
      </c>
      <c r="D95" s="98"/>
      <c r="E95" s="26"/>
      <c r="F95" s="1"/>
      <c r="G95" s="25"/>
      <c r="H95" s="56">
        <f>IF(B94="m²",5/60,0)</f>
        <v>8.3333333333333329E-2</v>
      </c>
      <c r="I95" s="1"/>
      <c r="J95" s="1"/>
      <c r="K95" s="1"/>
      <c r="L95" s="11"/>
      <c r="M95" s="26"/>
      <c r="N95" s="1"/>
      <c r="O95" s="1"/>
      <c r="P95" s="1"/>
      <c r="Q95" s="25"/>
      <c r="R95" s="4"/>
      <c r="S95" s="1"/>
      <c r="T95" s="1"/>
      <c r="U95" s="11"/>
      <c r="V95" s="26"/>
      <c r="W95" s="1"/>
      <c r="X95" s="25"/>
      <c r="Y95" s="19"/>
      <c r="Z95" s="26"/>
      <c r="AA95" s="1"/>
      <c r="AB95" s="11"/>
    </row>
    <row r="96" spans="2:28" x14ac:dyDescent="0.25">
      <c r="B96" s="69"/>
      <c r="C96" s="97" t="s">
        <v>184</v>
      </c>
      <c r="D96" s="98"/>
      <c r="E96" s="26"/>
      <c r="F96" s="1"/>
      <c r="G96" s="25"/>
      <c r="H96" s="56"/>
      <c r="I96" s="1"/>
      <c r="J96" s="1"/>
      <c r="K96" s="1"/>
      <c r="L96" s="11"/>
      <c r="M96" s="26"/>
      <c r="N96" s="1"/>
      <c r="O96" s="1"/>
      <c r="P96" s="1"/>
      <c r="Q96" s="25"/>
      <c r="R96" s="4"/>
      <c r="S96" s="1" t="s">
        <v>212</v>
      </c>
      <c r="T96" s="1">
        <f>T75</f>
        <v>30</v>
      </c>
      <c r="U96" s="11"/>
      <c r="V96" s="26"/>
      <c r="W96" s="1"/>
      <c r="X96" s="25"/>
      <c r="Y96" s="19"/>
      <c r="Z96" s="26"/>
      <c r="AA96" s="1"/>
      <c r="AB96" s="11"/>
    </row>
    <row r="97" spans="1:28" x14ac:dyDescent="0.25">
      <c r="B97" s="32" t="s">
        <v>207</v>
      </c>
      <c r="C97" s="103" t="s">
        <v>185</v>
      </c>
      <c r="D97" s="104"/>
      <c r="E97" s="16"/>
      <c r="F97" s="3"/>
      <c r="G97" s="15"/>
      <c r="H97" s="58"/>
      <c r="I97" s="3"/>
      <c r="J97" s="3"/>
      <c r="K97" s="3"/>
      <c r="L97" s="13"/>
      <c r="M97" s="16"/>
      <c r="N97" s="3"/>
      <c r="O97" s="3"/>
      <c r="P97" s="3"/>
      <c r="Q97" s="15"/>
      <c r="R97" s="5"/>
      <c r="S97" s="3"/>
      <c r="T97" s="3"/>
      <c r="U97" s="13"/>
      <c r="V97" s="16"/>
      <c r="W97" s="3"/>
      <c r="X97" s="15"/>
      <c r="Y97" s="21"/>
      <c r="Z97" s="16"/>
      <c r="AA97" s="3"/>
      <c r="AB97" s="13"/>
    </row>
    <row r="98" spans="1:28" x14ac:dyDescent="0.25">
      <c r="B98" s="69"/>
      <c r="C98" s="97" t="s">
        <v>186</v>
      </c>
      <c r="D98" s="98"/>
      <c r="E98" s="26"/>
      <c r="F98" s="1"/>
      <c r="G98" s="25"/>
      <c r="H98" s="56">
        <f>IF(B97="m²",6/60,0)</f>
        <v>0.1</v>
      </c>
      <c r="I98" s="1"/>
      <c r="J98" s="1"/>
      <c r="K98" s="1"/>
      <c r="L98" s="11"/>
      <c r="M98" s="26"/>
      <c r="N98" s="1"/>
      <c r="O98" s="1"/>
      <c r="P98" s="1"/>
      <c r="Q98" s="25"/>
      <c r="R98" s="4"/>
      <c r="S98" s="1"/>
      <c r="T98" s="1"/>
      <c r="U98" s="11"/>
      <c r="V98" s="26"/>
      <c r="W98" s="1"/>
      <c r="X98" s="25"/>
      <c r="Y98" s="19"/>
      <c r="Z98" s="26"/>
      <c r="AA98" s="1"/>
      <c r="AB98" s="11"/>
    </row>
    <row r="99" spans="1:28" x14ac:dyDescent="0.25">
      <c r="B99" s="69"/>
      <c r="C99" s="97" t="s">
        <v>161</v>
      </c>
      <c r="D99" s="98"/>
      <c r="E99" s="26"/>
      <c r="F99" s="1"/>
      <c r="G99" s="25"/>
      <c r="H99" s="56"/>
      <c r="I99" s="1"/>
      <c r="J99" s="1"/>
      <c r="K99" s="1"/>
      <c r="L99" s="11"/>
      <c r="M99" s="26"/>
      <c r="N99" s="1"/>
      <c r="O99" s="1"/>
      <c r="P99" s="1"/>
      <c r="Q99" s="25"/>
      <c r="R99" s="4"/>
      <c r="S99" s="1"/>
      <c r="T99" s="1"/>
      <c r="U99" s="11"/>
      <c r="V99" s="26"/>
      <c r="W99" s="1"/>
      <c r="X99" s="25"/>
      <c r="Y99" s="19"/>
      <c r="Z99" s="26"/>
      <c r="AA99" s="1"/>
      <c r="AB99" s="11"/>
    </row>
    <row r="100" spans="1:28" ht="15.75" x14ac:dyDescent="0.25">
      <c r="B100" s="31" t="s">
        <v>120</v>
      </c>
      <c r="C100" s="101"/>
      <c r="D100" s="102"/>
      <c r="E100" s="28"/>
      <c r="F100" s="2"/>
      <c r="G100" s="27"/>
      <c r="H100" s="57"/>
      <c r="I100" s="2"/>
      <c r="J100" s="2"/>
      <c r="K100" s="2"/>
      <c r="L100" s="12"/>
      <c r="M100" s="28"/>
      <c r="N100" s="2"/>
      <c r="O100" s="2"/>
      <c r="P100" s="2"/>
      <c r="Q100" s="27"/>
      <c r="R100" s="17"/>
      <c r="S100" s="2"/>
      <c r="T100" s="2"/>
      <c r="U100" s="12"/>
      <c r="V100" s="28"/>
      <c r="W100" s="2"/>
      <c r="X100" s="27"/>
      <c r="Y100" s="20"/>
      <c r="Z100" s="28"/>
      <c r="AA100" s="2"/>
      <c r="AB100" s="12"/>
    </row>
    <row r="101" spans="1:28" x14ac:dyDescent="0.25">
      <c r="B101" s="32" t="s">
        <v>207</v>
      </c>
      <c r="C101" s="103" t="s">
        <v>187</v>
      </c>
      <c r="D101" s="104"/>
      <c r="E101" s="16"/>
      <c r="F101" s="3"/>
      <c r="G101" s="15"/>
      <c r="H101" s="58"/>
      <c r="I101" s="3"/>
      <c r="J101" s="3"/>
      <c r="K101" s="3"/>
      <c r="L101" s="13"/>
      <c r="M101" s="16"/>
      <c r="N101" s="3"/>
      <c r="O101" s="3"/>
      <c r="P101" s="3"/>
      <c r="Q101" s="15"/>
      <c r="R101" s="5"/>
      <c r="S101" s="3"/>
      <c r="T101" s="3"/>
      <c r="U101" s="13"/>
      <c r="V101" s="16"/>
      <c r="W101" s="3"/>
      <c r="X101" s="15"/>
      <c r="Y101" s="21"/>
      <c r="Z101" s="16"/>
      <c r="AA101" s="3"/>
      <c r="AB101" s="13"/>
    </row>
    <row r="102" spans="1:28" x14ac:dyDescent="0.25">
      <c r="B102" s="69"/>
      <c r="C102" s="97" t="s">
        <v>188</v>
      </c>
      <c r="D102" s="98"/>
      <c r="E102" s="26"/>
      <c r="F102" s="1"/>
      <c r="G102" s="25"/>
      <c r="H102" s="56">
        <f>IF(B101="m²",10/60,0)</f>
        <v>0.16666666666666666</v>
      </c>
      <c r="I102" s="1"/>
      <c r="J102" s="1"/>
      <c r="K102" s="1"/>
      <c r="L102" s="11"/>
      <c r="M102" s="26"/>
      <c r="N102" s="1"/>
      <c r="O102" s="1"/>
      <c r="P102" s="1"/>
      <c r="Q102" s="25"/>
      <c r="R102" s="4"/>
      <c r="S102" s="1"/>
      <c r="T102" s="1"/>
      <c r="U102" s="11"/>
      <c r="V102" s="26"/>
      <c r="W102" s="1"/>
      <c r="X102" s="25"/>
      <c r="Y102" s="19"/>
      <c r="Z102" s="26"/>
      <c r="AA102" s="1"/>
      <c r="AB102" s="11"/>
    </row>
    <row r="103" spans="1:28" x14ac:dyDescent="0.25">
      <c r="A103" t="s">
        <v>210</v>
      </c>
      <c r="B103" s="69">
        <v>0.06</v>
      </c>
      <c r="C103" s="97" t="s">
        <v>189</v>
      </c>
      <c r="D103" s="98"/>
      <c r="E103" s="26"/>
      <c r="F103" s="1"/>
      <c r="G103" s="25"/>
      <c r="H103" s="56"/>
      <c r="I103" s="1"/>
      <c r="J103" s="1"/>
      <c r="K103" s="1"/>
      <c r="L103" s="11"/>
      <c r="M103" s="26">
        <f>CEILING(400/(1/B103),1)</f>
        <v>24</v>
      </c>
      <c r="N103" s="1" t="s">
        <v>91</v>
      </c>
      <c r="O103" s="1"/>
      <c r="P103" s="1"/>
      <c r="Q103" s="25"/>
      <c r="R103" s="4"/>
      <c r="S103" s="1"/>
      <c r="T103" s="1"/>
      <c r="U103" s="11"/>
      <c r="V103" s="26"/>
      <c r="W103" s="1"/>
      <c r="X103" s="25"/>
      <c r="Y103" s="19"/>
      <c r="Z103" s="26"/>
      <c r="AA103" s="1"/>
      <c r="AB103" s="11"/>
    </row>
    <row r="104" spans="1:28" x14ac:dyDescent="0.25">
      <c r="B104" s="69"/>
      <c r="C104" s="97" t="s">
        <v>103</v>
      </c>
      <c r="D104" s="98"/>
      <c r="E104" s="26"/>
      <c r="F104" s="1"/>
      <c r="G104" s="25"/>
      <c r="H104" s="56"/>
      <c r="I104" s="1"/>
      <c r="J104" s="1"/>
      <c r="K104" s="1"/>
      <c r="L104" s="11"/>
      <c r="M104" s="26">
        <f>CEILING(1400/(1/B103),1)</f>
        <v>84</v>
      </c>
      <c r="N104" s="1" t="s">
        <v>91</v>
      </c>
      <c r="O104" s="1"/>
      <c r="P104" s="1"/>
      <c r="Q104" s="25"/>
      <c r="R104" s="4"/>
      <c r="S104" s="1"/>
      <c r="T104" s="1"/>
      <c r="U104" s="11"/>
      <c r="V104" s="26"/>
      <c r="W104" s="1"/>
      <c r="X104" s="25"/>
      <c r="Y104" s="19"/>
      <c r="Z104" s="26"/>
      <c r="AA104" s="1"/>
      <c r="AB104" s="11"/>
    </row>
    <row r="105" spans="1:28" x14ac:dyDescent="0.25">
      <c r="B105" s="32" t="s">
        <v>207</v>
      </c>
      <c r="C105" s="103" t="s">
        <v>190</v>
      </c>
      <c r="D105" s="104"/>
      <c r="E105" s="16"/>
      <c r="F105" s="3"/>
      <c r="G105" s="15"/>
      <c r="H105" s="58"/>
      <c r="I105" s="3"/>
      <c r="J105" s="3"/>
      <c r="K105" s="3"/>
      <c r="L105" s="13"/>
      <c r="M105" s="16"/>
      <c r="N105" s="3"/>
      <c r="O105" s="3"/>
      <c r="P105" s="3"/>
      <c r="Q105" s="15"/>
      <c r="R105" s="5"/>
      <c r="S105" s="3"/>
      <c r="T105" s="3"/>
      <c r="U105" s="13"/>
      <c r="V105" s="16"/>
      <c r="W105" s="3"/>
      <c r="X105" s="15"/>
      <c r="Y105" s="21"/>
      <c r="Z105" s="16"/>
      <c r="AA105" s="3"/>
      <c r="AB105" s="13"/>
    </row>
    <row r="106" spans="1:28" x14ac:dyDescent="0.25">
      <c r="B106" s="69"/>
      <c r="C106" s="97" t="s">
        <v>188</v>
      </c>
      <c r="D106" s="98"/>
      <c r="E106" s="26"/>
      <c r="F106" s="1"/>
      <c r="G106" s="25"/>
      <c r="H106" s="56">
        <f>IF(B105="m²",15/60,0)</f>
        <v>0.25</v>
      </c>
      <c r="I106" s="1"/>
      <c r="J106" s="1"/>
      <c r="K106" s="1"/>
      <c r="L106" s="11"/>
      <c r="M106" s="26"/>
      <c r="N106" s="1"/>
      <c r="O106" s="1"/>
      <c r="P106" s="1"/>
      <c r="Q106" s="25"/>
      <c r="R106" s="4"/>
      <c r="S106" s="1"/>
      <c r="T106" s="1"/>
      <c r="U106" s="11"/>
      <c r="V106" s="26"/>
      <c r="W106" s="1"/>
      <c r="X106" s="25"/>
      <c r="Y106" s="19"/>
      <c r="Z106" s="26"/>
      <c r="AA106" s="1"/>
      <c r="AB106" s="11"/>
    </row>
    <row r="107" spans="1:28" x14ac:dyDescent="0.25">
      <c r="B107" s="69"/>
      <c r="C107" s="97" t="s">
        <v>189</v>
      </c>
      <c r="D107" s="98"/>
      <c r="E107" s="26"/>
      <c r="F107" s="1"/>
      <c r="G107" s="25"/>
      <c r="H107" s="56"/>
      <c r="I107" s="1"/>
      <c r="J107" s="1"/>
      <c r="K107" s="1"/>
      <c r="L107" s="11"/>
      <c r="M107" s="26">
        <f>M103</f>
        <v>24</v>
      </c>
      <c r="N107" s="1" t="str">
        <f>N103</f>
        <v>kg/m²</v>
      </c>
      <c r="O107" s="1"/>
      <c r="P107" s="1"/>
      <c r="Q107" s="25"/>
      <c r="R107" s="4"/>
      <c r="S107" s="1"/>
      <c r="T107" s="1"/>
      <c r="U107" s="11"/>
      <c r="V107" s="26"/>
      <c r="W107" s="1"/>
      <c r="X107" s="25"/>
      <c r="Y107" s="19"/>
      <c r="Z107" s="26"/>
      <c r="AA107" s="1"/>
      <c r="AB107" s="11"/>
    </row>
    <row r="108" spans="1:28" x14ac:dyDescent="0.25">
      <c r="B108" s="69"/>
      <c r="C108" s="97" t="s">
        <v>103</v>
      </c>
      <c r="D108" s="98"/>
      <c r="E108" s="26"/>
      <c r="F108" s="1"/>
      <c r="G108" s="25"/>
      <c r="H108" s="56"/>
      <c r="I108" s="1"/>
      <c r="J108" s="1"/>
      <c r="K108" s="1"/>
      <c r="L108" s="11"/>
      <c r="M108" s="26">
        <f>M104</f>
        <v>84</v>
      </c>
      <c r="N108" s="1" t="str">
        <f>N103</f>
        <v>kg/m²</v>
      </c>
      <c r="O108" s="1"/>
      <c r="P108" s="1"/>
      <c r="Q108" s="25"/>
      <c r="R108" s="4"/>
      <c r="S108" s="1"/>
      <c r="T108" s="1"/>
      <c r="U108" s="11"/>
      <c r="V108" s="26"/>
      <c r="W108" s="1"/>
      <c r="X108" s="25"/>
      <c r="Y108" s="19"/>
      <c r="Z108" s="26"/>
      <c r="AA108" s="1"/>
      <c r="AB108" s="11"/>
    </row>
    <row r="109" spans="1:28" x14ac:dyDescent="0.25">
      <c r="B109" s="32" t="s">
        <v>207</v>
      </c>
      <c r="C109" s="103" t="s">
        <v>191</v>
      </c>
      <c r="D109" s="104"/>
      <c r="E109" s="16"/>
      <c r="F109" s="3"/>
      <c r="G109" s="15"/>
      <c r="H109" s="58"/>
      <c r="I109" s="3"/>
      <c r="J109" s="3"/>
      <c r="K109" s="3"/>
      <c r="L109" s="13"/>
      <c r="M109" s="16"/>
      <c r="N109" s="3"/>
      <c r="O109" s="3"/>
      <c r="P109" s="3"/>
      <c r="Q109" s="15"/>
      <c r="R109" s="5"/>
      <c r="S109" s="3"/>
      <c r="T109" s="3"/>
      <c r="U109" s="13"/>
      <c r="V109" s="16"/>
      <c r="W109" s="3"/>
      <c r="X109" s="15"/>
      <c r="Y109" s="21"/>
      <c r="Z109" s="16"/>
      <c r="AA109" s="3"/>
      <c r="AB109" s="13"/>
    </row>
    <row r="110" spans="1:28" x14ac:dyDescent="0.25">
      <c r="B110" s="69"/>
      <c r="C110" s="97" t="s">
        <v>113</v>
      </c>
      <c r="D110" s="98"/>
      <c r="E110" s="26"/>
      <c r="F110" s="1"/>
      <c r="G110" s="25"/>
      <c r="H110" s="56">
        <f>IF(B109="m²",3/60,0)</f>
        <v>0.05</v>
      </c>
      <c r="I110" s="1"/>
      <c r="J110" s="1"/>
      <c r="K110" s="1"/>
      <c r="L110" s="11"/>
      <c r="M110" s="26"/>
      <c r="N110" s="1"/>
      <c r="O110" s="1"/>
      <c r="P110" s="1"/>
      <c r="Q110" s="25"/>
      <c r="R110" s="4"/>
      <c r="S110" s="1"/>
      <c r="T110" s="1"/>
      <c r="U110" s="11"/>
      <c r="V110" s="26"/>
      <c r="W110" s="1"/>
      <c r="X110" s="25"/>
      <c r="Y110" s="19"/>
      <c r="Z110" s="26"/>
      <c r="AA110" s="1"/>
      <c r="AB110" s="11"/>
    </row>
    <row r="111" spans="1:28" x14ac:dyDescent="0.25">
      <c r="B111" s="69"/>
      <c r="C111" s="97" t="s">
        <v>192</v>
      </c>
      <c r="D111" s="98"/>
      <c r="E111" s="26"/>
      <c r="F111" s="1"/>
      <c r="G111" s="25"/>
      <c r="H111" s="56">
        <f>IF(B109="m²",3/60,0)</f>
        <v>0.05</v>
      </c>
      <c r="I111" s="1"/>
      <c r="J111" s="1"/>
      <c r="K111" s="1"/>
      <c r="L111" s="11"/>
      <c r="M111" s="26"/>
      <c r="N111" s="1"/>
      <c r="O111" s="1"/>
      <c r="P111" s="1"/>
      <c r="Q111" s="25"/>
      <c r="R111" s="4"/>
      <c r="S111" s="1"/>
      <c r="T111" s="1"/>
      <c r="U111" s="11"/>
      <c r="V111" s="26"/>
      <c r="W111" s="1"/>
      <c r="X111" s="25"/>
      <c r="Y111" s="19"/>
      <c r="Z111" s="26"/>
      <c r="AA111" s="1"/>
      <c r="AB111" s="11"/>
    </row>
    <row r="112" spans="1:28" x14ac:dyDescent="0.25">
      <c r="B112" s="69"/>
      <c r="C112" s="97" t="s">
        <v>193</v>
      </c>
      <c r="D112" s="98"/>
      <c r="E112" s="26"/>
      <c r="F112" s="1"/>
      <c r="G112" s="25"/>
      <c r="H112" s="56">
        <f>IF(B109="m²",4/60,0)</f>
        <v>6.6666666666666666E-2</v>
      </c>
      <c r="I112" s="1"/>
      <c r="J112" s="1"/>
      <c r="K112" s="1"/>
      <c r="L112" s="11"/>
      <c r="M112" s="26"/>
      <c r="N112" s="1"/>
      <c r="O112" s="1"/>
      <c r="P112" s="1"/>
      <c r="Q112" s="25"/>
      <c r="R112" s="4"/>
      <c r="S112" s="1"/>
      <c r="T112" s="1"/>
      <c r="U112" s="11"/>
      <c r="V112" s="26"/>
      <c r="W112" s="1"/>
      <c r="X112" s="25"/>
      <c r="Y112" s="19"/>
      <c r="Z112" s="26"/>
      <c r="AA112" s="1"/>
      <c r="AB112" s="11"/>
    </row>
    <row r="113" spans="2:28" x14ac:dyDescent="0.25">
      <c r="B113" s="69"/>
      <c r="C113" s="97" t="s">
        <v>194</v>
      </c>
      <c r="D113" s="98"/>
      <c r="E113" s="26"/>
      <c r="F113" s="1"/>
      <c r="G113" s="25"/>
      <c r="H113" s="56">
        <f>IF(B109="m²",3/60,0)</f>
        <v>0.05</v>
      </c>
      <c r="I113" s="1"/>
      <c r="J113" s="1"/>
      <c r="K113" s="1"/>
      <c r="L113" s="11"/>
      <c r="M113" s="26"/>
      <c r="N113" s="1"/>
      <c r="O113" s="1"/>
      <c r="P113" s="1"/>
      <c r="Q113" s="25"/>
      <c r="R113" s="4"/>
      <c r="S113" s="1"/>
      <c r="T113" s="1"/>
      <c r="U113" s="11"/>
      <c r="V113" s="26"/>
      <c r="W113" s="1"/>
      <c r="X113" s="25"/>
      <c r="Y113" s="19"/>
      <c r="Z113" s="26"/>
      <c r="AA113" s="1"/>
      <c r="AB113" s="11"/>
    </row>
    <row r="114" spans="2:28" x14ac:dyDescent="0.25">
      <c r="B114" s="69"/>
      <c r="C114" s="97" t="s">
        <v>115</v>
      </c>
      <c r="D114" s="98"/>
      <c r="E114" s="26"/>
      <c r="F114" s="1"/>
      <c r="G114" s="25"/>
      <c r="H114" s="56"/>
      <c r="I114" s="1"/>
      <c r="J114" s="1"/>
      <c r="K114" s="1"/>
      <c r="L114" s="11"/>
      <c r="M114" s="26"/>
      <c r="N114" s="1"/>
      <c r="O114" s="1"/>
      <c r="P114" s="1"/>
      <c r="Q114" s="25"/>
      <c r="R114" s="4"/>
      <c r="S114" s="1"/>
      <c r="T114" s="1"/>
      <c r="U114" s="11"/>
      <c r="V114" s="26"/>
      <c r="W114" s="1"/>
      <c r="X114" s="25"/>
      <c r="Y114" s="19"/>
      <c r="Z114" s="26"/>
      <c r="AA114" s="1"/>
      <c r="AB114" s="11"/>
    </row>
    <row r="115" spans="2:28" x14ac:dyDescent="0.25">
      <c r="B115" s="69"/>
      <c r="C115" s="97" t="s">
        <v>116</v>
      </c>
      <c r="D115" s="98"/>
      <c r="E115" s="26"/>
      <c r="F115" s="1"/>
      <c r="G115" s="25"/>
      <c r="H115" s="56"/>
      <c r="I115" s="1"/>
      <c r="J115" s="1"/>
      <c r="K115" s="1"/>
      <c r="L115" s="11"/>
      <c r="M115" s="26"/>
      <c r="N115" s="1"/>
      <c r="O115" s="1"/>
      <c r="P115" s="1"/>
      <c r="Q115" s="25"/>
      <c r="R115" s="4"/>
      <c r="S115" s="1"/>
      <c r="T115" s="1"/>
      <c r="U115" s="11"/>
      <c r="V115" s="26"/>
      <c r="W115" s="1"/>
      <c r="X115" s="25"/>
      <c r="Y115" s="19"/>
      <c r="Z115" s="26"/>
      <c r="AA115" s="1"/>
      <c r="AB115" s="11"/>
    </row>
    <row r="116" spans="2:28" x14ac:dyDescent="0.25">
      <c r="B116" s="69"/>
      <c r="C116" s="97" t="s">
        <v>117</v>
      </c>
      <c r="D116" s="98"/>
      <c r="E116" s="26"/>
      <c r="F116" s="1"/>
      <c r="G116" s="25"/>
      <c r="H116" s="56"/>
      <c r="I116" s="1"/>
      <c r="J116" s="1"/>
      <c r="K116" s="1"/>
      <c r="L116" s="11"/>
      <c r="M116" s="26"/>
      <c r="N116" s="1"/>
      <c r="O116" s="1"/>
      <c r="P116" s="1"/>
      <c r="Q116" s="25"/>
      <c r="R116" s="4"/>
      <c r="S116" s="1"/>
      <c r="T116" s="1"/>
      <c r="U116" s="11"/>
      <c r="V116" s="26"/>
      <c r="W116" s="1"/>
      <c r="X116" s="25"/>
      <c r="Y116" s="19"/>
      <c r="Z116" s="26"/>
      <c r="AA116" s="1"/>
      <c r="AB116" s="11"/>
    </row>
    <row r="117" spans="2:28" x14ac:dyDescent="0.25">
      <c r="B117" s="69"/>
      <c r="C117" s="97" t="s">
        <v>195</v>
      </c>
      <c r="D117" s="98"/>
      <c r="E117" s="26"/>
      <c r="F117" s="1"/>
      <c r="G117" s="25"/>
      <c r="H117" s="56"/>
      <c r="I117" s="1"/>
      <c r="J117" s="1"/>
      <c r="K117" s="1"/>
      <c r="L117" s="11"/>
      <c r="M117" s="26"/>
      <c r="N117" s="1"/>
      <c r="O117" s="1"/>
      <c r="P117" s="1"/>
      <c r="Q117" s="25"/>
      <c r="R117" s="4"/>
      <c r="S117" s="1"/>
      <c r="T117" s="1"/>
      <c r="U117" s="11"/>
      <c r="V117" s="26"/>
      <c r="W117" s="1"/>
      <c r="X117" s="25"/>
      <c r="Y117" s="19"/>
      <c r="Z117" s="26"/>
      <c r="AA117" s="1"/>
      <c r="AB117" s="11"/>
    </row>
    <row r="118" spans="2:28" x14ac:dyDescent="0.25">
      <c r="B118" s="32" t="s">
        <v>207</v>
      </c>
      <c r="C118" s="103" t="s">
        <v>196</v>
      </c>
      <c r="D118" s="104"/>
      <c r="E118" s="16"/>
      <c r="F118" s="3"/>
      <c r="G118" s="15"/>
      <c r="H118" s="58"/>
      <c r="I118" s="3"/>
      <c r="J118" s="3"/>
      <c r="K118" s="3"/>
      <c r="L118" s="13"/>
      <c r="M118" s="16"/>
      <c r="N118" s="3"/>
      <c r="O118" s="3"/>
      <c r="P118" s="3"/>
      <c r="Q118" s="15"/>
      <c r="R118" s="5"/>
      <c r="S118" s="3"/>
      <c r="T118" s="3"/>
      <c r="U118" s="13"/>
      <c r="V118" s="16"/>
      <c r="W118" s="3"/>
      <c r="X118" s="15"/>
      <c r="Y118" s="21"/>
      <c r="Z118" s="16"/>
      <c r="AA118" s="3"/>
      <c r="AB118" s="13"/>
    </row>
    <row r="119" spans="2:28" x14ac:dyDescent="0.25">
      <c r="B119" s="69"/>
      <c r="C119" s="97" t="s">
        <v>114</v>
      </c>
      <c r="D119" s="98"/>
      <c r="E119" s="26"/>
      <c r="F119" s="1"/>
      <c r="G119" s="25"/>
      <c r="H119" s="56">
        <f>IF(B118="m²",3/60,0)</f>
        <v>0.05</v>
      </c>
      <c r="I119" s="1"/>
      <c r="J119" s="1"/>
      <c r="K119" s="1"/>
      <c r="L119" s="11"/>
      <c r="M119" s="26"/>
      <c r="N119" s="1"/>
      <c r="O119" s="1"/>
      <c r="P119" s="1"/>
      <c r="Q119" s="25"/>
      <c r="R119" s="4"/>
      <c r="S119" s="1"/>
      <c r="T119" s="1"/>
      <c r="U119" s="11"/>
      <c r="V119" s="26"/>
      <c r="W119" s="1"/>
      <c r="X119" s="25"/>
      <c r="Y119" s="19"/>
      <c r="Z119" s="26"/>
      <c r="AA119" s="1"/>
      <c r="AB119" s="11"/>
    </row>
    <row r="120" spans="2:28" x14ac:dyDescent="0.25">
      <c r="B120" s="69"/>
      <c r="C120" s="97" t="s">
        <v>197</v>
      </c>
      <c r="D120" s="98"/>
      <c r="E120" s="26"/>
      <c r="F120" s="1"/>
      <c r="G120" s="25"/>
      <c r="H120" s="56">
        <f>IF(B118="m²",4/60,0)</f>
        <v>6.6666666666666666E-2</v>
      </c>
      <c r="I120" s="1"/>
      <c r="J120" s="1"/>
      <c r="K120" s="1"/>
      <c r="L120" s="11"/>
      <c r="M120" s="26"/>
      <c r="N120" s="1"/>
      <c r="O120" s="1"/>
      <c r="P120" s="1"/>
      <c r="Q120" s="25"/>
      <c r="R120" s="4"/>
      <c r="S120" s="1"/>
      <c r="T120" s="1"/>
      <c r="U120" s="11"/>
      <c r="V120" s="26"/>
      <c r="W120" s="1"/>
      <c r="X120" s="25"/>
      <c r="Y120" s="19"/>
      <c r="Z120" s="26"/>
      <c r="AA120" s="1"/>
      <c r="AB120" s="11"/>
    </row>
    <row r="121" spans="2:28" x14ac:dyDescent="0.25">
      <c r="B121" s="69"/>
      <c r="C121" s="97" t="s">
        <v>118</v>
      </c>
      <c r="D121" s="98"/>
      <c r="E121" s="26"/>
      <c r="F121" s="1"/>
      <c r="G121" s="25"/>
      <c r="H121" s="56"/>
      <c r="I121" s="1"/>
      <c r="J121" s="1"/>
      <c r="K121" s="1"/>
      <c r="L121" s="11"/>
      <c r="M121" s="26"/>
      <c r="N121" s="1"/>
      <c r="O121" s="1"/>
      <c r="P121" s="1"/>
      <c r="Q121" s="25"/>
      <c r="R121" s="4"/>
      <c r="S121" s="1"/>
      <c r="T121" s="1"/>
      <c r="U121" s="11"/>
      <c r="V121" s="26"/>
      <c r="W121" s="1"/>
      <c r="X121" s="25"/>
      <c r="Y121" s="19"/>
      <c r="Z121" s="26"/>
      <c r="AA121" s="1"/>
      <c r="AB121" s="11"/>
    </row>
    <row r="122" spans="2:28" x14ac:dyDescent="0.25">
      <c r="B122" s="69"/>
      <c r="C122" s="97" t="s">
        <v>198</v>
      </c>
      <c r="D122" s="98"/>
      <c r="E122" s="26"/>
      <c r="F122" s="1"/>
      <c r="G122" s="25"/>
      <c r="H122" s="56"/>
      <c r="I122" s="1"/>
      <c r="J122" s="1"/>
      <c r="K122" s="1"/>
      <c r="L122" s="11"/>
      <c r="M122" s="26"/>
      <c r="N122" s="1"/>
      <c r="O122" s="1"/>
      <c r="P122" s="1"/>
      <c r="Q122" s="25"/>
      <c r="R122" s="4"/>
      <c r="S122" s="1"/>
      <c r="T122" s="1"/>
      <c r="U122" s="11"/>
      <c r="V122" s="26"/>
      <c r="W122" s="1"/>
      <c r="X122" s="25"/>
      <c r="Y122" s="19"/>
      <c r="Z122" s="26"/>
      <c r="AA122" s="1"/>
      <c r="AB122" s="11"/>
    </row>
    <row r="123" spans="2:28" x14ac:dyDescent="0.25">
      <c r="B123" s="69"/>
      <c r="C123" s="97" t="s">
        <v>199</v>
      </c>
      <c r="D123" s="98"/>
      <c r="E123" s="26"/>
      <c r="F123" s="1"/>
      <c r="G123" s="25"/>
      <c r="H123" s="56"/>
      <c r="I123" s="1"/>
      <c r="J123" s="1"/>
      <c r="K123" s="1"/>
      <c r="L123" s="11"/>
      <c r="M123" s="26"/>
      <c r="N123" s="1"/>
      <c r="O123" s="1"/>
      <c r="P123" s="1"/>
      <c r="Q123" s="25"/>
      <c r="R123" s="4"/>
      <c r="S123" s="1"/>
      <c r="T123" s="1"/>
      <c r="U123" s="11"/>
      <c r="V123" s="26"/>
      <c r="W123" s="1"/>
      <c r="X123" s="25"/>
      <c r="Y123" s="19"/>
      <c r="Z123" s="26"/>
      <c r="AA123" s="1"/>
      <c r="AB123" s="11"/>
    </row>
    <row r="124" spans="2:28" x14ac:dyDescent="0.25">
      <c r="B124" s="32" t="s">
        <v>207</v>
      </c>
      <c r="C124" s="103" t="s">
        <v>200</v>
      </c>
      <c r="D124" s="104"/>
      <c r="E124" s="16"/>
      <c r="F124" s="3"/>
      <c r="G124" s="15"/>
      <c r="H124" s="58"/>
      <c r="I124" s="3"/>
      <c r="J124" s="3"/>
      <c r="K124" s="3"/>
      <c r="L124" s="13"/>
      <c r="M124" s="16"/>
      <c r="N124" s="3"/>
      <c r="O124" s="3"/>
      <c r="P124" s="3"/>
      <c r="Q124" s="15"/>
      <c r="R124" s="5"/>
      <c r="S124" s="3"/>
      <c r="T124" s="3"/>
      <c r="U124" s="13"/>
      <c r="V124" s="16"/>
      <c r="W124" s="3"/>
      <c r="X124" s="15"/>
      <c r="Y124" s="21"/>
      <c r="Z124" s="16"/>
      <c r="AA124" s="3"/>
      <c r="AB124" s="13"/>
    </row>
    <row r="125" spans="2:28" x14ac:dyDescent="0.25">
      <c r="B125" s="69"/>
      <c r="C125" s="97" t="s">
        <v>201</v>
      </c>
      <c r="D125" s="98"/>
      <c r="E125" s="26"/>
      <c r="F125" s="1"/>
      <c r="G125" s="25"/>
      <c r="H125" s="56">
        <f>IF(B124="m²",10/60,0)</f>
        <v>0.16666666666666666</v>
      </c>
      <c r="I125" s="1"/>
      <c r="J125" s="1"/>
      <c r="K125" s="1"/>
      <c r="L125" s="11"/>
      <c r="M125" s="26"/>
      <c r="N125" s="1"/>
      <c r="O125" s="1"/>
      <c r="P125" s="1"/>
      <c r="Q125" s="25"/>
      <c r="R125" s="4"/>
      <c r="S125" s="1"/>
      <c r="T125" s="1"/>
      <c r="U125" s="11"/>
      <c r="V125" s="26"/>
      <c r="W125" s="1"/>
      <c r="X125" s="25"/>
      <c r="Y125" s="19"/>
      <c r="Z125" s="26"/>
      <c r="AA125" s="1"/>
      <c r="AB125" s="11"/>
    </row>
    <row r="126" spans="2:28" x14ac:dyDescent="0.25">
      <c r="B126" s="72"/>
      <c r="C126" s="72" t="s">
        <v>211</v>
      </c>
      <c r="D126" s="73"/>
      <c r="E126" s="26"/>
      <c r="F126" s="1"/>
      <c r="G126" s="25"/>
      <c r="H126" s="56">
        <f>IF(B124="m²",15/60,0)</f>
        <v>0.25</v>
      </c>
      <c r="I126" s="1"/>
      <c r="J126" s="1"/>
      <c r="K126" s="1"/>
      <c r="L126" s="11"/>
      <c r="M126" s="26"/>
      <c r="N126" s="1"/>
      <c r="O126" s="1"/>
      <c r="P126" s="1"/>
      <c r="Q126" s="25"/>
      <c r="R126" s="4"/>
      <c r="S126" s="1"/>
      <c r="T126" s="1"/>
      <c r="U126" s="11"/>
      <c r="V126" s="26"/>
      <c r="W126" s="1"/>
      <c r="X126" s="25"/>
      <c r="Y126" s="19"/>
      <c r="Z126" s="26"/>
      <c r="AA126" s="1"/>
      <c r="AB126" s="11"/>
    </row>
    <row r="127" spans="2:28" x14ac:dyDescent="0.25">
      <c r="B127" s="69"/>
      <c r="C127" s="97" t="s">
        <v>202</v>
      </c>
      <c r="D127" s="98"/>
      <c r="E127" s="26"/>
      <c r="F127" s="1"/>
      <c r="G127" s="25"/>
      <c r="H127" s="56">
        <f>IF(B124="m²",15/60,0)</f>
        <v>0.25</v>
      </c>
      <c r="I127" s="1"/>
      <c r="J127" s="1"/>
      <c r="K127" s="1"/>
      <c r="L127" s="11"/>
      <c r="M127" s="26"/>
      <c r="N127" s="1"/>
      <c r="O127" s="1"/>
      <c r="P127" s="1"/>
      <c r="Q127" s="25"/>
      <c r="R127" s="4"/>
      <c r="S127" s="1"/>
      <c r="T127" s="1"/>
      <c r="U127" s="11"/>
      <c r="V127" s="26"/>
      <c r="W127" s="1"/>
      <c r="X127" s="25"/>
      <c r="Y127" s="19"/>
      <c r="Z127" s="26"/>
      <c r="AA127" s="1"/>
      <c r="AB127" s="11"/>
    </row>
    <row r="128" spans="2:28" x14ac:dyDescent="0.25">
      <c r="B128" s="69"/>
      <c r="C128" s="97" t="s">
        <v>203</v>
      </c>
      <c r="D128" s="98"/>
      <c r="E128" s="26"/>
      <c r="F128" s="1"/>
      <c r="G128" s="25"/>
      <c r="H128" s="56">
        <f>IF(B124="m²",15/60,0)</f>
        <v>0.25</v>
      </c>
      <c r="I128" s="1"/>
      <c r="J128" s="1"/>
      <c r="K128" s="1"/>
      <c r="L128" s="11"/>
      <c r="M128" s="26"/>
      <c r="N128" s="1"/>
      <c r="O128" s="1"/>
      <c r="P128" s="1"/>
      <c r="Q128" s="25"/>
      <c r="R128" s="4"/>
      <c r="S128" s="1"/>
      <c r="T128" s="1"/>
      <c r="U128" s="11"/>
      <c r="V128" s="26"/>
      <c r="W128" s="1"/>
      <c r="X128" s="25"/>
      <c r="Y128" s="19"/>
      <c r="Z128" s="26"/>
      <c r="AA128" s="1"/>
      <c r="AB128" s="11"/>
    </row>
    <row r="129" spans="2:28" x14ac:dyDescent="0.25">
      <c r="B129" s="69"/>
      <c r="C129" s="97" t="s">
        <v>119</v>
      </c>
      <c r="D129" s="98"/>
      <c r="E129" s="26"/>
      <c r="F129" s="1"/>
      <c r="G129" s="25"/>
      <c r="H129" s="56"/>
      <c r="I129" s="1"/>
      <c r="J129" s="1"/>
      <c r="K129" s="1"/>
      <c r="L129" s="11"/>
      <c r="M129" s="26"/>
      <c r="N129" s="1"/>
      <c r="O129" s="1"/>
      <c r="P129" s="1"/>
      <c r="Q129" s="25"/>
      <c r="R129" s="4"/>
      <c r="S129" s="1"/>
      <c r="T129" s="1"/>
      <c r="U129" s="11"/>
      <c r="V129" s="26"/>
      <c r="W129" s="1"/>
      <c r="X129" s="25"/>
      <c r="Y129" s="19"/>
      <c r="Z129" s="26"/>
      <c r="AA129" s="1"/>
      <c r="AB129" s="11"/>
    </row>
    <row r="130" spans="2:28" x14ac:dyDescent="0.25">
      <c r="B130" s="69"/>
      <c r="C130" s="97" t="s">
        <v>204</v>
      </c>
      <c r="D130" s="98"/>
      <c r="E130" s="26"/>
      <c r="F130" s="1"/>
      <c r="G130" s="25"/>
      <c r="H130" s="56"/>
      <c r="I130" s="1"/>
      <c r="J130" s="1"/>
      <c r="K130" s="1"/>
      <c r="L130" s="11"/>
      <c r="M130" s="26"/>
      <c r="N130" s="1"/>
      <c r="O130" s="1"/>
      <c r="P130" s="1"/>
      <c r="Q130" s="25"/>
      <c r="R130" s="4"/>
      <c r="S130" s="1"/>
      <c r="T130" s="1"/>
      <c r="U130" s="11"/>
      <c r="V130" s="26"/>
      <c r="W130" s="1"/>
      <c r="X130" s="25"/>
      <c r="Y130" s="19"/>
      <c r="Z130" s="26"/>
      <c r="AA130" s="1"/>
      <c r="AB130" s="11"/>
    </row>
    <row r="131" spans="2:28" x14ac:dyDescent="0.25">
      <c r="B131" s="69"/>
      <c r="C131" s="97" t="s">
        <v>205</v>
      </c>
      <c r="D131" s="98"/>
      <c r="E131" s="26"/>
      <c r="F131" s="1"/>
      <c r="G131" s="25"/>
      <c r="H131" s="56"/>
      <c r="I131" s="1"/>
      <c r="J131" s="1"/>
      <c r="K131" s="1"/>
      <c r="L131" s="11"/>
      <c r="M131" s="26"/>
      <c r="N131" s="1"/>
      <c r="O131" s="1"/>
      <c r="P131" s="1"/>
      <c r="Q131" s="25"/>
      <c r="R131" s="4"/>
      <c r="S131" s="1"/>
      <c r="T131" s="1"/>
      <c r="U131" s="11"/>
      <c r="V131" s="26"/>
      <c r="W131" s="1"/>
      <c r="X131" s="25"/>
      <c r="Y131" s="19"/>
      <c r="Z131" s="26"/>
      <c r="AA131" s="1"/>
      <c r="AB131" s="11"/>
    </row>
    <row r="132" spans="2:28" x14ac:dyDescent="0.25">
      <c r="B132" s="88"/>
      <c r="C132" s="88" t="s">
        <v>172</v>
      </c>
      <c r="D132" s="89"/>
      <c r="E132" s="26"/>
      <c r="F132" s="1"/>
      <c r="G132" s="25"/>
      <c r="H132" s="56"/>
      <c r="I132" s="1"/>
      <c r="J132" s="1"/>
      <c r="K132" s="1"/>
      <c r="L132" s="11"/>
      <c r="M132" s="26"/>
      <c r="N132" s="1"/>
      <c r="O132" s="1"/>
      <c r="P132" s="1"/>
      <c r="Q132" s="25"/>
      <c r="R132" s="4"/>
      <c r="S132" s="1" t="s">
        <v>23</v>
      </c>
      <c r="T132" s="1">
        <v>15</v>
      </c>
      <c r="U132" s="11"/>
      <c r="V132" s="26"/>
      <c r="W132" s="1"/>
      <c r="X132" s="25"/>
      <c r="Y132" s="19"/>
      <c r="Z132" s="26"/>
      <c r="AA132" s="1"/>
      <c r="AB132" s="11"/>
    </row>
    <row r="133" spans="2:28" ht="15.75" x14ac:dyDescent="0.25">
      <c r="B133" s="31" t="s">
        <v>137</v>
      </c>
      <c r="C133" s="101"/>
      <c r="D133" s="102"/>
      <c r="E133" s="28"/>
      <c r="F133" s="2"/>
      <c r="G133" s="27"/>
      <c r="H133" s="57"/>
      <c r="I133" s="2"/>
      <c r="J133" s="2"/>
      <c r="K133" s="2"/>
      <c r="L133" s="12"/>
      <c r="M133" s="28"/>
      <c r="N133" s="2"/>
      <c r="O133" s="2"/>
      <c r="P133" s="2"/>
      <c r="Q133" s="27"/>
      <c r="R133" s="17"/>
      <c r="S133" s="2"/>
      <c r="T133" s="2"/>
      <c r="U133" s="12"/>
      <c r="V133" s="28"/>
      <c r="W133" s="2"/>
      <c r="X133" s="27"/>
      <c r="Y133" s="20"/>
      <c r="Z133" s="28"/>
      <c r="AA133" s="2"/>
      <c r="AB133" s="12"/>
    </row>
    <row r="134" spans="2:28" x14ac:dyDescent="0.25">
      <c r="B134" s="32"/>
      <c r="C134" s="103" t="s">
        <v>121</v>
      </c>
      <c r="D134" s="104"/>
      <c r="E134" s="16"/>
      <c r="F134" s="3"/>
      <c r="G134" s="15"/>
      <c r="H134" s="58"/>
      <c r="I134" s="3"/>
      <c r="J134" s="3"/>
      <c r="K134" s="3"/>
      <c r="L134" s="13"/>
      <c r="M134" s="16"/>
      <c r="N134" s="3"/>
      <c r="O134" s="3"/>
      <c r="P134" s="3"/>
      <c r="Q134" s="15"/>
      <c r="R134" s="5"/>
      <c r="S134" s="3"/>
      <c r="T134" s="3"/>
      <c r="U134" s="13"/>
      <c r="V134" s="16"/>
      <c r="W134" s="3"/>
      <c r="X134" s="15"/>
      <c r="Y134" s="21"/>
      <c r="Z134" s="16"/>
      <c r="AA134" s="3"/>
      <c r="AB134" s="13"/>
    </row>
    <row r="135" spans="2:28" x14ac:dyDescent="0.25">
      <c r="B135" s="69"/>
      <c r="C135" s="97" t="s">
        <v>122</v>
      </c>
      <c r="D135" s="98"/>
      <c r="E135" s="26"/>
      <c r="F135" s="1"/>
      <c r="G135" s="25"/>
      <c r="H135" s="56"/>
      <c r="I135" s="1"/>
      <c r="J135" s="1"/>
      <c r="K135" s="1"/>
      <c r="L135" s="11"/>
      <c r="M135" s="26"/>
      <c r="N135" s="1"/>
      <c r="O135" s="1"/>
      <c r="P135" s="1"/>
      <c r="Q135" s="25"/>
      <c r="R135" s="4"/>
      <c r="S135" s="1"/>
      <c r="T135" s="1"/>
      <c r="U135" s="11"/>
      <c r="V135" s="26"/>
      <c r="W135" s="1"/>
      <c r="X135" s="25"/>
      <c r="Y135" s="19"/>
      <c r="Z135" s="26"/>
      <c r="AA135" s="1"/>
      <c r="AB135" s="11"/>
    </row>
    <row r="136" spans="2:28" x14ac:dyDescent="0.25">
      <c r="B136" s="69"/>
      <c r="C136" s="97" t="s">
        <v>123</v>
      </c>
      <c r="D136" s="98"/>
      <c r="E136" s="26"/>
      <c r="F136" s="1"/>
      <c r="G136" s="25"/>
      <c r="H136" s="56"/>
      <c r="I136" s="1"/>
      <c r="J136" s="1"/>
      <c r="K136" s="1"/>
      <c r="L136" s="11"/>
      <c r="M136" s="26"/>
      <c r="N136" s="1"/>
      <c r="O136" s="1"/>
      <c r="P136" s="1"/>
      <c r="Q136" s="25"/>
      <c r="R136" s="4"/>
      <c r="S136" s="1"/>
      <c r="T136" s="1"/>
      <c r="U136" s="11"/>
      <c r="V136" s="26"/>
      <c r="W136" s="1"/>
      <c r="X136" s="25"/>
      <c r="Y136" s="19"/>
      <c r="Z136" s="26"/>
      <c r="AA136" s="1"/>
      <c r="AB136" s="11"/>
    </row>
    <row r="137" spans="2:28" x14ac:dyDescent="0.25">
      <c r="B137" s="69"/>
      <c r="C137" s="97" t="s">
        <v>124</v>
      </c>
      <c r="D137" s="98"/>
      <c r="E137" s="26"/>
      <c r="F137" s="1"/>
      <c r="G137" s="25"/>
      <c r="H137" s="56"/>
      <c r="I137" s="1"/>
      <c r="J137" s="1"/>
      <c r="K137" s="1"/>
      <c r="L137" s="11"/>
      <c r="M137" s="26"/>
      <c r="N137" s="1"/>
      <c r="O137" s="1"/>
      <c r="P137" s="1"/>
      <c r="Q137" s="25"/>
      <c r="R137" s="4"/>
      <c r="S137" s="1"/>
      <c r="T137" s="1"/>
      <c r="U137" s="11"/>
      <c r="V137" s="26"/>
      <c r="W137" s="1"/>
      <c r="X137" s="25"/>
      <c r="Y137" s="19"/>
      <c r="Z137" s="26"/>
      <c r="AA137" s="1"/>
      <c r="AB137" s="11"/>
    </row>
    <row r="138" spans="2:28" x14ac:dyDescent="0.25">
      <c r="B138" s="69"/>
      <c r="C138" s="97" t="s">
        <v>125</v>
      </c>
      <c r="D138" s="98"/>
      <c r="E138" s="26"/>
      <c r="F138" s="1"/>
      <c r="G138" s="25"/>
      <c r="H138" s="56"/>
      <c r="I138" s="1"/>
      <c r="J138" s="1"/>
      <c r="K138" s="1"/>
      <c r="L138" s="11"/>
      <c r="M138" s="26"/>
      <c r="N138" s="1"/>
      <c r="O138" s="1"/>
      <c r="P138" s="1"/>
      <c r="Q138" s="25"/>
      <c r="R138" s="4"/>
      <c r="S138" s="1"/>
      <c r="T138" s="1"/>
      <c r="U138" s="11"/>
      <c r="V138" s="26"/>
      <c r="W138" s="1"/>
      <c r="X138" s="25"/>
      <c r="Y138" s="19"/>
      <c r="Z138" s="26"/>
      <c r="AA138" s="1"/>
      <c r="AB138" s="11"/>
    </row>
    <row r="139" spans="2:28" x14ac:dyDescent="0.25">
      <c r="B139" s="69"/>
      <c r="C139" s="97" t="s">
        <v>126</v>
      </c>
      <c r="D139" s="98"/>
      <c r="E139" s="26"/>
      <c r="F139" s="1"/>
      <c r="G139" s="25"/>
      <c r="H139" s="56"/>
      <c r="I139" s="1"/>
      <c r="J139" s="1"/>
      <c r="K139" s="1"/>
      <c r="L139" s="11"/>
      <c r="M139" s="26"/>
      <c r="N139" s="1"/>
      <c r="O139" s="1"/>
      <c r="P139" s="1"/>
      <c r="Q139" s="25"/>
      <c r="R139" s="4"/>
      <c r="S139" s="1"/>
      <c r="T139" s="1"/>
      <c r="U139" s="11"/>
      <c r="V139" s="26"/>
      <c r="W139" s="1"/>
      <c r="X139" s="25"/>
      <c r="Y139" s="19"/>
      <c r="Z139" s="26"/>
      <c r="AA139" s="1"/>
      <c r="AB139" s="11"/>
    </row>
    <row r="140" spans="2:28" x14ac:dyDescent="0.25">
      <c r="B140" s="69"/>
      <c r="C140" s="97" t="s">
        <v>127</v>
      </c>
      <c r="D140" s="98"/>
      <c r="E140" s="26"/>
      <c r="F140" s="1"/>
      <c r="G140" s="25"/>
      <c r="H140" s="56"/>
      <c r="I140" s="1"/>
      <c r="J140" s="1"/>
      <c r="K140" s="1"/>
      <c r="L140" s="11"/>
      <c r="M140" s="26"/>
      <c r="N140" s="1"/>
      <c r="O140" s="1"/>
      <c r="P140" s="1"/>
      <c r="Q140" s="25"/>
      <c r="R140" s="4"/>
      <c r="S140" s="1"/>
      <c r="T140" s="1"/>
      <c r="U140" s="11"/>
      <c r="V140" s="26"/>
      <c r="W140" s="1"/>
      <c r="X140" s="25"/>
      <c r="Y140" s="19"/>
      <c r="Z140" s="26"/>
      <c r="AA140" s="1"/>
      <c r="AB140" s="11"/>
    </row>
    <row r="141" spans="2:28" x14ac:dyDescent="0.25">
      <c r="B141" s="69"/>
      <c r="C141" s="97" t="s">
        <v>128</v>
      </c>
      <c r="D141" s="98"/>
      <c r="E141" s="26"/>
      <c r="F141" s="1"/>
      <c r="G141" s="25"/>
      <c r="H141" s="56"/>
      <c r="I141" s="1"/>
      <c r="J141" s="1"/>
      <c r="K141" s="1"/>
      <c r="L141" s="11"/>
      <c r="M141" s="26"/>
      <c r="N141" s="1"/>
      <c r="O141" s="1"/>
      <c r="P141" s="1"/>
      <c r="Q141" s="25"/>
      <c r="R141" s="4"/>
      <c r="S141" s="1"/>
      <c r="T141" s="1"/>
      <c r="U141" s="11"/>
      <c r="V141" s="26"/>
      <c r="W141" s="1"/>
      <c r="X141" s="25"/>
      <c r="Y141" s="19"/>
      <c r="Z141" s="26"/>
      <c r="AA141" s="1"/>
      <c r="AB141" s="11"/>
    </row>
    <row r="142" spans="2:28" x14ac:dyDescent="0.25">
      <c r="B142" s="69"/>
      <c r="C142" s="97" t="s">
        <v>129</v>
      </c>
      <c r="D142" s="98"/>
      <c r="E142" s="26"/>
      <c r="F142" s="1"/>
      <c r="G142" s="25"/>
      <c r="H142" s="56"/>
      <c r="I142" s="1"/>
      <c r="J142" s="1"/>
      <c r="K142" s="1"/>
      <c r="L142" s="11"/>
      <c r="M142" s="26"/>
      <c r="N142" s="1"/>
      <c r="O142" s="1"/>
      <c r="P142" s="1"/>
      <c r="Q142" s="25"/>
      <c r="R142" s="4"/>
      <c r="S142" s="1"/>
      <c r="T142" s="1"/>
      <c r="U142" s="11"/>
      <c r="V142" s="26"/>
      <c r="W142" s="1"/>
      <c r="X142" s="25"/>
      <c r="Y142" s="19"/>
      <c r="Z142" s="26"/>
      <c r="AA142" s="1"/>
      <c r="AB142" s="11"/>
    </row>
    <row r="143" spans="2:28" x14ac:dyDescent="0.25">
      <c r="B143" s="69"/>
      <c r="C143" s="97" t="s">
        <v>130</v>
      </c>
      <c r="D143" s="98"/>
      <c r="E143" s="26"/>
      <c r="F143" s="1"/>
      <c r="G143" s="25"/>
      <c r="H143" s="56"/>
      <c r="I143" s="1"/>
      <c r="J143" s="1"/>
      <c r="K143" s="1"/>
      <c r="L143" s="11"/>
      <c r="M143" s="26"/>
      <c r="N143" s="1"/>
      <c r="O143" s="1"/>
      <c r="P143" s="1"/>
      <c r="Q143" s="25"/>
      <c r="R143" s="4"/>
      <c r="S143" s="1"/>
      <c r="T143" s="1"/>
      <c r="U143" s="11"/>
      <c r="V143" s="26"/>
      <c r="W143" s="1"/>
      <c r="X143" s="25"/>
      <c r="Y143" s="19"/>
      <c r="Z143" s="26"/>
      <c r="AA143" s="1"/>
      <c r="AB143" s="11"/>
    </row>
    <row r="144" spans="2:28" x14ac:dyDescent="0.25">
      <c r="B144" s="69"/>
      <c r="C144" s="97" t="s">
        <v>131</v>
      </c>
      <c r="D144" s="98"/>
      <c r="E144" s="26"/>
      <c r="F144" s="1"/>
      <c r="G144" s="25"/>
      <c r="H144" s="56"/>
      <c r="I144" s="1"/>
      <c r="J144" s="1"/>
      <c r="K144" s="1"/>
      <c r="L144" s="11"/>
      <c r="M144" s="26"/>
      <c r="N144" s="1"/>
      <c r="O144" s="1"/>
      <c r="P144" s="1"/>
      <c r="Q144" s="25"/>
      <c r="R144" s="4"/>
      <c r="S144" s="1"/>
      <c r="T144" s="1"/>
      <c r="U144" s="11"/>
      <c r="V144" s="26"/>
      <c r="W144" s="1"/>
      <c r="X144" s="25"/>
      <c r="Y144" s="19"/>
      <c r="Z144" s="26"/>
      <c r="AA144" s="1"/>
      <c r="AB144" s="11"/>
    </row>
    <row r="145" spans="2:28" x14ac:dyDescent="0.25">
      <c r="B145" s="69"/>
      <c r="C145" s="97" t="s">
        <v>132</v>
      </c>
      <c r="D145" s="98"/>
      <c r="E145" s="26"/>
      <c r="F145" s="1"/>
      <c r="G145" s="25"/>
      <c r="H145" s="56"/>
      <c r="I145" s="1"/>
      <c r="J145" s="1"/>
      <c r="K145" s="1"/>
      <c r="L145" s="11"/>
      <c r="M145" s="26"/>
      <c r="N145" s="1"/>
      <c r="O145" s="1"/>
      <c r="P145" s="1"/>
      <c r="Q145" s="25"/>
      <c r="R145" s="4"/>
      <c r="S145" s="1"/>
      <c r="T145" s="1"/>
      <c r="U145" s="11"/>
      <c r="V145" s="26"/>
      <c r="W145" s="1"/>
      <c r="X145" s="25"/>
      <c r="Y145" s="19"/>
      <c r="Z145" s="26"/>
      <c r="AA145" s="1"/>
      <c r="AB145" s="11"/>
    </row>
    <row r="146" spans="2:28" x14ac:dyDescent="0.25">
      <c r="B146" s="69"/>
      <c r="C146" s="97" t="s">
        <v>133</v>
      </c>
      <c r="D146" s="98"/>
      <c r="E146" s="26"/>
      <c r="F146" s="1"/>
      <c r="G146" s="25"/>
      <c r="H146" s="56"/>
      <c r="I146" s="1"/>
      <c r="J146" s="1"/>
      <c r="K146" s="1"/>
      <c r="L146" s="11"/>
      <c r="M146" s="26"/>
      <c r="N146" s="1"/>
      <c r="O146" s="1"/>
      <c r="P146" s="1"/>
      <c r="Q146" s="25"/>
      <c r="R146" s="4"/>
      <c r="S146" s="1"/>
      <c r="T146" s="1"/>
      <c r="U146" s="11"/>
      <c r="V146" s="26"/>
      <c r="W146" s="1"/>
      <c r="X146" s="25"/>
      <c r="Y146" s="19"/>
      <c r="Z146" s="26"/>
      <c r="AA146" s="1"/>
      <c r="AB146" s="11"/>
    </row>
    <row r="147" spans="2:28" x14ac:dyDescent="0.25">
      <c r="B147" s="69"/>
      <c r="C147" s="97" t="s">
        <v>134</v>
      </c>
      <c r="D147" s="98"/>
      <c r="E147" s="26"/>
      <c r="F147" s="1"/>
      <c r="G147" s="25"/>
      <c r="H147" s="56"/>
      <c r="I147" s="1"/>
      <c r="J147" s="1"/>
      <c r="K147" s="1"/>
      <c r="L147" s="11"/>
      <c r="M147" s="26"/>
      <c r="N147" s="1"/>
      <c r="O147" s="1"/>
      <c r="P147" s="1"/>
      <c r="Q147" s="25"/>
      <c r="R147" s="4"/>
      <c r="S147" s="1"/>
      <c r="T147" s="1"/>
      <c r="U147" s="11"/>
      <c r="V147" s="26"/>
      <c r="W147" s="1"/>
      <c r="X147" s="25"/>
      <c r="Y147" s="19"/>
      <c r="Z147" s="26"/>
      <c r="AA147" s="1"/>
      <c r="AB147" s="11"/>
    </row>
    <row r="148" spans="2:28" x14ac:dyDescent="0.25">
      <c r="B148" s="69"/>
      <c r="C148" s="97" t="s">
        <v>135</v>
      </c>
      <c r="D148" s="98"/>
      <c r="E148" s="26"/>
      <c r="F148" s="1"/>
      <c r="G148" s="25"/>
      <c r="H148" s="56"/>
      <c r="I148" s="1"/>
      <c r="J148" s="1"/>
      <c r="K148" s="1"/>
      <c r="L148" s="11"/>
      <c r="M148" s="26"/>
      <c r="N148" s="1"/>
      <c r="O148" s="1"/>
      <c r="P148" s="1"/>
      <c r="Q148" s="25"/>
      <c r="R148" s="4"/>
      <c r="S148" s="1"/>
      <c r="T148" s="1"/>
      <c r="U148" s="11"/>
      <c r="V148" s="26"/>
      <c r="W148" s="1"/>
      <c r="X148" s="25"/>
      <c r="Y148" s="19"/>
      <c r="Z148" s="26"/>
      <c r="AA148" s="1"/>
      <c r="AB148" s="11"/>
    </row>
    <row r="149" spans="2:28" x14ac:dyDescent="0.25">
      <c r="B149" s="69"/>
      <c r="C149" s="97" t="s">
        <v>136</v>
      </c>
      <c r="D149" s="98"/>
      <c r="E149" s="26"/>
      <c r="F149" s="1"/>
      <c r="G149" s="25"/>
      <c r="H149" s="56"/>
      <c r="I149" s="1"/>
      <c r="J149" s="1"/>
      <c r="K149" s="1"/>
      <c r="L149" s="11"/>
      <c r="M149" s="26"/>
      <c r="N149" s="1"/>
      <c r="O149" s="1"/>
      <c r="P149" s="1"/>
      <c r="Q149" s="25"/>
      <c r="R149" s="4"/>
      <c r="S149" s="1"/>
      <c r="T149" s="1"/>
      <c r="U149" s="11"/>
      <c r="V149" s="26"/>
      <c r="W149" s="1"/>
      <c r="X149" s="25"/>
      <c r="Y149" s="19"/>
      <c r="Z149" s="26"/>
      <c r="AA149" s="1"/>
      <c r="AB149" s="11"/>
    </row>
    <row r="150" spans="2:28" x14ac:dyDescent="0.25">
      <c r="B150" s="69"/>
      <c r="C150" s="97" t="s">
        <v>19</v>
      </c>
      <c r="D150" s="98"/>
      <c r="E150" s="26"/>
      <c r="F150" s="1"/>
      <c r="G150" s="25"/>
      <c r="H150" s="56"/>
      <c r="I150" s="1"/>
      <c r="J150" s="1"/>
      <c r="K150" s="1"/>
      <c r="L150" s="11"/>
      <c r="M150" s="26"/>
      <c r="N150" s="1"/>
      <c r="O150" s="1"/>
      <c r="P150" s="1"/>
      <c r="Q150" s="25"/>
      <c r="R150" s="4"/>
      <c r="S150" s="1"/>
      <c r="T150" s="1"/>
      <c r="U150" s="11"/>
      <c r="V150" s="26"/>
      <c r="W150" s="1"/>
      <c r="X150" s="25"/>
      <c r="Y150" s="19"/>
      <c r="Z150" s="26"/>
      <c r="AA150" s="1"/>
      <c r="AB150" s="11"/>
    </row>
    <row r="151" spans="2:28" ht="15.75" thickBot="1" x14ac:dyDescent="0.3">
      <c r="B151" s="71"/>
      <c r="C151" s="105" t="s">
        <v>20</v>
      </c>
      <c r="D151" s="106"/>
      <c r="E151" s="30"/>
      <c r="F151" s="9"/>
      <c r="G151" s="29"/>
      <c r="H151" s="59"/>
      <c r="I151" s="9"/>
      <c r="J151" s="9"/>
      <c r="K151" s="9"/>
      <c r="L151" s="14"/>
      <c r="M151" s="30"/>
      <c r="N151" s="9"/>
      <c r="O151" s="9"/>
      <c r="P151" s="9"/>
      <c r="Q151" s="29"/>
      <c r="R151" s="8"/>
      <c r="S151" s="9"/>
      <c r="T151" s="9"/>
      <c r="U151" s="14"/>
      <c r="V151" s="30"/>
      <c r="W151" s="9"/>
      <c r="X151" s="29"/>
      <c r="Y151" s="22"/>
      <c r="Z151" s="30"/>
      <c r="AA151" s="9"/>
      <c r="AB151" s="14"/>
    </row>
  </sheetData>
  <mergeCells count="145">
    <mergeCell ref="C61:D61"/>
    <mergeCell ref="C60:D60"/>
    <mergeCell ref="C32:D32"/>
    <mergeCell ref="C151:D151"/>
    <mergeCell ref="C87:D87"/>
    <mergeCell ref="C88:D88"/>
    <mergeCell ref="C64:D64"/>
    <mergeCell ref="C63:D63"/>
    <mergeCell ref="C62:D62"/>
    <mergeCell ref="C145:D145"/>
    <mergeCell ref="C146:D146"/>
    <mergeCell ref="C147:D147"/>
    <mergeCell ref="C148:D148"/>
    <mergeCell ref="C149:D149"/>
    <mergeCell ref="C150:D150"/>
    <mergeCell ref="C139:D139"/>
    <mergeCell ref="C140:D140"/>
    <mergeCell ref="C141:D141"/>
    <mergeCell ref="C142:D142"/>
    <mergeCell ref="C143:D143"/>
    <mergeCell ref="C144:D144"/>
    <mergeCell ref="C133:D133"/>
    <mergeCell ref="C134:D134"/>
    <mergeCell ref="C135:D135"/>
    <mergeCell ref="C136:D136"/>
    <mergeCell ref="C137:D137"/>
    <mergeCell ref="C138:D138"/>
    <mergeCell ref="C125:D125"/>
    <mergeCell ref="C127:D127"/>
    <mergeCell ref="C128:D128"/>
    <mergeCell ref="C129:D129"/>
    <mergeCell ref="C130:D130"/>
    <mergeCell ref="C131:D131"/>
    <mergeCell ref="C119:D119"/>
    <mergeCell ref="C120:D120"/>
    <mergeCell ref="C121:D121"/>
    <mergeCell ref="C122:D122"/>
    <mergeCell ref="C123:D123"/>
    <mergeCell ref="C124:D124"/>
    <mergeCell ref="C113:D113"/>
    <mergeCell ref="C114:D114"/>
    <mergeCell ref="C115:D115"/>
    <mergeCell ref="C116:D116"/>
    <mergeCell ref="C117:D117"/>
    <mergeCell ref="C118:D118"/>
    <mergeCell ref="C107:D107"/>
    <mergeCell ref="C108:D108"/>
    <mergeCell ref="C109:D109"/>
    <mergeCell ref="C110:D110"/>
    <mergeCell ref="C111:D111"/>
    <mergeCell ref="C112:D112"/>
    <mergeCell ref="C101:D101"/>
    <mergeCell ref="C102:D102"/>
    <mergeCell ref="C103:D103"/>
    <mergeCell ref="C104:D104"/>
    <mergeCell ref="C105:D105"/>
    <mergeCell ref="C106:D106"/>
    <mergeCell ref="C95:D95"/>
    <mergeCell ref="C96:D96"/>
    <mergeCell ref="C97:D97"/>
    <mergeCell ref="C98:D98"/>
    <mergeCell ref="C99:D99"/>
    <mergeCell ref="C100:D100"/>
    <mergeCell ref="C89:D89"/>
    <mergeCell ref="C90:D90"/>
    <mergeCell ref="C91:D91"/>
    <mergeCell ref="C92:D92"/>
    <mergeCell ref="C93:D93"/>
    <mergeCell ref="C94:D94"/>
    <mergeCell ref="C83:D83"/>
    <mergeCell ref="C84:D84"/>
    <mergeCell ref="C85:D85"/>
    <mergeCell ref="C86:D86"/>
    <mergeCell ref="C77:D77"/>
    <mergeCell ref="C78:D78"/>
    <mergeCell ref="C79:D79"/>
    <mergeCell ref="C80:D80"/>
    <mergeCell ref="C81:D81"/>
    <mergeCell ref="C82:D82"/>
    <mergeCell ref="C71:D71"/>
    <mergeCell ref="C72:D72"/>
    <mergeCell ref="C73:D73"/>
    <mergeCell ref="C74:D74"/>
    <mergeCell ref="C75:D75"/>
    <mergeCell ref="C76:D76"/>
    <mergeCell ref="C65:D65"/>
    <mergeCell ref="C66:D66"/>
    <mergeCell ref="C67:D67"/>
    <mergeCell ref="C68:D68"/>
    <mergeCell ref="C69:D69"/>
    <mergeCell ref="C70:D70"/>
    <mergeCell ref="C59:D59"/>
    <mergeCell ref="C52:D52"/>
    <mergeCell ref="C53:D53"/>
    <mergeCell ref="C54:D54"/>
    <mergeCell ref="C55:D55"/>
    <mergeCell ref="C56:D56"/>
    <mergeCell ref="C57:D57"/>
    <mergeCell ref="C45:D45"/>
    <mergeCell ref="C46:D46"/>
    <mergeCell ref="C47:D47"/>
    <mergeCell ref="C48:D48"/>
    <mergeCell ref="C49:D49"/>
    <mergeCell ref="C51:D51"/>
    <mergeCell ref="C39:D39"/>
    <mergeCell ref="C40:D40"/>
    <mergeCell ref="C41:D41"/>
    <mergeCell ref="C42:D42"/>
    <mergeCell ref="C43:D43"/>
    <mergeCell ref="C44:D44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21:D21"/>
    <mergeCell ref="C22:D22"/>
    <mergeCell ref="C23:D23"/>
    <mergeCell ref="C24:D24"/>
    <mergeCell ref="C25:D25"/>
    <mergeCell ref="C26:D26"/>
    <mergeCell ref="C18:D18"/>
    <mergeCell ref="C19:D19"/>
    <mergeCell ref="C20:D20"/>
    <mergeCell ref="C9:D9"/>
    <mergeCell ref="C10:D10"/>
    <mergeCell ref="C11:D11"/>
    <mergeCell ref="C12:D12"/>
    <mergeCell ref="C13:D13"/>
    <mergeCell ref="C14:D14"/>
    <mergeCell ref="C3:D3"/>
    <mergeCell ref="C4:D4"/>
    <mergeCell ref="C5:D5"/>
    <mergeCell ref="C6:D6"/>
    <mergeCell ref="C7:D7"/>
    <mergeCell ref="C8:D8"/>
    <mergeCell ref="C15:D15"/>
    <mergeCell ref="C16:D16"/>
    <mergeCell ref="C17:D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B1:N30"/>
  <sheetViews>
    <sheetView topLeftCell="A5" zoomScale="90" zoomScaleNormal="90" workbookViewId="0">
      <selection activeCell="F22" sqref="F22"/>
    </sheetView>
  </sheetViews>
  <sheetFormatPr baseColWidth="10" defaultRowHeight="15" x14ac:dyDescent="0.25"/>
  <cols>
    <col min="2" max="2" width="21.7109375" customWidth="1"/>
    <col min="3" max="3" width="18.28515625" customWidth="1"/>
    <col min="5" max="5" width="12.7109375" customWidth="1"/>
    <col min="9" max="9" width="13.28515625" customWidth="1"/>
    <col min="10" max="10" width="19.42578125" customWidth="1"/>
    <col min="11" max="11" width="16" customWidth="1"/>
    <col min="12" max="12" width="15.85546875" customWidth="1"/>
    <col min="14" max="14" width="22.85546875" customWidth="1"/>
  </cols>
  <sheetData>
    <row r="1" spans="2:14" ht="15.75" thickBot="1" x14ac:dyDescent="0.3"/>
    <row r="2" spans="2:14" ht="15.75" thickBot="1" x14ac:dyDescent="0.3">
      <c r="G2" s="40" t="s">
        <v>30</v>
      </c>
      <c r="H2" s="33"/>
      <c r="I2" s="33"/>
    </row>
    <row r="3" spans="2:14" x14ac:dyDescent="0.25">
      <c r="B3" s="34"/>
      <c r="C3" s="34"/>
      <c r="D3" s="34"/>
      <c r="E3" s="34"/>
      <c r="F3" s="34"/>
      <c r="G3" s="35"/>
      <c r="H3" s="35"/>
      <c r="I3" s="35"/>
      <c r="J3" s="34"/>
      <c r="K3" s="34"/>
      <c r="L3" s="34"/>
      <c r="M3" s="34"/>
    </row>
    <row r="4" spans="2:14" ht="15.75" thickBot="1" x14ac:dyDescent="0.3">
      <c r="B4" s="48"/>
      <c r="C4" s="48"/>
      <c r="D4" s="48"/>
      <c r="E4" s="48"/>
      <c r="F4" s="48"/>
      <c r="G4" s="49"/>
      <c r="H4" s="49"/>
      <c r="I4" s="49"/>
      <c r="J4" s="48"/>
      <c r="K4" s="48"/>
      <c r="L4" s="48"/>
      <c r="M4" s="48"/>
      <c r="N4" s="50"/>
    </row>
    <row r="5" spans="2:14" ht="15.75" thickBot="1" x14ac:dyDescent="0.3">
      <c r="B5" s="48" t="s">
        <v>37</v>
      </c>
      <c r="C5" s="48">
        <v>1</v>
      </c>
      <c r="D5" s="48"/>
      <c r="E5" s="47" t="s">
        <v>31</v>
      </c>
      <c r="F5" s="48"/>
      <c r="G5" s="48"/>
      <c r="H5" s="48"/>
      <c r="I5" s="48"/>
      <c r="J5" s="48" t="s">
        <v>46</v>
      </c>
      <c r="K5" s="48"/>
      <c r="L5" s="48"/>
      <c r="M5" s="48"/>
      <c r="N5" s="50"/>
    </row>
    <row r="6" spans="2:14" ht="15.75" thickBot="1" x14ac:dyDescent="0.3">
      <c r="B6" s="48"/>
      <c r="C6" s="48"/>
      <c r="D6" s="49"/>
      <c r="E6" s="48"/>
      <c r="F6" s="48"/>
      <c r="G6" s="48"/>
      <c r="H6" s="48"/>
      <c r="I6" s="48"/>
      <c r="J6" s="48"/>
      <c r="K6" s="49"/>
      <c r="L6" s="48"/>
      <c r="M6" s="48"/>
      <c r="N6" s="50"/>
    </row>
    <row r="7" spans="2:14" ht="15.75" thickBot="1" x14ac:dyDescent="0.3">
      <c r="B7" s="109"/>
      <c r="C7" s="110"/>
      <c r="D7" s="47" t="s">
        <v>42</v>
      </c>
      <c r="E7" s="47" t="s">
        <v>29</v>
      </c>
      <c r="F7" s="46" t="s">
        <v>28</v>
      </c>
      <c r="G7" s="47" t="s">
        <v>22</v>
      </c>
      <c r="H7" s="46" t="s">
        <v>21</v>
      </c>
      <c r="I7" s="47" t="s">
        <v>36</v>
      </c>
      <c r="J7" s="46" t="s">
        <v>40</v>
      </c>
      <c r="K7" s="47" t="s">
        <v>38</v>
      </c>
      <c r="L7" s="46" t="s">
        <v>41</v>
      </c>
      <c r="M7" s="47" t="s">
        <v>39</v>
      </c>
      <c r="N7" s="50"/>
    </row>
    <row r="8" spans="2:14" x14ac:dyDescent="0.25">
      <c r="B8" s="111" t="s">
        <v>27</v>
      </c>
      <c r="C8" s="112"/>
      <c r="D8" s="43"/>
      <c r="E8" s="44"/>
      <c r="F8" s="44"/>
      <c r="G8" s="44"/>
      <c r="H8" s="44"/>
      <c r="I8" s="44">
        <v>35</v>
      </c>
      <c r="J8" s="44"/>
      <c r="K8" s="44"/>
      <c r="L8" s="44"/>
      <c r="M8" s="45"/>
      <c r="N8" s="50"/>
    </row>
    <row r="9" spans="2:14" x14ac:dyDescent="0.25">
      <c r="B9" s="113" t="s">
        <v>25</v>
      </c>
      <c r="C9" s="114"/>
      <c r="D9" s="41"/>
      <c r="E9" s="36">
        <v>10</v>
      </c>
      <c r="F9" s="36">
        <f>E9/60</f>
        <v>0.16666666666666666</v>
      </c>
      <c r="G9" s="36">
        <f>E9*10^2</f>
        <v>1000</v>
      </c>
      <c r="H9" s="36">
        <f>CEILING(G9/60,1)</f>
        <v>17</v>
      </c>
      <c r="I9" s="36">
        <v>35</v>
      </c>
      <c r="J9" s="36">
        <f>K9*I9*8</f>
        <v>680</v>
      </c>
      <c r="K9" s="36">
        <f>H9/7</f>
        <v>2.4285714285714284</v>
      </c>
      <c r="L9" s="36">
        <f>M9*8*I9</f>
        <v>700</v>
      </c>
      <c r="M9" s="37">
        <f>CEILING(K9*$C$5,0.5)</f>
        <v>2.5</v>
      </c>
      <c r="N9" s="50"/>
    </row>
    <row r="10" spans="2:14" x14ac:dyDescent="0.25">
      <c r="B10" s="113" t="s">
        <v>24</v>
      </c>
      <c r="C10" s="114"/>
      <c r="D10" s="41"/>
      <c r="E10" s="36">
        <v>18</v>
      </c>
      <c r="F10" s="36">
        <f>E10/60</f>
        <v>0.3</v>
      </c>
      <c r="G10" s="36">
        <f>E10*10^2</f>
        <v>1800</v>
      </c>
      <c r="H10" s="36">
        <f>CEILING(G10/60,1)</f>
        <v>30</v>
      </c>
      <c r="I10" s="36">
        <v>35</v>
      </c>
      <c r="J10" s="36">
        <f>K10*8*I10</f>
        <v>1200</v>
      </c>
      <c r="K10" s="36">
        <f>H10/7</f>
        <v>4.2857142857142856</v>
      </c>
      <c r="L10" s="36">
        <f>M10*8*I10</f>
        <v>1260</v>
      </c>
      <c r="M10" s="37">
        <f>CEILING(K10*$C$5,0.5)</f>
        <v>4.5</v>
      </c>
      <c r="N10" s="50"/>
    </row>
    <row r="11" spans="2:14" ht="15.75" thickBot="1" x14ac:dyDescent="0.3">
      <c r="B11" s="115" t="s">
        <v>26</v>
      </c>
      <c r="C11" s="116"/>
      <c r="D11" s="42"/>
      <c r="E11" s="38"/>
      <c r="F11" s="38"/>
      <c r="G11" s="38">
        <v>4</v>
      </c>
      <c r="H11" s="38">
        <f>G11/60</f>
        <v>6.6666666666666666E-2</v>
      </c>
      <c r="I11" s="38">
        <v>35</v>
      </c>
      <c r="J11" s="38">
        <f>K11*8*I11</f>
        <v>2.6666666666666665</v>
      </c>
      <c r="K11" s="38">
        <f>H11/7</f>
        <v>9.5238095238095229E-3</v>
      </c>
      <c r="L11" s="53">
        <f>IF(M11*8*I11&lt;D13,D13,M11*8*I11)</f>
        <v>500</v>
      </c>
      <c r="M11" s="39">
        <f>CEILING(K11*$C$5,0.5)</f>
        <v>0.5</v>
      </c>
      <c r="N11" s="50" t="s">
        <v>45</v>
      </c>
    </row>
    <row r="12" spans="2:14" x14ac:dyDescent="0.25">
      <c r="B12" s="108"/>
      <c r="C12" s="10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50"/>
    </row>
    <row r="13" spans="2:14" x14ac:dyDescent="0.25">
      <c r="B13" s="108" t="s">
        <v>43</v>
      </c>
      <c r="C13" s="108"/>
      <c r="D13" s="51">
        <v>500</v>
      </c>
      <c r="E13" s="48"/>
      <c r="F13" s="48"/>
      <c r="G13" s="48"/>
      <c r="H13" s="48"/>
      <c r="I13" s="48"/>
      <c r="J13" s="48"/>
      <c r="K13" s="48"/>
      <c r="L13" s="48"/>
      <c r="M13" s="48"/>
      <c r="N13" s="50"/>
    </row>
    <row r="14" spans="2:14" ht="15.75" thickBot="1" x14ac:dyDescent="0.3">
      <c r="B14" s="52"/>
      <c r="C14" s="52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50"/>
    </row>
    <row r="15" spans="2:14" ht="15.75" thickBot="1" x14ac:dyDescent="0.3">
      <c r="B15" s="108"/>
      <c r="C15" s="108"/>
      <c r="D15" s="48"/>
      <c r="E15" s="47" t="s">
        <v>32</v>
      </c>
      <c r="F15" s="48"/>
      <c r="G15" s="48"/>
      <c r="H15" s="48" t="s">
        <v>57</v>
      </c>
      <c r="I15" s="48"/>
      <c r="J15" s="48"/>
      <c r="K15" s="48"/>
      <c r="L15" s="48"/>
      <c r="M15" s="48"/>
      <c r="N15" s="50"/>
    </row>
    <row r="16" spans="2:14" x14ac:dyDescent="0.25">
      <c r="B16" s="108"/>
      <c r="C16" s="10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50"/>
    </row>
    <row r="17" spans="2:14" x14ac:dyDescent="0.25">
      <c r="B17" s="52"/>
      <c r="C17" s="52"/>
      <c r="D17" s="48" t="s">
        <v>8</v>
      </c>
      <c r="E17" s="48" t="s">
        <v>34</v>
      </c>
      <c r="F17" s="48" t="s">
        <v>54</v>
      </c>
      <c r="G17" s="48"/>
      <c r="H17" s="48"/>
      <c r="I17" s="49"/>
      <c r="J17" s="49"/>
      <c r="K17" s="48" t="s">
        <v>47</v>
      </c>
      <c r="L17" s="48" t="s">
        <v>48</v>
      </c>
      <c r="M17" s="48" t="s">
        <v>44</v>
      </c>
      <c r="N17" s="50"/>
    </row>
    <row r="18" spans="2:14" x14ac:dyDescent="0.25">
      <c r="B18" s="108" t="s">
        <v>33</v>
      </c>
      <c r="C18" s="108"/>
      <c r="D18" s="48"/>
      <c r="E18" s="48">
        <v>25</v>
      </c>
      <c r="F18" s="48"/>
      <c r="G18" s="48"/>
      <c r="H18" s="48"/>
      <c r="I18" s="49"/>
      <c r="J18" s="54"/>
      <c r="K18" s="51">
        <f>CEILING(M9,1)*E18</f>
        <v>75</v>
      </c>
      <c r="L18" s="48">
        <f>CEILING(M10,1)*E18</f>
        <v>125</v>
      </c>
      <c r="M18" s="48"/>
      <c r="N18" s="50"/>
    </row>
    <row r="19" spans="2:14" x14ac:dyDescent="0.25">
      <c r="B19" s="108" t="s">
        <v>35</v>
      </c>
      <c r="C19" s="108"/>
      <c r="D19" s="48"/>
      <c r="E19" s="48">
        <v>50</v>
      </c>
      <c r="F19" s="48"/>
      <c r="G19" s="48"/>
      <c r="H19" s="48"/>
      <c r="I19" s="49"/>
      <c r="J19" s="49"/>
      <c r="K19" s="48"/>
      <c r="L19" s="48"/>
      <c r="M19" s="48">
        <f>CEILING(M11,1)*E19</f>
        <v>50</v>
      </c>
      <c r="N19" s="50"/>
    </row>
    <row r="20" spans="2:14" x14ac:dyDescent="0.25">
      <c r="B20" s="108" t="s">
        <v>49</v>
      </c>
      <c r="C20" s="108"/>
      <c r="D20" s="48"/>
      <c r="E20" s="48">
        <v>20</v>
      </c>
      <c r="F20" s="48"/>
      <c r="G20" s="48"/>
      <c r="H20" s="48"/>
      <c r="I20" s="48"/>
      <c r="J20" s="48"/>
      <c r="K20" s="48"/>
      <c r="L20" s="48"/>
      <c r="M20" s="48">
        <f>CEILING(M11,1)*E20</f>
        <v>20</v>
      </c>
      <c r="N20" s="50"/>
    </row>
    <row r="21" spans="2:14" x14ac:dyDescent="0.25">
      <c r="B21" s="107" t="s">
        <v>52</v>
      </c>
      <c r="C21" s="107"/>
      <c r="D21" s="48">
        <v>5</v>
      </c>
      <c r="E21" s="48">
        <f>D21*7*C27</f>
        <v>49</v>
      </c>
      <c r="F21" s="48"/>
      <c r="G21" s="34"/>
      <c r="H21" s="34"/>
      <c r="I21" s="34"/>
      <c r="J21" s="34"/>
      <c r="K21" s="48"/>
      <c r="L21" s="48"/>
      <c r="M21" s="55">
        <f>K11*E21*C5</f>
        <v>0.46666666666666662</v>
      </c>
    </row>
    <row r="22" spans="2:14" x14ac:dyDescent="0.25">
      <c r="B22" s="107" t="s">
        <v>53</v>
      </c>
      <c r="C22" s="107"/>
      <c r="D22" s="48">
        <v>20</v>
      </c>
      <c r="E22" s="48"/>
      <c r="F22" s="48">
        <f>C28</f>
        <v>4</v>
      </c>
      <c r="G22" s="34"/>
      <c r="H22" s="34"/>
      <c r="I22" s="34"/>
      <c r="J22" s="34"/>
      <c r="K22" s="48"/>
      <c r="L22" s="48"/>
      <c r="M22" s="48">
        <f>F22*C5</f>
        <v>4</v>
      </c>
    </row>
    <row r="23" spans="2:14" x14ac:dyDescent="0.25">
      <c r="B23" s="107"/>
      <c r="C23" s="107"/>
      <c r="D23" s="34"/>
      <c r="E23" s="34"/>
      <c r="F23" s="34"/>
      <c r="G23" s="34"/>
      <c r="H23" s="34"/>
      <c r="I23" s="34"/>
      <c r="J23" s="34"/>
      <c r="K23" s="34"/>
      <c r="L23" s="34"/>
      <c r="M23" s="34"/>
    </row>
    <row r="24" spans="2:14" x14ac:dyDescent="0.25"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</row>
    <row r="25" spans="2:14" x14ac:dyDescent="0.25">
      <c r="B25" s="34"/>
      <c r="C25" s="34"/>
      <c r="D25" s="34"/>
      <c r="E25" s="34"/>
      <c r="F25" s="34"/>
      <c r="G25" s="34"/>
      <c r="H25" s="34">
        <f>3.5*60</f>
        <v>210</v>
      </c>
      <c r="I25" s="34"/>
      <c r="J25" s="34"/>
      <c r="K25" s="34"/>
      <c r="L25" s="34"/>
      <c r="M25" s="34"/>
    </row>
    <row r="26" spans="2:14" x14ac:dyDescent="0.25"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</row>
    <row r="27" spans="2:14" x14ac:dyDescent="0.25">
      <c r="B27" s="34" t="s">
        <v>50</v>
      </c>
      <c r="C27" s="34">
        <f>1.4</f>
        <v>1.4</v>
      </c>
      <c r="D27" s="34" t="s">
        <v>51</v>
      </c>
      <c r="E27" s="34"/>
      <c r="F27" s="34"/>
      <c r="G27" s="34"/>
      <c r="H27" s="34"/>
      <c r="I27" s="34"/>
      <c r="J27" s="34"/>
      <c r="K27" s="34"/>
      <c r="L27" s="34"/>
      <c r="M27" s="34"/>
    </row>
    <row r="28" spans="2:14" x14ac:dyDescent="0.25">
      <c r="B28" s="34" t="s">
        <v>55</v>
      </c>
      <c r="C28" s="34">
        <v>4</v>
      </c>
      <c r="D28" s="34" t="s">
        <v>56</v>
      </c>
      <c r="E28" s="34"/>
      <c r="F28" s="34"/>
      <c r="G28" s="34"/>
      <c r="H28" s="34"/>
      <c r="I28" s="34"/>
      <c r="J28" s="34"/>
      <c r="K28" s="34"/>
      <c r="L28" s="34"/>
      <c r="M28" s="34"/>
    </row>
    <row r="29" spans="2:14" x14ac:dyDescent="0.25"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</row>
    <row r="30" spans="2:14" x14ac:dyDescent="0.25"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</row>
  </sheetData>
  <mergeCells count="15">
    <mergeCell ref="B23:C23"/>
    <mergeCell ref="B20:C20"/>
    <mergeCell ref="B7:C7"/>
    <mergeCell ref="B8:C8"/>
    <mergeCell ref="B21:C21"/>
    <mergeCell ref="B22:C22"/>
    <mergeCell ref="B13:C13"/>
    <mergeCell ref="B15:C15"/>
    <mergeCell ref="B16:C16"/>
    <mergeCell ref="B18:C18"/>
    <mergeCell ref="B19:C19"/>
    <mergeCell ref="B9:C9"/>
    <mergeCell ref="B10:C10"/>
    <mergeCell ref="B11:C11"/>
    <mergeCell ref="B12:C12"/>
  </mergeCells>
  <dataValidations disablePrompts="1" count="3">
    <dataValidation allowBlank="1" showInputMessage="1" showErrorMessage="1" promptTitle="explications" prompt="l ouvrier travaille 7h par jour mais on le paie 8h" sqref="J7"/>
    <dataValidation allowBlank="1" showInputMessage="1" showErrorMessage="1" promptTitle="explications" prompt="pour avoir le nombre de jour, on divise par 7h car un ouvrier travaille 7h/jour , la j'arrondis pas sinon je vais multipiler un arrondi par la quantité (les prix vont devenir trop grands)" sqref="K7"/>
    <dataValidation allowBlank="1" showInputMessage="1" showErrorMessage="1" prompt="je sais que la machine consomme 5l par heure donc 5x7l par jour. On multiplie le nombre de jour necessaire pr faire le sablage et on obtiens l'essence total" sqref="M21"/>
  </dataValidations>
  <pageMargins left="0.7" right="0.7" top="0.75" bottom="0.75" header="0.3" footer="0.3"/>
  <pageSetup paperSize="9" scale="62" fitToHeight="0" orientation="landscape" r:id="rId1"/>
  <ignoredErrors>
    <ignoredError sqref="G9:G10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"/>
  <sheetViews>
    <sheetView workbookViewId="0">
      <selection activeCell="A10" sqref="A10"/>
    </sheetView>
  </sheetViews>
  <sheetFormatPr baseColWidth="10" defaultRowHeight="15" x14ac:dyDescent="0.25"/>
  <sheetData>
    <row r="1" spans="1:4" x14ac:dyDescent="0.25">
      <c r="A1" s="50"/>
      <c r="B1" s="50"/>
      <c r="C1" s="50" t="s">
        <v>60</v>
      </c>
      <c r="D1" s="50"/>
    </row>
    <row r="2" spans="1:4" x14ac:dyDescent="0.25">
      <c r="A2" s="50" t="s">
        <v>58</v>
      </c>
      <c r="B2" s="50" t="s">
        <v>59</v>
      </c>
      <c r="C2" s="50">
        <v>2</v>
      </c>
      <c r="D2" s="50"/>
    </row>
    <row r="3" spans="1:4" x14ac:dyDescent="0.25">
      <c r="A3" s="50" t="s">
        <v>61</v>
      </c>
      <c r="B3" s="50" t="s">
        <v>62</v>
      </c>
      <c r="C3" s="50" t="s">
        <v>63</v>
      </c>
      <c r="D3" s="50"/>
    </row>
    <row r="4" spans="1:4" x14ac:dyDescent="0.25">
      <c r="A4" s="50" t="s">
        <v>64</v>
      </c>
      <c r="B4" s="50"/>
      <c r="C4" s="50" t="s">
        <v>65</v>
      </c>
      <c r="D4" s="50"/>
    </row>
    <row r="5" spans="1:4" x14ac:dyDescent="0.25">
      <c r="A5" s="50" t="s">
        <v>66</v>
      </c>
      <c r="B5" s="50"/>
      <c r="C5" s="50" t="s">
        <v>67</v>
      </c>
      <c r="D5" s="50"/>
    </row>
    <row r="6" spans="1:4" x14ac:dyDescent="0.25">
      <c r="A6" s="50" t="s">
        <v>68</v>
      </c>
      <c r="B6" s="50" t="s">
        <v>69</v>
      </c>
      <c r="C6" s="50">
        <v>320</v>
      </c>
      <c r="D6" s="50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88"/>
  <sheetViews>
    <sheetView workbookViewId="0">
      <selection activeCell="B17" sqref="B17"/>
    </sheetView>
  </sheetViews>
  <sheetFormatPr baseColWidth="10" defaultRowHeight="15" x14ac:dyDescent="0.25"/>
  <cols>
    <col min="2" max="2" width="22.7109375" customWidth="1"/>
    <col min="3" max="3" width="18.42578125" customWidth="1"/>
    <col min="7" max="7" width="14.5703125" customWidth="1"/>
    <col min="8" max="8" width="23.140625" customWidth="1"/>
  </cols>
  <sheetData>
    <row r="2" spans="1:16" ht="15.75" thickBot="1" x14ac:dyDescent="0.3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6" ht="15.75" thickBot="1" x14ac:dyDescent="0.3">
      <c r="A3" s="62"/>
      <c r="B3" s="63"/>
      <c r="C3" s="63"/>
      <c r="D3" s="117" t="s">
        <v>141</v>
      </c>
      <c r="E3" s="117"/>
      <c r="F3" s="117"/>
      <c r="G3" s="63"/>
      <c r="H3" s="63"/>
      <c r="I3" s="63"/>
      <c r="J3" s="63"/>
      <c r="K3" s="63"/>
      <c r="L3" s="64"/>
      <c r="M3" s="50"/>
      <c r="N3" s="50"/>
      <c r="O3" s="50"/>
      <c r="P3" s="50"/>
    </row>
    <row r="4" spans="1:16" ht="15.75" thickBot="1" x14ac:dyDescent="0.3">
      <c r="A4" s="65" t="s">
        <v>139</v>
      </c>
      <c r="B4" s="66" t="s">
        <v>140</v>
      </c>
      <c r="C4" s="66" t="s">
        <v>151</v>
      </c>
      <c r="D4" s="66" t="s">
        <v>142</v>
      </c>
      <c r="E4" s="66" t="s">
        <v>91</v>
      </c>
      <c r="F4" s="66" t="s">
        <v>153</v>
      </c>
      <c r="G4" s="66" t="s">
        <v>147</v>
      </c>
      <c r="H4" s="66" t="s">
        <v>149</v>
      </c>
      <c r="I4" s="66" t="s">
        <v>143</v>
      </c>
      <c r="J4" s="66" t="s">
        <v>148</v>
      </c>
      <c r="K4" s="66" t="s">
        <v>146</v>
      </c>
      <c r="L4" s="67" t="s">
        <v>154</v>
      </c>
      <c r="M4" s="50"/>
      <c r="N4" s="50"/>
      <c r="O4" s="50"/>
      <c r="P4" s="50"/>
    </row>
    <row r="5" spans="1:16" x14ac:dyDescent="0.25">
      <c r="A5" s="61" t="s">
        <v>144</v>
      </c>
      <c r="B5" s="61" t="s">
        <v>145</v>
      </c>
      <c r="C5" s="61" t="s">
        <v>152</v>
      </c>
      <c r="D5" s="61"/>
      <c r="E5" s="61">
        <v>4</v>
      </c>
      <c r="F5" s="61"/>
      <c r="G5" s="61">
        <v>2</v>
      </c>
      <c r="H5" s="61">
        <v>25</v>
      </c>
      <c r="I5" s="61">
        <v>100</v>
      </c>
      <c r="J5" s="61">
        <f>I5/H5</f>
        <v>4</v>
      </c>
      <c r="K5" s="61">
        <f>J5*E5</f>
        <v>16</v>
      </c>
      <c r="L5" s="61"/>
      <c r="M5" s="50"/>
      <c r="N5" s="50"/>
      <c r="O5" s="50"/>
      <c r="P5" s="50"/>
    </row>
    <row r="6" spans="1:16" x14ac:dyDescent="0.25">
      <c r="A6" s="60" t="s">
        <v>144</v>
      </c>
      <c r="B6" s="60" t="s">
        <v>150</v>
      </c>
      <c r="C6" s="60" t="s">
        <v>152</v>
      </c>
      <c r="D6" s="60"/>
      <c r="E6" s="60"/>
      <c r="F6" s="60">
        <v>2</v>
      </c>
      <c r="G6" s="60"/>
      <c r="H6" s="60">
        <v>25</v>
      </c>
      <c r="I6" s="60">
        <v>45</v>
      </c>
      <c r="J6" s="60">
        <f>I6/H6</f>
        <v>1.8</v>
      </c>
      <c r="K6" s="60"/>
      <c r="L6" s="60">
        <f>J6*F6</f>
        <v>3.6</v>
      </c>
      <c r="M6" s="50"/>
      <c r="N6" s="50"/>
      <c r="O6" s="50"/>
      <c r="P6" s="50"/>
    </row>
    <row r="7" spans="1:16" x14ac:dyDescent="0.25">
      <c r="A7" s="60" t="s">
        <v>144</v>
      </c>
      <c r="B7" s="60" t="s">
        <v>155</v>
      </c>
      <c r="C7" s="60" t="s">
        <v>156</v>
      </c>
      <c r="D7" s="60">
        <v>0.3</v>
      </c>
      <c r="E7" s="60"/>
      <c r="F7" s="60"/>
      <c r="G7" s="60"/>
      <c r="H7" s="60">
        <v>1.4</v>
      </c>
      <c r="I7" s="60">
        <v>24</v>
      </c>
      <c r="J7" s="60"/>
      <c r="K7" s="60">
        <f>L7*D7</f>
        <v>5.1428571428571423</v>
      </c>
      <c r="L7" s="60">
        <f>I7/H7</f>
        <v>17.142857142857142</v>
      </c>
      <c r="M7" s="50"/>
      <c r="N7" s="50"/>
      <c r="O7" s="50"/>
      <c r="P7" s="50"/>
    </row>
    <row r="8" spans="1:16" x14ac:dyDescent="0.25">
      <c r="A8" s="60" t="s">
        <v>144</v>
      </c>
      <c r="B8" s="60" t="s">
        <v>155</v>
      </c>
      <c r="C8" s="60" t="s">
        <v>156</v>
      </c>
      <c r="D8" s="60">
        <v>0.3</v>
      </c>
      <c r="E8" s="60"/>
      <c r="F8" s="60"/>
      <c r="G8" s="60"/>
      <c r="H8" s="60">
        <v>3.5</v>
      </c>
      <c r="I8" s="60">
        <v>44</v>
      </c>
      <c r="J8" s="60"/>
      <c r="K8" s="60">
        <f t="shared" ref="K8:K9" si="0">L8*D8</f>
        <v>3.7714285714285714</v>
      </c>
      <c r="L8" s="60">
        <f t="shared" ref="L8:L9" si="1">I8/H8</f>
        <v>12.571428571428571</v>
      </c>
      <c r="M8" s="50"/>
      <c r="N8" s="50"/>
      <c r="O8" s="50"/>
      <c r="P8" s="50"/>
    </row>
    <row r="9" spans="1:16" x14ac:dyDescent="0.25">
      <c r="A9" s="60" t="s">
        <v>144</v>
      </c>
      <c r="B9" s="60" t="s">
        <v>155</v>
      </c>
      <c r="C9" s="60" t="s">
        <v>156</v>
      </c>
      <c r="D9" s="60">
        <v>0.3</v>
      </c>
      <c r="E9" s="60"/>
      <c r="F9" s="60"/>
      <c r="G9" s="60"/>
      <c r="H9" s="60">
        <v>14</v>
      </c>
      <c r="I9" s="60">
        <v>145</v>
      </c>
      <c r="J9" s="60"/>
      <c r="K9" s="60">
        <f t="shared" si="0"/>
        <v>3.1071428571428572</v>
      </c>
      <c r="L9" s="60">
        <f t="shared" si="1"/>
        <v>10.357142857142858</v>
      </c>
      <c r="M9" s="50"/>
      <c r="N9" s="50"/>
      <c r="O9" s="50"/>
      <c r="P9" s="50"/>
    </row>
    <row r="10" spans="1:16" x14ac:dyDescent="0.25">
      <c r="A10" s="60" t="s">
        <v>144</v>
      </c>
      <c r="B10" s="60" t="s">
        <v>157</v>
      </c>
      <c r="C10" s="60" t="s">
        <v>156</v>
      </c>
      <c r="D10" s="60">
        <f>(1/G10)*E10</f>
        <v>0.66666666666666663</v>
      </c>
      <c r="E10" s="60">
        <v>0.7</v>
      </c>
      <c r="F10" s="60"/>
      <c r="G10" s="60">
        <v>1.05</v>
      </c>
      <c r="H10" s="60">
        <v>15</v>
      </c>
      <c r="I10" s="60">
        <v>320</v>
      </c>
      <c r="J10" s="60"/>
      <c r="K10" s="60">
        <f>(I10/H10)*D10</f>
        <v>14.222222222222221</v>
      </c>
      <c r="L10" s="60"/>
      <c r="M10" s="50"/>
      <c r="N10" s="50"/>
      <c r="O10" s="50"/>
      <c r="P10" s="50"/>
    </row>
    <row r="11" spans="1:16" x14ac:dyDescent="0.25">
      <c r="A11" s="60" t="s">
        <v>144</v>
      </c>
      <c r="B11" s="60" t="s">
        <v>158</v>
      </c>
      <c r="C11" s="60"/>
      <c r="D11" s="60"/>
      <c r="E11" s="60"/>
      <c r="F11" s="60"/>
      <c r="G11" s="60"/>
      <c r="H11" s="60">
        <v>1</v>
      </c>
      <c r="I11" s="60"/>
      <c r="J11" s="60"/>
      <c r="K11" s="60"/>
      <c r="L11" s="60"/>
      <c r="M11" s="50"/>
      <c r="N11" s="50"/>
      <c r="O11" s="50"/>
      <c r="P11" s="50"/>
    </row>
    <row r="12" spans="1:16" x14ac:dyDescent="0.25">
      <c r="A12" s="60" t="s">
        <v>144</v>
      </c>
      <c r="B12" s="60" t="s">
        <v>158</v>
      </c>
      <c r="C12" s="60"/>
      <c r="D12" s="60"/>
      <c r="E12" s="60"/>
      <c r="F12" s="60"/>
      <c r="G12" s="60"/>
      <c r="H12" s="60">
        <v>5</v>
      </c>
      <c r="I12" s="60"/>
      <c r="J12" s="60"/>
      <c r="K12" s="60"/>
      <c r="L12" s="60"/>
      <c r="M12" s="50"/>
      <c r="N12" s="50"/>
      <c r="O12" s="50"/>
      <c r="P12" s="50"/>
    </row>
    <row r="13" spans="1:16" x14ac:dyDescent="0.25">
      <c r="A13" s="60" t="s">
        <v>144</v>
      </c>
      <c r="B13" s="60" t="s">
        <v>158</v>
      </c>
      <c r="C13" s="60"/>
      <c r="D13" s="60"/>
      <c r="E13" s="60"/>
      <c r="F13" s="60"/>
      <c r="G13" s="60"/>
      <c r="H13" s="60">
        <v>15</v>
      </c>
      <c r="I13" s="60"/>
      <c r="J13" s="60"/>
      <c r="K13" s="60"/>
      <c r="L13" s="60"/>
      <c r="M13" s="50"/>
      <c r="N13" s="50"/>
      <c r="O13" s="50"/>
      <c r="P13" s="50"/>
    </row>
    <row r="14" spans="1:16" x14ac:dyDescent="0.25">
      <c r="A14" s="60" t="s">
        <v>144</v>
      </c>
      <c r="B14" s="60" t="s">
        <v>159</v>
      </c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50"/>
      <c r="N14" s="50"/>
      <c r="O14" s="50"/>
      <c r="P14" s="50"/>
    </row>
    <row r="15" spans="1:16" x14ac:dyDescent="0.25">
      <c r="A15" s="60" t="s">
        <v>144</v>
      </c>
      <c r="B15" s="60" t="s">
        <v>160</v>
      </c>
      <c r="C15" s="60" t="s">
        <v>156</v>
      </c>
      <c r="D15" s="60">
        <v>2.2000000000000002</v>
      </c>
      <c r="E15" s="60"/>
      <c r="F15" s="60"/>
      <c r="G15" s="60">
        <v>1.3</v>
      </c>
      <c r="H15" s="60">
        <v>5</v>
      </c>
      <c r="I15" s="60">
        <f>15*H15</f>
        <v>75</v>
      </c>
      <c r="J15" s="60"/>
      <c r="K15" s="60">
        <f>(I15/H15)*D15</f>
        <v>33</v>
      </c>
      <c r="L15" s="60"/>
      <c r="M15" s="50"/>
      <c r="N15" s="50"/>
      <c r="O15" s="50"/>
      <c r="P15" s="50"/>
    </row>
    <row r="16" spans="1:16" x14ac:dyDescent="0.25">
      <c r="A16" s="60" t="s">
        <v>144</v>
      </c>
      <c r="B16" s="60" t="s">
        <v>160</v>
      </c>
      <c r="C16" s="60" t="s">
        <v>156</v>
      </c>
      <c r="D16" s="60">
        <v>2.2000000000000002</v>
      </c>
      <c r="E16" s="60"/>
      <c r="F16" s="60"/>
      <c r="G16" s="60">
        <v>1.3</v>
      </c>
      <c r="H16" s="60">
        <v>15</v>
      </c>
      <c r="I16" s="60">
        <f>15*H16</f>
        <v>225</v>
      </c>
      <c r="J16" s="60"/>
      <c r="K16" s="60">
        <f>(I16/H16)*D16</f>
        <v>33</v>
      </c>
      <c r="L16" s="60"/>
      <c r="M16" s="50"/>
      <c r="N16" s="50"/>
      <c r="O16" s="50"/>
      <c r="P16" s="50"/>
    </row>
    <row r="17" spans="1:16" x14ac:dyDescent="0.25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50"/>
      <c r="N17" s="50"/>
      <c r="O17" s="50"/>
      <c r="P17" s="50"/>
    </row>
    <row r="18" spans="1:16" x14ac:dyDescent="0.25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50"/>
      <c r="N18" s="50"/>
      <c r="O18" s="50"/>
      <c r="P18" s="50"/>
    </row>
    <row r="19" spans="1:16" x14ac:dyDescent="0.25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50"/>
      <c r="N19" s="50"/>
      <c r="O19" s="50"/>
      <c r="P19" s="50"/>
    </row>
    <row r="20" spans="1:16" x14ac:dyDescent="0.25">
      <c r="A20" s="60"/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50"/>
      <c r="N20" s="50"/>
      <c r="O20" s="50"/>
      <c r="P20" s="50"/>
    </row>
    <row r="21" spans="1:16" x14ac:dyDescent="0.2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50"/>
      <c r="N21" s="50"/>
      <c r="O21" s="50"/>
      <c r="P21" s="50"/>
    </row>
    <row r="22" spans="1:16" x14ac:dyDescent="0.25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50"/>
      <c r="N22" s="50"/>
      <c r="O22" s="50"/>
      <c r="P22" s="50"/>
    </row>
    <row r="23" spans="1:16" x14ac:dyDescent="0.25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50"/>
      <c r="N23" s="50"/>
      <c r="O23" s="50"/>
      <c r="P23" s="50"/>
    </row>
    <row r="24" spans="1:16" x14ac:dyDescent="0.25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50"/>
      <c r="N24" s="50"/>
      <c r="O24" s="50"/>
      <c r="P24" s="50"/>
    </row>
    <row r="25" spans="1:16" x14ac:dyDescent="0.25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50"/>
      <c r="N25" s="50"/>
      <c r="O25" s="50"/>
      <c r="P25" s="50"/>
    </row>
    <row r="26" spans="1:16" x14ac:dyDescent="0.25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</row>
    <row r="27" spans="1:16" x14ac:dyDescent="0.25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</row>
    <row r="28" spans="1:16" x14ac:dyDescent="0.25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</row>
    <row r="29" spans="1:16" x14ac:dyDescent="0.25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</row>
    <row r="30" spans="1:16" x14ac:dyDescent="0.25">
      <c r="A30" s="50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</row>
    <row r="31" spans="1:16" x14ac:dyDescent="0.25">
      <c r="A31" s="50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</row>
    <row r="32" spans="1:16" x14ac:dyDescent="0.25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</row>
    <row r="33" spans="1:16" x14ac:dyDescent="0.25">
      <c r="A33" s="50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</row>
    <row r="34" spans="1:16" x14ac:dyDescent="0.25">
      <c r="A34" s="50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</row>
    <row r="35" spans="1:16" x14ac:dyDescent="0.2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</row>
    <row r="36" spans="1:16" x14ac:dyDescent="0.25">
      <c r="A36" s="50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</row>
    <row r="37" spans="1:16" x14ac:dyDescent="0.25">
      <c r="A37" s="50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</row>
    <row r="38" spans="1:16" x14ac:dyDescent="0.25">
      <c r="A38" s="50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</row>
    <row r="39" spans="1:16" x14ac:dyDescent="0.25">
      <c r="A39" s="50"/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</row>
    <row r="40" spans="1:16" x14ac:dyDescent="0.25">
      <c r="A40" s="50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</row>
    <row r="41" spans="1:16" x14ac:dyDescent="0.25">
      <c r="A41" s="5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</row>
    <row r="42" spans="1:16" x14ac:dyDescent="0.25">
      <c r="A42" s="5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</row>
    <row r="43" spans="1:16" x14ac:dyDescent="0.25">
      <c r="A43" s="5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</row>
    <row r="44" spans="1:16" x14ac:dyDescent="0.25">
      <c r="A44" s="5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</row>
    <row r="45" spans="1:16" x14ac:dyDescent="0.25">
      <c r="A45" s="5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</row>
    <row r="46" spans="1:16" x14ac:dyDescent="0.25">
      <c r="A46" s="5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</row>
    <row r="47" spans="1:16" x14ac:dyDescent="0.25">
      <c r="A47" s="5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</row>
    <row r="48" spans="1:16" x14ac:dyDescent="0.25">
      <c r="A48" s="5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</row>
    <row r="49" spans="1:16" x14ac:dyDescent="0.25">
      <c r="A49" s="50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</row>
    <row r="50" spans="1:16" x14ac:dyDescent="0.25">
      <c r="A50" s="5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</row>
    <row r="51" spans="1:16" x14ac:dyDescent="0.25">
      <c r="A51" s="5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</row>
    <row r="52" spans="1:16" x14ac:dyDescent="0.25">
      <c r="A52" s="5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</row>
    <row r="53" spans="1:16" x14ac:dyDescent="0.25">
      <c r="A53" s="5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</row>
    <row r="54" spans="1:16" x14ac:dyDescent="0.25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</row>
    <row r="55" spans="1:16" x14ac:dyDescent="0.25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</row>
    <row r="56" spans="1:16" x14ac:dyDescent="0.25">
      <c r="A56" s="5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</row>
    <row r="57" spans="1:16" x14ac:dyDescent="0.25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</row>
    <row r="58" spans="1:16" x14ac:dyDescent="0.25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</row>
    <row r="59" spans="1:16" x14ac:dyDescent="0.25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</row>
    <row r="60" spans="1:16" x14ac:dyDescent="0.25">
      <c r="A60" s="5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</row>
    <row r="61" spans="1:16" x14ac:dyDescent="0.25">
      <c r="A61" s="5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</row>
    <row r="62" spans="1:16" x14ac:dyDescent="0.25">
      <c r="A62" s="50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</row>
    <row r="63" spans="1:16" x14ac:dyDescent="0.25">
      <c r="A63" s="50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</row>
    <row r="64" spans="1:16" x14ac:dyDescent="0.25">
      <c r="A64" s="5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</row>
    <row r="65" spans="1:16" x14ac:dyDescent="0.25">
      <c r="A65" s="50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</row>
    <row r="66" spans="1:16" x14ac:dyDescent="0.25">
      <c r="A66" s="50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</row>
    <row r="67" spans="1:16" x14ac:dyDescent="0.25">
      <c r="A67" s="50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</row>
    <row r="68" spans="1:16" x14ac:dyDescent="0.25">
      <c r="A68" s="50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</row>
    <row r="69" spans="1:16" x14ac:dyDescent="0.25">
      <c r="A69" s="50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</row>
    <row r="70" spans="1:16" x14ac:dyDescent="0.25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</row>
    <row r="71" spans="1:16" x14ac:dyDescent="0.25">
      <c r="A71" s="5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</row>
    <row r="72" spans="1:16" x14ac:dyDescent="0.25">
      <c r="A72" s="50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</row>
    <row r="73" spans="1:16" x14ac:dyDescent="0.25">
      <c r="A73" s="50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</row>
    <row r="74" spans="1:16" x14ac:dyDescent="0.25">
      <c r="A74" s="50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</row>
    <row r="75" spans="1:16" x14ac:dyDescent="0.25">
      <c r="A75" s="5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</row>
    <row r="76" spans="1:16" x14ac:dyDescent="0.25">
      <c r="A76" s="50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</row>
    <row r="77" spans="1:16" x14ac:dyDescent="0.25">
      <c r="A77" s="50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</row>
    <row r="78" spans="1:16" x14ac:dyDescent="0.25">
      <c r="A78" s="50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</row>
    <row r="79" spans="1:16" x14ac:dyDescent="0.25">
      <c r="A79" s="50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</row>
    <row r="80" spans="1:16" x14ac:dyDescent="0.25">
      <c r="A80" s="50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</row>
    <row r="81" spans="1:16" x14ac:dyDescent="0.25">
      <c r="A81" s="50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</row>
    <row r="82" spans="1:16" x14ac:dyDescent="0.25">
      <c r="A82" s="50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</row>
    <row r="83" spans="1:16" x14ac:dyDescent="0.25">
      <c r="A83" s="50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</row>
    <row r="84" spans="1:16" x14ac:dyDescent="0.25">
      <c r="A84" s="5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</row>
    <row r="85" spans="1:16" x14ac:dyDescent="0.25">
      <c r="A85" s="50"/>
      <c r="B85" s="50"/>
      <c r="C85" s="50"/>
      <c r="D85" s="50"/>
      <c r="E85" s="50"/>
      <c r="F85" s="50"/>
      <c r="G85" s="50"/>
      <c r="H85" s="50"/>
      <c r="I85" s="50"/>
      <c r="J85" s="50"/>
    </row>
    <row r="86" spans="1:16" x14ac:dyDescent="0.25">
      <c r="A86" s="50"/>
      <c r="B86" s="50"/>
      <c r="C86" s="50"/>
      <c r="D86" s="50"/>
      <c r="E86" s="50"/>
      <c r="F86" s="50"/>
      <c r="G86" s="50"/>
      <c r="H86" s="50"/>
      <c r="I86" s="50"/>
      <c r="J86" s="50"/>
    </row>
    <row r="87" spans="1:16" x14ac:dyDescent="0.25">
      <c r="A87" s="50"/>
      <c r="B87" s="50"/>
      <c r="C87" s="50"/>
      <c r="D87" s="50"/>
      <c r="E87" s="50"/>
      <c r="F87" s="50"/>
      <c r="G87" s="50"/>
      <c r="H87" s="50"/>
      <c r="I87" s="50"/>
      <c r="J87" s="50"/>
    </row>
    <row r="88" spans="1:16" x14ac:dyDescent="0.25">
      <c r="A88" s="50"/>
      <c r="B88" s="50"/>
      <c r="C88" s="50"/>
      <c r="D88" s="50"/>
      <c r="E88" s="50"/>
      <c r="F88" s="50"/>
      <c r="G88" s="50"/>
      <c r="H88" s="50"/>
      <c r="I88" s="50"/>
      <c r="J88" s="50"/>
    </row>
  </sheetData>
  <mergeCells count="1">
    <mergeCell ref="D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Devis</vt:lpstr>
      <vt:lpstr>recap</vt:lpstr>
      <vt:lpstr>Activités</vt:lpstr>
      <vt:lpstr>Produits-Base de données</vt:lpstr>
      <vt:lpstr>produits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jeano</dc:creator>
  <cp:lastModifiedBy>Jean Leonard</cp:lastModifiedBy>
  <cp:lastPrinted>2017-01-31T06:57:33Z</cp:lastPrinted>
  <dcterms:created xsi:type="dcterms:W3CDTF">2017-01-17T20:20:28Z</dcterms:created>
  <dcterms:modified xsi:type="dcterms:W3CDTF">2017-01-31T16:14:12Z</dcterms:modified>
</cp:coreProperties>
</file>