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queryTables/queryTable1.xml" ContentType="application/vnd.openxmlformats-officedocument.spreadsheetml.queryTable+xml"/>
  <Override PartName="/xl/tables/table6.xml" ContentType="application/vnd.openxmlformats-officedocument.spreadsheetml.table+xml"/>
  <Override PartName="/xl/queryTables/queryTable2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ohamed_amine_maadno\Documents\"/>
    </mc:Choice>
  </mc:AlternateContent>
  <bookViews>
    <workbookView xWindow="0" yWindow="0" windowWidth="24000" windowHeight="9765"/>
  </bookViews>
  <sheets>
    <sheet name="SETTINGS" sheetId="3" r:id="rId1"/>
    <sheet name="EMPLOYEES" sheetId="1" r:id="rId2"/>
    <sheet name="LEAVE" sheetId="2" state="hidden" r:id="rId3"/>
    <sheet name="TEAM DASHBOARD" sheetId="5" r:id="rId4"/>
    <sheet name="EMPLOYEE REPORT" sheetId="6" r:id="rId5"/>
    <sheet name="H" sheetId="4" r:id="rId6"/>
    <sheet name="Vacation" sheetId="7" r:id="rId7"/>
    <sheet name="Absence" sheetId="10" r:id="rId8"/>
  </sheets>
  <definedNames>
    <definedName name="I_RPT_ED">'EMPLOYEE REPORT'!$B$8</definedName>
    <definedName name="I_RPT_EMP">'EMPLOYEE REPORT'!$B$6</definedName>
    <definedName name="I_RPT_YR">'EMPLOYEE REPORT'!$B$4</definedName>
    <definedName name="L_EMPS">T_EMP[EMPLOYEE NAME]</definedName>
    <definedName name="L_EMPSTDT">T_EMP[From Date]</definedName>
    <definedName name="L_EMPTERMDT">T_EMP[TERMINATION DATE]</definedName>
    <definedName name="L_HOLS">T_HOLS[HOLIDAY]</definedName>
    <definedName name="L_LEAVE">T_LEAVETYPE[LEAVE TYPE]</definedName>
    <definedName name="L_MTHS">H!$E$3:$E$14</definedName>
    <definedName name="L_WKNDVAL">H!$C$3:$C$9</definedName>
    <definedName name="owssvr" localSheetId="7" hidden="1">Absence!$A$1:$N$3</definedName>
    <definedName name="owssvr" localSheetId="6" hidden="1">Vacation!$A$1:$N$3</definedName>
    <definedName name="_xlnm.Print_Area" localSheetId="4">'EMPLOYEE REPORT'!$B$2:$AQ$24</definedName>
    <definedName name="_xlnm.Print_Area" localSheetId="3">'TEAM DASHBOARD'!$C$2:$AP$38</definedName>
    <definedName name="_xlnm.Print_Titles" localSheetId="4">'EMPLOYEE REPORT'!$B:$B</definedName>
    <definedName name="_xlnm.Print_Titles" localSheetId="3">'TEAM DASHBOARD'!$C:$C</definedName>
    <definedName name="YR">'TEAM DASHBOARD'!$C$3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7" i="5" l="1"/>
  <c r="D8" i="5" s="1"/>
  <c r="F4" i="5" l="1"/>
  <c r="C37" i="5" l="1"/>
  <c r="C38" i="5"/>
  <c r="C39" i="5"/>
  <c r="C40" i="5"/>
  <c r="C41" i="5"/>
  <c r="C42" i="5"/>
  <c r="C43" i="5"/>
  <c r="C44" i="5"/>
  <c r="C45" i="5"/>
  <c r="C46" i="5"/>
  <c r="C47" i="5"/>
  <c r="C48" i="5"/>
  <c r="C49" i="5"/>
  <c r="C50" i="5"/>
  <c r="C51" i="5"/>
  <c r="C52" i="5"/>
  <c r="C53" i="5"/>
  <c r="C54" i="5"/>
  <c r="C55" i="5"/>
  <c r="C56" i="5"/>
  <c r="B8" i="6" l="1"/>
  <c r="C12" i="6" l="1"/>
  <c r="AF12" i="6"/>
  <c r="AB12" i="6"/>
  <c r="X12" i="6"/>
  <c r="T12" i="6"/>
  <c r="P12" i="6"/>
  <c r="L12" i="6"/>
  <c r="H12" i="6"/>
  <c r="D12" i="6"/>
  <c r="G12" i="6"/>
  <c r="Z12" i="6"/>
  <c r="V12" i="6"/>
  <c r="N12" i="6"/>
  <c r="J12" i="6"/>
  <c r="AG12" i="6"/>
  <c r="Y12" i="6"/>
  <c r="U12" i="6"/>
  <c r="M12" i="6"/>
  <c r="E12" i="6"/>
  <c r="AE12" i="6"/>
  <c r="AA12" i="6"/>
  <c r="W12" i="6"/>
  <c r="S12" i="6"/>
  <c r="O12" i="6"/>
  <c r="K12" i="6"/>
  <c r="AD12" i="6"/>
  <c r="R12" i="6"/>
  <c r="F12" i="6"/>
  <c r="AC12" i="6"/>
  <c r="Q12" i="6"/>
  <c r="I12" i="6"/>
  <c r="X9" i="6"/>
  <c r="S9" i="6"/>
  <c r="N9" i="6"/>
  <c r="I9" i="6"/>
  <c r="D9" i="6"/>
  <c r="AP3" i="6"/>
  <c r="AO3" i="6" s="1"/>
  <c r="AL3" i="6"/>
  <c r="AF13" i="6" a="1"/>
  <c r="AF13" i="6" s="1"/>
  <c r="AG13" i="6" a="1"/>
  <c r="AG13" i="6" s="1"/>
  <c r="AG15" i="6" a="1"/>
  <c r="AG15" i="6" s="1"/>
  <c r="AG17" i="6" a="1"/>
  <c r="AG17" i="6" s="1"/>
  <c r="AG20" i="6" a="1"/>
  <c r="AG20" i="6" s="1"/>
  <c r="AG22" i="6" a="1"/>
  <c r="AG22" i="6" s="1"/>
  <c r="AF22" i="6" l="1" a="1"/>
  <c r="AF22" i="6" s="1"/>
  <c r="AE23" i="6" a="1"/>
  <c r="AE23" i="6" s="1"/>
  <c r="O23" i="6" a="1"/>
  <c r="O23" i="6" s="1"/>
  <c r="X23" i="6" a="1"/>
  <c r="X23" i="6" s="1"/>
  <c r="H23" i="6" a="1"/>
  <c r="H23" i="6" s="1"/>
  <c r="AF23" i="6" a="1"/>
  <c r="AF23" i="6" s="1"/>
  <c r="P23" i="6" a="1"/>
  <c r="P23" i="6" s="1"/>
  <c r="W23" i="6" a="1"/>
  <c r="W23" i="6" s="1"/>
  <c r="G23" i="6" a="1"/>
  <c r="G23" i="6" s="1"/>
  <c r="AB23" i="6" a="1"/>
  <c r="AB23" i="6" s="1"/>
  <c r="D23" i="6" a="1"/>
  <c r="D23" i="6" s="1"/>
  <c r="AA23" i="6" a="1"/>
  <c r="AA23" i="6" s="1"/>
  <c r="K23" i="6" a="1"/>
  <c r="K23" i="6" s="1"/>
  <c r="AD23" i="6" a="1"/>
  <c r="AD23" i="6" s="1"/>
  <c r="V23" i="6" a="1"/>
  <c r="V23" i="6" s="1"/>
  <c r="R23" i="6" a="1"/>
  <c r="R23" i="6" s="1"/>
  <c r="N23" i="6" a="1"/>
  <c r="N23" i="6" s="1"/>
  <c r="J23" i="6" a="1"/>
  <c r="J23" i="6" s="1"/>
  <c r="C23" i="6" a="1"/>
  <c r="C23" i="6" s="1"/>
  <c r="AC23" i="6" a="1"/>
  <c r="AC23" i="6" s="1"/>
  <c r="Y23" i="6" a="1"/>
  <c r="Y23" i="6" s="1"/>
  <c r="U23" i="6" a="1"/>
  <c r="U23" i="6" s="1"/>
  <c r="Q23" i="6" a="1"/>
  <c r="Q23" i="6" s="1"/>
  <c r="I23" i="6" a="1"/>
  <c r="I23" i="6" s="1"/>
  <c r="AO8" i="6"/>
  <c r="AP8" i="6"/>
  <c r="B12" i="6" l="1"/>
  <c r="B13" i="6"/>
  <c r="B14" i="6"/>
  <c r="B15" i="6"/>
  <c r="B16" i="6"/>
  <c r="B17" i="6"/>
  <c r="B18" i="6"/>
  <c r="B19" i="6"/>
  <c r="B20" i="6"/>
  <c r="B21" i="6"/>
  <c r="B22" i="6"/>
  <c r="B23" i="6"/>
  <c r="AN11" i="6"/>
  <c r="AM11" i="6"/>
  <c r="AL11" i="6"/>
  <c r="AK11" i="6"/>
  <c r="AJ11" i="6"/>
  <c r="C32" i="5"/>
  <c r="C33" i="5"/>
  <c r="C34" i="5"/>
  <c r="C35" i="5"/>
  <c r="C36" i="5"/>
  <c r="AN7" i="5"/>
  <c r="AM7" i="5"/>
  <c r="AL7" i="5"/>
  <c r="AK7" i="5"/>
  <c r="AJ7" i="5"/>
  <c r="E7" i="5" l="1"/>
  <c r="E8" i="5" s="1"/>
  <c r="F13" i="6" a="1"/>
  <c r="F13" i="6" s="1"/>
  <c r="D13" i="6" a="1"/>
  <c r="D13" i="6" s="1"/>
  <c r="Q19" i="6" a="1"/>
  <c r="Q19" i="6" s="1"/>
  <c r="C13" i="6" a="1"/>
  <c r="C13" i="6" s="1"/>
  <c r="AA22" i="6" a="1"/>
  <c r="AA22" i="6" s="1"/>
  <c r="E13" i="6" a="1"/>
  <c r="E13" i="6" s="1"/>
  <c r="AM8" i="6"/>
  <c r="AK8" i="6"/>
  <c r="AL8" i="6"/>
  <c r="AJ8" i="6"/>
  <c r="AN8" i="6"/>
  <c r="E6" i="5"/>
  <c r="D6" i="5"/>
  <c r="Z4" i="5"/>
  <c r="U4" i="5"/>
  <c r="P4" i="5"/>
  <c r="K4" i="5"/>
  <c r="C9" i="5"/>
  <c r="C10" i="5"/>
  <c r="C11" i="5"/>
  <c r="C12" i="5"/>
  <c r="C13" i="5"/>
  <c r="C14" i="5"/>
  <c r="C15" i="5"/>
  <c r="C16" i="5"/>
  <c r="C17" i="5"/>
  <c r="C18" i="5"/>
  <c r="C19" i="5"/>
  <c r="C20" i="5"/>
  <c r="C21" i="5"/>
  <c r="C22" i="5"/>
  <c r="C23" i="5"/>
  <c r="C24" i="5"/>
  <c r="C25" i="5"/>
  <c r="C26" i="5"/>
  <c r="C27" i="5"/>
  <c r="C28" i="5"/>
  <c r="C29" i="5"/>
  <c r="C30" i="5"/>
  <c r="C31" i="5"/>
  <c r="C8" i="5"/>
  <c r="C4" i="4"/>
  <c r="W22" i="6" s="1" a="1"/>
  <c r="W22" i="6" s="1"/>
  <c r="C5" i="4"/>
  <c r="C6" i="4"/>
  <c r="D14" i="6" s="1" a="1"/>
  <c r="D14" i="6" s="1"/>
  <c r="C7" i="4"/>
  <c r="C8" i="4"/>
  <c r="C9" i="4"/>
  <c r="C3" i="4"/>
  <c r="L23" i="6" l="1" a="1"/>
  <c r="L23" i="6" s="1"/>
  <c r="AG23" i="6" a="1"/>
  <c r="AG23" i="6" s="1"/>
  <c r="Z23" i="6" a="1"/>
  <c r="Z23" i="6" s="1"/>
  <c r="E23" i="6" a="1"/>
  <c r="E23" i="6" s="1"/>
  <c r="S23" i="6" a="1"/>
  <c r="S23" i="6" s="1"/>
  <c r="O22" i="6" a="1"/>
  <c r="O22" i="6" s="1"/>
  <c r="D9" i="5" a="1"/>
  <c r="D9" i="5" s="1"/>
  <c r="T23" i="6" a="1"/>
  <c r="T23" i="6" s="1"/>
  <c r="M23" i="6" a="1"/>
  <c r="M23" i="6" s="1"/>
  <c r="F23" i="6" a="1"/>
  <c r="F23" i="6" s="1"/>
  <c r="D43" i="5" a="1"/>
  <c r="D43" i="5" s="1"/>
  <c r="D52" i="5" a="1"/>
  <c r="D52" i="5" s="1"/>
  <c r="D55" i="5" a="1"/>
  <c r="D55" i="5" s="1"/>
  <c r="D46" i="5" a="1"/>
  <c r="D46" i="5" s="1"/>
  <c r="D38" i="5" a="1"/>
  <c r="D38" i="5" s="1"/>
  <c r="D40" i="5" a="1"/>
  <c r="D40" i="5" s="1"/>
  <c r="D48" i="5" a="1"/>
  <c r="D48" i="5" s="1"/>
  <c r="D51" i="5" a="1"/>
  <c r="D51" i="5" s="1"/>
  <c r="D44" i="5" a="1"/>
  <c r="D44" i="5" s="1"/>
  <c r="D42" i="5" a="1"/>
  <c r="D42" i="5" s="1"/>
  <c r="D56" i="5" a="1"/>
  <c r="D56" i="5" s="1"/>
  <c r="D47" i="5" a="1"/>
  <c r="D47" i="5" s="1"/>
  <c r="D53" i="5" a="1"/>
  <c r="D53" i="5" s="1"/>
  <c r="D39" i="5" a="1"/>
  <c r="D39" i="5" s="1"/>
  <c r="D41" i="5" a="1"/>
  <c r="D41" i="5" s="1"/>
  <c r="D49" i="5" a="1"/>
  <c r="D49" i="5" s="1"/>
  <c r="D54" i="5" a="1"/>
  <c r="D54" i="5" s="1"/>
  <c r="D45" i="5" a="1"/>
  <c r="D45" i="5" s="1"/>
  <c r="D50" i="5" a="1"/>
  <c r="D50" i="5" s="1"/>
  <c r="D37" i="5" a="1"/>
  <c r="D37" i="5" s="1"/>
  <c r="F7" i="5"/>
  <c r="F8" i="5" s="1"/>
  <c r="E44" i="5" a="1"/>
  <c r="E44" i="5" s="1"/>
  <c r="E45" i="5" a="1"/>
  <c r="E45" i="5" s="1"/>
  <c r="E41" i="5" a="1"/>
  <c r="E41" i="5" s="1"/>
  <c r="E50" i="5" a="1"/>
  <c r="E50" i="5" s="1"/>
  <c r="E38" i="5" a="1"/>
  <c r="E38" i="5" s="1"/>
  <c r="E42" i="5" a="1"/>
  <c r="E42" i="5" s="1"/>
  <c r="E49" i="5" a="1"/>
  <c r="E49" i="5" s="1"/>
  <c r="E39" i="5" a="1"/>
  <c r="E39" i="5" s="1"/>
  <c r="E46" i="5" a="1"/>
  <c r="E46" i="5" s="1"/>
  <c r="E37" i="5" a="1"/>
  <c r="E37" i="5" s="1"/>
  <c r="E53" i="5" a="1"/>
  <c r="E53" i="5" s="1"/>
  <c r="E55" i="5" a="1"/>
  <c r="E55" i="5" s="1"/>
  <c r="E48" i="5" a="1"/>
  <c r="E48" i="5" s="1"/>
  <c r="E52" i="5" a="1"/>
  <c r="E52" i="5" s="1"/>
  <c r="E43" i="5" a="1"/>
  <c r="E43" i="5" s="1"/>
  <c r="E54" i="5" a="1"/>
  <c r="E54" i="5" s="1"/>
  <c r="E56" i="5" a="1"/>
  <c r="E56" i="5" s="1"/>
  <c r="E51" i="5" a="1"/>
  <c r="E51" i="5" s="1"/>
  <c r="E40" i="5" a="1"/>
  <c r="E40" i="5" s="1"/>
  <c r="E47" i="5" a="1"/>
  <c r="E47" i="5" s="1"/>
  <c r="V13" i="6" a="1"/>
  <c r="V13" i="6" s="1"/>
  <c r="Y15" i="6" a="1"/>
  <c r="Y15" i="6" s="1"/>
  <c r="AA17" i="6" a="1"/>
  <c r="AA17" i="6" s="1"/>
  <c r="AF18" i="6" a="1"/>
  <c r="AF18" i="6" s="1"/>
  <c r="C21" i="6" a="1"/>
  <c r="C21" i="6" s="1"/>
  <c r="I16" i="6" a="1"/>
  <c r="I16" i="6" s="1"/>
  <c r="L20" i="6" a="1"/>
  <c r="L20" i="6" s="1"/>
  <c r="Z20" i="6" a="1"/>
  <c r="Z20" i="6" s="1"/>
  <c r="G22" i="6" a="1"/>
  <c r="G22" i="6" s="1"/>
  <c r="P16" i="6" a="1"/>
  <c r="P16" i="6" s="1"/>
  <c r="AE21" i="6" a="1"/>
  <c r="AE21" i="6" s="1"/>
  <c r="AB14" i="6" a="1"/>
  <c r="AB14" i="6" s="1"/>
  <c r="K15" i="6" a="1"/>
  <c r="K15" i="6" s="1"/>
  <c r="M17" i="6" a="1"/>
  <c r="M17" i="6" s="1"/>
  <c r="R18" i="6" a="1"/>
  <c r="R18" i="6" s="1"/>
  <c r="E20" i="6" a="1"/>
  <c r="E20" i="6" s="1"/>
  <c r="S20" i="6" a="1"/>
  <c r="S20" i="6" s="1"/>
  <c r="Q21" i="6" a="1"/>
  <c r="Q21" i="6" s="1"/>
  <c r="O19" i="6" a="1"/>
  <c r="O19" i="6" s="1"/>
  <c r="AD16" i="6" a="1"/>
  <c r="AD16" i="6" s="1"/>
  <c r="O13" i="6" a="1"/>
  <c r="O13" i="6" s="1"/>
  <c r="AC13" i="6" a="1"/>
  <c r="AC13" i="6" s="1"/>
  <c r="N14" i="6" a="1"/>
  <c r="N14" i="6" s="1"/>
  <c r="R15" i="6" a="1"/>
  <c r="R15" i="6" s="1"/>
  <c r="AF15" i="6" a="1"/>
  <c r="AF15" i="6" s="1"/>
  <c r="T17" i="6" a="1"/>
  <c r="T17" i="6" s="1"/>
  <c r="Y18" i="6" a="1"/>
  <c r="Y18" i="6" s="1"/>
  <c r="D18" i="6" a="1"/>
  <c r="D18" i="6" s="1"/>
  <c r="N22" i="6" a="1"/>
  <c r="N22" i="6" s="1"/>
  <c r="AB22" i="6" a="1"/>
  <c r="AB22" i="6" s="1"/>
  <c r="U14" i="6" a="1"/>
  <c r="U14" i="6" s="1"/>
  <c r="D15" i="6" a="1"/>
  <c r="D15" i="6" s="1"/>
  <c r="F17" i="6" a="1"/>
  <c r="F17" i="6" s="1"/>
  <c r="AC19" i="6" a="1"/>
  <c r="AC19" i="6" s="1"/>
  <c r="W16" i="6" a="1"/>
  <c r="W16" i="6" s="1"/>
  <c r="H19" i="6" a="1"/>
  <c r="H19" i="6" s="1"/>
  <c r="J21" i="6" a="1"/>
  <c r="J21" i="6" s="1"/>
  <c r="G14" i="6" a="1"/>
  <c r="G14" i="6" s="1"/>
  <c r="K18" i="6" a="1"/>
  <c r="K18" i="6" s="1"/>
  <c r="AE22" i="6" a="1"/>
  <c r="AE22" i="6" s="1"/>
  <c r="X14" i="6" a="1"/>
  <c r="X14" i="6" s="1"/>
  <c r="G15" i="6" a="1"/>
  <c r="G15" i="6" s="1"/>
  <c r="I17" i="6" a="1"/>
  <c r="I17" i="6" s="1"/>
  <c r="AF19" i="6" a="1"/>
  <c r="AF19" i="6" s="1"/>
  <c r="Z16" i="6" a="1"/>
  <c r="Z16" i="6" s="1"/>
  <c r="K19" i="6" a="1"/>
  <c r="K19" i="6" s="1"/>
  <c r="M21" i="6" a="1"/>
  <c r="M21" i="6" s="1"/>
  <c r="X22" i="6" a="1"/>
  <c r="X22" i="6" s="1"/>
  <c r="U15" i="6" a="1"/>
  <c r="U15" i="6" s="1"/>
  <c r="N18" i="6" a="1"/>
  <c r="N18" i="6" s="1"/>
  <c r="Q14" i="6" a="1"/>
  <c r="Q14" i="6" s="1"/>
  <c r="AD17" i="6" a="1"/>
  <c r="AD17" i="6" s="1"/>
  <c r="D19" i="6" a="1"/>
  <c r="D19" i="6" s="1"/>
  <c r="F21" i="6" a="1"/>
  <c r="F21" i="6" s="1"/>
  <c r="L16" i="6" a="1"/>
  <c r="L16" i="6" s="1"/>
  <c r="R19" i="6" a="1"/>
  <c r="R19" i="6" s="1"/>
  <c r="T21" i="6" a="1"/>
  <c r="T21" i="6" s="1"/>
  <c r="R13" i="6" a="1"/>
  <c r="R13" i="6" s="1"/>
  <c r="AC20" i="6" a="1"/>
  <c r="AC20" i="6" s="1"/>
  <c r="AB15" i="6" a="1"/>
  <c r="AB15" i="6" s="1"/>
  <c r="C22" i="6" a="1"/>
  <c r="C22" i="6" s="1"/>
  <c r="N15" i="6" a="1"/>
  <c r="N15" i="6" s="1"/>
  <c r="U18" i="6" a="1"/>
  <c r="U18" i="6" s="1"/>
  <c r="J22" i="6" a="1"/>
  <c r="J22" i="6" s="1"/>
  <c r="AE14" i="6" a="1"/>
  <c r="AE14" i="6" s="1"/>
  <c r="E16" i="6" a="1"/>
  <c r="E16" i="6" s="1"/>
  <c r="H20" i="6" a="1"/>
  <c r="H20" i="6" s="1"/>
  <c r="S16" i="6" a="1"/>
  <c r="S16" i="6" s="1"/>
  <c r="V20" i="6" a="1"/>
  <c r="V20" i="6" s="1"/>
  <c r="AA21" i="6" a="1"/>
  <c r="AA21" i="6" s="1"/>
  <c r="J14" i="6" a="1"/>
  <c r="J14" i="6" s="1"/>
  <c r="K13" i="6" a="1"/>
  <c r="K13" i="6" s="1"/>
  <c r="Q22" i="6" a="1"/>
  <c r="Q22" i="6" s="1"/>
  <c r="AB18" i="6" a="1"/>
  <c r="AB18" i="6" s="1"/>
  <c r="O20" i="6" a="1"/>
  <c r="O20" i="6" s="1"/>
  <c r="C14" i="6" a="1"/>
  <c r="C14" i="6" s="1"/>
  <c r="G18" i="6" a="1"/>
  <c r="G18" i="6" s="1"/>
  <c r="D32" i="5" a="1"/>
  <c r="D32" i="5" s="1"/>
  <c r="D34" i="5" a="1"/>
  <c r="D34" i="5" s="1"/>
  <c r="AG16" i="6" a="1"/>
  <c r="AG16" i="6" s="1"/>
  <c r="Y19" i="6" a="1"/>
  <c r="Y19" i="6" s="1"/>
  <c r="N21" i="6" a="1"/>
  <c r="N21" i="6" s="1"/>
  <c r="V19" i="6" a="1"/>
  <c r="V19" i="6" s="1"/>
  <c r="M20" i="6" a="1"/>
  <c r="M20" i="6" s="1"/>
  <c r="AE18" i="6" a="1"/>
  <c r="AE18" i="6" s="1"/>
  <c r="O16" i="6" a="1"/>
  <c r="O16" i="6" s="1"/>
  <c r="R20" i="6" a="1"/>
  <c r="R20" i="6" s="1"/>
  <c r="G13" i="6" a="1"/>
  <c r="G13" i="6" s="1"/>
  <c r="F14" i="6" a="1"/>
  <c r="F14" i="6" s="1"/>
  <c r="J18" i="6" a="1"/>
  <c r="J18" i="6" s="1"/>
  <c r="T14" i="6" a="1"/>
  <c r="T14" i="6" s="1"/>
  <c r="X18" i="6" a="1"/>
  <c r="X18" i="6" s="1"/>
  <c r="U13" i="6" a="1"/>
  <c r="U13" i="6" s="1"/>
  <c r="AD21" i="6" a="1"/>
  <c r="AD21" i="6" s="1"/>
  <c r="D20" i="6" a="1"/>
  <c r="D20" i="6" s="1"/>
  <c r="C18" i="6" a="1"/>
  <c r="C18" i="6" s="1"/>
  <c r="AB13" i="6" a="1"/>
  <c r="AB13" i="6" s="1"/>
  <c r="M14" i="6" a="1"/>
  <c r="M14" i="6" s="1"/>
  <c r="AC16" i="6" a="1"/>
  <c r="AC16" i="6" s="1"/>
  <c r="Q18" i="6" a="1"/>
  <c r="Q18" i="6" s="1"/>
  <c r="C15" i="6" a="1"/>
  <c r="C15" i="6" s="1"/>
  <c r="E17" i="6" a="1"/>
  <c r="E17" i="6" s="1"/>
  <c r="T22" i="6" a="1"/>
  <c r="T22" i="6" s="1"/>
  <c r="AA14" i="6" a="1"/>
  <c r="AA14" i="6" s="1"/>
  <c r="AF20" i="6" a="1"/>
  <c r="AF20" i="6" s="1"/>
  <c r="K20" i="6" a="1"/>
  <c r="K20" i="6" s="1"/>
  <c r="V16" i="6" a="1"/>
  <c r="V16" i="6" s="1"/>
  <c r="G19" i="6" a="1"/>
  <c r="G19" i="6" s="1"/>
  <c r="I21" i="6" a="1"/>
  <c r="I21" i="6" s="1"/>
  <c r="U19" i="6" a="1"/>
  <c r="U19" i="6" s="1"/>
  <c r="W21" i="6" a="1"/>
  <c r="W21" i="6" s="1"/>
  <c r="N13" i="6" a="1"/>
  <c r="N13" i="6" s="1"/>
  <c r="Q15" i="6" a="1"/>
  <c r="Q15" i="6" s="1"/>
  <c r="S17" i="6" a="1"/>
  <c r="S17" i="6" s="1"/>
  <c r="J15" i="6" a="1"/>
  <c r="J15" i="6" s="1"/>
  <c r="L17" i="6" a="1"/>
  <c r="L17" i="6" s="1"/>
  <c r="F22" i="6" a="1"/>
  <c r="F22" i="6" s="1"/>
  <c r="AB19" i="6" a="1"/>
  <c r="AB19" i="6" s="1"/>
  <c r="H16" i="6" a="1"/>
  <c r="H16" i="6" s="1"/>
  <c r="N19" i="6" a="1"/>
  <c r="N19" i="6" s="1"/>
  <c r="P21" i="6" a="1"/>
  <c r="P21" i="6" s="1"/>
  <c r="Y20" i="6" a="1"/>
  <c r="Y20" i="6" s="1"/>
  <c r="AE15" i="6" a="1"/>
  <c r="AE15" i="6" s="1"/>
  <c r="AD22" i="6" a="1"/>
  <c r="AD22" i="6" s="1"/>
  <c r="K16" i="6" a="1"/>
  <c r="K16" i="6" s="1"/>
  <c r="E21" i="6" a="1"/>
  <c r="E21" i="6" s="1"/>
  <c r="I14" i="6" a="1"/>
  <c r="I14" i="6" s="1"/>
  <c r="S21" i="6" a="1"/>
  <c r="S21" i="6" s="1"/>
  <c r="X13" i="6" a="1"/>
  <c r="X13" i="6" s="1"/>
  <c r="AB20" i="6" a="1"/>
  <c r="AB20" i="6" s="1"/>
  <c r="AG21" i="6" a="1"/>
  <c r="AG21" i="6" s="1"/>
  <c r="AD14" i="6" a="1"/>
  <c r="AD14" i="6" s="1"/>
  <c r="G20" i="6" a="1"/>
  <c r="G20" i="6" s="1"/>
  <c r="P22" i="6" a="1"/>
  <c r="P22" i="6" s="1"/>
  <c r="AC17" i="6" a="1"/>
  <c r="AC17" i="6" s="1"/>
  <c r="C19" i="6" a="1"/>
  <c r="C19" i="6" s="1"/>
  <c r="L21" i="6" a="1"/>
  <c r="L21" i="6" s="1"/>
  <c r="R16" i="6" a="1"/>
  <c r="R16" i="6" s="1"/>
  <c r="U20" i="6" a="1"/>
  <c r="U20" i="6" s="1"/>
  <c r="J13" i="6" a="1"/>
  <c r="J13" i="6" s="1"/>
  <c r="M15" i="6" a="1"/>
  <c r="M15" i="6" s="1"/>
  <c r="AA15" i="6" a="1"/>
  <c r="AA15" i="6" s="1"/>
  <c r="O17" i="6" a="1"/>
  <c r="O17" i="6" s="1"/>
  <c r="AA18" i="6" a="1"/>
  <c r="AA18" i="6" s="1"/>
  <c r="I22" i="6" a="1"/>
  <c r="I22" i="6" s="1"/>
  <c r="J19" i="6" a="1"/>
  <c r="J19" i="6" s="1"/>
  <c r="F18" i="6" a="1"/>
  <c r="F18" i="6" s="1"/>
  <c r="AE13" i="6" a="1"/>
  <c r="AE13" i="6" s="1"/>
  <c r="P14" i="6" a="1"/>
  <c r="P14" i="6" s="1"/>
  <c r="AF16" i="6" a="1"/>
  <c r="AF16" i="6" s="1"/>
  <c r="T18" i="6" a="1"/>
  <c r="T18" i="6" s="1"/>
  <c r="AE19" i="6" a="1"/>
  <c r="AE19" i="6" s="1"/>
  <c r="D16" i="6" a="1"/>
  <c r="D16" i="6" s="1"/>
  <c r="N20" i="6" a="1"/>
  <c r="N20" i="6" s="1"/>
  <c r="Y16" i="6" a="1"/>
  <c r="Y16" i="6" s="1"/>
  <c r="M18" i="6" a="1"/>
  <c r="M18" i="6" s="1"/>
  <c r="Q13" i="6" a="1"/>
  <c r="Q13" i="6" s="1"/>
  <c r="F15" i="6" a="1"/>
  <c r="F15" i="6" s="1"/>
  <c r="T15" i="6" a="1"/>
  <c r="T15" i="6" s="1"/>
  <c r="H17" i="6" a="1"/>
  <c r="H17" i="6" s="1"/>
  <c r="V17" i="6" a="1"/>
  <c r="V17" i="6" s="1"/>
  <c r="X19" i="6" a="1"/>
  <c r="X19" i="6" s="1"/>
  <c r="Z21" i="6" a="1"/>
  <c r="Z21" i="6" s="1"/>
  <c r="D36" i="5" a="1"/>
  <c r="D36" i="5" s="1"/>
  <c r="D33" i="5" a="1"/>
  <c r="D33" i="5" s="1"/>
  <c r="E36" i="5" a="1"/>
  <c r="E36" i="5" s="1"/>
  <c r="Y13" i="6" a="1"/>
  <c r="Y13" i="6" s="1"/>
  <c r="Z17" i="6" a="1"/>
  <c r="Z17" i="6" s="1"/>
  <c r="P17" i="6" a="1"/>
  <c r="P17" i="6" s="1"/>
  <c r="W17" i="6" a="1"/>
  <c r="W17" i="6" s="1"/>
  <c r="Q20" i="6" a="1"/>
  <c r="Q20" i="6" s="1"/>
  <c r="T13" i="6" a="1"/>
  <c r="T13" i="6" s="1"/>
  <c r="AB16" i="6" a="1"/>
  <c r="AB16" i="6" s="1"/>
  <c r="P18" i="6" a="1"/>
  <c r="P18" i="6" s="1"/>
  <c r="I15" i="6" a="1"/>
  <c r="I15" i="6" s="1"/>
  <c r="W15" i="6" a="1"/>
  <c r="W15" i="6" s="1"/>
  <c r="K17" i="6" a="1"/>
  <c r="K17" i="6" s="1"/>
  <c r="Y17" i="6" a="1"/>
  <c r="Y17" i="6" s="1"/>
  <c r="AA19" i="6" a="1"/>
  <c r="AA19" i="6" s="1"/>
  <c r="AC21" i="6" a="1"/>
  <c r="AC21" i="6" s="1"/>
  <c r="N16" i="6" a="1"/>
  <c r="N16" i="6" s="1"/>
  <c r="L14" i="6" a="1"/>
  <c r="L14" i="6" s="1"/>
  <c r="AD15" i="6" a="1"/>
  <c r="AD15" i="6" s="1"/>
  <c r="D17" i="6" a="1"/>
  <c r="D17" i="6" s="1"/>
  <c r="T19" i="6" a="1"/>
  <c r="T19" i="6" s="1"/>
  <c r="V21" i="6" a="1"/>
  <c r="V21" i="6" s="1"/>
  <c r="Z14" i="6" a="1"/>
  <c r="Z14" i="6" s="1"/>
  <c r="AF17" i="6" a="1"/>
  <c r="AF17" i="6" s="1"/>
  <c r="C20" i="6" a="1"/>
  <c r="C20" i="6" s="1"/>
  <c r="F19" i="6" a="1"/>
  <c r="F19" i="6" s="1"/>
  <c r="AD18" i="6" a="1"/>
  <c r="AD18" i="6" s="1"/>
  <c r="S22" i="6" a="1"/>
  <c r="S22" i="6" s="1"/>
  <c r="I18" i="6" a="1"/>
  <c r="I18" i="6" s="1"/>
  <c r="O21" i="6" a="1"/>
  <c r="O21" i="6" s="1"/>
  <c r="AA13" i="6" a="1"/>
  <c r="AA13" i="6" s="1"/>
  <c r="X20" i="6" a="1"/>
  <c r="X20" i="6" s="1"/>
  <c r="M13" i="6" a="1"/>
  <c r="M13" i="6" s="1"/>
  <c r="AG14" i="6" a="1"/>
  <c r="AG14" i="6" s="1"/>
  <c r="P15" i="6" a="1"/>
  <c r="P15" i="6" s="1"/>
  <c r="R17" i="6" a="1"/>
  <c r="R17" i="6" s="1"/>
  <c r="H21" i="6" a="1"/>
  <c r="H21" i="6" s="1"/>
  <c r="L22" i="6" a="1"/>
  <c r="L22" i="6" s="1"/>
  <c r="J20" i="6" a="1"/>
  <c r="J20" i="6" s="1"/>
  <c r="Z22" i="6" a="1"/>
  <c r="Z22" i="6" s="1"/>
  <c r="G16" i="6" a="1"/>
  <c r="G16" i="6" s="1"/>
  <c r="E14" i="6" a="1"/>
  <c r="E14" i="6" s="1"/>
  <c r="U16" i="6" a="1"/>
  <c r="U16" i="6" s="1"/>
  <c r="M19" i="6" a="1"/>
  <c r="M19" i="6" s="1"/>
  <c r="AE20" i="6" a="1"/>
  <c r="AE20" i="6" s="1"/>
  <c r="S14" i="6" a="1"/>
  <c r="S14" i="6" s="1"/>
  <c r="W18" i="6" a="1"/>
  <c r="W18" i="6" s="1"/>
  <c r="E32" i="5" a="1"/>
  <c r="E32" i="5" s="1"/>
  <c r="M22" i="6" a="1"/>
  <c r="M22" i="6" s="1"/>
  <c r="X15" i="6" a="1"/>
  <c r="X15" i="6" s="1"/>
  <c r="W14" i="6" a="1"/>
  <c r="W14" i="6" s="1"/>
  <c r="U22" i="6" a="1"/>
  <c r="U22" i="6" s="1"/>
  <c r="AC22" i="6" a="1"/>
  <c r="AC22" i="6" s="1"/>
  <c r="H14" i="6" a="1"/>
  <c r="H14" i="6" s="1"/>
  <c r="X16" i="6" a="1"/>
  <c r="X16" i="6" s="1"/>
  <c r="P19" i="6" a="1"/>
  <c r="P19" i="6" s="1"/>
  <c r="Z15" i="6" a="1"/>
  <c r="Z15" i="6" s="1"/>
  <c r="N17" i="6" a="1"/>
  <c r="N17" i="6" s="1"/>
  <c r="V14" i="6" a="1"/>
  <c r="V14" i="6" s="1"/>
  <c r="Z18" i="6" a="1"/>
  <c r="Z18" i="6" s="1"/>
  <c r="J16" i="6" a="1"/>
  <c r="J16" i="6" s="1"/>
  <c r="H22" i="6" a="1"/>
  <c r="H22" i="6" s="1"/>
  <c r="E18" i="6" a="1"/>
  <c r="E18" i="6" s="1"/>
  <c r="AE16" i="6" a="1"/>
  <c r="AE16" i="6" s="1"/>
  <c r="T20" i="6" a="1"/>
  <c r="T20" i="6" s="1"/>
  <c r="W13" i="6" a="1"/>
  <c r="W13" i="6" s="1"/>
  <c r="AC14" i="6" a="1"/>
  <c r="AC14" i="6" s="1"/>
  <c r="L15" i="6" a="1"/>
  <c r="L15" i="6" s="1"/>
  <c r="S18" i="6" a="1"/>
  <c r="S18" i="6" s="1"/>
  <c r="AG18" i="6" a="1"/>
  <c r="AG18" i="6" s="1"/>
  <c r="D21" i="6" a="1"/>
  <c r="D21" i="6" s="1"/>
  <c r="Q16" i="6" a="1"/>
  <c r="Q16" i="6" s="1"/>
  <c r="AA20" i="6" a="1"/>
  <c r="AA20" i="6" s="1"/>
  <c r="I13" i="6" a="1"/>
  <c r="I13" i="6" s="1"/>
  <c r="O14" i="6" a="1"/>
  <c r="O14" i="6" s="1"/>
  <c r="G17" i="6" a="1"/>
  <c r="G17" i="6" s="1"/>
  <c r="U17" i="6" a="1"/>
  <c r="U17" i="6" s="1"/>
  <c r="W19" i="6" a="1"/>
  <c r="W19" i="6" s="1"/>
  <c r="Y21" i="6" a="1"/>
  <c r="Y21" i="6" s="1"/>
  <c r="C16" i="6" a="1"/>
  <c r="C16" i="6" s="1"/>
  <c r="F20" i="6" a="1"/>
  <c r="F20" i="6" s="1"/>
  <c r="I19" i="6" a="1"/>
  <c r="I19" i="6" s="1"/>
  <c r="K21" i="6" a="1"/>
  <c r="K21" i="6" s="1"/>
  <c r="V22" i="6" a="1"/>
  <c r="V22" i="6" s="1"/>
  <c r="L18" i="6" a="1"/>
  <c r="L18" i="6" s="1"/>
  <c r="R21" i="6" a="1"/>
  <c r="R21" i="6" s="1"/>
  <c r="P13" i="6" a="1"/>
  <c r="P13" i="6" s="1"/>
  <c r="AD13" i="6" a="1"/>
  <c r="AD13" i="6" s="1"/>
  <c r="E15" i="6" a="1"/>
  <c r="E15" i="6" s="1"/>
  <c r="S15" i="6" a="1"/>
  <c r="S15" i="6" s="1"/>
  <c r="AB17" i="6" a="1"/>
  <c r="AB17" i="6" s="1"/>
  <c r="AD19" i="6" a="1"/>
  <c r="AD19" i="6" s="1"/>
  <c r="AF21" i="6" a="1"/>
  <c r="AF21" i="6" s="1"/>
  <c r="O18" i="6" a="1"/>
  <c r="O18" i="6" s="1"/>
  <c r="U21" i="6" a="1"/>
  <c r="U21" i="6" s="1"/>
  <c r="Y14" i="6" a="1"/>
  <c r="Y14" i="6" s="1"/>
  <c r="H15" i="6" a="1"/>
  <c r="H15" i="6" s="1"/>
  <c r="AE17" i="6" a="1"/>
  <c r="AE17" i="6" s="1"/>
  <c r="AG19" i="6" a="1"/>
  <c r="AG19" i="6" s="1"/>
  <c r="P20" i="6" a="1"/>
  <c r="P20" i="6" s="1"/>
  <c r="R22" i="6" a="1"/>
  <c r="R22" i="6" s="1"/>
  <c r="H18" i="6" a="1"/>
  <c r="H18" i="6" s="1"/>
  <c r="E33" i="5" a="1"/>
  <c r="E33" i="5" s="1"/>
  <c r="L13" i="6" a="1"/>
  <c r="L13" i="6" s="1"/>
  <c r="Z13" i="6" a="1"/>
  <c r="Z13" i="6" s="1"/>
  <c r="K14" i="6" a="1"/>
  <c r="K14" i="6" s="1"/>
  <c r="AC15" i="6" a="1"/>
  <c r="AC15" i="6" s="1"/>
  <c r="S19" i="6" a="1"/>
  <c r="S19" i="6" s="1"/>
  <c r="Q17" i="6" a="1"/>
  <c r="Q17" i="6" s="1"/>
  <c r="K22" i="6" a="1"/>
  <c r="K22" i="6" s="1"/>
  <c r="M16" i="6" a="1"/>
  <c r="M16" i="6" s="1"/>
  <c r="Y22" i="6" a="1"/>
  <c r="Y22" i="6" s="1"/>
  <c r="E35" i="5" a="1"/>
  <c r="E35" i="5" s="1"/>
  <c r="C17" i="6" a="1"/>
  <c r="C17" i="6" s="1"/>
  <c r="Z19" i="6" a="1"/>
  <c r="Z19" i="6" s="1"/>
  <c r="AF14" i="6" a="1"/>
  <c r="AF14" i="6" s="1"/>
  <c r="O15" i="6" a="1"/>
  <c r="O15" i="6" s="1"/>
  <c r="V18" i="6" a="1"/>
  <c r="V18" i="6" s="1"/>
  <c r="E19" i="6" a="1"/>
  <c r="E19" i="6" s="1"/>
  <c r="G21" i="6" a="1"/>
  <c r="G21" i="6" s="1"/>
  <c r="D22" i="6" a="1"/>
  <c r="D22" i="6" s="1"/>
  <c r="AA16" i="6" a="1"/>
  <c r="AA16" i="6" s="1"/>
  <c r="T16" i="6" a="1"/>
  <c r="T16" i="6" s="1"/>
  <c r="L19" i="6" a="1"/>
  <c r="L19" i="6" s="1"/>
  <c r="S13" i="6" a="1"/>
  <c r="S13" i="6" s="1"/>
  <c r="V15" i="6" a="1"/>
  <c r="V15" i="6" s="1"/>
  <c r="X17" i="6" a="1"/>
  <c r="X17" i="6" s="1"/>
  <c r="AD20" i="6" a="1"/>
  <c r="AD20" i="6" s="1"/>
  <c r="R14" i="6" a="1"/>
  <c r="R14" i="6" s="1"/>
  <c r="J17" i="6" a="1"/>
  <c r="J17" i="6" s="1"/>
  <c r="AC18" i="6" a="1"/>
  <c r="AC18" i="6" s="1"/>
  <c r="F16" i="6" a="1"/>
  <c r="F16" i="6" s="1"/>
  <c r="I20" i="6" a="1"/>
  <c r="I20" i="6" s="1"/>
  <c r="D35" i="5" a="1"/>
  <c r="D35" i="5" s="1"/>
  <c r="E34" i="5" a="1"/>
  <c r="E34" i="5" s="1"/>
  <c r="W20" i="6" a="1"/>
  <c r="W20" i="6" s="1"/>
  <c r="X21" i="6" a="1"/>
  <c r="X21" i="6" s="1"/>
  <c r="H13" i="6" a="1"/>
  <c r="H13" i="6" s="1"/>
  <c r="AB21" i="6" a="1"/>
  <c r="AB21" i="6" s="1"/>
  <c r="E22" i="6" a="1"/>
  <c r="E22" i="6" s="1"/>
  <c r="D10" i="5" a="1"/>
  <c r="D10" i="5" s="1"/>
  <c r="D14" i="5" a="1"/>
  <c r="D14" i="5" s="1"/>
  <c r="D17" i="5" a="1"/>
  <c r="D17" i="5" s="1"/>
  <c r="D13" i="5" a="1"/>
  <c r="D13" i="5" s="1"/>
  <c r="D16" i="5" a="1"/>
  <c r="D16" i="5" s="1"/>
  <c r="D12" i="5" a="1"/>
  <c r="D12" i="5" s="1"/>
  <c r="D15" i="5" a="1"/>
  <c r="D15" i="5" s="1"/>
  <c r="D11" i="5" a="1"/>
  <c r="D11" i="5" s="1"/>
  <c r="D18" i="5" a="1"/>
  <c r="D18" i="5" s="1"/>
  <c r="D21" i="5" a="1"/>
  <c r="D21" i="5" s="1"/>
  <c r="D24" i="5" a="1"/>
  <c r="D24" i="5" s="1"/>
  <c r="D20" i="5" a="1"/>
  <c r="D20" i="5" s="1"/>
  <c r="D23" i="5" a="1"/>
  <c r="D23" i="5" s="1"/>
  <c r="D27" i="5" a="1"/>
  <c r="D27" i="5" s="1"/>
  <c r="D22" i="5" a="1"/>
  <c r="D22" i="5" s="1"/>
  <c r="D19" i="5" a="1"/>
  <c r="D19" i="5" s="1"/>
  <c r="D25" i="5" a="1"/>
  <c r="D25" i="5" s="1"/>
  <c r="D26" i="5" a="1"/>
  <c r="D26" i="5" s="1"/>
  <c r="D28" i="5" a="1"/>
  <c r="D28" i="5" s="1"/>
  <c r="D30" i="5" a="1"/>
  <c r="D30" i="5" s="1"/>
  <c r="D29" i="5" a="1"/>
  <c r="D29" i="5" s="1"/>
  <c r="D31" i="5" a="1"/>
  <c r="D31" i="5" s="1"/>
  <c r="F32" i="5" l="1" a="1"/>
  <c r="F32" i="5" s="1"/>
  <c r="AJ12" i="6"/>
  <c r="AN12" i="6"/>
  <c r="AL12" i="6"/>
  <c r="AK12" i="6"/>
  <c r="AM12" i="6"/>
  <c r="AK23" i="6"/>
  <c r="AN23" i="6"/>
  <c r="AL23" i="6"/>
  <c r="AJ23" i="6"/>
  <c r="AM23" i="6"/>
  <c r="F6" i="5"/>
  <c r="F34" i="5" a="1"/>
  <c r="F34" i="5" s="1"/>
  <c r="G7" i="5"/>
  <c r="G8" i="5" s="1"/>
  <c r="F37" i="5" a="1"/>
  <c r="F37" i="5" s="1"/>
  <c r="F38" i="5" a="1"/>
  <c r="F38" i="5" s="1"/>
  <c r="F39" i="5" a="1"/>
  <c r="F39" i="5" s="1"/>
  <c r="F47" i="5" a="1"/>
  <c r="F47" i="5" s="1"/>
  <c r="F46" i="5" a="1"/>
  <c r="F46" i="5" s="1"/>
  <c r="F52" i="5" a="1"/>
  <c r="F52" i="5" s="1"/>
  <c r="F53" i="5" a="1"/>
  <c r="F53" i="5" s="1"/>
  <c r="F41" i="5" a="1"/>
  <c r="F41" i="5" s="1"/>
  <c r="F48" i="5" a="1"/>
  <c r="F48" i="5" s="1"/>
  <c r="F49" i="5" a="1"/>
  <c r="F49" i="5" s="1"/>
  <c r="F50" i="5" a="1"/>
  <c r="F50" i="5" s="1"/>
  <c r="F42" i="5" a="1"/>
  <c r="F42" i="5" s="1"/>
  <c r="F44" i="5" a="1"/>
  <c r="F44" i="5" s="1"/>
  <c r="F51" i="5" a="1"/>
  <c r="F51" i="5" s="1"/>
  <c r="F45" i="5" a="1"/>
  <c r="F45" i="5" s="1"/>
  <c r="F55" i="5" a="1"/>
  <c r="F55" i="5" s="1"/>
  <c r="F56" i="5" a="1"/>
  <c r="F56" i="5" s="1"/>
  <c r="F43" i="5" a="1"/>
  <c r="F43" i="5" s="1"/>
  <c r="F54" i="5" a="1"/>
  <c r="F54" i="5" s="1"/>
  <c r="F40" i="5" a="1"/>
  <c r="F40" i="5" s="1"/>
  <c r="F33" i="5" a="1"/>
  <c r="F33" i="5" s="1"/>
  <c r="F35" i="5" a="1"/>
  <c r="F35" i="5" s="1"/>
  <c r="F36" i="5" a="1"/>
  <c r="F36" i="5" s="1"/>
  <c r="AK19" i="6"/>
  <c r="AM22" i="6"/>
  <c r="AN13" i="6"/>
  <c r="AJ21" i="6"/>
  <c r="AL14" i="6"/>
  <c r="AN17" i="6"/>
  <c r="AJ13" i="6"/>
  <c r="AK16" i="6"/>
  <c r="AL20" i="6"/>
  <c r="AK18" i="6"/>
  <c r="AN19" i="6"/>
  <c r="AN16" i="6"/>
  <c r="AN15" i="6"/>
  <c r="AK14" i="6"/>
  <c r="AK22" i="6"/>
  <c r="AM21" i="6"/>
  <c r="AM17" i="6"/>
  <c r="AK15" i="6"/>
  <c r="AM20" i="6"/>
  <c r="AM13" i="6"/>
  <c r="AK17" i="6"/>
  <c r="AL16" i="6"/>
  <c r="AN21" i="6"/>
  <c r="AJ17" i="6"/>
  <c r="AL18" i="6"/>
  <c r="AN22" i="6"/>
  <c r="AJ18" i="6"/>
  <c r="AJ14" i="6"/>
  <c r="AK20" i="6"/>
  <c r="AL21" i="6"/>
  <c r="AL13" i="6"/>
  <c r="AL17" i="6"/>
  <c r="AM19" i="6"/>
  <c r="AM15" i="6"/>
  <c r="AM16" i="6"/>
  <c r="AN18" i="6"/>
  <c r="AN14" i="6"/>
  <c r="AJ20" i="6"/>
  <c r="AJ22" i="6"/>
  <c r="AK21" i="6"/>
  <c r="AK13" i="6"/>
  <c r="AL19" i="6"/>
  <c r="AL15" i="6"/>
  <c r="AM18" i="6"/>
  <c r="AM14" i="6"/>
  <c r="AN20" i="6"/>
  <c r="AJ19" i="6"/>
  <c r="AJ15" i="6"/>
  <c r="AJ16" i="6"/>
  <c r="AL22" i="6"/>
  <c r="F9" i="5" a="1"/>
  <c r="F9" i="5" s="1"/>
  <c r="F12" i="5" a="1"/>
  <c r="F12" i="5" s="1"/>
  <c r="F15" i="5" a="1"/>
  <c r="F15" i="5" s="1"/>
  <c r="F11" i="5" a="1"/>
  <c r="F11" i="5" s="1"/>
  <c r="F18" i="5" a="1"/>
  <c r="F18" i="5" s="1"/>
  <c r="F10" i="5" a="1"/>
  <c r="F10" i="5" s="1"/>
  <c r="F17" i="5" a="1"/>
  <c r="F17" i="5" s="1"/>
  <c r="F13" i="5" a="1"/>
  <c r="F13" i="5" s="1"/>
  <c r="F14" i="5" a="1"/>
  <c r="F14" i="5" s="1"/>
  <c r="F16" i="5" a="1"/>
  <c r="F16" i="5" s="1"/>
  <c r="F20" i="5" a="1"/>
  <c r="F20" i="5" s="1"/>
  <c r="F23" i="5" a="1"/>
  <c r="F23" i="5" s="1"/>
  <c r="F19" i="5" a="1"/>
  <c r="F19" i="5" s="1"/>
  <c r="F22" i="5" a="1"/>
  <c r="F22" i="5" s="1"/>
  <c r="F25" i="5" a="1"/>
  <c r="F25" i="5" s="1"/>
  <c r="F21" i="5" a="1"/>
  <c r="F21" i="5" s="1"/>
  <c r="F24" i="5" a="1"/>
  <c r="F24" i="5" s="1"/>
  <c r="F27" i="5" a="1"/>
  <c r="F27" i="5" s="1"/>
  <c r="F30" i="5" a="1"/>
  <c r="F30" i="5" s="1"/>
  <c r="F26" i="5" a="1"/>
  <c r="F26" i="5" s="1"/>
  <c r="F29" i="5" a="1"/>
  <c r="F29" i="5" s="1"/>
  <c r="F31" i="5" a="1"/>
  <c r="F31" i="5" s="1"/>
  <c r="F28" i="5" a="1"/>
  <c r="F28" i="5" s="1"/>
  <c r="E11" i="5" a="1"/>
  <c r="E11" i="5" s="1"/>
  <c r="E10" i="5" a="1"/>
  <c r="E10" i="5" s="1"/>
  <c r="E17" i="5" a="1"/>
  <c r="E17" i="5" s="1"/>
  <c r="E9" i="5" a="1"/>
  <c r="E9" i="5" s="1"/>
  <c r="E13" i="5" a="1"/>
  <c r="E13" i="5" s="1"/>
  <c r="E14" i="5" a="1"/>
  <c r="E14" i="5" s="1"/>
  <c r="E16" i="5" a="1"/>
  <c r="E16" i="5" s="1"/>
  <c r="E12" i="5" a="1"/>
  <c r="E12" i="5" s="1"/>
  <c r="E15" i="5" a="1"/>
  <c r="E15" i="5" s="1"/>
  <c r="E18" i="5" a="1"/>
  <c r="E18" i="5" s="1"/>
  <c r="E19" i="5" a="1"/>
  <c r="E19" i="5" s="1"/>
  <c r="E22" i="5" a="1"/>
  <c r="E22" i="5" s="1"/>
  <c r="E25" i="5" a="1"/>
  <c r="E25" i="5" s="1"/>
  <c r="E21" i="5" a="1"/>
  <c r="E21" i="5" s="1"/>
  <c r="E24" i="5" a="1"/>
  <c r="E24" i="5" s="1"/>
  <c r="E23" i="5" a="1"/>
  <c r="E23" i="5" s="1"/>
  <c r="E20" i="5" a="1"/>
  <c r="E20" i="5" s="1"/>
  <c r="E26" i="5" a="1"/>
  <c r="E26" i="5" s="1"/>
  <c r="E29" i="5" a="1"/>
  <c r="E29" i="5" s="1"/>
  <c r="E31" i="5" a="1"/>
  <c r="E31" i="5" s="1"/>
  <c r="E27" i="5" a="1"/>
  <c r="E27" i="5" s="1"/>
  <c r="E28" i="5" a="1"/>
  <c r="E28" i="5" s="1"/>
  <c r="E30" i="5" a="1"/>
  <c r="E30" i="5" s="1"/>
  <c r="AO23" i="6" l="1"/>
  <c r="AP23" i="6" s="1"/>
  <c r="AO12" i="6"/>
  <c r="AP12" i="6" s="1"/>
  <c r="H7" i="5"/>
  <c r="H8" i="5" s="1"/>
  <c r="G40" i="5" a="1"/>
  <c r="G40" i="5" s="1"/>
  <c r="G41" i="5" a="1"/>
  <c r="G41" i="5" s="1"/>
  <c r="G43" i="5" a="1"/>
  <c r="G43" i="5" s="1"/>
  <c r="G46" i="5" a="1"/>
  <c r="G46" i="5" s="1"/>
  <c r="G37" i="5" a="1"/>
  <c r="G37" i="5" s="1"/>
  <c r="G39" i="5" a="1"/>
  <c r="G39" i="5" s="1"/>
  <c r="G44" i="5" a="1"/>
  <c r="G44" i="5" s="1"/>
  <c r="G49" i="5" a="1"/>
  <c r="G49" i="5" s="1"/>
  <c r="G55" i="5" a="1"/>
  <c r="G55" i="5" s="1"/>
  <c r="G45" i="5" a="1"/>
  <c r="G45" i="5" s="1"/>
  <c r="G52" i="5" a="1"/>
  <c r="G52" i="5" s="1"/>
  <c r="G38" i="5" a="1"/>
  <c r="G38" i="5" s="1"/>
  <c r="G48" i="5" a="1"/>
  <c r="G48" i="5" s="1"/>
  <c r="G42" i="5" a="1"/>
  <c r="G42" i="5" s="1"/>
  <c r="G50" i="5" a="1"/>
  <c r="G50" i="5" s="1"/>
  <c r="G53" i="5" a="1"/>
  <c r="G53" i="5" s="1"/>
  <c r="G56" i="5" a="1"/>
  <c r="G56" i="5" s="1"/>
  <c r="G47" i="5" a="1"/>
  <c r="G47" i="5" s="1"/>
  <c r="G54" i="5" a="1"/>
  <c r="G54" i="5" s="1"/>
  <c r="G51" i="5" a="1"/>
  <c r="G51" i="5" s="1"/>
  <c r="G33" i="5" a="1"/>
  <c r="G33" i="5" s="1"/>
  <c r="G36" i="5" a="1"/>
  <c r="G36" i="5" s="1"/>
  <c r="G6" i="5"/>
  <c r="G34" i="5" a="1"/>
  <c r="G34" i="5" s="1"/>
  <c r="G32" i="5" a="1"/>
  <c r="G32" i="5" s="1"/>
  <c r="G35" i="5" a="1"/>
  <c r="G35" i="5" s="1"/>
  <c r="AO18" i="6"/>
  <c r="AP18" i="6" s="1"/>
  <c r="AO21" i="6"/>
  <c r="AP21" i="6" s="1"/>
  <c r="AO17" i="6"/>
  <c r="AP17" i="6" s="1"/>
  <c r="AO19" i="6"/>
  <c r="AP19" i="6" s="1"/>
  <c r="AL5" i="6"/>
  <c r="AO16" i="6"/>
  <c r="AP16" i="6" s="1"/>
  <c r="AO15" i="6"/>
  <c r="AP15" i="6" s="1"/>
  <c r="AM5" i="6"/>
  <c r="AO13" i="6"/>
  <c r="AP13" i="6" s="1"/>
  <c r="AN5" i="6"/>
  <c r="AK5" i="6"/>
  <c r="AJ5" i="6"/>
  <c r="AO14" i="6"/>
  <c r="AP14" i="6" s="1"/>
  <c r="AO22" i="6"/>
  <c r="AP22" i="6" s="1"/>
  <c r="AO20" i="6"/>
  <c r="AP20" i="6" s="1"/>
  <c r="G13" i="5" a="1"/>
  <c r="G13" i="5" s="1"/>
  <c r="G14" i="5" a="1"/>
  <c r="G14" i="5" s="1"/>
  <c r="G16" i="5" a="1"/>
  <c r="G16" i="5" s="1"/>
  <c r="G12" i="5" a="1"/>
  <c r="G12" i="5" s="1"/>
  <c r="G9" i="5" a="1"/>
  <c r="G9" i="5" s="1"/>
  <c r="G11" i="5" a="1"/>
  <c r="G11" i="5" s="1"/>
  <c r="G15" i="5" a="1"/>
  <c r="G15" i="5" s="1"/>
  <c r="G18" i="5" a="1"/>
  <c r="G18" i="5" s="1"/>
  <c r="G10" i="5" a="1"/>
  <c r="G10" i="5" s="1"/>
  <c r="G17" i="5" a="1"/>
  <c r="G17" i="5" s="1"/>
  <c r="G24" i="5" a="1"/>
  <c r="G24" i="5" s="1"/>
  <c r="G20" i="5" a="1"/>
  <c r="G20" i="5" s="1"/>
  <c r="G23" i="5" a="1"/>
  <c r="G23" i="5" s="1"/>
  <c r="G26" i="5" a="1"/>
  <c r="G26" i="5" s="1"/>
  <c r="G19" i="5" a="1"/>
  <c r="G19" i="5" s="1"/>
  <c r="G25" i="5" a="1"/>
  <c r="G25" i="5" s="1"/>
  <c r="G21" i="5" a="1"/>
  <c r="G21" i="5" s="1"/>
  <c r="G22" i="5" a="1"/>
  <c r="G22" i="5" s="1"/>
  <c r="G28" i="5" a="1"/>
  <c r="G28" i="5" s="1"/>
  <c r="G31" i="5" a="1"/>
  <c r="G31" i="5" s="1"/>
  <c r="G30" i="5" a="1"/>
  <c r="G30" i="5" s="1"/>
  <c r="G27" i="5" a="1"/>
  <c r="G27" i="5" s="1"/>
  <c r="G29" i="5" a="1"/>
  <c r="G29" i="5" s="1"/>
  <c r="I7" i="5" l="1"/>
  <c r="I8" i="5" s="1"/>
  <c r="H42" i="5" a="1"/>
  <c r="H42" i="5" s="1"/>
  <c r="H45" i="5" a="1"/>
  <c r="H45" i="5" s="1"/>
  <c r="H38" i="5" a="1"/>
  <c r="H38" i="5" s="1"/>
  <c r="H48" i="5" a="1"/>
  <c r="H48" i="5" s="1"/>
  <c r="H50" i="5" a="1"/>
  <c r="H50" i="5" s="1"/>
  <c r="H37" i="5" a="1"/>
  <c r="H37" i="5" s="1"/>
  <c r="H39" i="5" a="1"/>
  <c r="H39" i="5" s="1"/>
  <c r="H53" i="5" a="1"/>
  <c r="H53" i="5" s="1"/>
  <c r="H52" i="5" a="1"/>
  <c r="H52" i="5" s="1"/>
  <c r="H55" i="5" a="1"/>
  <c r="H55" i="5" s="1"/>
  <c r="H46" i="5" a="1"/>
  <c r="H46" i="5" s="1"/>
  <c r="H41" i="5" a="1"/>
  <c r="H41" i="5" s="1"/>
  <c r="H44" i="5" a="1"/>
  <c r="H44" i="5" s="1"/>
  <c r="H49" i="5" a="1"/>
  <c r="H49" i="5" s="1"/>
  <c r="H47" i="5" a="1"/>
  <c r="H47" i="5" s="1"/>
  <c r="H54" i="5" a="1"/>
  <c r="H54" i="5" s="1"/>
  <c r="H40" i="5" a="1"/>
  <c r="H40" i="5" s="1"/>
  <c r="H56" i="5" a="1"/>
  <c r="H56" i="5" s="1"/>
  <c r="H43" i="5" a="1"/>
  <c r="H43" i="5" s="1"/>
  <c r="H51" i="5" a="1"/>
  <c r="H51" i="5" s="1"/>
  <c r="H6" i="5"/>
  <c r="H33" i="5" a="1"/>
  <c r="H33" i="5" s="1"/>
  <c r="H32" i="5" a="1"/>
  <c r="H32" i="5" s="1"/>
  <c r="H34" i="5" a="1"/>
  <c r="H34" i="5" s="1"/>
  <c r="H36" i="5" a="1"/>
  <c r="H36" i="5" s="1"/>
  <c r="H35" i="5" a="1"/>
  <c r="H35" i="5" s="1"/>
  <c r="AP5" i="6"/>
  <c r="AO5" i="6"/>
  <c r="H9" i="5" a="1"/>
  <c r="H9" i="5" s="1"/>
  <c r="H10" i="5" a="1"/>
  <c r="H10" i="5" s="1"/>
  <c r="H17" i="5" a="1"/>
  <c r="H17" i="5" s="1"/>
  <c r="H13" i="5" a="1"/>
  <c r="H13" i="5" s="1"/>
  <c r="H14" i="5" a="1"/>
  <c r="H14" i="5" s="1"/>
  <c r="H12" i="5" a="1"/>
  <c r="H12" i="5" s="1"/>
  <c r="H16" i="5" a="1"/>
  <c r="H16" i="5" s="1"/>
  <c r="H11" i="5" a="1"/>
  <c r="H11" i="5" s="1"/>
  <c r="H15" i="5" a="1"/>
  <c r="H15" i="5" s="1"/>
  <c r="H18" i="5" a="1"/>
  <c r="H18" i="5" s="1"/>
  <c r="H21" i="5" a="1"/>
  <c r="H21" i="5" s="1"/>
  <c r="H22" i="5" a="1"/>
  <c r="H22" i="5" s="1"/>
  <c r="H25" i="5" a="1"/>
  <c r="H25" i="5" s="1"/>
  <c r="H24" i="5" a="1"/>
  <c r="H24" i="5" s="1"/>
  <c r="H27" i="5" a="1"/>
  <c r="H27" i="5" s="1"/>
  <c r="H20" i="5" a="1"/>
  <c r="H20" i="5" s="1"/>
  <c r="H19" i="5" a="1"/>
  <c r="H19" i="5" s="1"/>
  <c r="H23" i="5" a="1"/>
  <c r="H23" i="5" s="1"/>
  <c r="H29" i="5" a="1"/>
  <c r="H29" i="5" s="1"/>
  <c r="H28" i="5" a="1"/>
  <c r="H28" i="5" s="1"/>
  <c r="H31" i="5" a="1"/>
  <c r="H31" i="5" s="1"/>
  <c r="H26" i="5" a="1"/>
  <c r="H26" i="5" s="1"/>
  <c r="H30" i="5" a="1"/>
  <c r="H30" i="5" s="1"/>
  <c r="J7" i="5" l="1"/>
  <c r="J8" i="5" s="1"/>
  <c r="I37" i="5" a="1"/>
  <c r="I37" i="5" s="1"/>
  <c r="I38" i="5" a="1"/>
  <c r="I38" i="5" s="1"/>
  <c r="I39" i="5" a="1"/>
  <c r="I39" i="5" s="1"/>
  <c r="I44" i="5" a="1"/>
  <c r="I44" i="5" s="1"/>
  <c r="I47" i="5" a="1"/>
  <c r="I47" i="5" s="1"/>
  <c r="I53" i="5" a="1"/>
  <c r="I53" i="5" s="1"/>
  <c r="I42" i="5" a="1"/>
  <c r="I42" i="5" s="1"/>
  <c r="I41" i="5" a="1"/>
  <c r="I41" i="5" s="1"/>
  <c r="I46" i="5" a="1"/>
  <c r="I46" i="5" s="1"/>
  <c r="I49" i="5" a="1"/>
  <c r="I49" i="5" s="1"/>
  <c r="I50" i="5" a="1"/>
  <c r="I50" i="5" s="1"/>
  <c r="I45" i="5" a="1"/>
  <c r="I45" i="5" s="1"/>
  <c r="I48" i="5" a="1"/>
  <c r="I48" i="5" s="1"/>
  <c r="I52" i="5" a="1"/>
  <c r="I52" i="5" s="1"/>
  <c r="I55" i="5" a="1"/>
  <c r="I55" i="5" s="1"/>
  <c r="I51" i="5" a="1"/>
  <c r="I51" i="5" s="1"/>
  <c r="I54" i="5" a="1"/>
  <c r="I54" i="5" s="1"/>
  <c r="I43" i="5" a="1"/>
  <c r="I43" i="5" s="1"/>
  <c r="I56" i="5" a="1"/>
  <c r="I56" i="5" s="1"/>
  <c r="I40" i="5" a="1"/>
  <c r="I40" i="5" s="1"/>
  <c r="I32" i="5" a="1"/>
  <c r="I32" i="5" s="1"/>
  <c r="I34" i="5" a="1"/>
  <c r="I34" i="5" s="1"/>
  <c r="I35" i="5" a="1"/>
  <c r="I35" i="5" s="1"/>
  <c r="I36" i="5" a="1"/>
  <c r="I36" i="5" s="1"/>
  <c r="I6" i="5"/>
  <c r="I33" i="5" a="1"/>
  <c r="I33" i="5" s="1"/>
  <c r="I11" i="5" a="1"/>
  <c r="I11" i="5" s="1"/>
  <c r="I9" i="5" a="1"/>
  <c r="I9" i="5" s="1"/>
  <c r="I15" i="5" a="1"/>
  <c r="I15" i="5" s="1"/>
  <c r="I10" i="5" a="1"/>
  <c r="I10" i="5" s="1"/>
  <c r="I13" i="5" a="1"/>
  <c r="I13" i="5" s="1"/>
  <c r="I14" i="5" a="1"/>
  <c r="I14" i="5" s="1"/>
  <c r="I17" i="5" a="1"/>
  <c r="I17" i="5" s="1"/>
  <c r="I12" i="5" a="1"/>
  <c r="I12" i="5" s="1"/>
  <c r="I16" i="5" a="1"/>
  <c r="I16" i="5" s="1"/>
  <c r="I19" i="5" a="1"/>
  <c r="I19" i="5" s="1"/>
  <c r="I23" i="5" a="1"/>
  <c r="I23" i="5" s="1"/>
  <c r="I18" i="5" a="1"/>
  <c r="I18" i="5" s="1"/>
  <c r="I21" i="5" a="1"/>
  <c r="I21" i="5" s="1"/>
  <c r="I22" i="5" a="1"/>
  <c r="I22" i="5" s="1"/>
  <c r="I25" i="5" a="1"/>
  <c r="I25" i="5" s="1"/>
  <c r="I24" i="5" a="1"/>
  <c r="I24" i="5" s="1"/>
  <c r="I20" i="5" a="1"/>
  <c r="I20" i="5" s="1"/>
  <c r="I27" i="5" a="1"/>
  <c r="I27" i="5" s="1"/>
  <c r="I30" i="5" a="1"/>
  <c r="I30" i="5" s="1"/>
  <c r="I28" i="5" a="1"/>
  <c r="I28" i="5" s="1"/>
  <c r="I29" i="5" a="1"/>
  <c r="I29" i="5" s="1"/>
  <c r="I26" i="5" a="1"/>
  <c r="I26" i="5" s="1"/>
  <c r="I31" i="5" a="1"/>
  <c r="I31" i="5" s="1"/>
  <c r="K7" i="5" l="1"/>
  <c r="K8" i="5" s="1"/>
  <c r="J46" i="5" a="1"/>
  <c r="J46" i="5" s="1"/>
  <c r="J41" i="5" a="1"/>
  <c r="J41" i="5" s="1"/>
  <c r="J51" i="5" a="1"/>
  <c r="J51" i="5" s="1"/>
  <c r="J52" i="5" a="1"/>
  <c r="J52" i="5" s="1"/>
  <c r="J55" i="5" a="1"/>
  <c r="J55" i="5" s="1"/>
  <c r="J56" i="5" a="1"/>
  <c r="J56" i="5" s="1"/>
  <c r="J37" i="5" a="1"/>
  <c r="J37" i="5" s="1"/>
  <c r="J40" i="5" a="1"/>
  <c r="J40" i="5" s="1"/>
  <c r="J42" i="5" a="1"/>
  <c r="J42" i="5" s="1"/>
  <c r="J43" i="5" a="1"/>
  <c r="J43" i="5" s="1"/>
  <c r="J44" i="5" a="1"/>
  <c r="J44" i="5" s="1"/>
  <c r="J49" i="5" a="1"/>
  <c r="J49" i="5" s="1"/>
  <c r="J50" i="5" a="1"/>
  <c r="J50" i="5" s="1"/>
  <c r="J45" i="5" a="1"/>
  <c r="J45" i="5" s="1"/>
  <c r="J53" i="5" a="1"/>
  <c r="J53" i="5" s="1"/>
  <c r="J38" i="5" a="1"/>
  <c r="J38" i="5" s="1"/>
  <c r="J39" i="5" a="1"/>
  <c r="J39" i="5" s="1"/>
  <c r="J47" i="5" a="1"/>
  <c r="J47" i="5" s="1"/>
  <c r="J48" i="5" a="1"/>
  <c r="J48" i="5" s="1"/>
  <c r="J54" i="5" a="1"/>
  <c r="J54" i="5" s="1"/>
  <c r="J34" i="5" a="1"/>
  <c r="J34" i="5" s="1"/>
  <c r="J6" i="5"/>
  <c r="J36" i="5" a="1"/>
  <c r="J36" i="5" s="1"/>
  <c r="J35" i="5" a="1"/>
  <c r="J35" i="5" s="1"/>
  <c r="J33" i="5" a="1"/>
  <c r="J33" i="5" s="1"/>
  <c r="J32" i="5" a="1"/>
  <c r="J32" i="5" s="1"/>
  <c r="J12" i="5" a="1"/>
  <c r="J12" i="5" s="1"/>
  <c r="J16" i="5" a="1"/>
  <c r="J16" i="5" s="1"/>
  <c r="J11" i="5" a="1"/>
  <c r="J11" i="5" s="1"/>
  <c r="J15" i="5" a="1"/>
  <c r="J15" i="5" s="1"/>
  <c r="J9" i="5" a="1"/>
  <c r="J9" i="5" s="1"/>
  <c r="J10" i="5" a="1"/>
  <c r="J10" i="5" s="1"/>
  <c r="J13" i="5" a="1"/>
  <c r="J13" i="5" s="1"/>
  <c r="J14" i="5" a="1"/>
  <c r="J14" i="5" s="1"/>
  <c r="J17" i="5" a="1"/>
  <c r="J17" i="5" s="1"/>
  <c r="J20" i="5" a="1"/>
  <c r="J20" i="5" s="1"/>
  <c r="J23" i="5" a="1"/>
  <c r="J23" i="5" s="1"/>
  <c r="J26" i="5" a="1"/>
  <c r="J26" i="5" s="1"/>
  <c r="J19" i="5" a="1"/>
  <c r="J19" i="5" s="1"/>
  <c r="J21" i="5" a="1"/>
  <c r="J21" i="5" s="1"/>
  <c r="J22" i="5" a="1"/>
  <c r="J22" i="5" s="1"/>
  <c r="J25" i="5" a="1"/>
  <c r="J25" i="5" s="1"/>
  <c r="J18" i="5" a="1"/>
  <c r="J18" i="5" s="1"/>
  <c r="J24" i="5" a="1"/>
  <c r="J24" i="5" s="1"/>
  <c r="J31" i="5" a="1"/>
  <c r="J31" i="5" s="1"/>
  <c r="J27" i="5" a="1"/>
  <c r="J27" i="5" s="1"/>
  <c r="J30" i="5" a="1"/>
  <c r="J30" i="5" s="1"/>
  <c r="J28" i="5" a="1"/>
  <c r="J28" i="5" s="1"/>
  <c r="J29" i="5" a="1"/>
  <c r="J29" i="5" s="1"/>
  <c r="L7" i="5" l="1"/>
  <c r="L8" i="5" s="1"/>
  <c r="K41" i="5" a="1"/>
  <c r="K41" i="5" s="1"/>
  <c r="K42" i="5" a="1"/>
  <c r="K42" i="5" s="1"/>
  <c r="K39" i="5" a="1"/>
  <c r="K39" i="5" s="1"/>
  <c r="K40" i="5" a="1"/>
  <c r="K40" i="5" s="1"/>
  <c r="K43" i="5" a="1"/>
  <c r="K43" i="5" s="1"/>
  <c r="K44" i="5" a="1"/>
  <c r="K44" i="5" s="1"/>
  <c r="K46" i="5" a="1"/>
  <c r="K46" i="5" s="1"/>
  <c r="K48" i="5" a="1"/>
  <c r="K48" i="5" s="1"/>
  <c r="K37" i="5" a="1"/>
  <c r="K37" i="5" s="1"/>
  <c r="K38" i="5" a="1"/>
  <c r="K38" i="5" s="1"/>
  <c r="K47" i="5" a="1"/>
  <c r="K47" i="5" s="1"/>
  <c r="K51" i="5" a="1"/>
  <c r="K51" i="5" s="1"/>
  <c r="K52" i="5" a="1"/>
  <c r="K52" i="5" s="1"/>
  <c r="K53" i="5" a="1"/>
  <c r="K53" i="5" s="1"/>
  <c r="K54" i="5" a="1"/>
  <c r="K54" i="5" s="1"/>
  <c r="K55" i="5" a="1"/>
  <c r="K55" i="5" s="1"/>
  <c r="K49" i="5" a="1"/>
  <c r="K49" i="5" s="1"/>
  <c r="K50" i="5" a="1"/>
  <c r="K50" i="5" s="1"/>
  <c r="K45" i="5" a="1"/>
  <c r="K45" i="5" s="1"/>
  <c r="K56" i="5" a="1"/>
  <c r="K56" i="5" s="1"/>
  <c r="K33" i="5" a="1"/>
  <c r="K33" i="5" s="1"/>
  <c r="K34" i="5" a="1"/>
  <c r="K34" i="5" s="1"/>
  <c r="K32" i="5" a="1"/>
  <c r="K32" i="5" s="1"/>
  <c r="K35" i="5" a="1"/>
  <c r="K35" i="5" s="1"/>
  <c r="K36" i="5" a="1"/>
  <c r="K36" i="5" s="1"/>
  <c r="K6" i="5"/>
  <c r="K9" i="5" a="1"/>
  <c r="K9" i="5" s="1"/>
  <c r="K10" i="5" a="1"/>
  <c r="K10" i="5" s="1"/>
  <c r="K13" i="5" a="1"/>
  <c r="K13" i="5" s="1"/>
  <c r="K14" i="5" a="1"/>
  <c r="K14" i="5" s="1"/>
  <c r="K17" i="5" a="1"/>
  <c r="K17" i="5" s="1"/>
  <c r="K12" i="5" a="1"/>
  <c r="K12" i="5" s="1"/>
  <c r="K16" i="5" a="1"/>
  <c r="K16" i="5" s="1"/>
  <c r="K11" i="5" a="1"/>
  <c r="K11" i="5" s="1"/>
  <c r="K15" i="5" a="1"/>
  <c r="K15" i="5" s="1"/>
  <c r="K18" i="5" a="1"/>
  <c r="K18" i="5" s="1"/>
  <c r="K24" i="5" a="1"/>
  <c r="K24" i="5" s="1"/>
  <c r="K27" i="5" a="1"/>
  <c r="K27" i="5" s="1"/>
  <c r="K20" i="5" a="1"/>
  <c r="K20" i="5" s="1"/>
  <c r="K23" i="5" a="1"/>
  <c r="K23" i="5" s="1"/>
  <c r="K19" i="5" a="1"/>
  <c r="K19" i="5" s="1"/>
  <c r="K21" i="5" a="1"/>
  <c r="K21" i="5" s="1"/>
  <c r="K22" i="5" a="1"/>
  <c r="K22" i="5" s="1"/>
  <c r="K25" i="5" a="1"/>
  <c r="K25" i="5" s="1"/>
  <c r="K26" i="5" a="1"/>
  <c r="K26" i="5" s="1"/>
  <c r="K28" i="5" a="1"/>
  <c r="K28" i="5" s="1"/>
  <c r="K29" i="5" a="1"/>
  <c r="K29" i="5" s="1"/>
  <c r="K31" i="5" a="1"/>
  <c r="K31" i="5" s="1"/>
  <c r="K30" i="5" a="1"/>
  <c r="K30" i="5" s="1"/>
  <c r="M7" i="5" l="1"/>
  <c r="M8" i="5" s="1"/>
  <c r="L37" i="5" a="1"/>
  <c r="L37" i="5" s="1"/>
  <c r="L38" i="5" a="1"/>
  <c r="L38" i="5" s="1"/>
  <c r="L44" i="5" a="1"/>
  <c r="L44" i="5" s="1"/>
  <c r="L45" i="5" a="1"/>
  <c r="L45" i="5" s="1"/>
  <c r="L50" i="5" a="1"/>
  <c r="L50" i="5" s="1"/>
  <c r="L53" i="5" a="1"/>
  <c r="L53" i="5" s="1"/>
  <c r="L39" i="5" a="1"/>
  <c r="L39" i="5" s="1"/>
  <c r="L41" i="5" a="1"/>
  <c r="L41" i="5" s="1"/>
  <c r="L42" i="5" a="1"/>
  <c r="L42" i="5" s="1"/>
  <c r="L46" i="5" a="1"/>
  <c r="L46" i="5" s="1"/>
  <c r="L48" i="5" a="1"/>
  <c r="L48" i="5" s="1"/>
  <c r="L52" i="5" a="1"/>
  <c r="L52" i="5" s="1"/>
  <c r="L55" i="5" a="1"/>
  <c r="L55" i="5" s="1"/>
  <c r="L49" i="5" a="1"/>
  <c r="L49" i="5" s="1"/>
  <c r="L56" i="5" a="1"/>
  <c r="L56" i="5" s="1"/>
  <c r="L47" i="5" a="1"/>
  <c r="L47" i="5" s="1"/>
  <c r="L40" i="5" a="1"/>
  <c r="L40" i="5" s="1"/>
  <c r="L51" i="5" a="1"/>
  <c r="L51" i="5" s="1"/>
  <c r="L43" i="5" a="1"/>
  <c r="L43" i="5" s="1"/>
  <c r="L54" i="5" a="1"/>
  <c r="L54" i="5" s="1"/>
  <c r="L35" i="5" a="1"/>
  <c r="L35" i="5" s="1"/>
  <c r="L36" i="5" a="1"/>
  <c r="L36" i="5" s="1"/>
  <c r="L34" i="5" a="1"/>
  <c r="L34" i="5" s="1"/>
  <c r="L32" i="5" a="1"/>
  <c r="L32" i="5" s="1"/>
  <c r="L33" i="5" a="1"/>
  <c r="L33" i="5" s="1"/>
  <c r="L6" i="5"/>
  <c r="L11" i="5" a="1"/>
  <c r="L11" i="5" s="1"/>
  <c r="L15" i="5" a="1"/>
  <c r="L15" i="5" s="1"/>
  <c r="L9" i="5" a="1"/>
  <c r="L9" i="5" s="1"/>
  <c r="L10" i="5" a="1"/>
  <c r="L10" i="5" s="1"/>
  <c r="L14" i="5" a="1"/>
  <c r="L14" i="5" s="1"/>
  <c r="L13" i="5" a="1"/>
  <c r="L13" i="5" s="1"/>
  <c r="L17" i="5" a="1"/>
  <c r="L17" i="5" s="1"/>
  <c r="L12" i="5" a="1"/>
  <c r="L12" i="5" s="1"/>
  <c r="L16" i="5" a="1"/>
  <c r="L16" i="5" s="1"/>
  <c r="L22" i="5" a="1"/>
  <c r="L22" i="5" s="1"/>
  <c r="L25" i="5" a="1"/>
  <c r="L25" i="5" s="1"/>
  <c r="L19" i="5" a="1"/>
  <c r="L19" i="5" s="1"/>
  <c r="L21" i="5" a="1"/>
  <c r="L21" i="5" s="1"/>
  <c r="L24" i="5" a="1"/>
  <c r="L24" i="5" s="1"/>
  <c r="L18" i="5" a="1"/>
  <c r="L18" i="5" s="1"/>
  <c r="L20" i="5" a="1"/>
  <c r="L20" i="5" s="1"/>
  <c r="L23" i="5" a="1"/>
  <c r="L23" i="5" s="1"/>
  <c r="L26" i="5" a="1"/>
  <c r="L26" i="5" s="1"/>
  <c r="L30" i="5" a="1"/>
  <c r="L30" i="5" s="1"/>
  <c r="L27" i="5" a="1"/>
  <c r="L27" i="5" s="1"/>
  <c r="L28" i="5" a="1"/>
  <c r="L28" i="5" s="1"/>
  <c r="L29" i="5" a="1"/>
  <c r="L29" i="5" s="1"/>
  <c r="L31" i="5" a="1"/>
  <c r="L31" i="5" s="1"/>
  <c r="M9" i="5" l="1"/>
  <c r="N7" i="5"/>
  <c r="N8" i="5" s="1"/>
  <c r="M39" i="5" a="1"/>
  <c r="M39" i="5" s="1"/>
  <c r="M38" i="5" a="1"/>
  <c r="M38" i="5" s="1"/>
  <c r="M42" i="5" a="1"/>
  <c r="M42" i="5" s="1"/>
  <c r="M45" i="5" a="1"/>
  <c r="M45" i="5" s="1"/>
  <c r="M49" i="5" a="1"/>
  <c r="M49" i="5" s="1"/>
  <c r="M55" i="5" a="1"/>
  <c r="M55" i="5" s="1"/>
  <c r="M37" i="5" a="1"/>
  <c r="M37" i="5" s="1"/>
  <c r="M41" i="5" a="1"/>
  <c r="M41" i="5" s="1"/>
  <c r="M44" i="5" a="1"/>
  <c r="M44" i="5" s="1"/>
  <c r="M46" i="5" a="1"/>
  <c r="M46" i="5" s="1"/>
  <c r="M52" i="5" a="1"/>
  <c r="M52" i="5" s="1"/>
  <c r="M53" i="5" a="1"/>
  <c r="M53" i="5" s="1"/>
  <c r="M48" i="5" a="1"/>
  <c r="M48" i="5" s="1"/>
  <c r="M50" i="5" a="1"/>
  <c r="M50" i="5" s="1"/>
  <c r="M40" i="5" a="1"/>
  <c r="M40" i="5" s="1"/>
  <c r="M43" i="5" a="1"/>
  <c r="M43" i="5" s="1"/>
  <c r="M51" i="5" a="1"/>
  <c r="M51" i="5" s="1"/>
  <c r="M47" i="5" a="1"/>
  <c r="M47" i="5" s="1"/>
  <c r="M56" i="5" a="1"/>
  <c r="M56" i="5" s="1"/>
  <c r="M54" i="5" a="1"/>
  <c r="M54" i="5" s="1"/>
  <c r="M33" i="5" a="1"/>
  <c r="M33" i="5" s="1"/>
  <c r="M35" i="5" a="1"/>
  <c r="M35" i="5" s="1"/>
  <c r="M34" i="5" a="1"/>
  <c r="M34" i="5" s="1"/>
  <c r="M36" i="5" a="1"/>
  <c r="M36" i="5" s="1"/>
  <c r="M32" i="5" a="1"/>
  <c r="M32" i="5" s="1"/>
  <c r="M6" i="5"/>
  <c r="M12" i="5" a="1"/>
  <c r="M12" i="5" s="1"/>
  <c r="M16" i="5" a="1"/>
  <c r="M16" i="5" s="1"/>
  <c r="M11" i="5" a="1"/>
  <c r="M11" i="5" s="1"/>
  <c r="M15" i="5" a="1"/>
  <c r="M15" i="5" s="1"/>
  <c r="M10" i="5" a="1"/>
  <c r="M10" i="5" s="1"/>
  <c r="M13" i="5" a="1"/>
  <c r="M13" i="5" s="1"/>
  <c r="M14" i="5" a="1"/>
  <c r="M14" i="5" s="1"/>
  <c r="M17" i="5" a="1"/>
  <c r="M17" i="5" s="1"/>
  <c r="M23" i="5" a="1"/>
  <c r="M23" i="5" s="1"/>
  <c r="M20" i="5" a="1"/>
  <c r="M20" i="5" s="1"/>
  <c r="M25" i="5" a="1"/>
  <c r="M25" i="5" s="1"/>
  <c r="M19" i="5" a="1"/>
  <c r="M19" i="5" s="1"/>
  <c r="M21" i="5" a="1"/>
  <c r="M21" i="5" s="1"/>
  <c r="M22" i="5" a="1"/>
  <c r="M22" i="5" s="1"/>
  <c r="M24" i="5" a="1"/>
  <c r="M24" i="5" s="1"/>
  <c r="M18" i="5" a="1"/>
  <c r="M18" i="5" s="1"/>
  <c r="M27" i="5" a="1"/>
  <c r="M27" i="5" s="1"/>
  <c r="M28" i="5" a="1"/>
  <c r="M28" i="5" s="1"/>
  <c r="M29" i="5" a="1"/>
  <c r="M29" i="5" s="1"/>
  <c r="M26" i="5" a="1"/>
  <c r="M26" i="5" s="1"/>
  <c r="M31" i="5" a="1"/>
  <c r="M31" i="5" s="1"/>
  <c r="M30" i="5" a="1"/>
  <c r="M30" i="5" s="1"/>
  <c r="O7" i="5" l="1"/>
  <c r="O8" i="5" s="1"/>
  <c r="N41" i="5" a="1"/>
  <c r="N41" i="5" s="1"/>
  <c r="N46" i="5" a="1"/>
  <c r="N46" i="5" s="1"/>
  <c r="N37" i="5" a="1"/>
  <c r="N37" i="5" s="1"/>
  <c r="N47" i="5" a="1"/>
  <c r="N47" i="5" s="1"/>
  <c r="N48" i="5" a="1"/>
  <c r="N48" i="5" s="1"/>
  <c r="N42" i="5" a="1"/>
  <c r="N42" i="5" s="1"/>
  <c r="N39" i="5" a="1"/>
  <c r="N39" i="5" s="1"/>
  <c r="N45" i="5" a="1"/>
  <c r="N45" i="5" s="1"/>
  <c r="N49" i="5" a="1"/>
  <c r="N49" i="5" s="1"/>
  <c r="N50" i="5" a="1"/>
  <c r="N50" i="5" s="1"/>
  <c r="N38" i="5" a="1"/>
  <c r="N38" i="5" s="1"/>
  <c r="N51" i="5" a="1"/>
  <c r="N51" i="5" s="1"/>
  <c r="N44" i="5" a="1"/>
  <c r="N44" i="5" s="1"/>
  <c r="N52" i="5" a="1"/>
  <c r="N52" i="5" s="1"/>
  <c r="N53" i="5" a="1"/>
  <c r="N53" i="5" s="1"/>
  <c r="N55" i="5" a="1"/>
  <c r="N55" i="5" s="1"/>
  <c r="N43" i="5" a="1"/>
  <c r="N43" i="5" s="1"/>
  <c r="N40" i="5" a="1"/>
  <c r="N40" i="5" s="1"/>
  <c r="N54" i="5" a="1"/>
  <c r="N54" i="5" s="1"/>
  <c r="N56" i="5" a="1"/>
  <c r="N56" i="5" s="1"/>
  <c r="N32" i="5" a="1"/>
  <c r="N32" i="5" s="1"/>
  <c r="N34" i="5" a="1"/>
  <c r="N34" i="5" s="1"/>
  <c r="N33" i="5" a="1"/>
  <c r="N33" i="5" s="1"/>
  <c r="N35" i="5" a="1"/>
  <c r="N35" i="5" s="1"/>
  <c r="N6" i="5"/>
  <c r="N36" i="5" a="1"/>
  <c r="N36" i="5" s="1"/>
  <c r="N13" i="5" a="1"/>
  <c r="N13" i="5" s="1"/>
  <c r="N14" i="5" a="1"/>
  <c r="N14" i="5" s="1"/>
  <c r="N17" i="5" a="1"/>
  <c r="N17" i="5" s="1"/>
  <c r="N12" i="5" a="1"/>
  <c r="N12" i="5" s="1"/>
  <c r="N16" i="5" a="1"/>
  <c r="N16" i="5" s="1"/>
  <c r="N11" i="5" a="1"/>
  <c r="N11" i="5" s="1"/>
  <c r="N15" i="5" a="1"/>
  <c r="N15" i="5" s="1"/>
  <c r="N9" i="5" a="1"/>
  <c r="N9" i="5" s="1"/>
  <c r="N10" i="5" a="1"/>
  <c r="N10" i="5" s="1"/>
  <c r="N18" i="5" a="1"/>
  <c r="N18" i="5" s="1"/>
  <c r="N26" i="5" a="1"/>
  <c r="N26" i="5" s="1"/>
  <c r="N20" i="5" a="1"/>
  <c r="N20" i="5" s="1"/>
  <c r="N23" i="5" a="1"/>
  <c r="N23" i="5" s="1"/>
  <c r="N25" i="5" a="1"/>
  <c r="N25" i="5" s="1"/>
  <c r="N19" i="5" a="1"/>
  <c r="N19" i="5" s="1"/>
  <c r="N21" i="5" a="1"/>
  <c r="N21" i="5" s="1"/>
  <c r="N22" i="5" a="1"/>
  <c r="N22" i="5" s="1"/>
  <c r="N24" i="5" a="1"/>
  <c r="N24" i="5" s="1"/>
  <c r="N30" i="5" a="1"/>
  <c r="N30" i="5" s="1"/>
  <c r="N28" i="5" a="1"/>
  <c r="N28" i="5" s="1"/>
  <c r="N29" i="5" a="1"/>
  <c r="N29" i="5" s="1"/>
  <c r="N31" i="5" a="1"/>
  <c r="N31" i="5" s="1"/>
  <c r="N27" i="5" a="1"/>
  <c r="N27" i="5" s="1"/>
  <c r="P7" i="5" l="1"/>
  <c r="P8" i="5" s="1"/>
  <c r="O37" i="5" a="1"/>
  <c r="O37" i="5" s="1"/>
  <c r="O38" i="5" a="1"/>
  <c r="O38" i="5" s="1"/>
  <c r="O40" i="5" a="1"/>
  <c r="O40" i="5" s="1"/>
  <c r="O41" i="5" a="1"/>
  <c r="O41" i="5" s="1"/>
  <c r="O46" i="5" a="1"/>
  <c r="O46" i="5" s="1"/>
  <c r="O50" i="5" a="1"/>
  <c r="O50" i="5" s="1"/>
  <c r="O53" i="5" a="1"/>
  <c r="O53" i="5" s="1"/>
  <c r="O44" i="5" a="1"/>
  <c r="O44" i="5" s="1"/>
  <c r="O48" i="5" a="1"/>
  <c r="O48" i="5" s="1"/>
  <c r="O52" i="5" a="1"/>
  <c r="O52" i="5" s="1"/>
  <c r="O39" i="5" a="1"/>
  <c r="O39" i="5" s="1"/>
  <c r="O45" i="5" a="1"/>
  <c r="O45" i="5" s="1"/>
  <c r="O49" i="5" a="1"/>
  <c r="O49" i="5" s="1"/>
  <c r="O55" i="5" a="1"/>
  <c r="O55" i="5" s="1"/>
  <c r="O42" i="5" a="1"/>
  <c r="O42" i="5" s="1"/>
  <c r="O47" i="5" a="1"/>
  <c r="O47" i="5" s="1"/>
  <c r="O51" i="5" a="1"/>
  <c r="O51" i="5" s="1"/>
  <c r="O56" i="5" a="1"/>
  <c r="O56" i="5" s="1"/>
  <c r="O54" i="5" a="1"/>
  <c r="O54" i="5" s="1"/>
  <c r="O43" i="5" a="1"/>
  <c r="O43" i="5" s="1"/>
  <c r="O35" i="5" a="1"/>
  <c r="O35" i="5" s="1"/>
  <c r="O34" i="5" a="1"/>
  <c r="O34" i="5" s="1"/>
  <c r="O6" i="5"/>
  <c r="O36" i="5" a="1"/>
  <c r="O36" i="5" s="1"/>
  <c r="O33" i="5" a="1"/>
  <c r="O33" i="5" s="1"/>
  <c r="O32" i="5" a="1"/>
  <c r="O32" i="5" s="1"/>
  <c r="O9" i="5" a="1"/>
  <c r="O9" i="5" s="1"/>
  <c r="O10" i="5" a="1"/>
  <c r="O10" i="5" s="1"/>
  <c r="O15" i="5" a="1"/>
  <c r="O15" i="5" s="1"/>
  <c r="O13" i="5" a="1"/>
  <c r="O13" i="5" s="1"/>
  <c r="O14" i="5" a="1"/>
  <c r="O14" i="5" s="1"/>
  <c r="O17" i="5" a="1"/>
  <c r="O17" i="5" s="1"/>
  <c r="O12" i="5" a="1"/>
  <c r="O12" i="5" s="1"/>
  <c r="O16" i="5" a="1"/>
  <c r="O16" i="5" s="1"/>
  <c r="O11" i="5" a="1"/>
  <c r="O11" i="5" s="1"/>
  <c r="O19" i="5" a="1"/>
  <c r="O19" i="5" s="1"/>
  <c r="O21" i="5" a="1"/>
  <c r="O21" i="5" s="1"/>
  <c r="O18" i="5" a="1"/>
  <c r="O18" i="5" s="1"/>
  <c r="O22" i="5" a="1"/>
  <c r="O22" i="5" s="1"/>
  <c r="O24" i="5" a="1"/>
  <c r="O24" i="5" s="1"/>
  <c r="O20" i="5" a="1"/>
  <c r="O20" i="5" s="1"/>
  <c r="O23" i="5" a="1"/>
  <c r="O23" i="5" s="1"/>
  <c r="O25" i="5" a="1"/>
  <c r="O25" i="5" s="1"/>
  <c r="O27" i="5" a="1"/>
  <c r="O27" i="5" s="1"/>
  <c r="O31" i="5" a="1"/>
  <c r="O31" i="5" s="1"/>
  <c r="O30" i="5" a="1"/>
  <c r="O30" i="5" s="1"/>
  <c r="O26" i="5" a="1"/>
  <c r="O26" i="5" s="1"/>
  <c r="O28" i="5" a="1"/>
  <c r="O28" i="5" s="1"/>
  <c r="O29" i="5" a="1"/>
  <c r="O29" i="5" s="1"/>
  <c r="Q7" i="5" l="1"/>
  <c r="Q8" i="5" s="1"/>
  <c r="P44" i="5" a="1"/>
  <c r="P44" i="5" s="1"/>
  <c r="P39" i="5" a="1"/>
  <c r="P39" i="5" s="1"/>
  <c r="P52" i="5" a="1"/>
  <c r="P52" i="5" s="1"/>
  <c r="P55" i="5" a="1"/>
  <c r="P55" i="5" s="1"/>
  <c r="P37" i="5" a="1"/>
  <c r="P37" i="5" s="1"/>
  <c r="P41" i="5" a="1"/>
  <c r="P41" i="5" s="1"/>
  <c r="P46" i="5" a="1"/>
  <c r="P46" i="5" s="1"/>
  <c r="P53" i="5" a="1"/>
  <c r="P53" i="5" s="1"/>
  <c r="P48" i="5" a="1"/>
  <c r="P48" i="5" s="1"/>
  <c r="P38" i="5" a="1"/>
  <c r="P38" i="5" s="1"/>
  <c r="P45" i="5" a="1"/>
  <c r="P45" i="5" s="1"/>
  <c r="P49" i="5" a="1"/>
  <c r="P49" i="5" s="1"/>
  <c r="P50" i="5" a="1"/>
  <c r="P50" i="5" s="1"/>
  <c r="P42" i="5" a="1"/>
  <c r="P42" i="5" s="1"/>
  <c r="P54" i="5" a="1"/>
  <c r="P54" i="5" s="1"/>
  <c r="P51" i="5" a="1"/>
  <c r="P51" i="5" s="1"/>
  <c r="P43" i="5" a="1"/>
  <c r="P43" i="5" s="1"/>
  <c r="P56" i="5" a="1"/>
  <c r="P56" i="5" s="1"/>
  <c r="P40" i="5" a="1"/>
  <c r="P40" i="5" s="1"/>
  <c r="P47" i="5" a="1"/>
  <c r="P47" i="5" s="1"/>
  <c r="P36" i="5" a="1"/>
  <c r="P36" i="5" s="1"/>
  <c r="P6" i="5"/>
  <c r="P33" i="5" a="1"/>
  <c r="P33" i="5" s="1"/>
  <c r="P34" i="5" a="1"/>
  <c r="P34" i="5" s="1"/>
  <c r="P35" i="5" a="1"/>
  <c r="P35" i="5" s="1"/>
  <c r="P32" i="5" a="1"/>
  <c r="P32" i="5" s="1"/>
  <c r="P11" i="5" a="1"/>
  <c r="P11" i="5" s="1"/>
  <c r="P16" i="5" a="1"/>
  <c r="P16" i="5" s="1"/>
  <c r="P10" i="5" a="1"/>
  <c r="P10" i="5" s="1"/>
  <c r="P15" i="5" a="1"/>
  <c r="P15" i="5" s="1"/>
  <c r="P9" i="5" a="1"/>
  <c r="P9" i="5" s="1"/>
  <c r="P13" i="5" a="1"/>
  <c r="P13" i="5" s="1"/>
  <c r="P14" i="5" a="1"/>
  <c r="P14" i="5" s="1"/>
  <c r="P17" i="5" a="1"/>
  <c r="P17" i="5" s="1"/>
  <c r="P12" i="5" a="1"/>
  <c r="P12" i="5" s="1"/>
  <c r="P20" i="5" a="1"/>
  <c r="P20" i="5" s="1"/>
  <c r="P19" i="5" a="1"/>
  <c r="P19" i="5" s="1"/>
  <c r="P21" i="5" a="1"/>
  <c r="P21" i="5" s="1"/>
  <c r="P23" i="5" a="1"/>
  <c r="P23" i="5" s="1"/>
  <c r="P25" i="5" a="1"/>
  <c r="P25" i="5" s="1"/>
  <c r="P18" i="5" a="1"/>
  <c r="P18" i="5" s="1"/>
  <c r="P22" i="5" a="1"/>
  <c r="P22" i="5" s="1"/>
  <c r="P24" i="5" a="1"/>
  <c r="P24" i="5" s="1"/>
  <c r="P26" i="5" a="1"/>
  <c r="P26" i="5" s="1"/>
  <c r="P29" i="5" a="1"/>
  <c r="P29" i="5" s="1"/>
  <c r="P27" i="5" a="1"/>
  <c r="P27" i="5" s="1"/>
  <c r="P31" i="5" a="1"/>
  <c r="P31" i="5" s="1"/>
  <c r="P28" i="5" a="1"/>
  <c r="P28" i="5" s="1"/>
  <c r="P30" i="5" a="1"/>
  <c r="P30" i="5" s="1"/>
  <c r="R7" i="5" l="1"/>
  <c r="R8" i="5" s="1"/>
  <c r="Q42" i="5" a="1"/>
  <c r="Q42" i="5" s="1"/>
  <c r="Q38" i="5" a="1"/>
  <c r="Q38" i="5" s="1"/>
  <c r="Q45" i="5" a="1"/>
  <c r="Q45" i="5" s="1"/>
  <c r="Q49" i="5" a="1"/>
  <c r="Q49" i="5" s="1"/>
  <c r="Q51" i="5" a="1"/>
  <c r="Q51" i="5" s="1"/>
  <c r="Q39" i="5" a="1"/>
  <c r="Q39" i="5" s="1"/>
  <c r="Q37" i="5" a="1"/>
  <c r="Q37" i="5" s="1"/>
  <c r="Q50" i="5" a="1"/>
  <c r="Q50" i="5" s="1"/>
  <c r="Q40" i="5" a="1"/>
  <c r="Q40" i="5" s="1"/>
  <c r="Q43" i="5" a="1"/>
  <c r="Q43" i="5" s="1"/>
  <c r="Q44" i="5" a="1"/>
  <c r="Q44" i="5" s="1"/>
  <c r="Q46" i="5" a="1"/>
  <c r="Q46" i="5" s="1"/>
  <c r="Q52" i="5" a="1"/>
  <c r="Q52" i="5" s="1"/>
  <c r="Q54" i="5" a="1"/>
  <c r="Q54" i="5" s="1"/>
  <c r="Q56" i="5" a="1"/>
  <c r="Q56" i="5" s="1"/>
  <c r="Q47" i="5" a="1"/>
  <c r="Q47" i="5" s="1"/>
  <c r="Q48" i="5" a="1"/>
  <c r="Q48" i="5" s="1"/>
  <c r="Q53" i="5" a="1"/>
  <c r="Q53" i="5" s="1"/>
  <c r="Q41" i="5" a="1"/>
  <c r="Q41" i="5" s="1"/>
  <c r="Q55" i="5" a="1"/>
  <c r="Q55" i="5" s="1"/>
  <c r="Q33" i="5" a="1"/>
  <c r="Q33" i="5" s="1"/>
  <c r="Q34" i="5" a="1"/>
  <c r="Q34" i="5" s="1"/>
  <c r="Q35" i="5" a="1"/>
  <c r="Q35" i="5" s="1"/>
  <c r="Q36" i="5" a="1"/>
  <c r="Q36" i="5" s="1"/>
  <c r="Q32" i="5" a="1"/>
  <c r="Q32" i="5" s="1"/>
  <c r="Q6" i="5"/>
  <c r="Q12" i="5" a="1"/>
  <c r="Q12" i="5" s="1"/>
  <c r="Q17" i="5" a="1"/>
  <c r="Q17" i="5" s="1"/>
  <c r="Q11" i="5" a="1"/>
  <c r="Q11" i="5" s="1"/>
  <c r="Q16" i="5" a="1"/>
  <c r="Q16" i="5" s="1"/>
  <c r="Q9" i="5" a="1"/>
  <c r="Q9" i="5" s="1"/>
  <c r="Q10" i="5" a="1"/>
  <c r="Q10" i="5" s="1"/>
  <c r="Q13" i="5" a="1"/>
  <c r="Q13" i="5" s="1"/>
  <c r="Q14" i="5" a="1"/>
  <c r="Q14" i="5" s="1"/>
  <c r="Q15" i="5" a="1"/>
  <c r="Q15" i="5" s="1"/>
  <c r="Q20" i="5" a="1"/>
  <c r="Q20" i="5" s="1"/>
  <c r="Q26" i="5" a="1"/>
  <c r="Q26" i="5" s="1"/>
  <c r="Q19" i="5" a="1"/>
  <c r="Q19" i="5" s="1"/>
  <c r="Q21" i="5" a="1"/>
  <c r="Q21" i="5" s="1"/>
  <c r="Q23" i="5" a="1"/>
  <c r="Q23" i="5" s="1"/>
  <c r="Q25" i="5" a="1"/>
  <c r="Q25" i="5" s="1"/>
  <c r="Q18" i="5" a="1"/>
  <c r="Q18" i="5" s="1"/>
  <c r="Q22" i="5" a="1"/>
  <c r="Q22" i="5" s="1"/>
  <c r="Q24" i="5" a="1"/>
  <c r="Q24" i="5" s="1"/>
  <c r="Q28" i="5" a="1"/>
  <c r="Q28" i="5" s="1"/>
  <c r="Q30" i="5" a="1"/>
  <c r="Q30" i="5" s="1"/>
  <c r="Q27" i="5" a="1"/>
  <c r="Q27" i="5" s="1"/>
  <c r="Q29" i="5" a="1"/>
  <c r="Q29" i="5" s="1"/>
  <c r="Q31" i="5" a="1"/>
  <c r="Q31" i="5" s="1"/>
  <c r="S7" i="5" l="1"/>
  <c r="S8" i="5" s="1"/>
  <c r="R37" i="5" a="1"/>
  <c r="R37" i="5" s="1"/>
  <c r="R38" i="5" a="1"/>
  <c r="R38" i="5" s="1"/>
  <c r="R41" i="5" a="1"/>
  <c r="R41" i="5" s="1"/>
  <c r="R43" i="5" a="1"/>
  <c r="R43" i="5" s="1"/>
  <c r="R45" i="5" a="1"/>
  <c r="R45" i="5" s="1"/>
  <c r="R48" i="5" a="1"/>
  <c r="R48" i="5" s="1"/>
  <c r="R50" i="5" a="1"/>
  <c r="R50" i="5" s="1"/>
  <c r="R53" i="5" a="1"/>
  <c r="R53" i="5" s="1"/>
  <c r="R42" i="5" a="1"/>
  <c r="R42" i="5" s="1"/>
  <c r="R49" i="5" a="1"/>
  <c r="R49" i="5" s="1"/>
  <c r="R55" i="5" a="1"/>
  <c r="R55" i="5" s="1"/>
  <c r="R39" i="5" a="1"/>
  <c r="R39" i="5" s="1"/>
  <c r="R40" i="5" a="1"/>
  <c r="R40" i="5" s="1"/>
  <c r="R44" i="5" a="1"/>
  <c r="R44" i="5" s="1"/>
  <c r="R46" i="5" a="1"/>
  <c r="R46" i="5" s="1"/>
  <c r="R52" i="5" a="1"/>
  <c r="R52" i="5" s="1"/>
  <c r="R56" i="5" a="1"/>
  <c r="R56" i="5" s="1"/>
  <c r="R47" i="5" a="1"/>
  <c r="R47" i="5" s="1"/>
  <c r="R51" i="5" a="1"/>
  <c r="R51" i="5" s="1"/>
  <c r="R54" i="5" a="1"/>
  <c r="R54" i="5" s="1"/>
  <c r="R6" i="5"/>
  <c r="R35" i="5" a="1"/>
  <c r="R35" i="5" s="1"/>
  <c r="R34" i="5" a="1"/>
  <c r="R34" i="5" s="1"/>
  <c r="R32" i="5" a="1"/>
  <c r="R32" i="5" s="1"/>
  <c r="R33" i="5" a="1"/>
  <c r="R33" i="5" s="1"/>
  <c r="R36" i="5" a="1"/>
  <c r="R36" i="5" s="1"/>
  <c r="R9" i="5" a="1"/>
  <c r="R9" i="5" s="1"/>
  <c r="R10" i="5" a="1"/>
  <c r="R10" i="5" s="1"/>
  <c r="R13" i="5" a="1"/>
  <c r="R13" i="5" s="1"/>
  <c r="R14" i="5" a="1"/>
  <c r="R14" i="5" s="1"/>
  <c r="R15" i="5" a="1"/>
  <c r="R15" i="5" s="1"/>
  <c r="R12" i="5" a="1"/>
  <c r="R12" i="5" s="1"/>
  <c r="R17" i="5" a="1"/>
  <c r="R17" i="5" s="1"/>
  <c r="R11" i="5" a="1"/>
  <c r="R11" i="5" s="1"/>
  <c r="R16" i="5" a="1"/>
  <c r="R16" i="5" s="1"/>
  <c r="R19" i="5" a="1"/>
  <c r="R19" i="5" s="1"/>
  <c r="R22" i="5" a="1"/>
  <c r="R22" i="5" s="1"/>
  <c r="R24" i="5" a="1"/>
  <c r="R24" i="5" s="1"/>
  <c r="R18" i="5" a="1"/>
  <c r="R18" i="5" s="1"/>
  <c r="R20" i="5" a="1"/>
  <c r="R20" i="5" s="1"/>
  <c r="R21" i="5" a="1"/>
  <c r="R21" i="5" s="1"/>
  <c r="R23" i="5" a="1"/>
  <c r="R23" i="5" s="1"/>
  <c r="R25" i="5" a="1"/>
  <c r="R25" i="5" s="1"/>
  <c r="R26" i="5" a="1"/>
  <c r="R26" i="5" s="1"/>
  <c r="R27" i="5" a="1"/>
  <c r="R27" i="5" s="1"/>
  <c r="R31" i="5" a="1"/>
  <c r="R31" i="5" s="1"/>
  <c r="R28" i="5" a="1"/>
  <c r="R28" i="5" s="1"/>
  <c r="R30" i="5" a="1"/>
  <c r="R30" i="5" s="1"/>
  <c r="R29" i="5" a="1"/>
  <c r="R29" i="5" s="1"/>
  <c r="T7" i="5" l="1"/>
  <c r="T8" i="5" s="1"/>
  <c r="S44" i="5" a="1"/>
  <c r="S44" i="5" s="1"/>
  <c r="S37" i="5" a="1"/>
  <c r="S37" i="5" s="1"/>
  <c r="S40" i="5" a="1"/>
  <c r="S40" i="5" s="1"/>
  <c r="S41" i="5" a="1"/>
  <c r="S41" i="5" s="1"/>
  <c r="S46" i="5" a="1"/>
  <c r="S46" i="5" s="1"/>
  <c r="S52" i="5" a="1"/>
  <c r="S52" i="5" s="1"/>
  <c r="S55" i="5" a="1"/>
  <c r="S55" i="5" s="1"/>
  <c r="S42" i="5" a="1"/>
  <c r="S42" i="5" s="1"/>
  <c r="S45" i="5" a="1"/>
  <c r="S45" i="5" s="1"/>
  <c r="S53" i="5" a="1"/>
  <c r="S53" i="5" s="1"/>
  <c r="S49" i="5" a="1"/>
  <c r="S49" i="5" s="1"/>
  <c r="S50" i="5" a="1"/>
  <c r="S50" i="5" s="1"/>
  <c r="S38" i="5" a="1"/>
  <c r="S38" i="5" s="1"/>
  <c r="S39" i="5" a="1"/>
  <c r="S39" i="5" s="1"/>
  <c r="S48" i="5" a="1"/>
  <c r="S48" i="5" s="1"/>
  <c r="S43" i="5" a="1"/>
  <c r="S43" i="5" s="1"/>
  <c r="S56" i="5" a="1"/>
  <c r="S56" i="5" s="1"/>
  <c r="S54" i="5" a="1"/>
  <c r="S54" i="5" s="1"/>
  <c r="S47" i="5" a="1"/>
  <c r="S47" i="5" s="1"/>
  <c r="S51" i="5" a="1"/>
  <c r="S51" i="5" s="1"/>
  <c r="S32" i="5" a="1"/>
  <c r="S32" i="5" s="1"/>
  <c r="S36" i="5" a="1"/>
  <c r="S36" i="5" s="1"/>
  <c r="S35" i="5" a="1"/>
  <c r="S35" i="5" s="1"/>
  <c r="S33" i="5" a="1"/>
  <c r="S33" i="5" s="1"/>
  <c r="S34" i="5" a="1"/>
  <c r="S34" i="5" s="1"/>
  <c r="S6" i="5"/>
  <c r="S11" i="5" a="1"/>
  <c r="S11" i="5" s="1"/>
  <c r="S16" i="5" a="1"/>
  <c r="S16" i="5" s="1"/>
  <c r="S9" i="5" a="1"/>
  <c r="S9" i="5" s="1"/>
  <c r="S10" i="5" a="1"/>
  <c r="S10" i="5" s="1"/>
  <c r="S13" i="5" a="1"/>
  <c r="S13" i="5" s="1"/>
  <c r="S15" i="5" a="1"/>
  <c r="S15" i="5" s="1"/>
  <c r="S14" i="5" a="1"/>
  <c r="S14" i="5" s="1"/>
  <c r="S12" i="5" a="1"/>
  <c r="S12" i="5" s="1"/>
  <c r="S17" i="5" a="1"/>
  <c r="S17" i="5" s="1"/>
  <c r="S20" i="5" a="1"/>
  <c r="S20" i="5" s="1"/>
  <c r="S21" i="5" a="1"/>
  <c r="S21" i="5" s="1"/>
  <c r="S23" i="5" a="1"/>
  <c r="S23" i="5" s="1"/>
  <c r="S25" i="5" a="1"/>
  <c r="S25" i="5" s="1"/>
  <c r="S19" i="5" a="1"/>
  <c r="S19" i="5" s="1"/>
  <c r="S22" i="5" a="1"/>
  <c r="S22" i="5" s="1"/>
  <c r="S24" i="5" a="1"/>
  <c r="S24" i="5" s="1"/>
  <c r="S18" i="5" a="1"/>
  <c r="S18" i="5" s="1"/>
  <c r="S26" i="5" a="1"/>
  <c r="S26" i="5" s="1"/>
  <c r="S27" i="5" a="1"/>
  <c r="S27" i="5" s="1"/>
  <c r="S29" i="5" a="1"/>
  <c r="S29" i="5" s="1"/>
  <c r="S31" i="5" a="1"/>
  <c r="S31" i="5" s="1"/>
  <c r="S28" i="5" a="1"/>
  <c r="S28" i="5" s="1"/>
  <c r="S30" i="5" a="1"/>
  <c r="S30" i="5" s="1"/>
  <c r="U7" i="5" l="1"/>
  <c r="U8" i="5" s="1"/>
  <c r="T39" i="5" a="1"/>
  <c r="T39" i="5" s="1"/>
  <c r="T46" i="5" a="1"/>
  <c r="T46" i="5" s="1"/>
  <c r="T49" i="5" a="1"/>
  <c r="T49" i="5" s="1"/>
  <c r="T37" i="5" a="1"/>
  <c r="T37" i="5" s="1"/>
  <c r="T41" i="5" a="1"/>
  <c r="T41" i="5" s="1"/>
  <c r="T38" i="5" a="1"/>
  <c r="T38" i="5" s="1"/>
  <c r="T48" i="5" a="1"/>
  <c r="T48" i="5" s="1"/>
  <c r="T52" i="5" a="1"/>
  <c r="T52" i="5" s="1"/>
  <c r="T42" i="5" a="1"/>
  <c r="T42" i="5" s="1"/>
  <c r="T45" i="5" a="1"/>
  <c r="T45" i="5" s="1"/>
  <c r="T53" i="5" a="1"/>
  <c r="T53" i="5" s="1"/>
  <c r="T55" i="5" a="1"/>
  <c r="T55" i="5" s="1"/>
  <c r="T50" i="5" a="1"/>
  <c r="T50" i="5" s="1"/>
  <c r="T44" i="5" a="1"/>
  <c r="T44" i="5" s="1"/>
  <c r="T54" i="5" a="1"/>
  <c r="T54" i="5" s="1"/>
  <c r="T51" i="5" a="1"/>
  <c r="T51" i="5" s="1"/>
  <c r="T43" i="5" a="1"/>
  <c r="T43" i="5" s="1"/>
  <c r="T56" i="5" a="1"/>
  <c r="T56" i="5" s="1"/>
  <c r="T40" i="5" a="1"/>
  <c r="T40" i="5" s="1"/>
  <c r="T47" i="5" a="1"/>
  <c r="T47" i="5" s="1"/>
  <c r="T32" i="5" a="1"/>
  <c r="T32" i="5" s="1"/>
  <c r="T34" i="5" a="1"/>
  <c r="T34" i="5" s="1"/>
  <c r="T6" i="5"/>
  <c r="T33" i="5" a="1"/>
  <c r="T33" i="5" s="1"/>
  <c r="T35" i="5" a="1"/>
  <c r="T35" i="5" s="1"/>
  <c r="T36" i="5" a="1"/>
  <c r="T36" i="5" s="1"/>
  <c r="T12" i="5" a="1"/>
  <c r="T12" i="5" s="1"/>
  <c r="T17" i="5" a="1"/>
  <c r="T17" i="5" s="1"/>
  <c r="T11" i="5" a="1"/>
  <c r="T11" i="5" s="1"/>
  <c r="T16" i="5" a="1"/>
  <c r="T16" i="5" s="1"/>
  <c r="T9" i="5" a="1"/>
  <c r="T9" i="5" s="1"/>
  <c r="T10" i="5" a="1"/>
  <c r="T10" i="5" s="1"/>
  <c r="T15" i="5" a="1"/>
  <c r="T15" i="5" s="1"/>
  <c r="T13" i="5" a="1"/>
  <c r="T13" i="5" s="1"/>
  <c r="T14" i="5" a="1"/>
  <c r="T14" i="5" s="1"/>
  <c r="T18" i="5" a="1"/>
  <c r="T18" i="5" s="1"/>
  <c r="T20" i="5" a="1"/>
  <c r="T20" i="5" s="1"/>
  <c r="T23" i="5" a="1"/>
  <c r="T23" i="5" s="1"/>
  <c r="T25" i="5" a="1"/>
  <c r="T25" i="5" s="1"/>
  <c r="T21" i="5" a="1"/>
  <c r="T21" i="5" s="1"/>
  <c r="T22" i="5" a="1"/>
  <c r="T22" i="5" s="1"/>
  <c r="T24" i="5" a="1"/>
  <c r="T24" i="5" s="1"/>
  <c r="T19" i="5" a="1"/>
  <c r="T19" i="5" s="1"/>
  <c r="T28" i="5" a="1"/>
  <c r="T28" i="5" s="1"/>
  <c r="T26" i="5" a="1"/>
  <c r="T26" i="5" s="1"/>
  <c r="T30" i="5" a="1"/>
  <c r="T30" i="5" s="1"/>
  <c r="T27" i="5" a="1"/>
  <c r="T27" i="5" s="1"/>
  <c r="T29" i="5" a="1"/>
  <c r="T29" i="5" s="1"/>
  <c r="T31" i="5" a="1"/>
  <c r="T31" i="5" s="1"/>
  <c r="V7" i="5" l="1"/>
  <c r="V8" i="5" s="1"/>
  <c r="U37" i="5" a="1"/>
  <c r="U37" i="5" s="1"/>
  <c r="U38" i="5" a="1"/>
  <c r="U38" i="5" s="1"/>
  <c r="U39" i="5" a="1"/>
  <c r="U39" i="5" s="1"/>
  <c r="U42" i="5" a="1"/>
  <c r="U42" i="5" s="1"/>
  <c r="U45" i="5" a="1"/>
  <c r="U45" i="5" s="1"/>
  <c r="U48" i="5" a="1"/>
  <c r="U48" i="5" s="1"/>
  <c r="U44" i="5" a="1"/>
  <c r="U44" i="5" s="1"/>
  <c r="U41" i="5" a="1"/>
  <c r="U41" i="5" s="1"/>
  <c r="U52" i="5" a="1"/>
  <c r="U52" i="5" s="1"/>
  <c r="U49" i="5" a="1"/>
  <c r="U49" i="5" s="1"/>
  <c r="U53" i="5" a="1"/>
  <c r="U53" i="5" s="1"/>
  <c r="U46" i="5" a="1"/>
  <c r="U46" i="5" s="1"/>
  <c r="U50" i="5" a="1"/>
  <c r="U50" i="5" s="1"/>
  <c r="U55" i="5" a="1"/>
  <c r="U55" i="5" s="1"/>
  <c r="U40" i="5" a="1"/>
  <c r="U40" i="5" s="1"/>
  <c r="U51" i="5" a="1"/>
  <c r="U51" i="5" s="1"/>
  <c r="U47" i="5" a="1"/>
  <c r="U47" i="5" s="1"/>
  <c r="U56" i="5" a="1"/>
  <c r="U56" i="5" s="1"/>
  <c r="U54" i="5" a="1"/>
  <c r="U54" i="5" s="1"/>
  <c r="U43" i="5" a="1"/>
  <c r="U43" i="5" s="1"/>
  <c r="U34" i="5" a="1"/>
  <c r="U34" i="5" s="1"/>
  <c r="U36" i="5" a="1"/>
  <c r="U36" i="5" s="1"/>
  <c r="U33" i="5" a="1"/>
  <c r="U33" i="5" s="1"/>
  <c r="U35" i="5" a="1"/>
  <c r="U35" i="5" s="1"/>
  <c r="U6" i="5"/>
  <c r="U32" i="5" a="1"/>
  <c r="U32" i="5" s="1"/>
  <c r="U13" i="5" a="1"/>
  <c r="U13" i="5" s="1"/>
  <c r="U12" i="5" a="1"/>
  <c r="U12" i="5" s="1"/>
  <c r="U14" i="5" a="1"/>
  <c r="U14" i="5" s="1"/>
  <c r="U17" i="5" a="1"/>
  <c r="U17" i="5" s="1"/>
  <c r="U11" i="5" a="1"/>
  <c r="U11" i="5" s="1"/>
  <c r="U16" i="5" a="1"/>
  <c r="U16" i="5" s="1"/>
  <c r="U9" i="5" a="1"/>
  <c r="U9" i="5" s="1"/>
  <c r="U10" i="5" a="1"/>
  <c r="U10" i="5" s="1"/>
  <c r="U15" i="5" a="1"/>
  <c r="U15" i="5" s="1"/>
  <c r="U19" i="5" a="1"/>
  <c r="U19" i="5" s="1"/>
  <c r="U22" i="5" a="1"/>
  <c r="U22" i="5" s="1"/>
  <c r="U18" i="5" a="1"/>
  <c r="U18" i="5" s="1"/>
  <c r="U26" i="5" a="1"/>
  <c r="U26" i="5" s="1"/>
  <c r="U23" i="5" a="1"/>
  <c r="U23" i="5" s="1"/>
  <c r="U25" i="5" a="1"/>
  <c r="U25" i="5" s="1"/>
  <c r="U20" i="5" a="1"/>
  <c r="U20" i="5" s="1"/>
  <c r="U21" i="5" a="1"/>
  <c r="U21" i="5" s="1"/>
  <c r="U24" i="5" a="1"/>
  <c r="U24" i="5" s="1"/>
  <c r="U29" i="5" a="1"/>
  <c r="U29" i="5" s="1"/>
  <c r="U31" i="5" a="1"/>
  <c r="U31" i="5" s="1"/>
  <c r="U28" i="5" a="1"/>
  <c r="U28" i="5" s="1"/>
  <c r="U30" i="5" a="1"/>
  <c r="U30" i="5" s="1"/>
  <c r="U27" i="5" a="1"/>
  <c r="U27" i="5" s="1"/>
  <c r="W7" i="5" l="1"/>
  <c r="W8" i="5" s="1"/>
  <c r="V38" i="5" a="1"/>
  <c r="V38" i="5" s="1"/>
  <c r="V44" i="5" a="1"/>
  <c r="V44" i="5" s="1"/>
  <c r="V45" i="5" a="1"/>
  <c r="V45" i="5" s="1"/>
  <c r="V50" i="5" a="1"/>
  <c r="V50" i="5" s="1"/>
  <c r="V55" i="5" a="1"/>
  <c r="V55" i="5" s="1"/>
  <c r="V39" i="5" a="1"/>
  <c r="V39" i="5" s="1"/>
  <c r="V42" i="5" a="1"/>
  <c r="V42" i="5" s="1"/>
  <c r="V46" i="5" a="1"/>
  <c r="V46" i="5" s="1"/>
  <c r="V47" i="5" a="1"/>
  <c r="V47" i="5" s="1"/>
  <c r="V51" i="5" a="1"/>
  <c r="V51" i="5" s="1"/>
  <c r="V37" i="5" a="1"/>
  <c r="V37" i="5" s="1"/>
  <c r="V41" i="5" a="1"/>
  <c r="V41" i="5" s="1"/>
  <c r="V48" i="5" a="1"/>
  <c r="V48" i="5" s="1"/>
  <c r="V52" i="5" a="1"/>
  <c r="V52" i="5" s="1"/>
  <c r="V49" i="5" a="1"/>
  <c r="V49" i="5" s="1"/>
  <c r="V53" i="5" a="1"/>
  <c r="V53" i="5" s="1"/>
  <c r="V43" i="5" a="1"/>
  <c r="V43" i="5" s="1"/>
  <c r="V56" i="5" a="1"/>
  <c r="V56" i="5" s="1"/>
  <c r="V40" i="5" a="1"/>
  <c r="V40" i="5" s="1"/>
  <c r="V54" i="5" a="1"/>
  <c r="V54" i="5" s="1"/>
  <c r="V36" i="5" a="1"/>
  <c r="V36" i="5" s="1"/>
  <c r="V33" i="5" a="1"/>
  <c r="V33" i="5" s="1"/>
  <c r="V34" i="5" a="1"/>
  <c r="V34" i="5" s="1"/>
  <c r="V35" i="5" a="1"/>
  <c r="V35" i="5" s="1"/>
  <c r="V32" i="5" a="1"/>
  <c r="V32" i="5" s="1"/>
  <c r="V6" i="5"/>
  <c r="V9" i="5" a="1"/>
  <c r="V9" i="5" s="1"/>
  <c r="V10" i="5" a="1"/>
  <c r="V10" i="5" s="1"/>
  <c r="V15" i="5" a="1"/>
  <c r="V15" i="5" s="1"/>
  <c r="V13" i="5" a="1"/>
  <c r="V13" i="5" s="1"/>
  <c r="V12" i="5" a="1"/>
  <c r="V12" i="5" s="1"/>
  <c r="V14" i="5" a="1"/>
  <c r="V14" i="5" s="1"/>
  <c r="V17" i="5" a="1"/>
  <c r="V17" i="5" s="1"/>
  <c r="V11" i="5" a="1"/>
  <c r="V11" i="5" s="1"/>
  <c r="V16" i="5" a="1"/>
  <c r="V16" i="5" s="1"/>
  <c r="V20" i="5" a="1"/>
  <c r="V20" i="5" s="1"/>
  <c r="V21" i="5" a="1"/>
  <c r="V21" i="5" s="1"/>
  <c r="V23" i="5" a="1"/>
  <c r="V23" i="5" s="1"/>
  <c r="V24" i="5" a="1"/>
  <c r="V24" i="5" s="1"/>
  <c r="V19" i="5" a="1"/>
  <c r="V19" i="5" s="1"/>
  <c r="V22" i="5" a="1"/>
  <c r="V22" i="5" s="1"/>
  <c r="V18" i="5" a="1"/>
  <c r="V18" i="5" s="1"/>
  <c r="V25" i="5" a="1"/>
  <c r="V25" i="5" s="1"/>
  <c r="V27" i="5" a="1"/>
  <c r="V27" i="5" s="1"/>
  <c r="V30" i="5" a="1"/>
  <c r="V30" i="5" s="1"/>
  <c r="V29" i="5" a="1"/>
  <c r="V29" i="5" s="1"/>
  <c r="V26" i="5" a="1"/>
  <c r="V26" i="5" s="1"/>
  <c r="V31" i="5" a="1"/>
  <c r="V31" i="5" s="1"/>
  <c r="V28" i="5" a="1"/>
  <c r="V28" i="5" s="1"/>
  <c r="X7" i="5" l="1"/>
  <c r="X8" i="5" s="1"/>
  <c r="W39" i="5" a="1"/>
  <c r="W39" i="5" s="1"/>
  <c r="W40" i="5" a="1"/>
  <c r="W40" i="5" s="1"/>
  <c r="W42" i="5" a="1"/>
  <c r="W42" i="5" s="1"/>
  <c r="W37" i="5" a="1"/>
  <c r="W37" i="5" s="1"/>
  <c r="W41" i="5" a="1"/>
  <c r="W41" i="5" s="1"/>
  <c r="W52" i="5" a="1"/>
  <c r="W52" i="5" s="1"/>
  <c r="W38" i="5" a="1"/>
  <c r="W38" i="5" s="1"/>
  <c r="W49" i="5" a="1"/>
  <c r="W49" i="5" s="1"/>
  <c r="W53" i="5" a="1"/>
  <c r="W53" i="5" s="1"/>
  <c r="W44" i="5" a="1"/>
  <c r="W44" i="5" s="1"/>
  <c r="W46" i="5" a="1"/>
  <c r="W46" i="5" s="1"/>
  <c r="W50" i="5" a="1"/>
  <c r="W50" i="5" s="1"/>
  <c r="W55" i="5" a="1"/>
  <c r="W55" i="5" s="1"/>
  <c r="W43" i="5" a="1"/>
  <c r="W43" i="5" s="1"/>
  <c r="W45" i="5" a="1"/>
  <c r="W45" i="5" s="1"/>
  <c r="W48" i="5" a="1"/>
  <c r="W48" i="5" s="1"/>
  <c r="W56" i="5" a="1"/>
  <c r="W56" i="5" s="1"/>
  <c r="W54" i="5" a="1"/>
  <c r="W54" i="5" s="1"/>
  <c r="W47" i="5" a="1"/>
  <c r="W47" i="5" s="1"/>
  <c r="W51" i="5" a="1"/>
  <c r="W51" i="5" s="1"/>
  <c r="W36" i="5" a="1"/>
  <c r="W36" i="5" s="1"/>
  <c r="W32" i="5" a="1"/>
  <c r="W32" i="5" s="1"/>
  <c r="W34" i="5" a="1"/>
  <c r="W34" i="5" s="1"/>
  <c r="W6" i="5"/>
  <c r="W33" i="5" a="1"/>
  <c r="W33" i="5" s="1"/>
  <c r="W35" i="5" a="1"/>
  <c r="W35" i="5" s="1"/>
  <c r="W11" i="5" a="1"/>
  <c r="W11" i="5" s="1"/>
  <c r="W16" i="5" a="1"/>
  <c r="W16" i="5" s="1"/>
  <c r="W9" i="5" a="1"/>
  <c r="W9" i="5" s="1"/>
  <c r="W10" i="5" a="1"/>
  <c r="W10" i="5" s="1"/>
  <c r="W13" i="5" a="1"/>
  <c r="W13" i="5" s="1"/>
  <c r="W15" i="5" a="1"/>
  <c r="W15" i="5" s="1"/>
  <c r="W12" i="5" a="1"/>
  <c r="W12" i="5" s="1"/>
  <c r="W14" i="5" a="1"/>
  <c r="W14" i="5" s="1"/>
  <c r="W17" i="5" a="1"/>
  <c r="W17" i="5" s="1"/>
  <c r="W25" i="5" a="1"/>
  <c r="W25" i="5" s="1"/>
  <c r="W20" i="5" a="1"/>
  <c r="W20" i="5" s="1"/>
  <c r="W21" i="5" a="1"/>
  <c r="W21" i="5" s="1"/>
  <c r="W23" i="5" a="1"/>
  <c r="W23" i="5" s="1"/>
  <c r="W19" i="5" a="1"/>
  <c r="W19" i="5" s="1"/>
  <c r="W24" i="5" a="1"/>
  <c r="W24" i="5" s="1"/>
  <c r="W18" i="5" a="1"/>
  <c r="W18" i="5" s="1"/>
  <c r="W22" i="5" a="1"/>
  <c r="W22" i="5" s="1"/>
  <c r="W26" i="5" a="1"/>
  <c r="W26" i="5" s="1"/>
  <c r="W28" i="5" a="1"/>
  <c r="W28" i="5" s="1"/>
  <c r="W31" i="5" a="1"/>
  <c r="W31" i="5" s="1"/>
  <c r="W27" i="5" a="1"/>
  <c r="W27" i="5" s="1"/>
  <c r="W30" i="5" a="1"/>
  <c r="W30" i="5" s="1"/>
  <c r="W29" i="5" a="1"/>
  <c r="W29" i="5" s="1"/>
  <c r="Y7" i="5" l="1"/>
  <c r="Y8" i="5" s="1"/>
  <c r="X41" i="5" a="1"/>
  <c r="X41" i="5" s="1"/>
  <c r="X46" i="5" a="1"/>
  <c r="X46" i="5" s="1"/>
  <c r="X47" i="5" a="1"/>
  <c r="X47" i="5" s="1"/>
  <c r="X53" i="5" a="1"/>
  <c r="X53" i="5" s="1"/>
  <c r="X54" i="5" a="1"/>
  <c r="X54" i="5" s="1"/>
  <c r="X37" i="5" a="1"/>
  <c r="X37" i="5" s="1"/>
  <c r="X40" i="5" a="1"/>
  <c r="X40" i="5" s="1"/>
  <c r="X45" i="5" a="1"/>
  <c r="X45" i="5" s="1"/>
  <c r="X48" i="5" a="1"/>
  <c r="X48" i="5" s="1"/>
  <c r="X39" i="5" a="1"/>
  <c r="X39" i="5" s="1"/>
  <c r="X49" i="5" a="1"/>
  <c r="X49" i="5" s="1"/>
  <c r="X51" i="5" a="1"/>
  <c r="X51" i="5" s="1"/>
  <c r="X38" i="5" a="1"/>
  <c r="X38" i="5" s="1"/>
  <c r="X44" i="5" a="1"/>
  <c r="X44" i="5" s="1"/>
  <c r="X50" i="5" a="1"/>
  <c r="X50" i="5" s="1"/>
  <c r="X55" i="5" a="1"/>
  <c r="X55" i="5" s="1"/>
  <c r="X42" i="5" a="1"/>
  <c r="X42" i="5" s="1"/>
  <c r="X43" i="5" a="1"/>
  <c r="X43" i="5" s="1"/>
  <c r="X56" i="5" a="1"/>
  <c r="X56" i="5" s="1"/>
  <c r="X52" i="5" a="1"/>
  <c r="X52" i="5" s="1"/>
  <c r="X36" i="5" a="1"/>
  <c r="X36" i="5" s="1"/>
  <c r="X35" i="5" a="1"/>
  <c r="X35" i="5" s="1"/>
  <c r="X34" i="5" a="1"/>
  <c r="X34" i="5" s="1"/>
  <c r="X33" i="5" a="1"/>
  <c r="X33" i="5" s="1"/>
  <c r="X6" i="5"/>
  <c r="X32" i="5" a="1"/>
  <c r="X32" i="5" s="1"/>
  <c r="X12" i="5" a="1"/>
  <c r="X12" i="5" s="1"/>
  <c r="X17" i="5" a="1"/>
  <c r="X17" i="5" s="1"/>
  <c r="X11" i="5" a="1"/>
  <c r="X11" i="5" s="1"/>
  <c r="X14" i="5" a="1"/>
  <c r="X14" i="5" s="1"/>
  <c r="X10" i="5" a="1"/>
  <c r="X10" i="5" s="1"/>
  <c r="X16" i="5" a="1"/>
  <c r="X16" i="5" s="1"/>
  <c r="X9" i="5" a="1"/>
  <c r="X9" i="5" s="1"/>
  <c r="X13" i="5" a="1"/>
  <c r="X13" i="5" s="1"/>
  <c r="X15" i="5" a="1"/>
  <c r="X15" i="5" s="1"/>
  <c r="X18" i="5" a="1"/>
  <c r="X18" i="5" s="1"/>
  <c r="X22" i="5" a="1"/>
  <c r="X22" i="5" s="1"/>
  <c r="X20" i="5" a="1"/>
  <c r="X20" i="5" s="1"/>
  <c r="X21" i="5" a="1"/>
  <c r="X21" i="5" s="1"/>
  <c r="X25" i="5" a="1"/>
  <c r="X25" i="5" s="1"/>
  <c r="X19" i="5" a="1"/>
  <c r="X19" i="5" s="1"/>
  <c r="X23" i="5" a="1"/>
  <c r="X23" i="5" s="1"/>
  <c r="X24" i="5" a="1"/>
  <c r="X24" i="5" s="1"/>
  <c r="X29" i="5" a="1"/>
  <c r="X29" i="5" s="1"/>
  <c r="X31" i="5" a="1"/>
  <c r="X31" i="5" s="1"/>
  <c r="X27" i="5" a="1"/>
  <c r="X27" i="5" s="1"/>
  <c r="X28" i="5" a="1"/>
  <c r="X28" i="5" s="1"/>
  <c r="X26" i="5" a="1"/>
  <c r="X26" i="5" s="1"/>
  <c r="X30" i="5" a="1"/>
  <c r="X30" i="5" s="1"/>
  <c r="Z7" i="5" l="1"/>
  <c r="Z8" i="5" s="1"/>
  <c r="Y37" i="5" a="1"/>
  <c r="Y37" i="5" s="1"/>
  <c r="Y38" i="5" a="1"/>
  <c r="Y38" i="5" s="1"/>
  <c r="Y45" i="5" a="1"/>
  <c r="Y45" i="5" s="1"/>
  <c r="Y39" i="5" a="1"/>
  <c r="Y39" i="5" s="1"/>
  <c r="Y42" i="5" a="1"/>
  <c r="Y42" i="5" s="1"/>
  <c r="Y43" i="5" a="1"/>
  <c r="Y43" i="5" s="1"/>
  <c r="Y44" i="5" a="1"/>
  <c r="Y44" i="5" s="1"/>
  <c r="Y48" i="5" a="1"/>
  <c r="Y48" i="5" s="1"/>
  <c r="Y50" i="5" a="1"/>
  <c r="Y50" i="5" s="1"/>
  <c r="Y51" i="5" a="1"/>
  <c r="Y51" i="5" s="1"/>
  <c r="Y52" i="5" a="1"/>
  <c r="Y52" i="5" s="1"/>
  <c r="Y54" i="5" a="1"/>
  <c r="Y54" i="5" s="1"/>
  <c r="Y56" i="5" a="1"/>
  <c r="Y56" i="5" s="1"/>
  <c r="Y47" i="5" a="1"/>
  <c r="Y47" i="5" s="1"/>
  <c r="Y46" i="5" a="1"/>
  <c r="Y46" i="5" s="1"/>
  <c r="Y49" i="5" a="1"/>
  <c r="Y49" i="5" s="1"/>
  <c r="Y53" i="5" a="1"/>
  <c r="Y53" i="5" s="1"/>
  <c r="Y40" i="5" a="1"/>
  <c r="Y40" i="5" s="1"/>
  <c r="Y41" i="5" a="1"/>
  <c r="Y41" i="5" s="1"/>
  <c r="Y55" i="5" a="1"/>
  <c r="Y55" i="5" s="1"/>
  <c r="Y33" i="5" a="1"/>
  <c r="Y33" i="5" s="1"/>
  <c r="Y35" i="5" a="1"/>
  <c r="Y35" i="5" s="1"/>
  <c r="Y32" i="5" a="1"/>
  <c r="Y32" i="5" s="1"/>
  <c r="Y34" i="5" a="1"/>
  <c r="Y34" i="5" s="1"/>
  <c r="Y36" i="5" a="1"/>
  <c r="Y36" i="5" s="1"/>
  <c r="Y6" i="5"/>
  <c r="Y9" i="5" a="1"/>
  <c r="Y9" i="5" s="1"/>
  <c r="Y10" i="5" a="1"/>
  <c r="Y10" i="5" s="1"/>
  <c r="Y13" i="5" a="1"/>
  <c r="Y13" i="5" s="1"/>
  <c r="Y12" i="5" a="1"/>
  <c r="Y12" i="5" s="1"/>
  <c r="Y15" i="5" a="1"/>
  <c r="Y15" i="5" s="1"/>
  <c r="Y11" i="5" a="1"/>
  <c r="Y11" i="5" s="1"/>
  <c r="Y14" i="5" a="1"/>
  <c r="Y14" i="5" s="1"/>
  <c r="Y17" i="5" a="1"/>
  <c r="Y17" i="5" s="1"/>
  <c r="Y16" i="5" a="1"/>
  <c r="Y16" i="5" s="1"/>
  <c r="Y19" i="5" a="1"/>
  <c r="Y19" i="5" s="1"/>
  <c r="Y23" i="5" a="1"/>
  <c r="Y23" i="5" s="1"/>
  <c r="Y24" i="5" a="1"/>
  <c r="Y24" i="5" s="1"/>
  <c r="Y18" i="5" a="1"/>
  <c r="Y18" i="5" s="1"/>
  <c r="Y22" i="5" a="1"/>
  <c r="Y22" i="5" s="1"/>
  <c r="Y20" i="5" a="1"/>
  <c r="Y20" i="5" s="1"/>
  <c r="Y21" i="5" a="1"/>
  <c r="Y21" i="5" s="1"/>
  <c r="Y25" i="5" a="1"/>
  <c r="Y25" i="5" s="1"/>
  <c r="Y26" i="5" a="1"/>
  <c r="Y26" i="5" s="1"/>
  <c r="Y30" i="5" a="1"/>
  <c r="Y30" i="5" s="1"/>
  <c r="Y29" i="5" a="1"/>
  <c r="Y29" i="5" s="1"/>
  <c r="Y27" i="5" a="1"/>
  <c r="Y27" i="5" s="1"/>
  <c r="Y28" i="5" a="1"/>
  <c r="Y28" i="5" s="1"/>
  <c r="Y31" i="5" a="1"/>
  <c r="Y31" i="5" s="1"/>
  <c r="AA7" i="5" l="1"/>
  <c r="AA8" i="5" s="1"/>
  <c r="Z44" i="5" a="1"/>
  <c r="Z44" i="5" s="1"/>
  <c r="Z45" i="5" a="1"/>
  <c r="Z45" i="5" s="1"/>
  <c r="Z49" i="5" a="1"/>
  <c r="Z49" i="5" s="1"/>
  <c r="Z38" i="5" a="1"/>
  <c r="Z38" i="5" s="1"/>
  <c r="Z39" i="5" a="1"/>
  <c r="Z39" i="5" s="1"/>
  <c r="Z41" i="5" a="1"/>
  <c r="Z41" i="5" s="1"/>
  <c r="Z42" i="5" a="1"/>
  <c r="Z42" i="5" s="1"/>
  <c r="Z55" i="5" a="1"/>
  <c r="Z55" i="5" s="1"/>
  <c r="Z48" i="5" a="1"/>
  <c r="Z48" i="5" s="1"/>
  <c r="Z52" i="5" a="1"/>
  <c r="Z52" i="5" s="1"/>
  <c r="Z37" i="5" a="1"/>
  <c r="Z37" i="5" s="1"/>
  <c r="Z46" i="5" a="1"/>
  <c r="Z46" i="5" s="1"/>
  <c r="Z50" i="5" a="1"/>
  <c r="Z50" i="5" s="1"/>
  <c r="Z53" i="5" a="1"/>
  <c r="Z53" i="5" s="1"/>
  <c r="Z43" i="5" a="1"/>
  <c r="Z43" i="5" s="1"/>
  <c r="Z51" i="5" a="1"/>
  <c r="Z51" i="5" s="1"/>
  <c r="Z47" i="5" a="1"/>
  <c r="Z47" i="5" s="1"/>
  <c r="Z40" i="5" a="1"/>
  <c r="Z40" i="5" s="1"/>
  <c r="Z54" i="5" a="1"/>
  <c r="Z54" i="5" s="1"/>
  <c r="Z56" i="5" a="1"/>
  <c r="Z56" i="5" s="1"/>
  <c r="Z33" i="5" a="1"/>
  <c r="Z33" i="5" s="1"/>
  <c r="Z6" i="5"/>
  <c r="Z34" i="5" a="1"/>
  <c r="Z34" i="5" s="1"/>
  <c r="Z36" i="5" a="1"/>
  <c r="Z36" i="5" s="1"/>
  <c r="Z32" i="5" a="1"/>
  <c r="Z32" i="5" s="1"/>
  <c r="Z35" i="5" a="1"/>
  <c r="Z35" i="5" s="1"/>
  <c r="Z11" i="5" a="1"/>
  <c r="Z11" i="5" s="1"/>
  <c r="Z10" i="5" a="1"/>
  <c r="Z10" i="5" s="1"/>
  <c r="Z13" i="5" a="1"/>
  <c r="Z13" i="5" s="1"/>
  <c r="Z16" i="5" a="1"/>
  <c r="Z16" i="5" s="1"/>
  <c r="Z9" i="5" a="1"/>
  <c r="Z9" i="5" s="1"/>
  <c r="Z12" i="5" a="1"/>
  <c r="Z12" i="5" s="1"/>
  <c r="Z15" i="5" a="1"/>
  <c r="Z15" i="5" s="1"/>
  <c r="Z14" i="5" a="1"/>
  <c r="Z14" i="5" s="1"/>
  <c r="Z17" i="5" a="1"/>
  <c r="Z17" i="5" s="1"/>
  <c r="Z20" i="5" a="1"/>
  <c r="Z20" i="5" s="1"/>
  <c r="Z21" i="5" a="1"/>
  <c r="Z21" i="5" s="1"/>
  <c r="Z25" i="5" a="1"/>
  <c r="Z25" i="5" s="1"/>
  <c r="Z23" i="5" a="1"/>
  <c r="Z23" i="5" s="1"/>
  <c r="Z24" i="5" a="1"/>
  <c r="Z24" i="5" s="1"/>
  <c r="Z19" i="5" a="1"/>
  <c r="Z19" i="5" s="1"/>
  <c r="Z22" i="5" a="1"/>
  <c r="Z22" i="5" s="1"/>
  <c r="Z18" i="5" a="1"/>
  <c r="Z18" i="5" s="1"/>
  <c r="Z26" i="5" a="1"/>
  <c r="Z26" i="5" s="1"/>
  <c r="Z31" i="5" a="1"/>
  <c r="Z31" i="5" s="1"/>
  <c r="Z27" i="5" a="1"/>
  <c r="Z27" i="5" s="1"/>
  <c r="Z28" i="5" a="1"/>
  <c r="Z28" i="5" s="1"/>
  <c r="Z30" i="5" a="1"/>
  <c r="Z30" i="5" s="1"/>
  <c r="Z29" i="5" a="1"/>
  <c r="Z29" i="5" s="1"/>
  <c r="AB7" i="5" l="1"/>
  <c r="AB8" i="5" s="1"/>
  <c r="AA39" i="5" a="1"/>
  <c r="AA39" i="5" s="1"/>
  <c r="AA40" i="5" a="1"/>
  <c r="AA40" i="5" s="1"/>
  <c r="AA42" i="5" a="1"/>
  <c r="AA42" i="5" s="1"/>
  <c r="AA46" i="5" a="1"/>
  <c r="AA46" i="5" s="1"/>
  <c r="AA37" i="5" a="1"/>
  <c r="AA37" i="5" s="1"/>
  <c r="AA41" i="5" a="1"/>
  <c r="AA41" i="5" s="1"/>
  <c r="AA43" i="5" a="1"/>
  <c r="AA43" i="5" s="1"/>
  <c r="AA49" i="5" a="1"/>
  <c r="AA49" i="5" s="1"/>
  <c r="AA50" i="5" a="1"/>
  <c r="AA50" i="5" s="1"/>
  <c r="AA53" i="5" a="1"/>
  <c r="AA53" i="5" s="1"/>
  <c r="AA45" i="5" a="1"/>
  <c r="AA45" i="5" s="1"/>
  <c r="AA55" i="5" a="1"/>
  <c r="AA55" i="5" s="1"/>
  <c r="AA52" i="5" a="1"/>
  <c r="AA52" i="5" s="1"/>
  <c r="AA38" i="5" a="1"/>
  <c r="AA38" i="5" s="1"/>
  <c r="AA44" i="5" a="1"/>
  <c r="AA44" i="5" s="1"/>
  <c r="AA48" i="5" a="1"/>
  <c r="AA48" i="5" s="1"/>
  <c r="AA47" i="5" a="1"/>
  <c r="AA47" i="5" s="1"/>
  <c r="AA51" i="5" a="1"/>
  <c r="AA51" i="5" s="1"/>
  <c r="AA56" i="5" a="1"/>
  <c r="AA56" i="5" s="1"/>
  <c r="AA54" i="5" a="1"/>
  <c r="AA54" i="5" s="1"/>
  <c r="AA35" i="5" a="1"/>
  <c r="AA35" i="5" s="1"/>
  <c r="AA33" i="5" a="1"/>
  <c r="AA33" i="5" s="1"/>
  <c r="AA32" i="5" a="1"/>
  <c r="AA32" i="5" s="1"/>
  <c r="AA36" i="5" a="1"/>
  <c r="AA36" i="5" s="1"/>
  <c r="AA34" i="5" a="1"/>
  <c r="AA34" i="5" s="1"/>
  <c r="AA6" i="5"/>
  <c r="AA12" i="5" a="1"/>
  <c r="AA12" i="5" s="1"/>
  <c r="AA14" i="5" a="1"/>
  <c r="AA14" i="5" s="1"/>
  <c r="AA11" i="5" a="1"/>
  <c r="AA11" i="5" s="1"/>
  <c r="AA17" i="5" a="1"/>
  <c r="AA17" i="5" s="1"/>
  <c r="AA10" i="5" a="1"/>
  <c r="AA10" i="5" s="1"/>
  <c r="AA13" i="5" a="1"/>
  <c r="AA13" i="5" s="1"/>
  <c r="AA16" i="5" a="1"/>
  <c r="AA16" i="5" s="1"/>
  <c r="AA9" i="5" a="1"/>
  <c r="AA9" i="5" s="1"/>
  <c r="AA15" i="5" a="1"/>
  <c r="AA15" i="5" s="1"/>
  <c r="AA18" i="5" a="1"/>
  <c r="AA18" i="5" s="1"/>
  <c r="AA21" i="5" a="1"/>
  <c r="AA21" i="5" s="1"/>
  <c r="AA25" i="5" a="1"/>
  <c r="AA25" i="5" s="1"/>
  <c r="AA20" i="5" a="1"/>
  <c r="AA20" i="5" s="1"/>
  <c r="AA23" i="5" a="1"/>
  <c r="AA23" i="5" s="1"/>
  <c r="AA24" i="5" a="1"/>
  <c r="AA24" i="5" s="1"/>
  <c r="AA19" i="5" a="1"/>
  <c r="AA19" i="5" s="1"/>
  <c r="AA22" i="5" a="1"/>
  <c r="AA22" i="5" s="1"/>
  <c r="AA26" i="5" a="1"/>
  <c r="AA26" i="5" s="1"/>
  <c r="AA29" i="5" a="1"/>
  <c r="AA29" i="5" s="1"/>
  <c r="AA27" i="5" a="1"/>
  <c r="AA27" i="5" s="1"/>
  <c r="AA28" i="5" a="1"/>
  <c r="AA28" i="5" s="1"/>
  <c r="AA31" i="5" a="1"/>
  <c r="AA31" i="5" s="1"/>
  <c r="AA30" i="5" a="1"/>
  <c r="AA30" i="5" s="1"/>
  <c r="AC7" i="5" l="1"/>
  <c r="AC8" i="5" s="1"/>
  <c r="AB37" i="5" a="1"/>
  <c r="AB37" i="5" s="1"/>
  <c r="AB38" i="5" a="1"/>
  <c r="AB38" i="5" s="1"/>
  <c r="AB48" i="5" a="1"/>
  <c r="AB48" i="5" s="1"/>
  <c r="AB55" i="5" a="1"/>
  <c r="AB55" i="5" s="1"/>
  <c r="AB41" i="5" a="1"/>
  <c r="AB41" i="5" s="1"/>
  <c r="AB44" i="5" a="1"/>
  <c r="AB44" i="5" s="1"/>
  <c r="AB46" i="5" a="1"/>
  <c r="AB46" i="5" s="1"/>
  <c r="AB42" i="5" a="1"/>
  <c r="AB42" i="5" s="1"/>
  <c r="AB49" i="5" a="1"/>
  <c r="AB49" i="5" s="1"/>
  <c r="AB50" i="5" a="1"/>
  <c r="AB50" i="5" s="1"/>
  <c r="AB53" i="5" a="1"/>
  <c r="AB53" i="5" s="1"/>
  <c r="AB39" i="5" a="1"/>
  <c r="AB39" i="5" s="1"/>
  <c r="AB45" i="5" a="1"/>
  <c r="AB45" i="5" s="1"/>
  <c r="AB52" i="5" a="1"/>
  <c r="AB52" i="5" s="1"/>
  <c r="AB54" i="5" a="1"/>
  <c r="AB54" i="5" s="1"/>
  <c r="AB47" i="5" a="1"/>
  <c r="AB47" i="5" s="1"/>
  <c r="AB40" i="5" a="1"/>
  <c r="AB40" i="5" s="1"/>
  <c r="AB43" i="5" a="1"/>
  <c r="AB43" i="5" s="1"/>
  <c r="AB56" i="5" a="1"/>
  <c r="AB56" i="5" s="1"/>
  <c r="AB51" i="5" a="1"/>
  <c r="AB51" i="5" s="1"/>
  <c r="AB33" i="5" a="1"/>
  <c r="AB33" i="5" s="1"/>
  <c r="AB35" i="5" a="1"/>
  <c r="AB35" i="5" s="1"/>
  <c r="AB6" i="5"/>
  <c r="AB34" i="5" a="1"/>
  <c r="AB34" i="5" s="1"/>
  <c r="AB32" i="5" a="1"/>
  <c r="AB32" i="5" s="1"/>
  <c r="AB36" i="5" a="1"/>
  <c r="AB36" i="5" s="1"/>
  <c r="AB9" i="5" a="1"/>
  <c r="AB9" i="5" s="1"/>
  <c r="AB13" i="5" a="1"/>
  <c r="AB13" i="5" s="1"/>
  <c r="AB15" i="5" a="1"/>
  <c r="AB15" i="5" s="1"/>
  <c r="AB12" i="5" a="1"/>
  <c r="AB12" i="5" s="1"/>
  <c r="AB14" i="5" a="1"/>
  <c r="AB14" i="5" s="1"/>
  <c r="AB11" i="5" a="1"/>
  <c r="AB11" i="5" s="1"/>
  <c r="AB17" i="5" a="1"/>
  <c r="AB17" i="5" s="1"/>
  <c r="AB10" i="5" a="1"/>
  <c r="AB10" i="5" s="1"/>
  <c r="AB16" i="5" a="1"/>
  <c r="AB16" i="5" s="1"/>
  <c r="AB22" i="5" a="1"/>
  <c r="AB22" i="5" s="1"/>
  <c r="AB19" i="5" a="1"/>
  <c r="AB19" i="5" s="1"/>
  <c r="AB26" i="5" a="1"/>
  <c r="AB26" i="5" s="1"/>
  <c r="AB18" i="5" a="1"/>
  <c r="AB18" i="5" s="1"/>
  <c r="AB20" i="5" a="1"/>
  <c r="AB20" i="5" s="1"/>
  <c r="AB21" i="5" a="1"/>
  <c r="AB21" i="5" s="1"/>
  <c r="AB23" i="5" a="1"/>
  <c r="AB23" i="5" s="1"/>
  <c r="AB24" i="5" a="1"/>
  <c r="AB24" i="5" s="1"/>
  <c r="AB25" i="5" a="1"/>
  <c r="AB25" i="5" s="1"/>
  <c r="AB27" i="5" a="1"/>
  <c r="AB27" i="5" s="1"/>
  <c r="AB28" i="5" a="1"/>
  <c r="AB28" i="5" s="1"/>
  <c r="AB30" i="5" a="1"/>
  <c r="AB30" i="5" s="1"/>
  <c r="AB29" i="5" a="1"/>
  <c r="AB29" i="5" s="1"/>
  <c r="AB31" i="5" a="1"/>
  <c r="AB31" i="5" s="1"/>
  <c r="AD7" i="5" l="1"/>
  <c r="AD8" i="5" s="1"/>
  <c r="AC41" i="5" a="1"/>
  <c r="AC41" i="5" s="1"/>
  <c r="AC44" i="5" a="1"/>
  <c r="AC44" i="5" s="1"/>
  <c r="AC45" i="5" a="1"/>
  <c r="AC45" i="5" s="1"/>
  <c r="AC39" i="5" a="1"/>
  <c r="AC39" i="5" s="1"/>
  <c r="AC42" i="5" a="1"/>
  <c r="AC42" i="5" s="1"/>
  <c r="AC46" i="5" a="1"/>
  <c r="AC46" i="5" s="1"/>
  <c r="AC50" i="5" a="1"/>
  <c r="AC50" i="5" s="1"/>
  <c r="AC52" i="5" a="1"/>
  <c r="AC52" i="5" s="1"/>
  <c r="AC53" i="5" a="1"/>
  <c r="AC53" i="5" s="1"/>
  <c r="AC38" i="5" a="1"/>
  <c r="AC38" i="5" s="1"/>
  <c r="AC37" i="5" a="1"/>
  <c r="AC37" i="5" s="1"/>
  <c r="AC48" i="5" a="1"/>
  <c r="AC48" i="5" s="1"/>
  <c r="AC49" i="5" a="1"/>
  <c r="AC49" i="5" s="1"/>
  <c r="AC55" i="5" a="1"/>
  <c r="AC55" i="5" s="1"/>
  <c r="AC43" i="5" a="1"/>
  <c r="AC43" i="5" s="1"/>
  <c r="AC56" i="5" a="1"/>
  <c r="AC56" i="5" s="1"/>
  <c r="AC54" i="5" a="1"/>
  <c r="AC54" i="5" s="1"/>
  <c r="AC40" i="5" a="1"/>
  <c r="AC40" i="5" s="1"/>
  <c r="AC51" i="5" a="1"/>
  <c r="AC51" i="5" s="1"/>
  <c r="AC47" i="5" a="1"/>
  <c r="AC47" i="5" s="1"/>
  <c r="AC33" i="5" a="1"/>
  <c r="AC33" i="5" s="1"/>
  <c r="AC32" i="5" a="1"/>
  <c r="AC32" i="5" s="1"/>
  <c r="AC34" i="5" a="1"/>
  <c r="AC34" i="5" s="1"/>
  <c r="AC35" i="5" a="1"/>
  <c r="AC35" i="5" s="1"/>
  <c r="AC36" i="5" a="1"/>
  <c r="AC36" i="5" s="1"/>
  <c r="AC6" i="5"/>
  <c r="AC10" i="5" a="1"/>
  <c r="AC10" i="5" s="1"/>
  <c r="AC16" i="5" a="1"/>
  <c r="AC16" i="5" s="1"/>
  <c r="AC9" i="5" a="1"/>
  <c r="AC9" i="5" s="1"/>
  <c r="AC13" i="5" a="1"/>
  <c r="AC13" i="5" s="1"/>
  <c r="AC15" i="5" a="1"/>
  <c r="AC15" i="5" s="1"/>
  <c r="AC12" i="5" a="1"/>
  <c r="AC12" i="5" s="1"/>
  <c r="AC14" i="5" a="1"/>
  <c r="AC14" i="5" s="1"/>
  <c r="AC11" i="5" a="1"/>
  <c r="AC11" i="5" s="1"/>
  <c r="AC17" i="5" a="1"/>
  <c r="AC17" i="5" s="1"/>
  <c r="AC21" i="5" a="1"/>
  <c r="AC21" i="5" s="1"/>
  <c r="AC23" i="5" a="1"/>
  <c r="AC23" i="5" s="1"/>
  <c r="AC24" i="5" a="1"/>
  <c r="AC24" i="5" s="1"/>
  <c r="AC20" i="5" a="1"/>
  <c r="AC20" i="5" s="1"/>
  <c r="AC19" i="5" a="1"/>
  <c r="AC19" i="5" s="1"/>
  <c r="AC22" i="5" a="1"/>
  <c r="AC22" i="5" s="1"/>
  <c r="AC18" i="5" a="1"/>
  <c r="AC18" i="5" s="1"/>
  <c r="AC25" i="5" a="1"/>
  <c r="AC25" i="5" s="1"/>
  <c r="AC29" i="5" a="1"/>
  <c r="AC29" i="5" s="1"/>
  <c r="AC27" i="5" a="1"/>
  <c r="AC27" i="5" s="1"/>
  <c r="AC28" i="5" a="1"/>
  <c r="AC28" i="5" s="1"/>
  <c r="AC31" i="5" a="1"/>
  <c r="AC31" i="5" s="1"/>
  <c r="AC26" i="5" a="1"/>
  <c r="AC26" i="5" s="1"/>
  <c r="AC30" i="5" a="1"/>
  <c r="AC30" i="5" s="1"/>
  <c r="AE7" i="5" l="1"/>
  <c r="AE8" i="5" s="1"/>
  <c r="AD39" i="5" a="1"/>
  <c r="AD39" i="5" s="1"/>
  <c r="AD42" i="5" a="1"/>
  <c r="AD42" i="5" s="1"/>
  <c r="AD44" i="5" a="1"/>
  <c r="AD44" i="5" s="1"/>
  <c r="AD49" i="5" a="1"/>
  <c r="AD49" i="5" s="1"/>
  <c r="AD38" i="5" a="1"/>
  <c r="AD38" i="5" s="1"/>
  <c r="AD55" i="5" a="1"/>
  <c r="AD55" i="5" s="1"/>
  <c r="AD43" i="5" a="1"/>
  <c r="AD43" i="5" s="1"/>
  <c r="AD46" i="5" a="1"/>
  <c r="AD46" i="5" s="1"/>
  <c r="AD52" i="5" a="1"/>
  <c r="AD52" i="5" s="1"/>
  <c r="AD37" i="5" a="1"/>
  <c r="AD37" i="5" s="1"/>
  <c r="AD41" i="5" a="1"/>
  <c r="AD41" i="5" s="1"/>
  <c r="AD47" i="5" a="1"/>
  <c r="AD47" i="5" s="1"/>
  <c r="AD48" i="5" a="1"/>
  <c r="AD48" i="5" s="1"/>
  <c r="AD50" i="5" a="1"/>
  <c r="AD50" i="5" s="1"/>
  <c r="AD51" i="5" a="1"/>
  <c r="AD51" i="5" s="1"/>
  <c r="AD45" i="5" a="1"/>
  <c r="AD45" i="5" s="1"/>
  <c r="AD53" i="5" a="1"/>
  <c r="AD53" i="5" s="1"/>
  <c r="AD54" i="5" a="1"/>
  <c r="AD54" i="5" s="1"/>
  <c r="AD40" i="5" a="1"/>
  <c r="AD40" i="5" s="1"/>
  <c r="AD56" i="5" a="1"/>
  <c r="AD56" i="5" s="1"/>
  <c r="AD34" i="5" a="1"/>
  <c r="AD34" i="5" s="1"/>
  <c r="AD35" i="5" a="1"/>
  <c r="AD35" i="5" s="1"/>
  <c r="AD32" i="5" a="1"/>
  <c r="AD32" i="5" s="1"/>
  <c r="AD36" i="5" a="1"/>
  <c r="AD36" i="5" s="1"/>
  <c r="AD6" i="5"/>
  <c r="AD33" i="5" a="1"/>
  <c r="AD33" i="5" s="1"/>
  <c r="AD11" i="5" a="1"/>
  <c r="AD11" i="5" s="1"/>
  <c r="AD14" i="5" a="1"/>
  <c r="AD14" i="5" s="1"/>
  <c r="AD17" i="5" a="1"/>
  <c r="AD17" i="5" s="1"/>
  <c r="AD10" i="5" a="1"/>
  <c r="AD10" i="5" s="1"/>
  <c r="AD16" i="5" a="1"/>
  <c r="AD16" i="5" s="1"/>
  <c r="AD9" i="5" a="1"/>
  <c r="AD9" i="5" s="1"/>
  <c r="AD13" i="5" a="1"/>
  <c r="AD13" i="5" s="1"/>
  <c r="AD15" i="5" a="1"/>
  <c r="AD15" i="5" s="1"/>
  <c r="AD12" i="5" a="1"/>
  <c r="AD12" i="5" s="1"/>
  <c r="AD18" i="5" a="1"/>
  <c r="AD18" i="5" s="1"/>
  <c r="AD21" i="5" a="1"/>
  <c r="AD21" i="5" s="1"/>
  <c r="AD24" i="5" a="1"/>
  <c r="AD24" i="5" s="1"/>
  <c r="AD20" i="5" a="1"/>
  <c r="AD20" i="5" s="1"/>
  <c r="AD23" i="5" a="1"/>
  <c r="AD23" i="5" s="1"/>
  <c r="AD19" i="5" a="1"/>
  <c r="AD19" i="5" s="1"/>
  <c r="AD22" i="5" a="1"/>
  <c r="AD22" i="5" s="1"/>
  <c r="AD26" i="5" a="1"/>
  <c r="AD26" i="5" s="1"/>
  <c r="AD30" i="5" a="1"/>
  <c r="AD30" i="5" s="1"/>
  <c r="AD25" i="5" a="1"/>
  <c r="AD25" i="5" s="1"/>
  <c r="AD29" i="5" a="1"/>
  <c r="AD29" i="5" s="1"/>
  <c r="AD27" i="5" a="1"/>
  <c r="AD27" i="5" s="1"/>
  <c r="AD31" i="5" a="1"/>
  <c r="AD31" i="5" s="1"/>
  <c r="AD28" i="5" a="1"/>
  <c r="AD28" i="5" s="1"/>
  <c r="AF7" i="5" l="1"/>
  <c r="AF8" i="5" s="1"/>
  <c r="AE37" i="5" a="1"/>
  <c r="AE37" i="5" s="1"/>
  <c r="AE38" i="5" a="1"/>
  <c r="AE38" i="5" s="1"/>
  <c r="AE40" i="5" a="1"/>
  <c r="AE40" i="5" s="1"/>
  <c r="AE41" i="5" a="1"/>
  <c r="AE41" i="5" s="1"/>
  <c r="AE45" i="5" a="1"/>
  <c r="AE45" i="5" s="1"/>
  <c r="AE48" i="5" a="1"/>
  <c r="AE48" i="5" s="1"/>
  <c r="AE39" i="5" a="1"/>
  <c r="AE39" i="5" s="1"/>
  <c r="AE50" i="5" a="1"/>
  <c r="AE50" i="5" s="1"/>
  <c r="AE53" i="5" a="1"/>
  <c r="AE53" i="5" s="1"/>
  <c r="AE55" i="5" a="1"/>
  <c r="AE55" i="5" s="1"/>
  <c r="AE56" i="5" a="1"/>
  <c r="AE56" i="5" s="1"/>
  <c r="AE43" i="5" a="1"/>
  <c r="AE43" i="5" s="1"/>
  <c r="AE44" i="5" a="1"/>
  <c r="AE44" i="5" s="1"/>
  <c r="AE46" i="5" a="1"/>
  <c r="AE46" i="5" s="1"/>
  <c r="AE52" i="5" a="1"/>
  <c r="AE52" i="5" s="1"/>
  <c r="AE54" i="5" a="1"/>
  <c r="AE54" i="5" s="1"/>
  <c r="AE42" i="5" a="1"/>
  <c r="AE42" i="5" s="1"/>
  <c r="AE47" i="5" a="1"/>
  <c r="AE47" i="5" s="1"/>
  <c r="AE49" i="5" a="1"/>
  <c r="AE49" i="5" s="1"/>
  <c r="AE51" i="5" a="1"/>
  <c r="AE51" i="5" s="1"/>
  <c r="AE35" i="5" a="1"/>
  <c r="AE35" i="5" s="1"/>
  <c r="AE34" i="5" a="1"/>
  <c r="AE34" i="5" s="1"/>
  <c r="AE32" i="5" a="1"/>
  <c r="AE32" i="5" s="1"/>
  <c r="AE33" i="5" a="1"/>
  <c r="AE33" i="5" s="1"/>
  <c r="AE6" i="5"/>
  <c r="AE36" i="5" a="1"/>
  <c r="AE36" i="5" s="1"/>
  <c r="AE12" i="5" a="1"/>
  <c r="AE12" i="5" s="1"/>
  <c r="AE15" i="5" a="1"/>
  <c r="AE15" i="5" s="1"/>
  <c r="AE11" i="5" a="1"/>
  <c r="AE11" i="5" s="1"/>
  <c r="AE14" i="5" a="1"/>
  <c r="AE14" i="5" s="1"/>
  <c r="AE17" i="5" a="1"/>
  <c r="AE17" i="5" s="1"/>
  <c r="AE10" i="5" a="1"/>
  <c r="AE10" i="5" s="1"/>
  <c r="AE16" i="5" a="1"/>
  <c r="AE16" i="5" s="1"/>
  <c r="AE9" i="5" a="1"/>
  <c r="AE9" i="5" s="1"/>
  <c r="AE13" i="5" a="1"/>
  <c r="AE13" i="5" s="1"/>
  <c r="AE19" i="5" a="1"/>
  <c r="AE19" i="5" s="1"/>
  <c r="AE18" i="5" a="1"/>
  <c r="AE18" i="5" s="1"/>
  <c r="AE22" i="5" a="1"/>
  <c r="AE22" i="5" s="1"/>
  <c r="AE25" i="5" a="1"/>
  <c r="AE25" i="5" s="1"/>
  <c r="AE21" i="5" a="1"/>
  <c r="AE21" i="5" s="1"/>
  <c r="AE20" i="5" a="1"/>
  <c r="AE20" i="5" s="1"/>
  <c r="AE23" i="5" a="1"/>
  <c r="AE23" i="5" s="1"/>
  <c r="AE24" i="5" a="1"/>
  <c r="AE24" i="5" s="1"/>
  <c r="AE28" i="5" a="1"/>
  <c r="AE28" i="5" s="1"/>
  <c r="AE31" i="5" a="1"/>
  <c r="AE31" i="5" s="1"/>
  <c r="AE30" i="5" a="1"/>
  <c r="AE30" i="5" s="1"/>
  <c r="AE26" i="5" a="1"/>
  <c r="AE26" i="5" s="1"/>
  <c r="AE27" i="5" a="1"/>
  <c r="AE27" i="5" s="1"/>
  <c r="AE29" i="5" a="1"/>
  <c r="AE29" i="5" s="1"/>
  <c r="AG7" i="5" l="1"/>
  <c r="AG8" i="5" s="1"/>
  <c r="AF43" i="5" a="1"/>
  <c r="AF43" i="5" s="1"/>
  <c r="AF45" i="5" a="1"/>
  <c r="AF45" i="5" s="1"/>
  <c r="AF37" i="5" a="1"/>
  <c r="AF37" i="5" s="1"/>
  <c r="AF47" i="5" a="1"/>
  <c r="AF47" i="5" s="1"/>
  <c r="AF50" i="5" a="1"/>
  <c r="AF50" i="5" s="1"/>
  <c r="AF52" i="5" a="1"/>
  <c r="AF52" i="5" s="1"/>
  <c r="AF40" i="5" a="1"/>
  <c r="AF40" i="5" s="1"/>
  <c r="AF41" i="5" a="1"/>
  <c r="AF41" i="5" s="1"/>
  <c r="AF39" i="5" a="1"/>
  <c r="AF39" i="5" s="1"/>
  <c r="AF42" i="5" a="1"/>
  <c r="AF42" i="5" s="1"/>
  <c r="AF49" i="5" a="1"/>
  <c r="AF49" i="5" s="1"/>
  <c r="AF51" i="5" a="1"/>
  <c r="AF51" i="5" s="1"/>
  <c r="AF53" i="5" a="1"/>
  <c r="AF53" i="5" s="1"/>
  <c r="AF38" i="5" a="1"/>
  <c r="AF38" i="5" s="1"/>
  <c r="AF55" i="5" a="1"/>
  <c r="AF55" i="5" s="1"/>
  <c r="AF44" i="5" a="1"/>
  <c r="AF44" i="5" s="1"/>
  <c r="AF46" i="5" a="1"/>
  <c r="AF46" i="5" s="1"/>
  <c r="AF48" i="5" a="1"/>
  <c r="AF48" i="5" s="1"/>
  <c r="AF54" i="5" a="1"/>
  <c r="AF54" i="5" s="1"/>
  <c r="AF56" i="5" a="1"/>
  <c r="AF56" i="5" s="1"/>
  <c r="AF32" i="5" a="1"/>
  <c r="AF32" i="5" s="1"/>
  <c r="AF33" i="5" a="1"/>
  <c r="AF33" i="5" s="1"/>
  <c r="AF6" i="5"/>
  <c r="AF36" i="5" a="1"/>
  <c r="AF36" i="5" s="1"/>
  <c r="AF35" i="5" a="1"/>
  <c r="AF35" i="5" s="1"/>
  <c r="AF34" i="5" a="1"/>
  <c r="AF34" i="5" s="1"/>
  <c r="AF13" i="5" a="1"/>
  <c r="AF13" i="5" s="1"/>
  <c r="AF16" i="5" a="1"/>
  <c r="AF16" i="5" s="1"/>
  <c r="AF9" i="5" a="1"/>
  <c r="AF9" i="5" s="1"/>
  <c r="AF12" i="5" a="1"/>
  <c r="AF12" i="5" s="1"/>
  <c r="AF15" i="5" a="1"/>
  <c r="AF15" i="5" s="1"/>
  <c r="AF11" i="5" a="1"/>
  <c r="AF11" i="5" s="1"/>
  <c r="AF17" i="5" a="1"/>
  <c r="AF17" i="5" s="1"/>
  <c r="AF10" i="5" a="1"/>
  <c r="AF10" i="5" s="1"/>
  <c r="AF14" i="5" a="1"/>
  <c r="AF14" i="5" s="1"/>
  <c r="AF20" i="5" a="1"/>
  <c r="AF20" i="5" s="1"/>
  <c r="AF24" i="5" a="1"/>
  <c r="AF24" i="5" s="1"/>
  <c r="AF19" i="5" a="1"/>
  <c r="AF19" i="5" s="1"/>
  <c r="AF23" i="5" a="1"/>
  <c r="AF23" i="5" s="1"/>
  <c r="AF26" i="5" a="1"/>
  <c r="AF26" i="5" s="1"/>
  <c r="AF18" i="5" a="1"/>
  <c r="AF18" i="5" s="1"/>
  <c r="AF22" i="5" a="1"/>
  <c r="AF22" i="5" s="1"/>
  <c r="AF21" i="5" a="1"/>
  <c r="AF21" i="5" s="1"/>
  <c r="AF25" i="5" a="1"/>
  <c r="AF25" i="5" s="1"/>
  <c r="AF27" i="5" a="1"/>
  <c r="AF27" i="5" s="1"/>
  <c r="AF29" i="5" a="1"/>
  <c r="AF29" i="5" s="1"/>
  <c r="AF31" i="5" a="1"/>
  <c r="AF31" i="5" s="1"/>
  <c r="AF28" i="5" a="1"/>
  <c r="AF28" i="5" s="1"/>
  <c r="AF30" i="5" a="1"/>
  <c r="AF30" i="5" s="1"/>
  <c r="AG37" i="5" l="1" a="1"/>
  <c r="AG37" i="5" s="1"/>
  <c r="AG54" i="5" a="1"/>
  <c r="AG54" i="5" s="1"/>
  <c r="AG47" i="5" a="1"/>
  <c r="AG47" i="5" s="1"/>
  <c r="AG46" i="5" a="1"/>
  <c r="AG46" i="5" s="1"/>
  <c r="AG45" i="5" a="1"/>
  <c r="AG45" i="5" s="1"/>
  <c r="AG52" i="5" a="1"/>
  <c r="AG52" i="5" s="1"/>
  <c r="AG43" i="5" a="1"/>
  <c r="AG43" i="5" s="1"/>
  <c r="AG36" i="5" a="1"/>
  <c r="AG36" i="5" s="1"/>
  <c r="AG33" i="5" a="1"/>
  <c r="AG33" i="5" s="1"/>
  <c r="AG6" i="5"/>
  <c r="AG41" i="5" a="1"/>
  <c r="AG41" i="5" s="1"/>
  <c r="AG40" i="5" a="1"/>
  <c r="AG40" i="5" s="1"/>
  <c r="AG35" i="5" a="1"/>
  <c r="AG35" i="5" s="1"/>
  <c r="AG34" i="5" a="1"/>
  <c r="AG34" i="5" s="1"/>
  <c r="AG49" i="5" a="1"/>
  <c r="AG49" i="5" s="1"/>
  <c r="AG32" i="5" a="1"/>
  <c r="AG32" i="5" s="1"/>
  <c r="AG44" i="5" a="1"/>
  <c r="AG44" i="5" s="1"/>
  <c r="AG53" i="5" a="1"/>
  <c r="AG53" i="5" s="1"/>
  <c r="AG50" i="5" a="1"/>
  <c r="AG50" i="5" s="1"/>
  <c r="AG55" i="5" a="1"/>
  <c r="AG55" i="5" s="1"/>
  <c r="AH7" i="5"/>
  <c r="AH8" i="5" s="1"/>
  <c r="AG42" i="5" a="1"/>
  <c r="AG42" i="5" s="1"/>
  <c r="AG48" i="5" a="1"/>
  <c r="AG48" i="5" s="1"/>
  <c r="AG38" i="5" a="1"/>
  <c r="AG38" i="5" s="1"/>
  <c r="AJ8" i="5"/>
  <c r="AG51" i="5" a="1"/>
  <c r="AG51" i="5" s="1"/>
  <c r="AG56" i="5" a="1"/>
  <c r="AG56" i="5" s="1"/>
  <c r="AG39" i="5" a="1"/>
  <c r="AG39" i="5" s="1"/>
  <c r="AH37" i="5" a="1"/>
  <c r="AH37" i="5" s="1"/>
  <c r="AJ37" i="5" s="1"/>
  <c r="AG14" i="5" a="1"/>
  <c r="AG14" i="5" s="1"/>
  <c r="AG17" i="5" a="1"/>
  <c r="AG17" i="5" s="1"/>
  <c r="AG10" i="5" a="1"/>
  <c r="AG10" i="5" s="1"/>
  <c r="AG13" i="5" a="1"/>
  <c r="AG13" i="5" s="1"/>
  <c r="AG16" i="5" a="1"/>
  <c r="AG16" i="5" s="1"/>
  <c r="AG9" i="5" a="1"/>
  <c r="AG9" i="5" s="1"/>
  <c r="AG12" i="5" a="1"/>
  <c r="AG12" i="5" s="1"/>
  <c r="AG11" i="5" a="1"/>
  <c r="AG11" i="5" s="1"/>
  <c r="AG15" i="5" a="1"/>
  <c r="AG15" i="5" s="1"/>
  <c r="AG18" i="5" a="1"/>
  <c r="AG18" i="5" s="1"/>
  <c r="AG21" i="5" a="1"/>
  <c r="AG21" i="5" s="1"/>
  <c r="AG20" i="5" a="1"/>
  <c r="AG20" i="5" s="1"/>
  <c r="AG24" i="5" a="1"/>
  <c r="AG24" i="5" s="1"/>
  <c r="AG19" i="5" a="1"/>
  <c r="AG19" i="5" s="1"/>
  <c r="AG23" i="5" a="1"/>
  <c r="AG23" i="5" s="1"/>
  <c r="AG22" i="5" a="1"/>
  <c r="AG22" i="5" s="1"/>
  <c r="AG26" i="5" a="1"/>
  <c r="AG26" i="5" s="1"/>
  <c r="AG30" i="5" a="1"/>
  <c r="AG30" i="5" s="1"/>
  <c r="AG27" i="5" a="1"/>
  <c r="AG27" i="5" s="1"/>
  <c r="AG29" i="5" a="1"/>
  <c r="AG29" i="5" s="1"/>
  <c r="AG25" i="5" a="1"/>
  <c r="AG25" i="5" s="1"/>
  <c r="AG28" i="5" a="1"/>
  <c r="AG28" i="5" s="1"/>
  <c r="AG31" i="5" a="1"/>
  <c r="AG31" i="5" s="1"/>
  <c r="AH43" i="5" l="1" a="1"/>
  <c r="AH43" i="5" s="1"/>
  <c r="AH46" i="5" a="1"/>
  <c r="AH46" i="5" s="1"/>
  <c r="AJ46" i="5" s="1"/>
  <c r="AH40" i="5" a="1"/>
  <c r="AH40" i="5" s="1"/>
  <c r="AN40" i="5" s="1"/>
  <c r="AK43" i="5"/>
  <c r="AH35" i="5" a="1"/>
  <c r="AH35" i="5" s="1"/>
  <c r="AK35" i="5" s="1"/>
  <c r="AH6" i="5"/>
  <c r="AH41" i="5" a="1"/>
  <c r="AH41" i="5" s="1"/>
  <c r="AL41" i="5" s="1"/>
  <c r="AN37" i="5"/>
  <c r="AN43" i="5"/>
  <c r="AH56" i="5" a="1"/>
  <c r="AH56" i="5" s="1"/>
  <c r="AJ56" i="5" s="1"/>
  <c r="AH36" i="5" a="1"/>
  <c r="AH36" i="5" s="1"/>
  <c r="AN36" i="5" s="1"/>
  <c r="AH44" i="5" a="1"/>
  <c r="AH44" i="5" s="1"/>
  <c r="AJ44" i="5" s="1"/>
  <c r="AH53" i="5" a="1"/>
  <c r="AH53" i="5" s="1"/>
  <c r="AL53" i="5" s="1"/>
  <c r="AH33" i="5" a="1"/>
  <c r="AH33" i="5" s="1"/>
  <c r="AL33" i="5" s="1"/>
  <c r="AH55" i="5" a="1"/>
  <c r="AH55" i="5" s="1"/>
  <c r="AM55" i="5" s="1"/>
  <c r="AM43" i="5"/>
  <c r="AH32" i="5" a="1"/>
  <c r="AH32" i="5" s="1"/>
  <c r="AL32" i="5" s="1"/>
  <c r="AH52" i="5" a="1"/>
  <c r="AH52" i="5" s="1"/>
  <c r="AJ52" i="5" s="1"/>
  <c r="AH47" i="5" a="1"/>
  <c r="AH47" i="5" s="1"/>
  <c r="AJ47" i="5" s="1"/>
  <c r="AH39" i="5" a="1"/>
  <c r="AH39" i="5" s="1"/>
  <c r="AL39" i="5" s="1"/>
  <c r="AH48" i="5" a="1"/>
  <c r="AH48" i="5" s="1"/>
  <c r="AM48" i="5" s="1"/>
  <c r="AH34" i="5" a="1"/>
  <c r="AH34" i="5" s="1"/>
  <c r="AL34" i="5" s="1"/>
  <c r="AH45" i="5" a="1"/>
  <c r="AH45" i="5" s="1"/>
  <c r="AM45" i="5" s="1"/>
  <c r="AL40" i="5"/>
  <c r="AH54" i="5" a="1"/>
  <c r="AH54" i="5" s="1"/>
  <c r="AM54" i="5" s="1"/>
  <c r="AH42" i="5" a="1"/>
  <c r="AH42" i="5" s="1"/>
  <c r="AL42" i="5" s="1"/>
  <c r="AH49" i="5" a="1"/>
  <c r="AH49" i="5" s="1"/>
  <c r="AN49" i="5" s="1"/>
  <c r="AH51" i="5" a="1"/>
  <c r="AH51" i="5" s="1"/>
  <c r="AL51" i="5" s="1"/>
  <c r="AH38" i="5" a="1"/>
  <c r="AH38" i="5" s="1"/>
  <c r="AJ38" i="5" s="1"/>
  <c r="AH50" i="5" a="1"/>
  <c r="AH50" i="5" s="1"/>
  <c r="AK50" i="5" s="1"/>
  <c r="AL43" i="5"/>
  <c r="AL46" i="5"/>
  <c r="AM37" i="5"/>
  <c r="AJ43" i="5"/>
  <c r="AN46" i="5"/>
  <c r="AL37" i="5"/>
  <c r="AK37" i="5"/>
  <c r="AJ50" i="5"/>
  <c r="AH15" i="5" a="1"/>
  <c r="AH15" i="5" s="1"/>
  <c r="AH11" i="5" a="1"/>
  <c r="AH11" i="5" s="1"/>
  <c r="AH14" i="5" a="1"/>
  <c r="AH14" i="5" s="1"/>
  <c r="AH17" i="5" a="1"/>
  <c r="AH17" i="5" s="1"/>
  <c r="AH10" i="5" a="1"/>
  <c r="AH10" i="5" s="1"/>
  <c r="AH9" i="5" a="1"/>
  <c r="AH9" i="5" s="1"/>
  <c r="AH12" i="5" a="1"/>
  <c r="AH12" i="5" s="1"/>
  <c r="AH13" i="5" a="1"/>
  <c r="AH13" i="5" s="1"/>
  <c r="AH16" i="5" a="1"/>
  <c r="AH16" i="5" s="1"/>
  <c r="AH19" i="5" a="1"/>
  <c r="AH19" i="5" s="1"/>
  <c r="AH22" i="5" a="1"/>
  <c r="AH22" i="5" s="1"/>
  <c r="AH18" i="5" a="1"/>
  <c r="AH18" i="5" s="1"/>
  <c r="AH21" i="5" a="1"/>
  <c r="AH21" i="5" s="1"/>
  <c r="AH25" i="5" a="1"/>
  <c r="AH25" i="5" s="1"/>
  <c r="AH20" i="5" a="1"/>
  <c r="AH20" i="5" s="1"/>
  <c r="AH24" i="5" a="1"/>
  <c r="AH24" i="5" s="1"/>
  <c r="AH23" i="5" a="1"/>
  <c r="AH23" i="5" s="1"/>
  <c r="AH31" i="5" a="1"/>
  <c r="AH31" i="5" s="1"/>
  <c r="AH26" i="5" a="1"/>
  <c r="AH26" i="5" s="1"/>
  <c r="AH28" i="5" a="1"/>
  <c r="AH28" i="5" s="1"/>
  <c r="AH30" i="5" a="1"/>
  <c r="AH30" i="5" s="1"/>
  <c r="AH27" i="5" a="1"/>
  <c r="AH27" i="5" s="1"/>
  <c r="AH29" i="5" a="1"/>
  <c r="AH29" i="5" s="1"/>
  <c r="AM46" i="5" l="1"/>
  <c r="AJ35" i="5"/>
  <c r="AJ40" i="5"/>
  <c r="AK40" i="5"/>
  <c r="AM40" i="5"/>
  <c r="AM39" i="5"/>
  <c r="AK46" i="5"/>
  <c r="AK42" i="5"/>
  <c r="AJ53" i="5"/>
  <c r="AJ41" i="5"/>
  <c r="AL35" i="5"/>
  <c r="AM35" i="5"/>
  <c r="AN35" i="5"/>
  <c r="AK41" i="5"/>
  <c r="AM41" i="5"/>
  <c r="AN41" i="5"/>
  <c r="AN56" i="5"/>
  <c r="AM49" i="5"/>
  <c r="AJ34" i="5"/>
  <c r="AK51" i="5"/>
  <c r="AK55" i="5"/>
  <c r="AL50" i="5"/>
  <c r="AJ51" i="5"/>
  <c r="AK34" i="5"/>
  <c r="AM56" i="5"/>
  <c r="AM33" i="5"/>
  <c r="AM32" i="5"/>
  <c r="AN38" i="5"/>
  <c r="AN47" i="5"/>
  <c r="AL47" i="5"/>
  <c r="AM44" i="5"/>
  <c r="AK49" i="5"/>
  <c r="AJ32" i="5"/>
  <c r="AK48" i="5"/>
  <c r="AM51" i="5"/>
  <c r="AL55" i="5"/>
  <c r="AM36" i="5"/>
  <c r="AK36" i="5"/>
  <c r="AJ55" i="5"/>
  <c r="AN51" i="5"/>
  <c r="AK52" i="5"/>
  <c r="AN32" i="5"/>
  <c r="AL52" i="5"/>
  <c r="AO43" i="5"/>
  <c r="AP43" i="5" s="1"/>
  <c r="AN55" i="5"/>
  <c r="AM52" i="5"/>
  <c r="AM34" i="5"/>
  <c r="AK56" i="5"/>
  <c r="AL56" i="5"/>
  <c r="AN34" i="5"/>
  <c r="AL48" i="5"/>
  <c r="AN52" i="5"/>
  <c r="AM50" i="5"/>
  <c r="AK53" i="5"/>
  <c r="AN39" i="5"/>
  <c r="AN42" i="5"/>
  <c r="AN53" i="5"/>
  <c r="AL44" i="5"/>
  <c r="AK44" i="5"/>
  <c r="AN50" i="5"/>
  <c r="AM53" i="5"/>
  <c r="AJ42" i="5"/>
  <c r="AL54" i="5"/>
  <c r="AM42" i="5"/>
  <c r="AK39" i="5"/>
  <c r="AJ39" i="5"/>
  <c r="AJ54" i="5"/>
  <c r="AN54" i="5"/>
  <c r="AK54" i="5"/>
  <c r="AM38" i="5"/>
  <c r="AJ49" i="5"/>
  <c r="AL49" i="5"/>
  <c r="AK33" i="5"/>
  <c r="AN44" i="5"/>
  <c r="AJ33" i="5"/>
  <c r="AJ45" i="5"/>
  <c r="AK32" i="5"/>
  <c r="AK45" i="5"/>
  <c r="AM47" i="5"/>
  <c r="AK47" i="5"/>
  <c r="AK38" i="5"/>
  <c r="AN33" i="5"/>
  <c r="AL38" i="5"/>
  <c r="AN48" i="5"/>
  <c r="AN45" i="5"/>
  <c r="AJ48" i="5"/>
  <c r="AL45" i="5"/>
  <c r="AL36" i="5"/>
  <c r="AJ36" i="5"/>
  <c r="AO37" i="5"/>
  <c r="AP37" i="5" s="1"/>
  <c r="AM29" i="5"/>
  <c r="AJ29" i="5"/>
  <c r="AN29" i="5"/>
  <c r="AK29" i="5"/>
  <c r="AL29" i="5"/>
  <c r="AM28" i="5"/>
  <c r="AK28" i="5"/>
  <c r="AL28" i="5"/>
  <c r="AJ28" i="5"/>
  <c r="AN28" i="5"/>
  <c r="AM24" i="5"/>
  <c r="AJ24" i="5"/>
  <c r="AK24" i="5"/>
  <c r="AN24" i="5"/>
  <c r="AL24" i="5"/>
  <c r="AL18" i="5"/>
  <c r="AJ18" i="5"/>
  <c r="AN18" i="5"/>
  <c r="AM18" i="5"/>
  <c r="AK18" i="5"/>
  <c r="AN13" i="5"/>
  <c r="AL13" i="5"/>
  <c r="AJ13" i="5"/>
  <c r="AK13" i="5"/>
  <c r="AM13" i="5"/>
  <c r="AK17" i="5"/>
  <c r="AJ17" i="5"/>
  <c r="AN17" i="5"/>
  <c r="AM17" i="5"/>
  <c r="AL17" i="5"/>
  <c r="AM27" i="5"/>
  <c r="AK27" i="5"/>
  <c r="AL27" i="5"/>
  <c r="AN27" i="5"/>
  <c r="AJ27" i="5"/>
  <c r="AL26" i="5"/>
  <c r="AN26" i="5"/>
  <c r="AJ26" i="5"/>
  <c r="AK26" i="5"/>
  <c r="AM26" i="5"/>
  <c r="AM20" i="5"/>
  <c r="AL20" i="5"/>
  <c r="AN20" i="5"/>
  <c r="AJ20" i="5"/>
  <c r="AK20" i="5"/>
  <c r="AJ22" i="5"/>
  <c r="AK22" i="5"/>
  <c r="AL22" i="5"/>
  <c r="AM22" i="5"/>
  <c r="AN22" i="5"/>
  <c r="AJ12" i="5"/>
  <c r="AM12" i="5"/>
  <c r="AL12" i="5"/>
  <c r="AK12" i="5"/>
  <c r="AN12" i="5"/>
  <c r="AN14" i="5"/>
  <c r="AM14" i="5"/>
  <c r="AL14" i="5"/>
  <c r="AK14" i="5"/>
  <c r="AJ14" i="5"/>
  <c r="AL31" i="5"/>
  <c r="AJ31" i="5"/>
  <c r="AK31" i="5"/>
  <c r="AM31" i="5"/>
  <c r="AN31" i="5"/>
  <c r="AK25" i="5"/>
  <c r="AJ25" i="5"/>
  <c r="AL25" i="5"/>
  <c r="AM25" i="5"/>
  <c r="AN25" i="5"/>
  <c r="AM19" i="5"/>
  <c r="AJ19" i="5"/>
  <c r="AN19" i="5"/>
  <c r="AL19" i="5"/>
  <c r="AK19" i="5"/>
  <c r="AN11" i="5"/>
  <c r="AM11" i="5"/>
  <c r="AK11" i="5"/>
  <c r="AJ11" i="5"/>
  <c r="AL11" i="5"/>
  <c r="AK30" i="5"/>
  <c r="AJ30" i="5"/>
  <c r="AL30" i="5"/>
  <c r="AM30" i="5"/>
  <c r="AN30" i="5"/>
  <c r="AM23" i="5"/>
  <c r="AL23" i="5"/>
  <c r="AN23" i="5"/>
  <c r="AJ23" i="5"/>
  <c r="AK23" i="5"/>
  <c r="AK21" i="5"/>
  <c r="AM21" i="5"/>
  <c r="AL21" i="5"/>
  <c r="AN21" i="5"/>
  <c r="AJ21" i="5"/>
  <c r="AN16" i="5"/>
  <c r="AM16" i="5"/>
  <c r="AJ16" i="5"/>
  <c r="AL16" i="5"/>
  <c r="AK16" i="5"/>
  <c r="AL15" i="5"/>
  <c r="AJ15" i="5"/>
  <c r="AK15" i="5"/>
  <c r="AN15" i="5"/>
  <c r="AM15" i="5"/>
  <c r="AK8" i="5"/>
  <c r="AM8" i="5"/>
  <c r="AN8" i="5"/>
  <c r="AL8" i="5"/>
  <c r="AK9" i="5"/>
  <c r="AL9" i="5"/>
  <c r="AJ9" i="5"/>
  <c r="AM9" i="5"/>
  <c r="AN9" i="5"/>
  <c r="AJ10" i="5"/>
  <c r="AM10" i="5"/>
  <c r="AN10" i="5"/>
  <c r="AK10" i="5"/>
  <c r="AL10" i="5"/>
  <c r="AO40" i="5" l="1"/>
  <c r="AP40" i="5" s="1"/>
  <c r="AO46" i="5"/>
  <c r="AP46" i="5" s="1"/>
  <c r="AO35" i="5"/>
  <c r="AP35" i="5" s="1"/>
  <c r="AO41" i="5"/>
  <c r="AP41" i="5" s="1"/>
  <c r="AO56" i="5"/>
  <c r="AP56" i="5" s="1"/>
  <c r="AO32" i="5"/>
  <c r="AP32" i="5" s="1"/>
  <c r="AO34" i="5"/>
  <c r="AP34" i="5" s="1"/>
  <c r="AO47" i="5"/>
  <c r="AP47" i="5" s="1"/>
  <c r="AO44" i="5"/>
  <c r="AP44" i="5" s="1"/>
  <c r="AO39" i="5"/>
  <c r="AP39" i="5" s="1"/>
  <c r="AO53" i="5"/>
  <c r="AP53" i="5" s="1"/>
  <c r="AO50" i="5"/>
  <c r="AP50" i="5" s="1"/>
  <c r="AO52" i="5"/>
  <c r="AP52" i="5" s="1"/>
  <c r="AO38" i="5"/>
  <c r="AP38" i="5" s="1"/>
  <c r="AO42" i="5"/>
  <c r="AP42" i="5" s="1"/>
  <c r="AO51" i="5"/>
  <c r="AP51" i="5" s="1"/>
  <c r="AO55" i="5"/>
  <c r="AP55" i="5" s="1"/>
  <c r="AO36" i="5"/>
  <c r="AP36" i="5" s="1"/>
  <c r="AO48" i="5"/>
  <c r="AP48" i="5" s="1"/>
  <c r="AO33" i="5"/>
  <c r="AP33" i="5" s="1"/>
  <c r="AO45" i="5"/>
  <c r="AP45" i="5" s="1"/>
  <c r="AO49" i="5"/>
  <c r="AP49" i="5" s="1"/>
  <c r="AO54" i="5"/>
  <c r="AP54" i="5" s="1"/>
  <c r="AO14" i="5"/>
  <c r="AP14" i="5" s="1"/>
  <c r="AO20" i="5"/>
  <c r="AP20" i="5" s="1"/>
  <c r="AO26" i="5"/>
  <c r="AP26" i="5" s="1"/>
  <c r="AO15" i="5"/>
  <c r="AP15" i="5" s="1"/>
  <c r="AO21" i="5"/>
  <c r="AP21" i="5" s="1"/>
  <c r="AO23" i="5"/>
  <c r="AP23" i="5" s="1"/>
  <c r="AO30" i="5"/>
  <c r="AP30" i="5" s="1"/>
  <c r="AO11" i="5"/>
  <c r="AP11" i="5" s="1"/>
  <c r="AO19" i="5"/>
  <c r="AP19" i="5" s="1"/>
  <c r="AO31" i="5"/>
  <c r="AP31" i="5" s="1"/>
  <c r="AO17" i="5"/>
  <c r="AP17" i="5" s="1"/>
  <c r="AO13" i="5"/>
  <c r="AP13" i="5" s="1"/>
  <c r="AO16" i="5"/>
  <c r="AP16" i="5" s="1"/>
  <c r="AO22" i="5"/>
  <c r="AP22" i="5" s="1"/>
  <c r="AO29" i="5"/>
  <c r="AP29" i="5" s="1"/>
  <c r="AO25" i="5"/>
  <c r="AP25" i="5" s="1"/>
  <c r="AO27" i="5"/>
  <c r="AP27" i="5" s="1"/>
  <c r="AO24" i="5"/>
  <c r="AP24" i="5" s="1"/>
  <c r="AO28" i="5"/>
  <c r="AP28" i="5" s="1"/>
  <c r="AO12" i="5"/>
  <c r="AP12" i="5" s="1"/>
  <c r="AO18" i="5"/>
  <c r="AP18" i="5" s="1"/>
  <c r="AO8" i="5"/>
  <c r="AP8" i="5" s="1"/>
  <c r="AO9" i="5"/>
  <c r="AP9" i="5" s="1"/>
  <c r="AO10" i="5"/>
  <c r="AP10" i="5" s="1"/>
</calcChain>
</file>

<file path=xl/connections.xml><?xml version="1.0" encoding="utf-8"?>
<connections xmlns="http://schemas.openxmlformats.org/spreadsheetml/2006/main">
  <connection id="1" keepAlive="1" name="owssvr" type="5" refreshedVersion="5" minRefreshableVersion="3" deleted="1" saveData="1">
    <dbPr connection="" command="" commandType="5"/>
  </connection>
  <connection id="2" keepAlive="1" name="owssvr1" type="5" refreshedVersion="5" minRefreshableVersion="3" deleted="1" saveData="1">
    <dbPr connection="" command="" commandType="5"/>
  </connection>
</connections>
</file>

<file path=xl/sharedStrings.xml><?xml version="1.0" encoding="utf-8"?>
<sst xmlns="http://schemas.openxmlformats.org/spreadsheetml/2006/main" count="530" uniqueCount="386">
  <si>
    <t>EMPLOYEE NAME</t>
  </si>
  <si>
    <t>TERMINATION DATE</t>
  </si>
  <si>
    <t>Vacation</t>
  </si>
  <si>
    <t>START DATE</t>
  </si>
  <si>
    <t>END DATE</t>
  </si>
  <si>
    <t>LEAVE TYPE</t>
  </si>
  <si>
    <t>Sick</t>
  </si>
  <si>
    <t>Enter up to 5 types</t>
  </si>
  <si>
    <t>SUNDAY</t>
  </si>
  <si>
    <t>MONDAY</t>
  </si>
  <si>
    <t>TUESDAY</t>
  </si>
  <si>
    <t>WEDNESDAY</t>
  </si>
  <si>
    <t>THURSDAY</t>
  </si>
  <si>
    <t>FRIDAY</t>
  </si>
  <si>
    <t>SATURDAY</t>
  </si>
  <si>
    <t>RESULT</t>
  </si>
  <si>
    <t>Value</t>
  </si>
  <si>
    <t>HOLIDAY</t>
  </si>
  <si>
    <t>Enter Holidays</t>
  </si>
  <si>
    <t>MONTH</t>
  </si>
  <si>
    <t>Holidays</t>
  </si>
  <si>
    <t>Weekends</t>
  </si>
  <si>
    <t>Instructions</t>
  </si>
  <si>
    <t>EMPLOYEE LEAVE TRACKER</t>
  </si>
  <si>
    <t xml:space="preserve">Unpaid </t>
  </si>
  <si>
    <t>MONTHLY SUMMARY</t>
  </si>
  <si>
    <t>Employee 3</t>
  </si>
  <si>
    <t>Employee 2</t>
  </si>
  <si>
    <t>To count as half a day, enter 0.5</t>
  </si>
  <si>
    <t>Half Day</t>
  </si>
  <si>
    <t>Not Employed</t>
  </si>
  <si>
    <t>YEAR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</si>
  <si>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</si>
  <si>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</si>
  <si>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</si>
  <si>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</si>
  <si>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</si>
  <si>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</si>
  <si>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</si>
  <si>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</si>
  <si>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</si>
  <si>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</si>
  <si>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</si>
  <si>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</si>
  <si>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ENTER EMPLOYEE DATA</t>
  </si>
  <si>
    <t>ENTER LEAVE DATA</t>
  </si>
  <si>
    <t>Employee 4</t>
  </si>
  <si>
    <t>Employee 5</t>
  </si>
  <si>
    <t>Employee 6</t>
  </si>
  <si>
    <t>Employee 7</t>
  </si>
  <si>
    <t>Employee 8</t>
  </si>
  <si>
    <t>Employee 9</t>
  </si>
  <si>
    <t>Employee 10</t>
  </si>
  <si>
    <t>Employee 11</t>
  </si>
  <si>
    <t>Employee 12</t>
  </si>
  <si>
    <t>Employee 14</t>
  </si>
  <si>
    <t>Employee 15</t>
  </si>
  <si>
    <t>Employee 16</t>
  </si>
  <si>
    <t>Employee 17</t>
  </si>
  <si>
    <t>Employee 18</t>
  </si>
  <si>
    <t>Employee 19</t>
  </si>
  <si>
    <t>Employee 20</t>
  </si>
  <si>
    <t>Employee 21</t>
  </si>
  <si>
    <t>Employee 22</t>
  </si>
  <si>
    <t>Employee 23</t>
  </si>
  <si>
    <t>Employee 24</t>
  </si>
  <si>
    <t>Employee 25</t>
  </si>
  <si>
    <t>Employee 27</t>
  </si>
  <si>
    <t>Employee 28</t>
  </si>
  <si>
    <t>Employee 29</t>
  </si>
  <si>
    <t>Total Leave</t>
  </si>
  <si>
    <t>Employee Start Date</t>
  </si>
  <si>
    <t>Worked Days</t>
  </si>
  <si>
    <t>EMPLOYEE</t>
  </si>
  <si>
    <t>DAY VALUE</t>
  </si>
  <si>
    <t>Select Weekend day(s)</t>
  </si>
  <si>
    <t>Not Applicable</t>
  </si>
  <si>
    <t>NA</t>
  </si>
  <si>
    <t>NE</t>
  </si>
  <si>
    <t>H</t>
  </si>
  <si>
    <t>WKND</t>
  </si>
  <si>
    <t xml:space="preserve">Other </t>
  </si>
  <si>
    <t>View Team calendar in Team Dashboard sheet for chosen month.</t>
  </si>
  <si>
    <t>View/Print annual Report from Employee Report sheet for chosen employee.</t>
  </si>
  <si>
    <r>
      <t xml:space="preserve">Enter Leave Types, Holidays and Weekends in </t>
    </r>
    <r>
      <rPr>
        <i/>
        <sz val="11"/>
        <color theme="1" tint="0.34998626667073579"/>
        <rFont val="Calibri"/>
        <family val="2"/>
        <scheme val="minor"/>
      </rPr>
      <t>Settings</t>
    </r>
    <r>
      <rPr>
        <sz val="11"/>
        <color theme="1" tint="0.34998626667073579"/>
        <rFont val="Calibri"/>
        <family val="2"/>
        <scheme val="minor"/>
      </rPr>
      <t xml:space="preserve"> sheet.</t>
    </r>
  </si>
  <si>
    <r>
      <t xml:space="preserve">Enter Employees list in </t>
    </r>
    <r>
      <rPr>
        <i/>
        <sz val="11"/>
        <color theme="1" tint="0.34998626667073579"/>
        <rFont val="Calibri"/>
        <family val="2"/>
        <scheme val="minor"/>
      </rPr>
      <t xml:space="preserve">Employees </t>
    </r>
    <r>
      <rPr>
        <sz val="11"/>
        <color theme="1" tint="0.34998626667073579"/>
        <rFont val="Calibri"/>
        <family val="2"/>
        <scheme val="minor"/>
      </rPr>
      <t>Sheet</t>
    </r>
  </si>
  <si>
    <r>
      <t xml:space="preserve">Enter Leave/Vacation data in </t>
    </r>
    <r>
      <rPr>
        <i/>
        <sz val="11"/>
        <color theme="1" tint="0.34998626667073579"/>
        <rFont val="Calibri"/>
        <family val="2"/>
        <scheme val="minor"/>
      </rPr>
      <t xml:space="preserve">Leave </t>
    </r>
    <r>
      <rPr>
        <sz val="11"/>
        <color theme="1" tint="0.34998626667073579"/>
        <rFont val="Calibri"/>
        <family val="2"/>
        <scheme val="minor"/>
      </rPr>
      <t>sheet.</t>
    </r>
  </si>
  <si>
    <r>
      <t xml:space="preserve">Password to unprotect sheets: </t>
    </r>
    <r>
      <rPr>
        <b/>
        <sz val="11"/>
        <color theme="1" tint="0.34998626667073579"/>
        <rFont val="Calibri"/>
        <family val="2"/>
        <scheme val="minor"/>
      </rPr>
      <t>indzara</t>
    </r>
  </si>
  <si>
    <t>From Date</t>
  </si>
  <si>
    <t>Title</t>
  </si>
  <si>
    <t>From</t>
  </si>
  <si>
    <t>To</t>
  </si>
  <si>
    <t>Team Leader</t>
  </si>
  <si>
    <t>Agents Name</t>
  </si>
  <si>
    <t>Employee Comments</t>
  </si>
  <si>
    <t>Team Leader Comments</t>
  </si>
  <si>
    <t>Attendance Employee</t>
  </si>
  <si>
    <t>Action</t>
  </si>
  <si>
    <t>State</t>
  </si>
  <si>
    <t>Role</t>
  </si>
  <si>
    <t>Leave Request workflow</t>
  </si>
  <si>
    <t>Attendance for absence</t>
  </si>
  <si>
    <t>Item Type</t>
  </si>
  <si>
    <t>AT</t>
  </si>
  <si>
    <t>DN</t>
  </si>
  <si>
    <t>OP Consultant.</t>
  </si>
  <si>
    <t>5</t>
  </si>
  <si>
    <t>Item</t>
  </si>
  <si>
    <t>Annual holiday</t>
  </si>
  <si>
    <t>OP Consultant</t>
  </si>
  <si>
    <t>​i'm not felling well.</t>
  </si>
  <si>
    <t>​Ok approved</t>
  </si>
  <si>
    <t>​ Mohamed_amine_maadno</t>
  </si>
  <si>
    <t>​ok</t>
  </si>
  <si>
    <t>Manager1</t>
  </si>
  <si>
    <t>Employee1</t>
  </si>
  <si>
    <t>Employee2</t>
  </si>
  <si>
    <t>Manager2</t>
  </si>
  <si>
    <t>Employee3</t>
  </si>
  <si>
    <t>Employee4</t>
  </si>
  <si>
    <t>Employee5</t>
  </si>
  <si>
    <t>Employee6</t>
  </si>
  <si>
    <t>Employee7</t>
  </si>
  <si>
    <t>Employee8</t>
  </si>
  <si>
    <t>Employee9</t>
  </si>
  <si>
    <t>Employee10</t>
  </si>
  <si>
    <t>Employee11</t>
  </si>
  <si>
    <t>Employee12</t>
  </si>
  <si>
    <t>Employee13</t>
  </si>
  <si>
    <t>Employee14</t>
  </si>
  <si>
    <t>Employee15</t>
  </si>
  <si>
    <t>Employee16</t>
  </si>
  <si>
    <t>Employee17</t>
  </si>
  <si>
    <t>Employee18</t>
  </si>
  <si>
    <t>Employee19</t>
  </si>
  <si>
    <t>Employee20</t>
  </si>
  <si>
    <t>Employee21</t>
  </si>
  <si>
    <t>Employee22</t>
  </si>
  <si>
    <t>Employee23</t>
  </si>
  <si>
    <t>Employee24</t>
  </si>
  <si>
    <t>Employee25</t>
  </si>
  <si>
    <t>Employee26</t>
  </si>
  <si>
    <t>Employee27</t>
  </si>
  <si>
    <t>Employee28</t>
  </si>
  <si>
    <t>Employee29</t>
  </si>
  <si>
    <t>Employee30</t>
  </si>
  <si>
    <t>Employee31</t>
  </si>
  <si>
    <t>Employee32</t>
  </si>
  <si>
    <t>Employee33</t>
  </si>
  <si>
    <t>Employee34</t>
  </si>
  <si>
    <t>Employee35</t>
  </si>
  <si>
    <t>Employee36</t>
  </si>
  <si>
    <t>Employee37</t>
  </si>
  <si>
    <t>Employee38</t>
  </si>
  <si>
    <t>Employee39</t>
  </si>
  <si>
    <t>Employee40</t>
  </si>
  <si>
    <t>Employee41</t>
  </si>
  <si>
    <t>Employee42</t>
  </si>
  <si>
    <t>Employee43</t>
  </si>
  <si>
    <t>Employee44</t>
  </si>
  <si>
    <t>Employee45</t>
  </si>
  <si>
    <t>Employee46</t>
  </si>
  <si>
    <t>Employee47</t>
  </si>
  <si>
    <t>Employee48</t>
  </si>
  <si>
    <t>Employee49</t>
  </si>
  <si>
    <t>Employee50</t>
  </si>
  <si>
    <t>Employee51</t>
  </si>
  <si>
    <t>Employee52</t>
  </si>
  <si>
    <t>Employee53</t>
  </si>
  <si>
    <t>Employee54</t>
  </si>
  <si>
    <t>Employee55</t>
  </si>
  <si>
    <t>Employee56</t>
  </si>
  <si>
    <t>Employee57</t>
  </si>
  <si>
    <t>Employee58</t>
  </si>
  <si>
    <t>Employee59</t>
  </si>
  <si>
    <t>Employee60</t>
  </si>
  <si>
    <t>Employee61</t>
  </si>
  <si>
    <t>Employee62</t>
  </si>
  <si>
    <t>Employee63</t>
  </si>
  <si>
    <t>Employee64</t>
  </si>
  <si>
    <t>Employee65</t>
  </si>
  <si>
    <t>Employee66</t>
  </si>
  <si>
    <t>Employee67</t>
  </si>
  <si>
    <t>Employee68</t>
  </si>
  <si>
    <t>Employee69</t>
  </si>
  <si>
    <t>Employee70</t>
  </si>
  <si>
    <t>Employee71</t>
  </si>
  <si>
    <t>Employee72</t>
  </si>
  <si>
    <t>Employee73</t>
  </si>
  <si>
    <t>Employee74</t>
  </si>
  <si>
    <t>Employee75</t>
  </si>
  <si>
    <t>Employee76</t>
  </si>
  <si>
    <t>Employee77</t>
  </si>
  <si>
    <t>Employee78</t>
  </si>
  <si>
    <t>Employee79</t>
  </si>
  <si>
    <t>Employee80</t>
  </si>
  <si>
    <t>Employee81</t>
  </si>
  <si>
    <t>Employee82</t>
  </si>
  <si>
    <t>Employee83</t>
  </si>
  <si>
    <t>Employee84</t>
  </si>
  <si>
    <t>Employee85</t>
  </si>
  <si>
    <t>Employee86</t>
  </si>
  <si>
    <t>Employee87</t>
  </si>
  <si>
    <t>Employee88</t>
  </si>
  <si>
    <t>Employee89</t>
  </si>
  <si>
    <t>Employee90</t>
  </si>
  <si>
    <t>Employee91</t>
  </si>
  <si>
    <t>Employee92</t>
  </si>
  <si>
    <t>Employee93</t>
  </si>
  <si>
    <t>Employee94</t>
  </si>
  <si>
    <t>Employee95</t>
  </si>
  <si>
    <t>Employee96</t>
  </si>
  <si>
    <t>Employee97</t>
  </si>
  <si>
    <t>Employee98</t>
  </si>
  <si>
    <t>Employee99</t>
  </si>
  <si>
    <t>Employee100</t>
  </si>
  <si>
    <t>Employee101</t>
  </si>
  <si>
    <t>Employee102</t>
  </si>
  <si>
    <t>Employee103</t>
  </si>
  <si>
    <t>Employee104</t>
  </si>
  <si>
    <t>Employee105</t>
  </si>
  <si>
    <t>Employee106</t>
  </si>
  <si>
    <t>Employee107</t>
  </si>
  <si>
    <t>Employee108</t>
  </si>
  <si>
    <t>Employee109</t>
  </si>
  <si>
    <t>Employee110</t>
  </si>
  <si>
    <t>Employee111</t>
  </si>
  <si>
    <t>Employee112</t>
  </si>
  <si>
    <t>Employee113</t>
  </si>
  <si>
    <t>Employee114</t>
  </si>
  <si>
    <t>Employee115</t>
  </si>
  <si>
    <t>Employee116</t>
  </si>
  <si>
    <t>Employee117</t>
  </si>
  <si>
    <t>Employee118</t>
  </si>
  <si>
    <t>Employee119</t>
  </si>
  <si>
    <t>Employee120</t>
  </si>
  <si>
    <t>Employee121</t>
  </si>
  <si>
    <t>Employee122</t>
  </si>
  <si>
    <t>Employee123</t>
  </si>
  <si>
    <t>Employee124</t>
  </si>
  <si>
    <t>Employee125</t>
  </si>
  <si>
    <t>Employee126</t>
  </si>
  <si>
    <t>Employee127</t>
  </si>
  <si>
    <t>Employee128</t>
  </si>
  <si>
    <t>Employee129</t>
  </si>
  <si>
    <t>Employee130</t>
  </si>
  <si>
    <t>Employee131</t>
  </si>
  <si>
    <t>Employee132</t>
  </si>
  <si>
    <t>Employee133</t>
  </si>
  <si>
    <t>Employee134</t>
  </si>
  <si>
    <t>Employee135</t>
  </si>
  <si>
    <t>Employee136</t>
  </si>
  <si>
    <t>Employee137</t>
  </si>
  <si>
    <t>Employee138</t>
  </si>
  <si>
    <t>Employee139</t>
  </si>
  <si>
    <t>Employee140</t>
  </si>
  <si>
    <t>Employee141</t>
  </si>
  <si>
    <t>Employee142</t>
  </si>
  <si>
    <t>Employee143</t>
  </si>
  <si>
    <t>Employee144</t>
  </si>
  <si>
    <t>Employee145</t>
  </si>
  <si>
    <t>Employee146</t>
  </si>
  <si>
    <t>Employee147</t>
  </si>
  <si>
    <t>Employee148</t>
  </si>
  <si>
    <t>Employee149</t>
  </si>
  <si>
    <t>Employee150</t>
  </si>
  <si>
    <t>Employee151</t>
  </si>
  <si>
    <t>Employee152</t>
  </si>
  <si>
    <t>Employee153</t>
  </si>
  <si>
    <t>Employee154</t>
  </si>
  <si>
    <t>Employee155</t>
  </si>
  <si>
    <t>Employee156</t>
  </si>
  <si>
    <t>Employee157</t>
  </si>
  <si>
    <t>Employee158</t>
  </si>
  <si>
    <t>Employee159</t>
  </si>
  <si>
    <t>Employee160</t>
  </si>
  <si>
    <t>Employee161</t>
  </si>
  <si>
    <t>Employee162</t>
  </si>
  <si>
    <t>Employee163</t>
  </si>
  <si>
    <t>Employee164</t>
  </si>
  <si>
    <t>Employee165</t>
  </si>
  <si>
    <t>Employee166</t>
  </si>
  <si>
    <t>Employee167</t>
  </si>
  <si>
    <t>Employee168</t>
  </si>
  <si>
    <t>Employee169</t>
  </si>
  <si>
    <t>Employee170</t>
  </si>
  <si>
    <t>Employee171</t>
  </si>
  <si>
    <t>Employee172</t>
  </si>
  <si>
    <t>Employee173</t>
  </si>
  <si>
    <t>Employee174</t>
  </si>
  <si>
    <t>Employee175</t>
  </si>
  <si>
    <t>Employee176</t>
  </si>
  <si>
    <t>Employee177</t>
  </si>
  <si>
    <t>Employee178</t>
  </si>
  <si>
    <t>Employee179</t>
  </si>
  <si>
    <t>Employee180</t>
  </si>
  <si>
    <t>Employee181</t>
  </si>
  <si>
    <t>Employee182</t>
  </si>
  <si>
    <t>Employee183</t>
  </si>
  <si>
    <t>Employee184</t>
  </si>
  <si>
    <t>Employee185</t>
  </si>
  <si>
    <t>Employee186</t>
  </si>
  <si>
    <t>Employee187</t>
  </si>
  <si>
    <t>Employee188</t>
  </si>
  <si>
    <t>Employee189</t>
  </si>
  <si>
    <t>Employee190</t>
  </si>
  <si>
    <t>Employee191</t>
  </si>
  <si>
    <t>Employee192</t>
  </si>
  <si>
    <t>Employee193</t>
  </si>
  <si>
    <t>Employee194</t>
  </si>
  <si>
    <t>Employee195</t>
  </si>
  <si>
    <t>Employee196</t>
  </si>
  <si>
    <t>Employee197</t>
  </si>
  <si>
    <t>Employee198</t>
  </si>
  <si>
    <t>Employee199</t>
  </si>
  <si>
    <t>Employee200</t>
  </si>
  <si>
    <t>Employee201</t>
  </si>
  <si>
    <t>Employee202</t>
  </si>
  <si>
    <t>Employee203</t>
  </si>
  <si>
    <t>Employee204</t>
  </si>
  <si>
    <t>Employee205</t>
  </si>
  <si>
    <t>Employee206</t>
  </si>
  <si>
    <t>Employee207</t>
  </si>
  <si>
    <t>Employee208</t>
  </si>
  <si>
    <t>Employee209</t>
  </si>
  <si>
    <t>Employee210</t>
  </si>
  <si>
    <t>Employee211</t>
  </si>
  <si>
    <t>Employee212</t>
  </si>
  <si>
    <t>Employee213</t>
  </si>
  <si>
    <t>Employee214</t>
  </si>
  <si>
    <t>Employee215</t>
  </si>
  <si>
    <t>Employee216</t>
  </si>
  <si>
    <t>Employee217</t>
  </si>
  <si>
    <t>Employee218</t>
  </si>
  <si>
    <t>Employee219</t>
  </si>
  <si>
    <t>Employee220</t>
  </si>
  <si>
    <t>Employee221</t>
  </si>
  <si>
    <t>Employee222</t>
  </si>
  <si>
    <t>Employee223</t>
  </si>
  <si>
    <t>Employee224</t>
  </si>
  <si>
    <t>Employee225</t>
  </si>
  <si>
    <t>Employee226</t>
  </si>
  <si>
    <t>Employee227</t>
  </si>
  <si>
    <t>Employee228</t>
  </si>
  <si>
    <t>Employee229</t>
  </si>
  <si>
    <t>Employee230</t>
  </si>
  <si>
    <t>Employee231</t>
  </si>
  <si>
    <t>Employee232</t>
  </si>
  <si>
    <t>Employee233</t>
  </si>
  <si>
    <t>Employee234</t>
  </si>
  <si>
    <t>Employee235</t>
  </si>
  <si>
    <t>Employee236</t>
  </si>
  <si>
    <t>Employee237</t>
  </si>
  <si>
    <t>Employee238</t>
  </si>
  <si>
    <t>Employee239</t>
  </si>
  <si>
    <t>Employee240</t>
  </si>
  <si>
    <t>Employee241</t>
  </si>
  <si>
    <t>Employee242</t>
  </si>
  <si>
    <t>Employee243</t>
  </si>
  <si>
    <t>Employee244</t>
  </si>
  <si>
    <t>Employee245</t>
  </si>
  <si>
    <t>Employee246</t>
  </si>
  <si>
    <t>Employee247</t>
  </si>
  <si>
    <t>Employee248</t>
  </si>
  <si>
    <t>Employee249</t>
  </si>
  <si>
    <t>Employee250</t>
  </si>
  <si>
    <t>Employee251</t>
  </si>
  <si>
    <t>Employee252</t>
  </si>
  <si>
    <t>Employee253</t>
  </si>
  <si>
    <t>Employee254</t>
  </si>
  <si>
    <t>Employee255</t>
  </si>
  <si>
    <t>Employee256</t>
  </si>
  <si>
    <t>Employee257</t>
  </si>
  <si>
    <t>Employee258</t>
  </si>
  <si>
    <t>Employee259</t>
  </si>
  <si>
    <t>Employee260</t>
  </si>
  <si>
    <t>Employee261</t>
  </si>
  <si>
    <t>Employee262</t>
  </si>
  <si>
    <t>Employee263</t>
  </si>
  <si>
    <t>Employee264</t>
  </si>
  <si>
    <t>Employee265</t>
  </si>
  <si>
    <t>test</t>
  </si>
  <si>
    <t>Bank leave</t>
  </si>
  <si>
    <t>Sick absence</t>
  </si>
  <si>
    <t>LOA</t>
  </si>
  <si>
    <t>Bank Leave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</si>
</sst>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dd\-mmm\-yyyy"/>
    <numFmt numFmtId="165" formatCode="dd"/>
    <numFmt numFmtId="166" formatCode="mmmm\ yyyy"/>
    <numFmt numFmtId="167" formatCode="ddd"/>
    <numFmt numFmtId="168" formatCode="mmmm"/>
  </numFmts>
  <fonts count="38" x14ac:knownFonts="1">
    <font>
      <sz val="11"/>
      <color theme="1"/>
      <name val="Calibri"/>
      <family val="2"/>
      <scheme val="minor"/>
    </font>
    <font>
      <sz val="10"/>
      <color theme="1"/>
      <name val="Century Gothic"/>
      <family val="2"/>
    </font>
    <font>
      <sz val="10"/>
      <color theme="1"/>
      <name val="Century Gothic"/>
      <family val="2"/>
    </font>
    <font>
      <sz val="10"/>
      <color theme="1"/>
      <name val="Century Gothic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7030A0"/>
      <name val="Calibri"/>
      <family val="2"/>
      <scheme val="minor"/>
    </font>
    <font>
      <b/>
      <sz val="11"/>
      <color rgb="FF7030A0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6"/>
      <color rgb="FF7030A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8"/>
      <color rgb="FF7030A0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8"/>
      <color theme="0"/>
      <name val="Calibri"/>
      <family val="2"/>
      <scheme val="minor"/>
    </font>
    <font>
      <sz val="18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1"/>
      <color theme="0" tint="-0.1499984740745262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3"/>
      <name val="Calibri"/>
      <family val="2"/>
      <scheme val="minor"/>
    </font>
    <font>
      <sz val="11"/>
      <color theme="1" tint="0.34998626667073579"/>
      <name val="Calibri"/>
      <family val="2"/>
      <scheme val="minor"/>
    </font>
    <font>
      <i/>
      <sz val="11"/>
      <color theme="1" tint="0.34998626667073579"/>
      <name val="Calibri"/>
      <family val="2"/>
      <scheme val="minor"/>
    </font>
    <font>
      <b/>
      <sz val="11"/>
      <color theme="1" tint="0.34998626667073579"/>
      <name val="Calibri"/>
      <family val="2"/>
      <scheme val="minor"/>
    </font>
    <font>
      <sz val="11"/>
      <color theme="6"/>
      <name val="Calibri"/>
      <family val="2"/>
      <scheme val="minor"/>
    </font>
    <font>
      <sz val="10"/>
      <color rgb="FFFF0000"/>
      <name val="Century Gothic"/>
      <family val="2"/>
    </font>
    <font>
      <b/>
      <sz val="10"/>
      <color theme="1"/>
      <name val="Century Gothic"/>
      <family val="2"/>
    </font>
    <font>
      <sz val="10"/>
      <color theme="0"/>
      <name val="Century Gothic"/>
      <family val="2"/>
    </font>
    <font>
      <sz val="11"/>
      <color rgb="FFFF0000"/>
      <name val="Calibri"/>
      <family val="2"/>
      <scheme val="minor"/>
    </font>
    <font>
      <sz val="10"/>
      <color rgb="FF7030A0"/>
      <name val="Century Gothic"/>
      <family val="2"/>
    </font>
    <font>
      <b/>
      <sz val="10"/>
      <color rgb="FF7030A0"/>
      <name val="Century Gothic"/>
      <family val="2"/>
    </font>
    <font>
      <sz val="10"/>
      <color theme="6"/>
      <name val="Century Gothic"/>
      <family val="2"/>
    </font>
    <font>
      <sz val="10"/>
      <name val="Century Gothic"/>
      <family val="2"/>
    </font>
    <font>
      <b/>
      <sz val="10"/>
      <name val="Century Gothic"/>
      <family val="2"/>
    </font>
  </fonts>
  <fills count="1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7030A0"/>
        <bgColor indexed="64"/>
      </patternFill>
    </fill>
    <fill>
      <patternFill patternType="gray0625"/>
    </fill>
    <fill>
      <patternFill patternType="solid">
        <fgColor rgb="FF50514F"/>
        <bgColor indexed="64"/>
      </patternFill>
    </fill>
    <fill>
      <patternFill patternType="solid">
        <fgColor rgb="FFF25F5C"/>
        <bgColor indexed="64"/>
      </patternFill>
    </fill>
    <fill>
      <patternFill patternType="solid">
        <fgColor rgb="FFFFE066"/>
        <bgColor indexed="64"/>
      </patternFill>
    </fill>
    <fill>
      <patternFill patternType="solid">
        <fgColor rgb="FF247BA0"/>
        <bgColor indexed="64"/>
      </patternFill>
    </fill>
    <fill>
      <patternFill patternType="solid">
        <fgColor rgb="FF70C1B3"/>
        <bgColor indexed="64"/>
      </patternFill>
    </fill>
    <fill>
      <patternFill patternType="solid">
        <fgColor theme="7"/>
        <bgColor theme="7"/>
      </patternFill>
    </fill>
    <fill>
      <patternFill patternType="lightTrellis">
        <fgColor theme="0" tint="-0.24994659260841701"/>
        <bgColor theme="0"/>
      </patternFill>
    </fill>
    <fill>
      <patternFill patternType="lightTrellis">
        <fgColor theme="0" tint="-0.14996795556505021"/>
        <bgColor indexed="65"/>
      </patternFill>
    </fill>
    <fill>
      <patternFill patternType="solid">
        <fgColor theme="6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rgb="FF7030A0"/>
      </top>
      <bottom style="thin">
        <color rgb="FF7030A0"/>
      </bottom>
      <diagonal/>
    </border>
  </borders>
  <cellStyleXfs count="3">
    <xf numFmtId="0" fontId="0" fillId="0" borderId="0"/>
    <xf numFmtId="164" fontId="4" fillId="0" borderId="0">
      <alignment horizontal="center"/>
    </xf>
    <xf numFmtId="0" fontId="20" fillId="0" borderId="0" applyNumberFormat="0" applyFill="0" applyBorder="0" applyAlignment="0" applyProtection="0"/>
  </cellStyleXfs>
  <cellXfs count="133">
    <xf numFmtId="0" fontId="0" fillId="0" borderId="0" xfId="0"/>
    <xf numFmtId="0" fontId="7" fillId="0" borderId="0" xfId="0" applyFont="1"/>
    <xf numFmtId="164" fontId="0" fillId="0" borderId="0" xfId="0" applyNumberFormat="1"/>
    <xf numFmtId="164" fontId="4" fillId="0" borderId="0" xfId="1">
      <alignment horizontal="center"/>
    </xf>
    <xf numFmtId="0" fontId="9" fillId="0" borderId="0" xfId="0" applyFont="1"/>
    <xf numFmtId="0" fontId="11" fillId="2" borderId="0" xfId="0" applyFont="1" applyFill="1" applyAlignment="1">
      <alignment vertical="center"/>
    </xf>
    <xf numFmtId="164" fontId="4" fillId="0" borderId="0" xfId="1" applyFill="1">
      <alignment horizontal="center"/>
    </xf>
    <xf numFmtId="14" fontId="0" fillId="0" borderId="0" xfId="0" applyNumberFormat="1"/>
    <xf numFmtId="164" fontId="0" fillId="0" borderId="0" xfId="0" applyNumberFormat="1" applyAlignment="1">
      <alignment horizontal="center" vertical="center"/>
    </xf>
    <xf numFmtId="164" fontId="4" fillId="0" borderId="0" xfId="1" applyAlignment="1">
      <alignment horizontal="center" vertical="center"/>
    </xf>
    <xf numFmtId="0" fontId="7" fillId="0" borderId="0" xfId="0" applyFont="1" applyAlignment="1">
      <alignment horizontal="center"/>
    </xf>
    <xf numFmtId="0" fontId="0" fillId="0" borderId="5" xfId="0" applyBorder="1" applyAlignment="1">
      <alignment horizontal="right"/>
    </xf>
    <xf numFmtId="0" fontId="13" fillId="2" borderId="0" xfId="0" applyFont="1" applyFill="1" applyAlignment="1">
      <alignment vertical="center"/>
    </xf>
    <xf numFmtId="164" fontId="4" fillId="0" borderId="0" xfId="1" applyFill="1" applyAlignment="1">
      <alignment horizontal="center" vertical="center"/>
    </xf>
    <xf numFmtId="0" fontId="20" fillId="0" borderId="0" xfId="2"/>
    <xf numFmtId="0" fontId="6" fillId="0" borderId="4" xfId="0" applyFont="1" applyBorder="1"/>
    <xf numFmtId="0" fontId="6" fillId="0" borderId="6" xfId="0" applyFont="1" applyBorder="1"/>
    <xf numFmtId="0" fontId="6" fillId="0" borderId="9" xfId="0" applyFont="1" applyBorder="1"/>
    <xf numFmtId="0" fontId="8" fillId="10" borderId="8" xfId="0" applyFont="1" applyFill="1" applyBorder="1"/>
    <xf numFmtId="0" fontId="21" fillId="0" borderId="0" xfId="0" applyFont="1"/>
    <xf numFmtId="0" fontId="0" fillId="0" borderId="7" xfId="0" applyBorder="1" applyAlignment="1">
      <alignment horizontal="right"/>
    </xf>
    <xf numFmtId="0" fontId="0" fillId="0" borderId="0" xfId="0" applyProtection="1">
      <protection locked="0"/>
    </xf>
    <xf numFmtId="0" fontId="0" fillId="0" borderId="2" xfId="0" applyBorder="1" applyProtection="1">
      <protection locked="0"/>
    </xf>
    <xf numFmtId="0" fontId="0" fillId="0" borderId="3" xfId="0" applyBorder="1" applyProtection="1">
      <protection locked="0"/>
    </xf>
    <xf numFmtId="0" fontId="0" fillId="0" borderId="4" xfId="0" applyBorder="1" applyProtection="1">
      <protection locked="0"/>
    </xf>
    <xf numFmtId="0" fontId="0" fillId="0" borderId="0" xfId="0" applyBorder="1" applyProtection="1">
      <protection locked="0"/>
    </xf>
    <xf numFmtId="0" fontId="0" fillId="0" borderId="6" xfId="0" applyBorder="1" applyProtection="1">
      <protection locked="0"/>
    </xf>
    <xf numFmtId="0" fontId="16" fillId="0" borderId="0" xfId="0" applyFont="1" applyBorder="1" applyProtection="1">
      <protection locked="0"/>
    </xf>
    <xf numFmtId="0" fontId="0" fillId="0" borderId="0" xfId="0" applyFont="1" applyBorder="1" applyAlignment="1" applyProtection="1">
      <alignment horizontal="right"/>
      <protection locked="0"/>
    </xf>
    <xf numFmtId="164" fontId="4" fillId="0" borderId="6" xfId="1" applyFill="1" applyBorder="1" applyAlignment="1" applyProtection="1">
      <protection locked="0"/>
    </xf>
    <xf numFmtId="0" fontId="8" fillId="2" borderId="1" xfId="1" applyNumberFormat="1" applyFont="1" applyFill="1" applyBorder="1" applyAlignment="1" applyProtection="1">
      <alignment horizontal="center" vertical="center"/>
      <protection locked="0"/>
    </xf>
    <xf numFmtId="0" fontId="0" fillId="3" borderId="0" xfId="0" applyFill="1" applyBorder="1" applyProtection="1">
      <protection locked="0"/>
    </xf>
    <xf numFmtId="0" fontId="0" fillId="0" borderId="0" xfId="0" applyBorder="1" applyAlignment="1" applyProtection="1">
      <alignment horizontal="left"/>
      <protection locked="0"/>
    </xf>
    <xf numFmtId="0" fontId="8" fillId="2" borderId="1" xfId="1" applyNumberFormat="1" applyFont="1" applyFill="1" applyBorder="1" applyAlignment="1" applyProtection="1">
      <alignment horizontal="right" vertical="center"/>
      <protection locked="0"/>
    </xf>
    <xf numFmtId="0" fontId="0" fillId="4" borderId="0" xfId="0" applyFill="1" applyBorder="1" applyProtection="1">
      <protection locked="0"/>
    </xf>
    <xf numFmtId="0" fontId="0" fillId="0" borderId="0" xfId="0" applyFont="1" applyBorder="1" applyProtection="1">
      <protection locked="0"/>
    </xf>
    <xf numFmtId="0" fontId="6" fillId="11" borderId="0" xfId="0" applyFont="1" applyFill="1" applyBorder="1" applyProtection="1">
      <protection locked="0"/>
    </xf>
    <xf numFmtId="164" fontId="8" fillId="2" borderId="1" xfId="1" applyNumberFormat="1" applyFont="1" applyFill="1" applyBorder="1" applyAlignment="1" applyProtection="1">
      <alignment horizontal="center" vertical="center"/>
      <protection locked="0"/>
    </xf>
    <xf numFmtId="0" fontId="0" fillId="0" borderId="5" xfId="0" applyBorder="1" applyProtection="1">
      <protection locked="0"/>
    </xf>
    <xf numFmtId="0" fontId="0" fillId="0" borderId="0" xfId="0" applyBorder="1" applyAlignment="1" applyProtection="1">
      <alignment horizontal="center"/>
      <protection locked="0"/>
    </xf>
    <xf numFmtId="0" fontId="0" fillId="0" borderId="6" xfId="0" applyBorder="1" applyAlignment="1" applyProtection="1">
      <alignment horizontal="center"/>
      <protection locked="0"/>
    </xf>
    <xf numFmtId="0" fontId="5" fillId="0" borderId="1" xfId="0" applyFont="1" applyBorder="1" applyAlignment="1" applyProtection="1">
      <alignment horizontal="center" vertical="center"/>
      <protection locked="0"/>
    </xf>
    <xf numFmtId="0" fontId="12" fillId="0" borderId="11" xfId="0" applyFont="1" applyBorder="1" applyAlignment="1" applyProtection="1">
      <alignment horizontal="center" vertical="center"/>
      <protection locked="0"/>
    </xf>
    <xf numFmtId="0" fontId="12" fillId="0" borderId="6" xfId="0" applyFont="1" applyBorder="1" applyAlignment="1" applyProtection="1">
      <alignment horizontal="center" vertical="center"/>
      <protection locked="0"/>
    </xf>
    <xf numFmtId="0" fontId="0" fillId="0" borderId="7" xfId="0" applyBorder="1" applyProtection="1">
      <protection locked="0"/>
    </xf>
    <xf numFmtId="0" fontId="0" fillId="0" borderId="8" xfId="0" applyBorder="1" applyProtection="1">
      <protection locked="0"/>
    </xf>
    <xf numFmtId="0" fontId="0" fillId="0" borderId="9" xfId="0" applyBorder="1" applyProtection="1">
      <protection locked="0"/>
    </xf>
    <xf numFmtId="0" fontId="0" fillId="0" borderId="0" xfId="0" applyBorder="1" applyAlignment="1" applyProtection="1">
      <alignment horizontal="right"/>
    </xf>
    <xf numFmtId="164" fontId="4" fillId="0" borderId="0" xfId="1" applyFill="1" applyBorder="1" applyAlignment="1" applyProtection="1">
      <alignment horizontal="center"/>
    </xf>
    <xf numFmtId="0" fontId="16" fillId="0" borderId="0" xfId="0" applyFont="1" applyBorder="1" applyAlignment="1" applyProtection="1">
      <alignment horizontal="center"/>
    </xf>
    <xf numFmtId="0" fontId="10" fillId="5" borderId="1" xfId="0" applyFont="1" applyFill="1" applyBorder="1" applyAlignment="1" applyProtection="1">
      <alignment horizontal="center" vertical="center"/>
    </xf>
    <xf numFmtId="0" fontId="10" fillId="6" borderId="1" xfId="0" applyFont="1" applyFill="1" applyBorder="1" applyAlignment="1" applyProtection="1">
      <alignment horizontal="center" vertical="center"/>
    </xf>
    <xf numFmtId="0" fontId="5" fillId="7" borderId="1" xfId="0" applyFont="1" applyFill="1" applyBorder="1" applyAlignment="1" applyProtection="1">
      <alignment horizontal="center" vertical="center"/>
    </xf>
    <xf numFmtId="0" fontId="10" fillId="8" borderId="1" xfId="0" applyFont="1" applyFill="1" applyBorder="1" applyAlignment="1" applyProtection="1">
      <alignment horizontal="center" vertical="center"/>
    </xf>
    <xf numFmtId="0" fontId="17" fillId="9" borderId="1" xfId="0" applyFont="1" applyFill="1" applyBorder="1" applyAlignment="1" applyProtection="1">
      <alignment horizontal="center" vertical="center"/>
    </xf>
    <xf numFmtId="0" fontId="12" fillId="0" borderId="1" xfId="0" applyFont="1" applyBorder="1" applyAlignment="1" applyProtection="1">
      <alignment horizontal="center" vertical="center"/>
    </xf>
    <xf numFmtId="0" fontId="14" fillId="0" borderId="1" xfId="0" applyFont="1" applyFill="1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 vertical="center"/>
    </xf>
    <xf numFmtId="0" fontId="0" fillId="0" borderId="1" xfId="0" applyNumberFormat="1" applyBorder="1" applyAlignment="1" applyProtection="1">
      <alignment horizontal="center" vertical="center"/>
    </xf>
    <xf numFmtId="0" fontId="14" fillId="0" borderId="1" xfId="0" applyFont="1" applyBorder="1" applyAlignment="1" applyProtection="1">
      <alignment horizontal="center" vertical="center"/>
    </xf>
    <xf numFmtId="0" fontId="22" fillId="0" borderId="0" xfId="0" applyFont="1" applyProtection="1"/>
    <xf numFmtId="0" fontId="5" fillId="0" borderId="5" xfId="0" applyFont="1" applyBorder="1" applyAlignment="1" applyProtection="1">
      <alignment horizontal="right"/>
      <protection locked="0"/>
    </xf>
    <xf numFmtId="0" fontId="23" fillId="0" borderId="0" xfId="0" applyFont="1" applyBorder="1" applyAlignment="1" applyProtection="1">
      <alignment horizontal="center"/>
      <protection locked="0"/>
    </xf>
    <xf numFmtId="168" fontId="24" fillId="0" borderId="5" xfId="0" applyNumberFormat="1" applyFont="1" applyBorder="1" applyAlignment="1" applyProtection="1">
      <alignment horizontal="right" vertical="center"/>
    </xf>
    <xf numFmtId="0" fontId="23" fillId="0" borderId="0" xfId="0" applyFont="1"/>
    <xf numFmtId="0" fontId="25" fillId="7" borderId="13" xfId="0" applyFont="1" applyFill="1" applyBorder="1"/>
    <xf numFmtId="0" fontId="28" fillId="13" borderId="0" xfId="0" applyFont="1" applyFill="1" applyBorder="1" applyProtection="1">
      <protection locked="0"/>
    </xf>
    <xf numFmtId="0" fontId="3" fillId="0" borderId="0" xfId="0" applyFont="1"/>
    <xf numFmtId="49" fontId="3" fillId="0" borderId="0" xfId="0" applyNumberFormat="1" applyFont="1" applyAlignment="1"/>
    <xf numFmtId="14" fontId="3" fillId="0" borderId="0" xfId="0" applyNumberFormat="1" applyFont="1"/>
    <xf numFmtId="49" fontId="3" fillId="0" borderId="0" xfId="0" applyNumberFormat="1" applyFont="1"/>
    <xf numFmtId="0" fontId="0" fillId="0" borderId="0" xfId="0" applyAlignment="1">
      <alignment wrapText="1"/>
    </xf>
    <xf numFmtId="49" fontId="2" fillId="0" borderId="0" xfId="0" applyNumberFormat="1" applyFont="1"/>
    <xf numFmtId="49" fontId="1" fillId="0" borderId="0" xfId="0" applyNumberFormat="1" applyFont="1"/>
    <xf numFmtId="0" fontId="32" fillId="0" borderId="5" xfId="0" applyFont="1" applyBorder="1" applyProtection="1">
      <protection locked="0"/>
    </xf>
    <xf numFmtId="0" fontId="1" fillId="0" borderId="3" xfId="0" applyFont="1" applyBorder="1" applyAlignment="1" applyProtection="1">
      <alignment horizontal="left"/>
      <protection locked="0"/>
    </xf>
    <xf numFmtId="0" fontId="1" fillId="0" borderId="0" xfId="0" applyFont="1" applyBorder="1" applyAlignment="1" applyProtection="1">
      <alignment horizontal="left"/>
      <protection locked="0"/>
    </xf>
    <xf numFmtId="0" fontId="30" fillId="0" borderId="2" xfId="0" applyFont="1" applyBorder="1" applyAlignment="1" applyProtection="1">
      <alignment horizontal="right"/>
      <protection locked="0"/>
    </xf>
    <xf numFmtId="0" fontId="1" fillId="0" borderId="3" xfId="0" applyFont="1" applyBorder="1" applyProtection="1">
      <protection locked="0"/>
    </xf>
    <xf numFmtId="0" fontId="33" fillId="3" borderId="3" xfId="0" applyFont="1" applyFill="1" applyBorder="1" applyAlignment="1" applyProtection="1">
      <alignment horizontal="center"/>
      <protection locked="0"/>
    </xf>
    <xf numFmtId="0" fontId="1" fillId="0" borderId="4" xfId="0" applyFont="1" applyBorder="1" applyProtection="1">
      <protection locked="0"/>
    </xf>
    <xf numFmtId="0" fontId="1" fillId="0" borderId="10" xfId="0" applyFont="1" applyBorder="1" applyProtection="1">
      <protection locked="0"/>
    </xf>
    <xf numFmtId="0" fontId="1" fillId="0" borderId="0" xfId="0" applyFont="1" applyProtection="1">
      <protection locked="0"/>
    </xf>
    <xf numFmtId="0" fontId="34" fillId="2" borderId="1" xfId="1" applyNumberFormat="1" applyFont="1" applyFill="1" applyBorder="1" applyAlignment="1" applyProtection="1">
      <alignment horizontal="center" vertical="center"/>
      <protection locked="0"/>
    </xf>
    <xf numFmtId="0" fontId="1" fillId="0" borderId="0" xfId="0" applyFont="1" applyBorder="1" applyProtection="1">
      <protection locked="0"/>
    </xf>
    <xf numFmtId="0" fontId="35" fillId="13" borderId="0" xfId="0" applyFont="1" applyFill="1" applyBorder="1" applyAlignment="1" applyProtection="1">
      <alignment horizontal="left"/>
      <protection locked="0"/>
    </xf>
    <xf numFmtId="0" fontId="1" fillId="0" borderId="0" xfId="0" applyFont="1" applyBorder="1" applyAlignment="1" applyProtection="1">
      <alignment horizontal="right"/>
      <protection locked="0"/>
    </xf>
    <xf numFmtId="0" fontId="1" fillId="0" borderId="11" xfId="0" applyFont="1" applyBorder="1" applyProtection="1">
      <protection locked="0"/>
    </xf>
    <xf numFmtId="0" fontId="1" fillId="0" borderId="6" xfId="0" applyFont="1" applyBorder="1" applyProtection="1">
      <protection locked="0"/>
    </xf>
    <xf numFmtId="0" fontId="30" fillId="0" borderId="5" xfId="0" applyFont="1" applyBorder="1" applyAlignment="1" applyProtection="1">
      <alignment horizontal="right"/>
      <protection locked="0"/>
    </xf>
    <xf numFmtId="0" fontId="31" fillId="4" borderId="0" xfId="0" applyFont="1" applyFill="1" applyBorder="1" applyProtection="1">
      <protection locked="0"/>
    </xf>
    <xf numFmtId="0" fontId="31" fillId="12" borderId="0" xfId="0" applyFont="1" applyFill="1" applyBorder="1" applyProtection="1">
      <protection locked="0"/>
    </xf>
    <xf numFmtId="0" fontId="30" fillId="0" borderId="0" xfId="0" applyFont="1" applyBorder="1" applyProtection="1">
      <protection locked="0"/>
    </xf>
    <xf numFmtId="164" fontId="1" fillId="0" borderId="5" xfId="1" applyFont="1" applyBorder="1" applyProtection="1">
      <alignment horizontal="center"/>
      <protection locked="0"/>
    </xf>
    <xf numFmtId="167" fontId="1" fillId="0" borderId="0" xfId="0" applyNumberFormat="1" applyFont="1" applyBorder="1" applyProtection="1"/>
    <xf numFmtId="166" fontId="37" fillId="0" borderId="5" xfId="0" applyNumberFormat="1" applyFont="1" applyFill="1" applyBorder="1" applyAlignment="1" applyProtection="1">
      <alignment horizontal="center"/>
      <protection locked="0"/>
    </xf>
    <xf numFmtId="165" fontId="1" fillId="0" borderId="1" xfId="0" applyNumberFormat="1" applyFont="1" applyBorder="1" applyAlignment="1" applyProtection="1">
      <alignment horizontal="center" vertical="center"/>
    </xf>
    <xf numFmtId="165" fontId="1" fillId="0" borderId="12" xfId="0" applyNumberFormat="1" applyFont="1" applyBorder="1" applyAlignment="1" applyProtection="1">
      <alignment horizontal="center" vertical="center"/>
    </xf>
    <xf numFmtId="0" fontId="31" fillId="5" borderId="1" xfId="0" applyFont="1" applyFill="1" applyBorder="1" applyProtection="1"/>
    <xf numFmtId="0" fontId="31" fillId="6" borderId="1" xfId="0" applyFont="1" applyFill="1" applyBorder="1" applyAlignment="1" applyProtection="1">
      <alignment horizontal="center"/>
    </xf>
    <xf numFmtId="0" fontId="1" fillId="7" borderId="1" xfId="0" applyFont="1" applyFill="1" applyBorder="1" applyAlignment="1" applyProtection="1">
      <alignment horizontal="center"/>
    </xf>
    <xf numFmtId="0" fontId="31" fillId="8" borderId="1" xfId="0" applyFont="1" applyFill="1" applyBorder="1" applyAlignment="1" applyProtection="1">
      <alignment horizontal="center"/>
    </xf>
    <xf numFmtId="0" fontId="1" fillId="9" borderId="1" xfId="0" applyFont="1" applyFill="1" applyBorder="1" applyAlignment="1" applyProtection="1">
      <alignment horizontal="center"/>
    </xf>
    <xf numFmtId="0" fontId="30" fillId="0" borderId="1" xfId="0" applyFont="1" applyBorder="1" applyAlignment="1" applyProtection="1">
      <alignment horizontal="center"/>
      <protection locked="0"/>
    </xf>
    <xf numFmtId="0" fontId="1" fillId="0" borderId="5" xfId="0" applyFont="1" applyBorder="1" applyAlignment="1" applyProtection="1">
      <alignment horizontal="right" vertical="center"/>
    </xf>
    <xf numFmtId="0" fontId="29" fillId="0" borderId="2" xfId="0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horizontal="center"/>
    </xf>
    <xf numFmtId="0" fontId="1" fillId="0" borderId="6" xfId="0" applyFont="1" applyBorder="1" applyAlignment="1" applyProtection="1">
      <alignment horizontal="center"/>
    </xf>
    <xf numFmtId="0" fontId="1" fillId="0" borderId="10" xfId="0" applyFont="1" applyFill="1" applyBorder="1" applyAlignment="1" applyProtection="1">
      <alignment horizontal="center"/>
    </xf>
    <xf numFmtId="0" fontId="1" fillId="0" borderId="10" xfId="0" applyFont="1" applyBorder="1" applyAlignment="1" applyProtection="1">
      <alignment horizontal="center"/>
    </xf>
    <xf numFmtId="0" fontId="29" fillId="0" borderId="5" xfId="0" applyFont="1" applyBorder="1" applyAlignment="1" applyProtection="1">
      <alignment horizontal="center" vertical="center"/>
    </xf>
    <xf numFmtId="0" fontId="29" fillId="0" borderId="0" xfId="0" applyFont="1" applyBorder="1" applyAlignment="1" applyProtection="1">
      <alignment horizontal="center" vertical="center"/>
    </xf>
    <xf numFmtId="0" fontId="31" fillId="0" borderId="0" xfId="0" applyFont="1" applyBorder="1" applyAlignment="1" applyProtection="1">
      <alignment horizontal="center" vertical="center"/>
    </xf>
    <xf numFmtId="0" fontId="1" fillId="0" borderId="11" xfId="0" applyFont="1" applyFill="1" applyBorder="1" applyAlignment="1" applyProtection="1">
      <alignment horizontal="center"/>
    </xf>
    <xf numFmtId="0" fontId="1" fillId="0" borderId="11" xfId="0" applyFont="1" applyBorder="1" applyAlignment="1" applyProtection="1">
      <alignment horizontal="center"/>
    </xf>
    <xf numFmtId="0" fontId="31" fillId="0" borderId="5" xfId="0" applyFont="1" applyBorder="1" applyAlignment="1" applyProtection="1">
      <alignment horizontal="center" vertical="center"/>
    </xf>
    <xf numFmtId="0" fontId="31" fillId="5" borderId="0" xfId="0" applyFont="1" applyFill="1" applyBorder="1" applyAlignment="1" applyProtection="1">
      <alignment horizontal="center"/>
    </xf>
    <xf numFmtId="0" fontId="31" fillId="6" borderId="0" xfId="0" applyFont="1" applyFill="1" applyBorder="1" applyAlignment="1" applyProtection="1">
      <alignment horizontal="center"/>
    </xf>
    <xf numFmtId="0" fontId="1" fillId="7" borderId="0" xfId="0" applyFont="1" applyFill="1" applyBorder="1" applyAlignment="1" applyProtection="1">
      <alignment horizontal="center"/>
    </xf>
    <xf numFmtId="0" fontId="31" fillId="8" borderId="0" xfId="0" applyFont="1" applyFill="1" applyBorder="1" applyAlignment="1" applyProtection="1">
      <alignment horizontal="center"/>
    </xf>
    <xf numFmtId="0" fontId="36" fillId="9" borderId="0" xfId="0" applyFont="1" applyFill="1" applyBorder="1" applyAlignment="1" applyProtection="1">
      <alignment horizontal="center"/>
    </xf>
    <xf numFmtId="0" fontId="19" fillId="0" borderId="1" xfId="0" applyFont="1" applyBorder="1" applyAlignment="1" applyProtection="1">
      <alignment horizontal="center" vertical="center"/>
    </xf>
    <xf numFmtId="164" fontId="4" fillId="0" borderId="8" xfId="1" applyFill="1" applyBorder="1" applyAlignment="1" applyProtection="1">
      <alignment horizontal="center"/>
    </xf>
    <xf numFmtId="0" fontId="6" fillId="5" borderId="0" xfId="0" applyFont="1" applyFill="1" applyBorder="1" applyAlignment="1" applyProtection="1">
      <alignment horizontal="center"/>
    </xf>
    <xf numFmtId="0" fontId="6" fillId="6" borderId="0" xfId="0" applyFont="1" applyFill="1" applyBorder="1" applyAlignment="1" applyProtection="1">
      <alignment horizontal="center"/>
    </xf>
    <xf numFmtId="0" fontId="0" fillId="7" borderId="0" xfId="0" applyFill="1" applyBorder="1" applyAlignment="1" applyProtection="1">
      <alignment horizontal="center"/>
    </xf>
    <xf numFmtId="0" fontId="6" fillId="8" borderId="0" xfId="0" applyFont="1" applyFill="1" applyBorder="1" applyAlignment="1" applyProtection="1">
      <alignment horizontal="center"/>
    </xf>
    <xf numFmtId="0" fontId="15" fillId="9" borderId="0" xfId="0" applyFont="1" applyFill="1" applyBorder="1" applyAlignment="1" applyProtection="1">
      <alignment horizontal="center"/>
    </xf>
    <xf numFmtId="0" fontId="18" fillId="5" borderId="1" xfId="0" applyFont="1" applyFill="1" applyBorder="1" applyAlignment="1" applyProtection="1">
      <alignment horizontal="center" vertical="center"/>
    </xf>
    <xf numFmtId="0" fontId="18" fillId="6" borderId="1" xfId="0" applyFont="1" applyFill="1" applyBorder="1" applyAlignment="1" applyProtection="1">
      <alignment horizontal="center" vertical="center"/>
    </xf>
    <xf numFmtId="0" fontId="19" fillId="7" borderId="1" xfId="0" applyFont="1" applyFill="1" applyBorder="1" applyAlignment="1" applyProtection="1">
      <alignment horizontal="center" vertical="center"/>
    </xf>
    <xf numFmtId="0" fontId="18" fillId="8" borderId="1" xfId="0" applyFont="1" applyFill="1" applyBorder="1" applyAlignment="1" applyProtection="1">
      <alignment horizontal="center" vertical="center"/>
    </xf>
    <xf numFmtId="0" fontId="19" fillId="9" borderId="1" xfId="0" applyFont="1" applyFill="1" applyBorder="1" applyAlignment="1" applyProtection="1">
      <alignment horizontal="center" vertical="center"/>
    </xf>
  </cellXfs>
  <cellStyles count="3">
    <cellStyle name="Hyperlink" xfId="2" builtinId="8"/>
    <cellStyle name="Normal" xfId="0" builtinId="0"/>
    <cellStyle name="StdDate" xfId="1"/>
  </cellStyles>
  <dxfs count="79">
    <dxf>
      <font>
        <color theme="0"/>
      </font>
      <fill>
        <patternFill patternType="gray0625"/>
      </fill>
    </dxf>
    <dxf>
      <font>
        <color theme="0"/>
      </font>
      <fill>
        <patternFill patternType="lightTrellis">
          <fgColor theme="0" tint="-0.14996795556505021"/>
          <bgColor theme="0"/>
        </patternFill>
      </fill>
    </dxf>
    <dxf>
      <font>
        <color rgb="FF7030A0"/>
      </font>
      <fill>
        <patternFill>
          <bgColor rgb="FF7030A0"/>
        </patternFill>
      </fill>
    </dxf>
    <dxf>
      <font>
        <color theme="6"/>
      </font>
      <fill>
        <patternFill>
          <bgColor theme="6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color rgb="FF50514F"/>
      </font>
      <fill>
        <patternFill>
          <bgColor rgb="FF50514F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color rgb="FFF25F5C"/>
      </font>
      <fill>
        <patternFill>
          <bgColor rgb="FFF25F5C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  <vertical/>
        <horizontal/>
      </border>
    </dxf>
    <dxf>
      <font>
        <color rgb="FFFFE066"/>
      </font>
      <fill>
        <patternFill>
          <bgColor rgb="FFFFE066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  <vertical/>
        <horizontal/>
      </border>
    </dxf>
    <dxf>
      <font>
        <color rgb="FF247BA0"/>
      </font>
      <fill>
        <patternFill>
          <bgColor rgb="FF247BA0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  <vertical/>
        <horizontal/>
      </border>
    </dxf>
    <dxf>
      <font>
        <color rgb="FF70C1B3"/>
      </font>
      <fill>
        <patternFill>
          <bgColor rgb="FF70C1B3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  <vertical/>
        <horizontal/>
      </border>
    </dxf>
    <dxf>
      <font>
        <color theme="0"/>
      </font>
      <fill>
        <patternFill patternType="gray0625"/>
      </fill>
    </dxf>
    <dxf>
      <font>
        <color theme="0"/>
      </font>
      <fill>
        <patternFill patternType="lightTrellis">
          <fgColor theme="0" tint="-0.14996795556505021"/>
          <bgColor theme="0"/>
        </patternFill>
      </fill>
    </dxf>
    <dxf>
      <font>
        <color rgb="FF7030A0"/>
      </font>
      <fill>
        <patternFill>
          <bgColor rgb="FF7030A0"/>
        </patternFill>
      </fill>
    </dxf>
    <dxf>
      <font>
        <color theme="6"/>
      </font>
      <fill>
        <patternFill>
          <bgColor theme="6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color rgb="FF50514F"/>
      </font>
      <fill>
        <patternFill>
          <bgColor rgb="FF50514F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color rgb="FFF25F5C"/>
      </font>
      <fill>
        <patternFill>
          <bgColor rgb="FFF25F5C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  <vertical/>
        <horizontal/>
      </border>
    </dxf>
    <dxf>
      <font>
        <color rgb="FFFFE066"/>
      </font>
      <fill>
        <patternFill>
          <bgColor rgb="FFFFE066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  <vertical/>
        <horizontal/>
      </border>
    </dxf>
    <dxf>
      <font>
        <color rgb="FF247BA0"/>
      </font>
      <fill>
        <patternFill>
          <bgColor rgb="FF247BA0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  <vertical/>
        <horizontal/>
      </border>
    </dxf>
    <dxf>
      <font>
        <color rgb="FF70C1B3"/>
      </font>
      <fill>
        <patternFill>
          <bgColor rgb="FF70C1B3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  <vertical/>
        <horizontal/>
      </border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 patternType="gray0625"/>
      </fill>
    </dxf>
    <dxf>
      <font>
        <color theme="0"/>
      </font>
      <fill>
        <patternFill patternType="lightTrellis">
          <fgColor theme="0" tint="-0.14996795556505021"/>
          <bgColor theme="0"/>
        </patternFill>
      </fill>
    </dxf>
    <dxf>
      <font>
        <color rgb="FF7030A0"/>
      </font>
      <fill>
        <patternFill>
          <bgColor rgb="FF7030A0"/>
        </patternFill>
      </fill>
    </dxf>
    <dxf>
      <font>
        <color theme="6"/>
      </font>
      <fill>
        <patternFill>
          <bgColor theme="6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color rgb="FF50514F"/>
      </font>
      <fill>
        <patternFill>
          <bgColor rgb="FF50514F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color rgb="FFF25F5C"/>
      </font>
      <fill>
        <patternFill>
          <bgColor rgb="FFF25F5C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  <vertical/>
        <horizontal/>
      </border>
    </dxf>
    <dxf>
      <font>
        <color rgb="FFFFE066"/>
      </font>
      <fill>
        <patternFill>
          <bgColor rgb="FFFFE066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  <vertical/>
        <horizontal/>
      </border>
    </dxf>
    <dxf>
      <font>
        <color rgb="FF247BA0"/>
      </font>
      <fill>
        <patternFill>
          <bgColor rgb="FF247BA0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  <vertical/>
        <horizontal/>
      </border>
    </dxf>
    <dxf>
      <font>
        <color rgb="FF70C1B3"/>
      </font>
      <fill>
        <patternFill>
          <bgColor rgb="FF70C1B3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  <vertical/>
        <horizontal/>
      </border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border>
        <left style="thin">
          <color theme="0" tint="-0.14996795556505021"/>
        </left>
        <right style="thin">
          <color theme="0" tint="-0.14996795556505021"/>
        </right>
      </border>
    </dxf>
    <dxf>
      <font>
        <color rgb="FF50514F"/>
      </font>
      <fill>
        <patternFill>
          <bgColor rgb="FF50514F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color rgb="FFF25F5C"/>
      </font>
      <fill>
        <patternFill>
          <bgColor rgb="FFF25F5C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color rgb="FFFFE066"/>
      </font>
      <fill>
        <patternFill>
          <bgColor rgb="FFFFE066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color rgb="FF247BA0"/>
      </font>
      <fill>
        <patternFill>
          <bgColor rgb="FF247BA0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  <vertical/>
        <horizontal/>
      </border>
    </dxf>
    <dxf>
      <font>
        <color rgb="FF70C1B3"/>
      </font>
      <fill>
        <patternFill>
          <bgColor rgb="FF70C1B3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  <vertical/>
        <horizontal/>
      </border>
    </dxf>
    <dxf>
      <font>
        <color theme="6"/>
      </font>
      <fill>
        <patternFill>
          <bgColor theme="6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color rgb="FF7030A0"/>
      </font>
      <fill>
        <patternFill>
          <bgColor rgb="FF7030A0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ill>
        <patternFill patternType="gray0625"/>
      </fill>
    </dxf>
    <dxf>
      <fill>
        <patternFill patternType="lightTrellis">
          <fgColor theme="0" tint="-0.14993743705557422"/>
          <bgColor theme="0"/>
        </patternFill>
      </fill>
    </dxf>
    <dxf>
      <font>
        <strike val="0"/>
        <outline val="0"/>
        <shadow val="0"/>
        <u val="none"/>
        <vertAlign val="baseline"/>
        <sz val="10"/>
        <color theme="1"/>
        <name val="Century Gothic"/>
        <scheme val="none"/>
      </font>
      <numFmt numFmtId="30" formatCode="@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entury Gothic"/>
        <scheme val="none"/>
      </font>
      <numFmt numFmtId="30" formatCode="@"/>
    </dxf>
    <dxf>
      <font>
        <strike val="0"/>
        <outline val="0"/>
        <shadow val="0"/>
        <u val="none"/>
        <vertAlign val="baseline"/>
        <sz val="10"/>
        <color theme="1"/>
        <name val="Century Gothic"/>
        <scheme val="none"/>
      </font>
      <numFmt numFmtId="30" formatCode="@"/>
    </dxf>
    <dxf>
      <font>
        <strike val="0"/>
        <outline val="0"/>
        <shadow val="0"/>
        <u val="none"/>
        <vertAlign val="baseline"/>
        <sz val="10"/>
        <color theme="1"/>
        <name val="Century Gothic"/>
        <scheme val="none"/>
      </font>
      <numFmt numFmtId="30" formatCode="@"/>
    </dxf>
    <dxf>
      <font>
        <strike val="0"/>
        <outline val="0"/>
        <shadow val="0"/>
        <u val="none"/>
        <vertAlign val="baseline"/>
        <sz val="10"/>
        <color theme="1"/>
        <name val="Century Gothic"/>
        <scheme val="none"/>
      </font>
      <numFmt numFmtId="30" formatCode="@"/>
    </dxf>
    <dxf>
      <font>
        <strike val="0"/>
        <outline val="0"/>
        <shadow val="0"/>
        <u val="none"/>
        <vertAlign val="baseline"/>
        <sz val="10"/>
        <color theme="1"/>
        <name val="Century Gothic"/>
        <scheme val="none"/>
      </font>
      <alignment horizontal="general" vertical="bottom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entury Gothic"/>
        <scheme val="none"/>
      </font>
      <alignment horizontal="general" vertical="bottom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entury Gothic"/>
        <scheme val="none"/>
      </font>
      <numFmt numFmtId="30" formatCode="@"/>
    </dxf>
    <dxf>
      <font>
        <strike val="0"/>
        <outline val="0"/>
        <shadow val="0"/>
        <u val="none"/>
        <vertAlign val="baseline"/>
        <sz val="10"/>
        <color theme="1"/>
        <name val="Century Gothic"/>
        <scheme val="none"/>
      </font>
      <numFmt numFmtId="30" formatCode="@"/>
    </dxf>
    <dxf>
      <font>
        <strike val="0"/>
        <outline val="0"/>
        <shadow val="0"/>
        <u val="none"/>
        <vertAlign val="baseline"/>
        <sz val="10"/>
        <color theme="1"/>
        <name val="Century Gothic"/>
        <scheme val="none"/>
      </font>
      <numFmt numFmtId="30" formatCode="@"/>
    </dxf>
    <dxf>
      <font>
        <strike val="0"/>
        <outline val="0"/>
        <shadow val="0"/>
        <u val="none"/>
        <vertAlign val="baseline"/>
        <sz val="10"/>
        <color theme="1"/>
        <name val="Century Gothic"/>
        <scheme val="none"/>
      </font>
      <numFmt numFmtId="30" formatCode="@"/>
    </dxf>
    <dxf>
      <font>
        <strike val="0"/>
        <outline val="0"/>
        <shadow val="0"/>
        <u val="none"/>
        <vertAlign val="baseline"/>
        <sz val="10"/>
        <color theme="1"/>
        <name val="Century Gothic"/>
        <scheme val="none"/>
      </font>
      <numFmt numFmtId="19" formatCode="dd/mm/yyyy"/>
    </dxf>
    <dxf>
      <font>
        <strike val="0"/>
        <outline val="0"/>
        <shadow val="0"/>
        <u val="none"/>
        <vertAlign val="baseline"/>
        <sz val="10"/>
        <color theme="1"/>
        <name val="Century Gothic"/>
        <scheme val="none"/>
      </font>
      <numFmt numFmtId="19" formatCode="dd/mm/yyyy"/>
    </dxf>
    <dxf>
      <font>
        <strike val="0"/>
        <outline val="0"/>
        <shadow val="0"/>
        <u val="none"/>
        <vertAlign val="baseline"/>
        <sz val="10"/>
        <color theme="1"/>
        <name val="Century Gothic"/>
        <scheme val="none"/>
      </font>
      <numFmt numFmtId="30" formatCode="@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entury Gothic"/>
        <scheme val="none"/>
      </font>
    </dxf>
    <dxf>
      <font>
        <strike val="0"/>
        <outline val="0"/>
        <shadow val="0"/>
        <u val="none"/>
        <vertAlign val="baseline"/>
        <sz val="10"/>
        <color theme="1"/>
        <name val="Century Gothic"/>
        <scheme val="none"/>
      </font>
    </dxf>
    <dxf>
      <font>
        <strike val="0"/>
        <outline val="0"/>
        <shadow val="0"/>
        <u val="none"/>
        <vertAlign val="baseline"/>
        <sz val="10"/>
        <color theme="1"/>
        <name val="Century Gothic"/>
        <scheme val="none"/>
      </font>
      <numFmt numFmtId="30" formatCode="@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entury Gothic"/>
        <scheme val="none"/>
      </font>
      <numFmt numFmtId="30" formatCode="@"/>
    </dxf>
    <dxf>
      <font>
        <strike val="0"/>
        <outline val="0"/>
        <shadow val="0"/>
        <u val="none"/>
        <vertAlign val="baseline"/>
        <sz val="10"/>
        <color theme="1"/>
        <name val="Century Gothic"/>
        <scheme val="none"/>
      </font>
      <numFmt numFmtId="30" formatCode="@"/>
    </dxf>
    <dxf>
      <font>
        <strike val="0"/>
        <outline val="0"/>
        <shadow val="0"/>
        <u val="none"/>
        <vertAlign val="baseline"/>
        <sz val="10"/>
        <color theme="1"/>
        <name val="Century Gothic"/>
        <scheme val="none"/>
      </font>
      <numFmt numFmtId="30" formatCode="@"/>
    </dxf>
    <dxf>
      <font>
        <strike val="0"/>
        <outline val="0"/>
        <shadow val="0"/>
        <u val="none"/>
        <vertAlign val="baseline"/>
        <sz val="10"/>
        <color theme="1"/>
        <name val="Century Gothic"/>
        <scheme val="none"/>
      </font>
      <numFmt numFmtId="30" formatCode="@"/>
    </dxf>
    <dxf>
      <font>
        <strike val="0"/>
        <outline val="0"/>
        <shadow val="0"/>
        <u val="none"/>
        <vertAlign val="baseline"/>
        <sz val="10"/>
        <color theme="1"/>
        <name val="Century Gothic"/>
        <scheme val="none"/>
      </font>
      <alignment horizontal="general" vertical="bottom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entury Gothic"/>
        <scheme val="none"/>
      </font>
      <alignment horizontal="general" vertical="bottom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entury Gothic"/>
        <scheme val="none"/>
      </font>
      <numFmt numFmtId="30" formatCode="@"/>
    </dxf>
    <dxf>
      <font>
        <strike val="0"/>
        <outline val="0"/>
        <shadow val="0"/>
        <u val="none"/>
        <vertAlign val="baseline"/>
        <sz val="10"/>
        <color theme="1"/>
        <name val="Century Gothic"/>
        <scheme val="none"/>
      </font>
      <numFmt numFmtId="30" formatCode="@"/>
    </dxf>
    <dxf>
      <font>
        <strike val="0"/>
        <outline val="0"/>
        <shadow val="0"/>
        <u val="none"/>
        <vertAlign val="baseline"/>
        <sz val="10"/>
        <color theme="1"/>
        <name val="Century Gothic"/>
        <scheme val="none"/>
      </font>
      <numFmt numFmtId="30" formatCode="@"/>
    </dxf>
    <dxf>
      <font>
        <strike val="0"/>
        <outline val="0"/>
        <shadow val="0"/>
        <u val="none"/>
        <vertAlign val="baseline"/>
        <sz val="10"/>
        <color theme="1"/>
        <name val="Century Gothic"/>
        <scheme val="none"/>
      </font>
      <numFmt numFmtId="30" formatCode="@"/>
    </dxf>
    <dxf>
      <font>
        <strike val="0"/>
        <outline val="0"/>
        <shadow val="0"/>
        <u val="none"/>
        <vertAlign val="baseline"/>
        <sz val="10"/>
        <color theme="1"/>
        <name val="Century Gothic"/>
        <scheme val="none"/>
      </font>
      <numFmt numFmtId="19" formatCode="dd/mm/yyyy"/>
    </dxf>
    <dxf>
      <font>
        <strike val="0"/>
        <outline val="0"/>
        <shadow val="0"/>
        <u val="none"/>
        <vertAlign val="baseline"/>
        <sz val="10"/>
        <color theme="1"/>
        <name val="Century Gothic"/>
        <scheme val="none"/>
      </font>
      <numFmt numFmtId="19" formatCode="dd/mm/yyyy"/>
    </dxf>
    <dxf>
      <font>
        <strike val="0"/>
        <outline val="0"/>
        <shadow val="0"/>
        <u val="none"/>
        <vertAlign val="baseline"/>
        <sz val="10"/>
        <color theme="1"/>
        <name val="Century Gothic"/>
        <scheme val="none"/>
      </font>
      <numFmt numFmtId="30" formatCode="@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entury Gothic"/>
        <scheme val="none"/>
      </font>
    </dxf>
    <dxf>
      <font>
        <strike val="0"/>
        <outline val="0"/>
        <shadow val="0"/>
        <u val="none"/>
        <vertAlign val="baseline"/>
        <sz val="10"/>
        <color theme="1"/>
        <name val="Century Gothic"/>
        <scheme val="none"/>
      </font>
    </dxf>
    <dxf>
      <alignment horizontal="center" vertical="center" textRotation="0" wrapText="0" indent="0" justifyLastLine="0" shrinkToFit="0" readingOrder="0"/>
    </dxf>
    <dxf>
      <numFmt numFmtId="164" formatCode="dd\-mmm\-yyyy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rgb="FF7030A0"/>
        <name val="Calibri"/>
        <scheme val="minor"/>
      </font>
    </dxf>
    <dxf>
      <numFmt numFmtId="164" formatCode="dd\-mmm\-yyyy"/>
    </dxf>
    <dxf>
      <font>
        <strike val="0"/>
        <outline val="0"/>
        <shadow val="0"/>
        <u val="none"/>
        <vertAlign val="baseline"/>
        <sz val="11"/>
        <color rgb="FF7030A0"/>
        <name val="Calibri"/>
        <scheme val="minor"/>
      </font>
    </dxf>
    <dxf>
      <font>
        <strike val="0"/>
        <outline val="0"/>
        <shadow val="0"/>
        <u val="none"/>
        <vertAlign val="baseline"/>
        <sz val="11"/>
        <color rgb="FF7030A0"/>
        <name val="Calibri"/>
        <scheme val="minor"/>
      </font>
    </dxf>
    <dxf>
      <font>
        <strike val="0"/>
        <outline val="0"/>
        <shadow val="0"/>
        <u val="none"/>
        <vertAlign val="baseline"/>
        <sz val="11"/>
        <color rgb="FF7030A0"/>
        <name val="Calibri"/>
        <scheme val="minor"/>
      </font>
    </dxf>
  </dxfs>
  <tableStyles count="0" defaultTableStyle="TableStyleMedium2" defaultPivotStyle="PivotStyleLight16"/>
  <colors>
    <mruColors>
      <color rgb="FFFFE066"/>
      <color rgb="FF70C1B3"/>
      <color rgb="FF247BA0"/>
      <color rgb="FFF25F5C"/>
      <color rgb="FF50514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connections" Target="connection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CheckBox" checked="Checked" fmlaLink="H!$B$3" lockText="1" noThreeD="1"/>
</file>

<file path=xl/ctrlProps/ctrlProp2.xml><?xml version="1.0" encoding="utf-8"?>
<formControlPr xmlns="http://schemas.microsoft.com/office/spreadsheetml/2009/9/main" objectType="CheckBox" fmlaLink="H!$B$4" lockText="1" noThreeD="1"/>
</file>

<file path=xl/ctrlProps/ctrlProp3.xml><?xml version="1.0" encoding="utf-8"?>
<formControlPr xmlns="http://schemas.microsoft.com/office/spreadsheetml/2009/9/main" objectType="CheckBox" fmlaLink="H!$B$5" lockText="1" noThreeD="1"/>
</file>

<file path=xl/ctrlProps/ctrlProp4.xml><?xml version="1.0" encoding="utf-8"?>
<formControlPr xmlns="http://schemas.microsoft.com/office/spreadsheetml/2009/9/main" objectType="CheckBox" fmlaLink="H!$B$6" lockText="1" noThreeD="1"/>
</file>

<file path=xl/ctrlProps/ctrlProp5.xml><?xml version="1.0" encoding="utf-8"?>
<formControlPr xmlns="http://schemas.microsoft.com/office/spreadsheetml/2009/9/main" objectType="CheckBox" fmlaLink="H!$B$7" lockText="1" noThreeD="1"/>
</file>

<file path=xl/ctrlProps/ctrlProp6.xml><?xml version="1.0" encoding="utf-8"?>
<formControlPr xmlns="http://schemas.microsoft.com/office/spreadsheetml/2009/9/main" objectType="CheckBox" fmlaLink="H!$B$8" lockText="1" noThreeD="1"/>
</file>

<file path=xl/ctrlProps/ctrlProp7.xml><?xml version="1.0" encoding="utf-8"?>
<formControlPr xmlns="http://schemas.microsoft.com/office/spreadsheetml/2009/9/main" objectType="CheckBox" checked="Checked" fmlaLink="H!$B$9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28575</xdr:colOff>
          <xdr:row>3</xdr:row>
          <xdr:rowOff>171450</xdr:rowOff>
        </xdr:from>
        <xdr:to>
          <xdr:col>9</xdr:col>
          <xdr:colOff>95250</xdr:colOff>
          <xdr:row>5</xdr:row>
          <xdr:rowOff>9525</xdr:rowOff>
        </xdr:to>
        <xdr:sp macro="" textlink="">
          <xdr:nvSpPr>
            <xdr:cNvPr id="3073" name="Check Box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xmlns="" id="{00000000-0008-0000-00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28575</xdr:colOff>
          <xdr:row>4</xdr:row>
          <xdr:rowOff>171450</xdr:rowOff>
        </xdr:from>
        <xdr:to>
          <xdr:col>9</xdr:col>
          <xdr:colOff>95250</xdr:colOff>
          <xdr:row>6</xdr:row>
          <xdr:rowOff>0</xdr:rowOff>
        </xdr:to>
        <xdr:sp macro="" textlink="">
          <xdr:nvSpPr>
            <xdr:cNvPr id="3074" name="Check Box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xmlns="" id="{00000000-0008-0000-00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28575</xdr:colOff>
          <xdr:row>5</xdr:row>
          <xdr:rowOff>171450</xdr:rowOff>
        </xdr:from>
        <xdr:to>
          <xdr:col>9</xdr:col>
          <xdr:colOff>95250</xdr:colOff>
          <xdr:row>7</xdr:row>
          <xdr:rowOff>0</xdr:rowOff>
        </xdr:to>
        <xdr:sp macro="" textlink="">
          <xdr:nvSpPr>
            <xdr:cNvPr id="3075" name="Check Box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xmlns="" id="{00000000-0008-0000-00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28575</xdr:colOff>
          <xdr:row>6</xdr:row>
          <xdr:rowOff>171450</xdr:rowOff>
        </xdr:from>
        <xdr:to>
          <xdr:col>9</xdr:col>
          <xdr:colOff>95250</xdr:colOff>
          <xdr:row>8</xdr:row>
          <xdr:rowOff>9525</xdr:rowOff>
        </xdr:to>
        <xdr:sp macro="" textlink="">
          <xdr:nvSpPr>
            <xdr:cNvPr id="3076" name="Check Box 4" hidden="1">
              <a:extLst>
                <a:ext uri="{63B3BB69-23CF-44E3-9099-C40C66FF867C}">
                  <a14:compatExt spid="_x0000_s3076"/>
                </a:ext>
                <a:ext uri="{FF2B5EF4-FFF2-40B4-BE49-F238E27FC236}">
                  <a16:creationId xmlns:a16="http://schemas.microsoft.com/office/drawing/2014/main" xmlns="" id="{00000000-0008-0000-0000-00000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28575</xdr:colOff>
          <xdr:row>7</xdr:row>
          <xdr:rowOff>171450</xdr:rowOff>
        </xdr:from>
        <xdr:to>
          <xdr:col>9</xdr:col>
          <xdr:colOff>95250</xdr:colOff>
          <xdr:row>9</xdr:row>
          <xdr:rowOff>9525</xdr:rowOff>
        </xdr:to>
        <xdr:sp macro="" textlink="">
          <xdr:nvSpPr>
            <xdr:cNvPr id="3077" name="Check Box 5" hidden="1">
              <a:extLst>
                <a:ext uri="{63B3BB69-23CF-44E3-9099-C40C66FF867C}">
                  <a14:compatExt spid="_x0000_s3077"/>
                </a:ext>
                <a:ext uri="{FF2B5EF4-FFF2-40B4-BE49-F238E27FC236}">
                  <a16:creationId xmlns:a16="http://schemas.microsoft.com/office/drawing/2014/main" xmlns="" id="{00000000-0008-0000-0000-00000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28575</xdr:colOff>
          <xdr:row>8</xdr:row>
          <xdr:rowOff>171450</xdr:rowOff>
        </xdr:from>
        <xdr:to>
          <xdr:col>9</xdr:col>
          <xdr:colOff>95250</xdr:colOff>
          <xdr:row>10</xdr:row>
          <xdr:rowOff>9525</xdr:rowOff>
        </xdr:to>
        <xdr:sp macro="" textlink="">
          <xdr:nvSpPr>
            <xdr:cNvPr id="3078" name="Check Box 6" hidden="1">
              <a:extLst>
                <a:ext uri="{63B3BB69-23CF-44E3-9099-C40C66FF867C}">
                  <a14:compatExt spid="_x0000_s3078"/>
                </a:ext>
                <a:ext uri="{FF2B5EF4-FFF2-40B4-BE49-F238E27FC236}">
                  <a16:creationId xmlns:a16="http://schemas.microsoft.com/office/drawing/2014/main" xmlns="" id="{00000000-0008-0000-0000-00000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28575</xdr:colOff>
          <xdr:row>9</xdr:row>
          <xdr:rowOff>171450</xdr:rowOff>
        </xdr:from>
        <xdr:to>
          <xdr:col>9</xdr:col>
          <xdr:colOff>95250</xdr:colOff>
          <xdr:row>11</xdr:row>
          <xdr:rowOff>9525</xdr:rowOff>
        </xdr:to>
        <xdr:sp macro="" textlink="">
          <xdr:nvSpPr>
            <xdr:cNvPr id="3079" name="Check Box 7" hidden="1">
              <a:extLst>
                <a:ext uri="{63B3BB69-23CF-44E3-9099-C40C66FF867C}">
                  <a14:compatExt spid="_x0000_s3079"/>
                </a:ext>
                <a:ext uri="{FF2B5EF4-FFF2-40B4-BE49-F238E27FC236}">
                  <a16:creationId xmlns:a16="http://schemas.microsoft.com/office/drawing/2014/main" xmlns="" id="{00000000-0008-0000-0000-00000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owssvr" backgroundRefresh="0" connectionId="1" autoFormatId="16" applyNumberFormats="0" applyBorderFormats="0" applyFontFormats="0" applyPatternFormats="0" applyAlignmentFormats="0" applyWidthHeightFormats="0">
  <queryTableRefresh nextId="22">
    <queryTableFields count="14">
      <queryTableField id="1" name="Title" tableColumnId="1"/>
      <queryTableField id="2" name="From" tableColumnId="2"/>
      <queryTableField id="3" name="To" tableColumnId="3"/>
      <queryTableField id="11" name="Role" tableColumnId="4"/>
      <queryTableField id="4" name="Team Leader" tableColumnId="5"/>
      <queryTableField id="5" name="Agents Name" tableColumnId="6"/>
      <queryTableField id="8" name="Attendance Employee" tableColumnId="7"/>
      <queryTableField id="6" name="Employee Comments" tableColumnId="8"/>
      <queryTableField id="7" name="Team Leader Comments" tableColumnId="9"/>
      <queryTableField id="9" name="Action" tableColumnId="10"/>
      <queryTableField id="10" name="State" tableColumnId="11"/>
      <queryTableField id="12" name="Leave Request workflow" tableColumnId="12"/>
      <queryTableField id="13" name="Attendance for absence" tableColumnId="13"/>
      <queryTableField id="15" name="Item Type" tableColumnId="14"/>
    </queryTableFields>
    <queryTableDeletedFields count="1">
      <deletedField name="Path"/>
    </queryTableDeletedFields>
  </queryTableRefresh>
</queryTable>
</file>

<file path=xl/queryTables/queryTable2.xml><?xml version="1.0" encoding="utf-8"?>
<queryTable xmlns="http://schemas.openxmlformats.org/spreadsheetml/2006/main" name="owssvr" backgroundRefresh="0" connectionId="2" autoFormatId="16" applyNumberFormats="0" applyBorderFormats="0" applyFontFormats="0" applyPatternFormats="0" applyAlignmentFormats="0" applyWidthHeightFormats="0">
  <queryTableRefresh nextId="22">
    <queryTableFields count="14">
      <queryTableField id="1" name="Title" tableColumnId="1"/>
      <queryTableField id="2" name="From" tableColumnId="2"/>
      <queryTableField id="3" name="To" tableColumnId="3"/>
      <queryTableField id="11" name="Role" tableColumnId="4"/>
      <queryTableField id="4" name="Team Leader" tableColumnId="5"/>
      <queryTableField id="5" name="Agents Name" tableColumnId="6"/>
      <queryTableField id="8" name="Attendance Employee" tableColumnId="7"/>
      <queryTableField id="6" name="Employee Comments" tableColumnId="8"/>
      <queryTableField id="7" name="Team Leader Comments" tableColumnId="9"/>
      <queryTableField id="9" name="Action" tableColumnId="10"/>
      <queryTableField id="10" name="State" tableColumnId="11"/>
      <queryTableField id="12" name="Leave Request workflow" tableColumnId="12"/>
      <queryTableField id="13" name="Attendance for absence" tableColumnId="13"/>
      <queryTableField id="15" name="Item Type" tableColumnId="14"/>
    </queryTableFields>
    <queryTableDeletedFields count="1">
      <deletedField name="Path"/>
    </queryTableDeletedFields>
  </queryTableRefresh>
</queryTable>
</file>

<file path=xl/tables/_rels/table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id="3" name="T_LEAVETYPE" displayName="T_LEAVETYPE" ref="E4:F9" totalsRowShown="0" headerRowDxfId="78">
  <autoFilter ref="E4:F9"/>
  <tableColumns count="2">
    <tableColumn id="1" name="LEAVE TYPE"/>
    <tableColumn id="3" name="DAY VALUE"/>
  </tableColumns>
  <tableStyleInfo name="TableStyleMedium19" showFirstColumn="0" showLastColumn="0" showRowStripes="1" showColumnStripes="0"/>
</table>
</file>

<file path=xl/tables/table2.xml><?xml version="1.0" encoding="utf-8"?>
<table xmlns="http://schemas.openxmlformats.org/spreadsheetml/2006/main" id="4" name="T_HOLS" displayName="T_HOLS" ref="H14:H17" totalsRowShown="0" headerRowDxfId="77" dataCellStyle="StdDate">
  <autoFilter ref="H14:H17"/>
  <tableColumns count="1">
    <tableColumn id="1" name="HOLIDAY" dataCellStyle="StdDate"/>
  </tableColumns>
  <tableStyleInfo name="TableStyleMedium19" showFirstColumn="0" showLastColumn="0" showRowStripes="1" showColumnStripes="0"/>
</table>
</file>

<file path=xl/tables/table3.xml><?xml version="1.0" encoding="utf-8"?>
<table xmlns="http://schemas.openxmlformats.org/spreadsheetml/2006/main" id="1" name="T_EMP" displayName="T_EMP" ref="B3:D268" totalsRowShown="0" headerRowDxfId="76">
  <autoFilter ref="B3:D268"/>
  <tableColumns count="3">
    <tableColumn id="1" name="EMPLOYEE NAME"/>
    <tableColumn id="2" name="From Date" dataDxfId="75"/>
    <tableColumn id="3" name="TERMINATION DATE" dataCellStyle="StdDate"/>
  </tableColumns>
  <tableStyleInfo name="TableStyleMedium19" showFirstColumn="0" showLastColumn="0" showRowStripes="1" showColumnStripes="0"/>
</table>
</file>

<file path=xl/tables/table4.xml><?xml version="1.0" encoding="utf-8"?>
<table xmlns="http://schemas.openxmlformats.org/spreadsheetml/2006/main" id="2" name="T_LEAVE" displayName="T_LEAVE" ref="B3:E60" totalsRowShown="0" headerRowDxfId="74">
  <autoFilter ref="B3:E60"/>
  <tableColumns count="4">
    <tableColumn id="1" name="EMPLOYEE NAME"/>
    <tableColumn id="2" name="START DATE" dataDxfId="73"/>
    <tableColumn id="3" name="END DATE" dataDxfId="72" dataCellStyle="StdDate"/>
    <tableColumn id="4" name="LEAVE TYPE"/>
  </tableColumns>
  <tableStyleInfo name="TableStyleMedium19" showFirstColumn="0" showLastColumn="0" showRowStripes="1" showColumnStripes="0"/>
</table>
</file>

<file path=xl/tables/table5.xml><?xml version="1.0" encoding="utf-8"?>
<table xmlns="http://schemas.openxmlformats.org/spreadsheetml/2006/main" id="5" name="Table_owssvr" displayName="Table_owssvr" ref="A1:N3" tableType="queryTable" totalsRowShown="0" headerRowDxfId="71" dataDxfId="70">
  <autoFilter ref="A1:N3"/>
  <tableColumns count="14">
    <tableColumn id="1" uniqueName="Title" name="Title" queryTableFieldId="1" dataDxfId="69"/>
    <tableColumn id="2" uniqueName="From" name="From" queryTableFieldId="2" dataDxfId="68"/>
    <tableColumn id="3" uniqueName="To" name="To" queryTableFieldId="3" dataDxfId="67"/>
    <tableColumn id="4" uniqueName="Role" name="Role" queryTableFieldId="11" dataDxfId="66"/>
    <tableColumn id="5" uniqueName="Team_x005f_x0020_Leader" name="Team Leader" queryTableFieldId="4" dataDxfId="65"/>
    <tableColumn id="6" uniqueName="Agents_x005f_x0020_Name" name="Agents Name" queryTableFieldId="5" dataDxfId="64"/>
    <tableColumn id="7" uniqueName="Attendance" name="Attendance Employee" queryTableFieldId="8" dataDxfId="63"/>
    <tableColumn id="8" uniqueName="Employee_x005f_x0020_Comments" name="Employee Comments" queryTableFieldId="6" dataDxfId="62"/>
    <tableColumn id="9" uniqueName="Team_x005f_x0020_Leader_x005f_x0020_Comments" name="Team Leader Comments" queryTableFieldId="7" dataDxfId="61"/>
    <tableColumn id="10" uniqueName="Action" name="Action" queryTableFieldId="9" dataDxfId="60"/>
    <tableColumn id="11" uniqueName="State" name="State" queryTableFieldId="10" dataDxfId="59"/>
    <tableColumn id="12" uniqueName="LeaveReq" name="Leave Request workflow" queryTableFieldId="12" dataDxfId="58"/>
    <tableColumn id="13" uniqueName="AttendanceForAbsence" name="Attendance for absence" queryTableFieldId="13" dataDxfId="57"/>
    <tableColumn id="14" uniqueName="FSObjType" name="Item Type" queryTableFieldId="15" dataDxfId="56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6" name="Table_owssvr7" displayName="Table_owssvr7" ref="A1:N3" tableType="queryTable" totalsRowShown="0" headerRowDxfId="55" dataDxfId="54">
  <autoFilter ref="A1:N3"/>
  <tableColumns count="14">
    <tableColumn id="1" uniqueName="Title" name="Title" queryTableFieldId="1" dataDxfId="53"/>
    <tableColumn id="2" uniqueName="From" name="From" queryTableFieldId="2" dataDxfId="52"/>
    <tableColumn id="3" uniqueName="To" name="To" queryTableFieldId="3" dataDxfId="51"/>
    <tableColumn id="4" uniqueName="Role" name="Role" queryTableFieldId="11" dataDxfId="50"/>
    <tableColumn id="5" uniqueName="Team_x005f_x0020_Leader" name="Team Leader" queryTableFieldId="4" dataDxfId="49"/>
    <tableColumn id="6" uniqueName="Agents_x005f_x0020_Name" name="Agents Name" queryTableFieldId="5" dataDxfId="48"/>
    <tableColumn id="7" uniqueName="Attendance" name="Attendance Employee" queryTableFieldId="8" dataDxfId="47"/>
    <tableColumn id="8" uniqueName="Employee_x005f_x0020_Comments" name="Employee Comments" queryTableFieldId="6" dataDxfId="46"/>
    <tableColumn id="9" uniqueName="Team_x005f_x0020_Leader_x005f_x0020_Comments" name="Team Leader Comments" queryTableFieldId="7" dataDxfId="45"/>
    <tableColumn id="10" uniqueName="Action" name="Action" queryTableFieldId="9" dataDxfId="44"/>
    <tableColumn id="11" uniqueName="State" name="State" queryTableFieldId="10" dataDxfId="43"/>
    <tableColumn id="12" uniqueName="LeaveReq" name="Leave Request workflow" queryTableFieldId="12" dataDxfId="42"/>
    <tableColumn id="13" uniqueName="AttendanceForAbsence" name="Attendance for absence" queryTableFieldId="13" dataDxfId="41"/>
    <tableColumn id="14" uniqueName="FSObjType" name="Item Type" queryTableFieldId="15" dataDxfId="4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table" Target="../tables/table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table" Target="../tables/table1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17"/>
  <sheetViews>
    <sheetView showGridLines="0" tabSelected="1" zoomScale="115" zoomScaleNormal="115" workbookViewId="0">
      <selection activeCell="F15" sqref="F15"/>
    </sheetView>
  </sheetViews>
  <sheetFormatPr defaultRowHeight="15" x14ac:dyDescent="0.25"/>
  <cols>
    <col min="1" max="1" width="5" customWidth="1"/>
    <col min="2" max="2" width="68.5703125" customWidth="1"/>
    <col min="3" max="3" width="5.5703125" customWidth="1"/>
    <col min="4" max="4" width="1.42578125" customWidth="1"/>
    <col min="5" max="5" width="21.42578125" customWidth="1"/>
    <col min="6" max="6" width="13.42578125" customWidth="1"/>
    <col min="7" max="7" width="16.5703125" customWidth="1"/>
    <col min="8" max="8" width="17.5703125" customWidth="1"/>
    <col min="9" max="9" width="3.5703125" customWidth="1"/>
  </cols>
  <sheetData>
    <row r="1" spans="1:9" ht="27.75" customHeight="1" x14ac:dyDescent="0.25">
      <c r="A1" s="12" t="s">
        <v>23</v>
      </c>
      <c r="B1" s="5"/>
    </row>
    <row r="3" spans="1:9" ht="15.75" x14ac:dyDescent="0.25">
      <c r="B3" s="64"/>
      <c r="E3" s="4" t="s">
        <v>7</v>
      </c>
      <c r="F3" s="19" t="s">
        <v>28</v>
      </c>
      <c r="H3" s="4"/>
    </row>
    <row r="4" spans="1:9" x14ac:dyDescent="0.25">
      <c r="B4" s="14"/>
      <c r="E4" s="1" t="s">
        <v>5</v>
      </c>
      <c r="F4" s="1" t="s">
        <v>74</v>
      </c>
      <c r="H4" s="18" t="s">
        <v>75</v>
      </c>
      <c r="I4" s="18"/>
    </row>
    <row r="5" spans="1:9" x14ac:dyDescent="0.25">
      <c r="B5" s="14"/>
      <c r="E5" t="s">
        <v>108</v>
      </c>
      <c r="F5">
        <v>1</v>
      </c>
      <c r="H5" s="11" t="s">
        <v>8</v>
      </c>
      <c r="I5" s="15" t="b">
        <v>1</v>
      </c>
    </row>
    <row r="6" spans="1:9" ht="15.75" x14ac:dyDescent="0.25">
      <c r="B6" s="64" t="s">
        <v>22</v>
      </c>
      <c r="E6" t="s">
        <v>382</v>
      </c>
      <c r="F6">
        <v>1</v>
      </c>
      <c r="H6" s="11" t="s">
        <v>9</v>
      </c>
      <c r="I6" s="16" t="b">
        <v>0</v>
      </c>
    </row>
    <row r="7" spans="1:9" x14ac:dyDescent="0.25">
      <c r="B7" s="65" t="s">
        <v>84</v>
      </c>
      <c r="E7" t="s">
        <v>383</v>
      </c>
      <c r="F7">
        <v>1</v>
      </c>
      <c r="H7" s="11" t="s">
        <v>10</v>
      </c>
      <c r="I7" s="16"/>
    </row>
    <row r="8" spans="1:9" x14ac:dyDescent="0.25">
      <c r="B8" s="65" t="s">
        <v>85</v>
      </c>
      <c r="E8" t="s">
        <v>384</v>
      </c>
      <c r="F8">
        <v>1</v>
      </c>
      <c r="H8" s="11" t="s">
        <v>11</v>
      </c>
      <c r="I8" s="16"/>
    </row>
    <row r="9" spans="1:9" x14ac:dyDescent="0.25">
      <c r="B9" s="65" t="s">
        <v>86</v>
      </c>
      <c r="E9" t="s">
        <v>81</v>
      </c>
      <c r="F9">
        <v>1</v>
      </c>
      <c r="H9" s="11" t="s">
        <v>12</v>
      </c>
      <c r="I9" s="16"/>
    </row>
    <row r="10" spans="1:9" x14ac:dyDescent="0.25">
      <c r="B10" s="65" t="s">
        <v>82</v>
      </c>
      <c r="H10" s="11" t="s">
        <v>13</v>
      </c>
      <c r="I10" s="16"/>
    </row>
    <row r="11" spans="1:9" x14ac:dyDescent="0.25">
      <c r="B11" s="65" t="s">
        <v>83</v>
      </c>
      <c r="H11" s="20" t="s">
        <v>14</v>
      </c>
      <c r="I11" s="17" t="b">
        <v>1</v>
      </c>
    </row>
    <row r="12" spans="1:9" x14ac:dyDescent="0.25">
      <c r="B12" s="65" t="s">
        <v>87</v>
      </c>
    </row>
    <row r="13" spans="1:9" x14ac:dyDescent="0.25">
      <c r="H13" s="4" t="s">
        <v>18</v>
      </c>
    </row>
    <row r="14" spans="1:9" x14ac:dyDescent="0.25">
      <c r="H14" s="1" t="s">
        <v>17</v>
      </c>
    </row>
    <row r="15" spans="1:9" x14ac:dyDescent="0.25">
      <c r="H15" s="3">
        <v>42597</v>
      </c>
    </row>
    <row r="16" spans="1:9" x14ac:dyDescent="0.25">
      <c r="H16" s="3">
        <v>42699</v>
      </c>
    </row>
    <row r="17" spans="8:8" x14ac:dyDescent="0.25">
      <c r="H17" s="6">
        <v>42729</v>
      </c>
    </row>
  </sheetData>
  <pageMargins left="0.7" right="0.7" top="0.75" bottom="0.75" header="0.3" footer="0.3"/>
  <pageSetup orientation="portrait" horizontalDpi="4294967293" r:id="rId1"/>
  <headerFooter>
    <oddFooter xml:space="preserve">&amp;L&amp;"arial,Regular"&amp;KBBBBBB
</oddFooter>
    <evenFooter xml:space="preserve">&amp;L&amp;"arial,Regular"&amp;KBBBBBB
</evenFooter>
    <firstFooter xml:space="preserve">&amp;L&amp;"arial,Regular"&amp;KBBBBBB
</first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Check Box 1">
              <controlPr defaultSize="0" autoFill="0" autoLine="0" autoPict="0">
                <anchor moveWithCells="1">
                  <from>
                    <xdr:col>8</xdr:col>
                    <xdr:colOff>28575</xdr:colOff>
                    <xdr:row>3</xdr:row>
                    <xdr:rowOff>171450</xdr:rowOff>
                  </from>
                  <to>
                    <xdr:col>9</xdr:col>
                    <xdr:colOff>95250</xdr:colOff>
                    <xdr:row>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Check Box 2">
              <controlPr defaultSize="0" autoFill="0" autoLine="0" autoPict="0">
                <anchor moveWithCells="1">
                  <from>
                    <xdr:col>8</xdr:col>
                    <xdr:colOff>28575</xdr:colOff>
                    <xdr:row>4</xdr:row>
                    <xdr:rowOff>171450</xdr:rowOff>
                  </from>
                  <to>
                    <xdr:col>9</xdr:col>
                    <xdr:colOff>95250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Check Box 3">
              <controlPr defaultSize="0" autoFill="0" autoLine="0" autoPict="0">
                <anchor moveWithCells="1">
                  <from>
                    <xdr:col>8</xdr:col>
                    <xdr:colOff>28575</xdr:colOff>
                    <xdr:row>5</xdr:row>
                    <xdr:rowOff>171450</xdr:rowOff>
                  </from>
                  <to>
                    <xdr:col>9</xdr:col>
                    <xdr:colOff>95250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6" r:id="rId7" name="Check Box 4">
              <controlPr defaultSize="0" autoFill="0" autoLine="0" autoPict="0">
                <anchor moveWithCells="1">
                  <from>
                    <xdr:col>8</xdr:col>
                    <xdr:colOff>28575</xdr:colOff>
                    <xdr:row>6</xdr:row>
                    <xdr:rowOff>171450</xdr:rowOff>
                  </from>
                  <to>
                    <xdr:col>9</xdr:col>
                    <xdr:colOff>95250</xdr:colOff>
                    <xdr:row>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7" r:id="rId8" name="Check Box 5">
              <controlPr defaultSize="0" autoFill="0" autoLine="0" autoPict="0">
                <anchor moveWithCells="1">
                  <from>
                    <xdr:col>8</xdr:col>
                    <xdr:colOff>28575</xdr:colOff>
                    <xdr:row>7</xdr:row>
                    <xdr:rowOff>171450</xdr:rowOff>
                  </from>
                  <to>
                    <xdr:col>9</xdr:col>
                    <xdr:colOff>95250</xdr:colOff>
                    <xdr:row>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8" r:id="rId9" name="Check Box 6">
              <controlPr defaultSize="0" autoFill="0" autoLine="0" autoPict="0">
                <anchor moveWithCells="1">
                  <from>
                    <xdr:col>8</xdr:col>
                    <xdr:colOff>28575</xdr:colOff>
                    <xdr:row>8</xdr:row>
                    <xdr:rowOff>171450</xdr:rowOff>
                  </from>
                  <to>
                    <xdr:col>9</xdr:col>
                    <xdr:colOff>95250</xdr:colOff>
                    <xdr:row>10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9" r:id="rId10" name="Check Box 7">
              <controlPr defaultSize="0" autoFill="0" autoLine="0" autoPict="0">
                <anchor moveWithCells="1">
                  <from>
                    <xdr:col>8</xdr:col>
                    <xdr:colOff>28575</xdr:colOff>
                    <xdr:row>9</xdr:row>
                    <xdr:rowOff>171450</xdr:rowOff>
                  </from>
                  <to>
                    <xdr:col>9</xdr:col>
                    <xdr:colOff>95250</xdr:colOff>
                    <xdr:row>11</xdr:row>
                    <xdr:rowOff>9525</xdr:rowOff>
                  </to>
                </anchor>
              </controlPr>
            </control>
          </mc:Choice>
        </mc:AlternateContent>
      </controls>
    </mc:Choice>
  </mc:AlternateContent>
  <tableParts count="2">
    <tablePart r:id="rId11"/>
    <tablePart r:id="rId1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68"/>
  <sheetViews>
    <sheetView showGridLines="0" workbookViewId="0">
      <selection activeCell="C4" sqref="C4"/>
    </sheetView>
  </sheetViews>
  <sheetFormatPr defaultRowHeight="15" x14ac:dyDescent="0.25"/>
  <cols>
    <col min="1" max="1" width="3.85546875" customWidth="1"/>
    <col min="2" max="2" width="18.5703125" customWidth="1"/>
    <col min="3" max="3" width="14.7109375" customWidth="1"/>
    <col min="4" max="4" width="20.85546875" customWidth="1"/>
  </cols>
  <sheetData>
    <row r="1" spans="1:4" ht="23.25" x14ac:dyDescent="0.25">
      <c r="A1" s="12" t="s">
        <v>44</v>
      </c>
      <c r="B1" s="12"/>
      <c r="C1" s="12"/>
    </row>
    <row r="3" spans="1:4" x14ac:dyDescent="0.25">
      <c r="B3" s="1" t="s">
        <v>0</v>
      </c>
      <c r="C3" s="1" t="s">
        <v>88</v>
      </c>
      <c r="D3" s="1" t="s">
        <v>1</v>
      </c>
    </row>
    <row r="4" spans="1:4" x14ac:dyDescent="0.25">
      <c r="B4" s="72" t="s">
        <v>115</v>
      </c>
      <c r="C4" s="2">
        <v>42736</v>
      </c>
      <c r="D4" s="3"/>
    </row>
    <row r="5" spans="1:4" x14ac:dyDescent="0.25">
      <c r="B5" s="72" t="s">
        <v>116</v>
      </c>
      <c r="C5" s="2">
        <v>42402</v>
      </c>
      <c r="D5" s="3"/>
    </row>
    <row r="6" spans="1:4" x14ac:dyDescent="0.25">
      <c r="B6" t="s">
        <v>118</v>
      </c>
      <c r="C6" s="2">
        <v>42405</v>
      </c>
      <c r="D6" s="3"/>
    </row>
    <row r="7" spans="1:4" x14ac:dyDescent="0.25">
      <c r="B7" t="s">
        <v>119</v>
      </c>
      <c r="C7" s="2">
        <v>42430</v>
      </c>
      <c r="D7" s="3"/>
    </row>
    <row r="8" spans="1:4" x14ac:dyDescent="0.25">
      <c r="B8" t="s">
        <v>120</v>
      </c>
      <c r="C8" s="2">
        <v>42434</v>
      </c>
      <c r="D8" s="3"/>
    </row>
    <row r="9" spans="1:4" x14ac:dyDescent="0.25">
      <c r="B9" t="s">
        <v>121</v>
      </c>
      <c r="C9" s="2">
        <v>42438</v>
      </c>
      <c r="D9" s="3"/>
    </row>
    <row r="10" spans="1:4" x14ac:dyDescent="0.25">
      <c r="B10" t="s">
        <v>122</v>
      </c>
      <c r="C10" s="2">
        <v>42465</v>
      </c>
      <c r="D10" s="3"/>
    </row>
    <row r="11" spans="1:4" x14ac:dyDescent="0.25">
      <c r="B11" t="s">
        <v>123</v>
      </c>
      <c r="C11" s="2">
        <v>42465</v>
      </c>
      <c r="D11" s="3"/>
    </row>
    <row r="12" spans="1:4" x14ac:dyDescent="0.25">
      <c r="B12" t="s">
        <v>124</v>
      </c>
      <c r="C12" s="2">
        <v>42494</v>
      </c>
      <c r="D12" s="3"/>
    </row>
    <row r="13" spans="1:4" x14ac:dyDescent="0.25">
      <c r="B13" t="s">
        <v>125</v>
      </c>
      <c r="C13" s="2">
        <v>42497</v>
      </c>
      <c r="D13" s="3"/>
    </row>
    <row r="14" spans="1:4" x14ac:dyDescent="0.25">
      <c r="B14" t="s">
        <v>126</v>
      </c>
      <c r="C14" s="2">
        <v>42505</v>
      </c>
      <c r="D14" s="3"/>
    </row>
    <row r="15" spans="1:4" x14ac:dyDescent="0.25">
      <c r="B15" t="s">
        <v>127</v>
      </c>
      <c r="C15" s="2">
        <v>42506</v>
      </c>
      <c r="D15" s="3"/>
    </row>
    <row r="16" spans="1:4" x14ac:dyDescent="0.25">
      <c r="B16" t="s">
        <v>128</v>
      </c>
      <c r="C16" s="2">
        <v>42522</v>
      </c>
      <c r="D16" s="3"/>
    </row>
    <row r="17" spans="2:4" x14ac:dyDescent="0.25">
      <c r="B17" t="s">
        <v>129</v>
      </c>
      <c r="C17" s="2">
        <v>42522</v>
      </c>
      <c r="D17" s="3"/>
    </row>
    <row r="18" spans="2:4" x14ac:dyDescent="0.25">
      <c r="B18" t="s">
        <v>130</v>
      </c>
      <c r="C18" s="2">
        <v>42528</v>
      </c>
      <c r="D18" s="3"/>
    </row>
    <row r="19" spans="2:4" x14ac:dyDescent="0.25">
      <c r="B19" t="s">
        <v>131</v>
      </c>
      <c r="C19" s="2">
        <v>42528</v>
      </c>
      <c r="D19" s="3"/>
    </row>
    <row r="20" spans="2:4" x14ac:dyDescent="0.25">
      <c r="B20" t="s">
        <v>132</v>
      </c>
      <c r="C20" s="2">
        <v>42528</v>
      </c>
      <c r="D20" s="3"/>
    </row>
    <row r="21" spans="2:4" x14ac:dyDescent="0.25">
      <c r="B21" t="s">
        <v>133</v>
      </c>
      <c r="C21" s="2">
        <v>42528</v>
      </c>
      <c r="D21" s="3"/>
    </row>
    <row r="22" spans="2:4" x14ac:dyDescent="0.25">
      <c r="B22" t="s">
        <v>134</v>
      </c>
      <c r="C22" s="2">
        <v>42566</v>
      </c>
      <c r="D22" s="3"/>
    </row>
    <row r="23" spans="2:4" x14ac:dyDescent="0.25">
      <c r="B23" t="s">
        <v>135</v>
      </c>
      <c r="C23" s="2">
        <v>42566</v>
      </c>
      <c r="D23" s="3"/>
    </row>
    <row r="24" spans="2:4" x14ac:dyDescent="0.25">
      <c r="B24" t="s">
        <v>136</v>
      </c>
      <c r="C24" s="2">
        <v>42566</v>
      </c>
      <c r="D24" s="3"/>
    </row>
    <row r="25" spans="2:4" x14ac:dyDescent="0.25">
      <c r="B25" t="s">
        <v>137</v>
      </c>
      <c r="C25" s="2">
        <v>42599</v>
      </c>
      <c r="D25" s="3"/>
    </row>
    <row r="26" spans="2:4" x14ac:dyDescent="0.25">
      <c r="B26" t="s">
        <v>138</v>
      </c>
      <c r="C26" s="2">
        <v>42599</v>
      </c>
      <c r="D26" s="3"/>
    </row>
    <row r="27" spans="2:4" x14ac:dyDescent="0.25">
      <c r="B27" t="s">
        <v>139</v>
      </c>
      <c r="C27" s="2">
        <v>42599</v>
      </c>
      <c r="D27" s="3"/>
    </row>
    <row r="28" spans="2:4" x14ac:dyDescent="0.25">
      <c r="B28" t="s">
        <v>140</v>
      </c>
      <c r="C28" s="2">
        <v>42617</v>
      </c>
      <c r="D28" s="3"/>
    </row>
    <row r="29" spans="2:4" x14ac:dyDescent="0.25">
      <c r="B29" t="s">
        <v>141</v>
      </c>
      <c r="C29" s="2">
        <v>42647</v>
      </c>
      <c r="D29" s="3"/>
    </row>
    <row r="30" spans="2:4" x14ac:dyDescent="0.25">
      <c r="B30" t="s">
        <v>142</v>
      </c>
      <c r="C30" s="2">
        <v>42675</v>
      </c>
      <c r="D30" s="3"/>
    </row>
    <row r="31" spans="2:4" x14ac:dyDescent="0.25">
      <c r="B31" t="s">
        <v>143</v>
      </c>
      <c r="C31" s="2">
        <v>42675</v>
      </c>
      <c r="D31" s="3"/>
    </row>
    <row r="32" spans="2:4" x14ac:dyDescent="0.25">
      <c r="B32" t="s">
        <v>144</v>
      </c>
      <c r="C32" s="2">
        <v>42675</v>
      </c>
      <c r="D32" s="3"/>
    </row>
    <row r="33" spans="2:4" x14ac:dyDescent="0.25">
      <c r="B33" t="s">
        <v>145</v>
      </c>
      <c r="C33" s="2">
        <v>42679</v>
      </c>
      <c r="D33" s="3"/>
    </row>
    <row r="34" spans="2:4" x14ac:dyDescent="0.25">
      <c r="B34" t="s">
        <v>146</v>
      </c>
      <c r="C34" s="2"/>
      <c r="D34" s="6"/>
    </row>
    <row r="35" spans="2:4" x14ac:dyDescent="0.25">
      <c r="B35" t="s">
        <v>147</v>
      </c>
      <c r="C35" s="2"/>
      <c r="D35" s="6"/>
    </row>
    <row r="36" spans="2:4" x14ac:dyDescent="0.25">
      <c r="B36" t="s">
        <v>148</v>
      </c>
      <c r="C36" s="2"/>
      <c r="D36" s="6"/>
    </row>
    <row r="37" spans="2:4" x14ac:dyDescent="0.25">
      <c r="B37" t="s">
        <v>149</v>
      </c>
      <c r="C37" s="2"/>
      <c r="D37" s="6"/>
    </row>
    <row r="38" spans="2:4" x14ac:dyDescent="0.25">
      <c r="B38" t="s">
        <v>150</v>
      </c>
      <c r="C38" s="2"/>
      <c r="D38" s="6"/>
    </row>
    <row r="39" spans="2:4" x14ac:dyDescent="0.25">
      <c r="B39" t="s">
        <v>151</v>
      </c>
      <c r="C39" s="2"/>
      <c r="D39" s="6"/>
    </row>
    <row r="40" spans="2:4" x14ac:dyDescent="0.25">
      <c r="B40" t="s">
        <v>152</v>
      </c>
      <c r="C40" s="2"/>
      <c r="D40" s="6"/>
    </row>
    <row r="41" spans="2:4" x14ac:dyDescent="0.25">
      <c r="B41" t="s">
        <v>153</v>
      </c>
      <c r="C41" s="2"/>
      <c r="D41" s="6"/>
    </row>
    <row r="42" spans="2:4" x14ac:dyDescent="0.25">
      <c r="B42" t="s">
        <v>154</v>
      </c>
      <c r="C42" s="2"/>
      <c r="D42" s="6"/>
    </row>
    <row r="43" spans="2:4" x14ac:dyDescent="0.25">
      <c r="B43" t="s">
        <v>155</v>
      </c>
      <c r="C43" s="2"/>
      <c r="D43" s="6"/>
    </row>
    <row r="44" spans="2:4" x14ac:dyDescent="0.25">
      <c r="B44" t="s">
        <v>156</v>
      </c>
      <c r="C44" s="2"/>
      <c r="D44" s="6"/>
    </row>
    <row r="45" spans="2:4" x14ac:dyDescent="0.25">
      <c r="B45" t="s">
        <v>157</v>
      </c>
      <c r="C45" s="2"/>
      <c r="D45" s="6"/>
    </row>
    <row r="46" spans="2:4" x14ac:dyDescent="0.25">
      <c r="B46" t="s">
        <v>158</v>
      </c>
      <c r="C46" s="2"/>
      <c r="D46" s="6"/>
    </row>
    <row r="47" spans="2:4" x14ac:dyDescent="0.25">
      <c r="B47" t="s">
        <v>159</v>
      </c>
      <c r="C47" s="2"/>
      <c r="D47" s="6"/>
    </row>
    <row r="48" spans="2:4" x14ac:dyDescent="0.25">
      <c r="B48" t="s">
        <v>160</v>
      </c>
      <c r="C48" s="2"/>
      <c r="D48" s="6"/>
    </row>
    <row r="49" spans="2:4" x14ac:dyDescent="0.25">
      <c r="B49" t="s">
        <v>161</v>
      </c>
      <c r="C49" s="2"/>
      <c r="D49" s="6"/>
    </row>
    <row r="50" spans="2:4" x14ac:dyDescent="0.25">
      <c r="B50" t="s">
        <v>162</v>
      </c>
      <c r="C50" s="2"/>
      <c r="D50" s="6"/>
    </row>
    <row r="51" spans="2:4" x14ac:dyDescent="0.25">
      <c r="B51" t="s">
        <v>163</v>
      </c>
      <c r="C51" s="2"/>
      <c r="D51" s="6"/>
    </row>
    <row r="52" spans="2:4" x14ac:dyDescent="0.25">
      <c r="B52" t="s">
        <v>164</v>
      </c>
      <c r="C52" s="2"/>
      <c r="D52" s="6"/>
    </row>
    <row r="53" spans="2:4" x14ac:dyDescent="0.25">
      <c r="B53" t="s">
        <v>165</v>
      </c>
      <c r="C53" s="2"/>
      <c r="D53" s="6"/>
    </row>
    <row r="54" spans="2:4" x14ac:dyDescent="0.25">
      <c r="B54" t="s">
        <v>166</v>
      </c>
      <c r="C54" s="2"/>
      <c r="D54" s="6"/>
    </row>
    <row r="55" spans="2:4" x14ac:dyDescent="0.25">
      <c r="B55" t="s">
        <v>167</v>
      </c>
      <c r="C55" s="2"/>
      <c r="D55" s="6"/>
    </row>
    <row r="56" spans="2:4" x14ac:dyDescent="0.25">
      <c r="B56" t="s">
        <v>168</v>
      </c>
      <c r="C56" s="2"/>
      <c r="D56" s="6"/>
    </row>
    <row r="57" spans="2:4" x14ac:dyDescent="0.25">
      <c r="B57" t="s">
        <v>169</v>
      </c>
      <c r="C57" s="2"/>
      <c r="D57" s="6"/>
    </row>
    <row r="58" spans="2:4" x14ac:dyDescent="0.25">
      <c r="B58" t="s">
        <v>170</v>
      </c>
      <c r="C58" s="2"/>
      <c r="D58" s="6"/>
    </row>
    <row r="59" spans="2:4" x14ac:dyDescent="0.25">
      <c r="B59" t="s">
        <v>171</v>
      </c>
      <c r="C59" s="2"/>
      <c r="D59" s="6"/>
    </row>
    <row r="60" spans="2:4" x14ac:dyDescent="0.25">
      <c r="B60" t="s">
        <v>172</v>
      </c>
      <c r="C60" s="2"/>
      <c r="D60" s="6"/>
    </row>
    <row r="61" spans="2:4" x14ac:dyDescent="0.25">
      <c r="B61" t="s">
        <v>173</v>
      </c>
      <c r="C61" s="2"/>
      <c r="D61" s="6"/>
    </row>
    <row r="62" spans="2:4" x14ac:dyDescent="0.25">
      <c r="B62" t="s">
        <v>174</v>
      </c>
      <c r="C62" s="2"/>
      <c r="D62" s="6"/>
    </row>
    <row r="63" spans="2:4" x14ac:dyDescent="0.25">
      <c r="B63" t="s">
        <v>175</v>
      </c>
      <c r="C63" s="2"/>
      <c r="D63" s="6"/>
    </row>
    <row r="64" spans="2:4" x14ac:dyDescent="0.25">
      <c r="B64" t="s">
        <v>176</v>
      </c>
      <c r="C64" s="2"/>
      <c r="D64" s="6"/>
    </row>
    <row r="65" spans="2:4" x14ac:dyDescent="0.25">
      <c r="B65" t="s">
        <v>177</v>
      </c>
      <c r="C65" s="2"/>
      <c r="D65" s="6"/>
    </row>
    <row r="66" spans="2:4" x14ac:dyDescent="0.25">
      <c r="B66" t="s">
        <v>178</v>
      </c>
      <c r="C66" s="2"/>
      <c r="D66" s="6"/>
    </row>
    <row r="67" spans="2:4" x14ac:dyDescent="0.25">
      <c r="B67" t="s">
        <v>179</v>
      </c>
      <c r="C67" s="2"/>
      <c r="D67" s="6"/>
    </row>
    <row r="68" spans="2:4" x14ac:dyDescent="0.25">
      <c r="B68" t="s">
        <v>180</v>
      </c>
      <c r="C68" s="2"/>
      <c r="D68" s="6"/>
    </row>
    <row r="69" spans="2:4" x14ac:dyDescent="0.25">
      <c r="B69" t="s">
        <v>181</v>
      </c>
      <c r="C69" s="2"/>
      <c r="D69" s="6"/>
    </row>
    <row r="70" spans="2:4" x14ac:dyDescent="0.25">
      <c r="B70" t="s">
        <v>182</v>
      </c>
      <c r="C70" s="2"/>
      <c r="D70" s="6"/>
    </row>
    <row r="71" spans="2:4" x14ac:dyDescent="0.25">
      <c r="B71" t="s">
        <v>183</v>
      </c>
      <c r="C71" s="2"/>
      <c r="D71" s="6"/>
    </row>
    <row r="72" spans="2:4" x14ac:dyDescent="0.25">
      <c r="B72" t="s">
        <v>184</v>
      </c>
      <c r="C72" s="2"/>
      <c r="D72" s="6"/>
    </row>
    <row r="73" spans="2:4" x14ac:dyDescent="0.25">
      <c r="B73" t="s">
        <v>185</v>
      </c>
      <c r="C73" s="2"/>
      <c r="D73" s="6"/>
    </row>
    <row r="74" spans="2:4" x14ac:dyDescent="0.25">
      <c r="B74" t="s">
        <v>186</v>
      </c>
      <c r="C74" s="2"/>
      <c r="D74" s="6"/>
    </row>
    <row r="75" spans="2:4" x14ac:dyDescent="0.25">
      <c r="B75" t="s">
        <v>187</v>
      </c>
      <c r="C75" s="2"/>
      <c r="D75" s="6"/>
    </row>
    <row r="76" spans="2:4" x14ac:dyDescent="0.25">
      <c r="B76" t="s">
        <v>188</v>
      </c>
      <c r="C76" s="2"/>
      <c r="D76" s="6"/>
    </row>
    <row r="77" spans="2:4" x14ac:dyDescent="0.25">
      <c r="B77" t="s">
        <v>189</v>
      </c>
      <c r="C77" s="2"/>
      <c r="D77" s="6"/>
    </row>
    <row r="78" spans="2:4" x14ac:dyDescent="0.25">
      <c r="B78" t="s">
        <v>190</v>
      </c>
      <c r="C78" s="2"/>
      <c r="D78" s="6"/>
    </row>
    <row r="79" spans="2:4" x14ac:dyDescent="0.25">
      <c r="B79" t="s">
        <v>191</v>
      </c>
      <c r="C79" s="2"/>
      <c r="D79" s="6"/>
    </row>
    <row r="80" spans="2:4" x14ac:dyDescent="0.25">
      <c r="B80" t="s">
        <v>192</v>
      </c>
      <c r="C80" s="2"/>
      <c r="D80" s="6"/>
    </row>
    <row r="81" spans="2:4" x14ac:dyDescent="0.25">
      <c r="B81" t="s">
        <v>193</v>
      </c>
      <c r="C81" s="2"/>
      <c r="D81" s="6"/>
    </row>
    <row r="82" spans="2:4" x14ac:dyDescent="0.25">
      <c r="B82" t="s">
        <v>194</v>
      </c>
      <c r="C82" s="2"/>
      <c r="D82" s="6"/>
    </row>
    <row r="83" spans="2:4" x14ac:dyDescent="0.25">
      <c r="B83" t="s">
        <v>195</v>
      </c>
      <c r="C83" s="2"/>
      <c r="D83" s="6"/>
    </row>
    <row r="84" spans="2:4" x14ac:dyDescent="0.25">
      <c r="B84" t="s">
        <v>196</v>
      </c>
      <c r="C84" s="2"/>
      <c r="D84" s="6"/>
    </row>
    <row r="85" spans="2:4" x14ac:dyDescent="0.25">
      <c r="B85" t="s">
        <v>197</v>
      </c>
      <c r="C85" s="2"/>
      <c r="D85" s="6"/>
    </row>
    <row r="86" spans="2:4" x14ac:dyDescent="0.25">
      <c r="B86" t="s">
        <v>198</v>
      </c>
      <c r="C86" s="2"/>
      <c r="D86" s="6"/>
    </row>
    <row r="87" spans="2:4" x14ac:dyDescent="0.25">
      <c r="B87" t="s">
        <v>199</v>
      </c>
      <c r="C87" s="2"/>
      <c r="D87" s="6"/>
    </row>
    <row r="88" spans="2:4" x14ac:dyDescent="0.25">
      <c r="B88" t="s">
        <v>200</v>
      </c>
      <c r="C88" s="2"/>
      <c r="D88" s="6"/>
    </row>
    <row r="89" spans="2:4" x14ac:dyDescent="0.25">
      <c r="B89" t="s">
        <v>201</v>
      </c>
      <c r="C89" s="2"/>
      <c r="D89" s="6"/>
    </row>
    <row r="90" spans="2:4" x14ac:dyDescent="0.25">
      <c r="B90" t="s">
        <v>202</v>
      </c>
      <c r="C90" s="2"/>
      <c r="D90" s="6"/>
    </row>
    <row r="91" spans="2:4" x14ac:dyDescent="0.25">
      <c r="B91" t="s">
        <v>203</v>
      </c>
      <c r="C91" s="2"/>
      <c r="D91" s="6"/>
    </row>
    <row r="92" spans="2:4" x14ac:dyDescent="0.25">
      <c r="B92" t="s">
        <v>204</v>
      </c>
      <c r="C92" s="2"/>
      <c r="D92" s="6"/>
    </row>
    <row r="93" spans="2:4" x14ac:dyDescent="0.25">
      <c r="B93" t="s">
        <v>205</v>
      </c>
      <c r="C93" s="2"/>
      <c r="D93" s="6"/>
    </row>
    <row r="94" spans="2:4" x14ac:dyDescent="0.25">
      <c r="B94" t="s">
        <v>206</v>
      </c>
      <c r="C94" s="2"/>
      <c r="D94" s="6"/>
    </row>
    <row r="95" spans="2:4" x14ac:dyDescent="0.25">
      <c r="B95" t="s">
        <v>207</v>
      </c>
      <c r="C95" s="2"/>
      <c r="D95" s="6"/>
    </row>
    <row r="96" spans="2:4" x14ac:dyDescent="0.25">
      <c r="B96" t="s">
        <v>208</v>
      </c>
      <c r="C96" s="2"/>
      <c r="D96" s="6"/>
    </row>
    <row r="97" spans="2:4" x14ac:dyDescent="0.25">
      <c r="B97" t="s">
        <v>209</v>
      </c>
      <c r="C97" s="2"/>
      <c r="D97" s="6"/>
    </row>
    <row r="98" spans="2:4" x14ac:dyDescent="0.25">
      <c r="B98" t="s">
        <v>210</v>
      </c>
      <c r="C98" s="2"/>
      <c r="D98" s="6"/>
    </row>
    <row r="99" spans="2:4" x14ac:dyDescent="0.25">
      <c r="B99" t="s">
        <v>211</v>
      </c>
      <c r="C99" s="2"/>
      <c r="D99" s="6"/>
    </row>
    <row r="100" spans="2:4" x14ac:dyDescent="0.25">
      <c r="B100" t="s">
        <v>212</v>
      </c>
      <c r="C100" s="2"/>
      <c r="D100" s="6"/>
    </row>
    <row r="101" spans="2:4" x14ac:dyDescent="0.25">
      <c r="B101" t="s">
        <v>213</v>
      </c>
      <c r="C101" s="2"/>
      <c r="D101" s="6"/>
    </row>
    <row r="102" spans="2:4" x14ac:dyDescent="0.25">
      <c r="B102" t="s">
        <v>214</v>
      </c>
      <c r="C102" s="2"/>
      <c r="D102" s="6"/>
    </row>
    <row r="103" spans="2:4" x14ac:dyDescent="0.25">
      <c r="B103" t="s">
        <v>215</v>
      </c>
      <c r="C103" s="2"/>
      <c r="D103" s="6"/>
    </row>
    <row r="104" spans="2:4" x14ac:dyDescent="0.25">
      <c r="B104" t="s">
        <v>216</v>
      </c>
      <c r="C104" s="2"/>
      <c r="D104" s="6"/>
    </row>
    <row r="105" spans="2:4" x14ac:dyDescent="0.25">
      <c r="B105" t="s">
        <v>217</v>
      </c>
      <c r="C105" s="2"/>
      <c r="D105" s="6"/>
    </row>
    <row r="106" spans="2:4" x14ac:dyDescent="0.25">
      <c r="B106" t="s">
        <v>218</v>
      </c>
      <c r="C106" s="2"/>
      <c r="D106" s="6"/>
    </row>
    <row r="107" spans="2:4" x14ac:dyDescent="0.25">
      <c r="B107" t="s">
        <v>219</v>
      </c>
      <c r="C107" s="2"/>
      <c r="D107" s="6"/>
    </row>
    <row r="108" spans="2:4" x14ac:dyDescent="0.25">
      <c r="B108" t="s">
        <v>220</v>
      </c>
      <c r="C108" s="2"/>
      <c r="D108" s="6"/>
    </row>
    <row r="109" spans="2:4" x14ac:dyDescent="0.25">
      <c r="B109" t="s">
        <v>221</v>
      </c>
      <c r="C109" s="2"/>
      <c r="D109" s="6"/>
    </row>
    <row r="110" spans="2:4" x14ac:dyDescent="0.25">
      <c r="B110" t="s">
        <v>222</v>
      </c>
      <c r="C110" s="2"/>
      <c r="D110" s="6"/>
    </row>
    <row r="111" spans="2:4" x14ac:dyDescent="0.25">
      <c r="B111" t="s">
        <v>223</v>
      </c>
      <c r="C111" s="2"/>
      <c r="D111" s="6"/>
    </row>
    <row r="112" spans="2:4" x14ac:dyDescent="0.25">
      <c r="B112" t="s">
        <v>224</v>
      </c>
      <c r="C112" s="2"/>
      <c r="D112" s="6"/>
    </row>
    <row r="113" spans="2:4" x14ac:dyDescent="0.25">
      <c r="B113" t="s">
        <v>225</v>
      </c>
      <c r="C113" s="2"/>
      <c r="D113" s="6"/>
    </row>
    <row r="114" spans="2:4" x14ac:dyDescent="0.25">
      <c r="B114" t="s">
        <v>226</v>
      </c>
      <c r="C114" s="2"/>
      <c r="D114" s="6"/>
    </row>
    <row r="115" spans="2:4" x14ac:dyDescent="0.25">
      <c r="B115" t="s">
        <v>227</v>
      </c>
      <c r="C115" s="2"/>
      <c r="D115" s="6"/>
    </row>
    <row r="116" spans="2:4" x14ac:dyDescent="0.25">
      <c r="B116" t="s">
        <v>228</v>
      </c>
      <c r="C116" s="2"/>
      <c r="D116" s="6"/>
    </row>
    <row r="117" spans="2:4" x14ac:dyDescent="0.25">
      <c r="B117" t="s">
        <v>229</v>
      </c>
      <c r="C117" s="2"/>
      <c r="D117" s="6"/>
    </row>
    <row r="118" spans="2:4" x14ac:dyDescent="0.25">
      <c r="B118" t="s">
        <v>230</v>
      </c>
      <c r="C118" s="2"/>
      <c r="D118" s="6"/>
    </row>
    <row r="119" spans="2:4" x14ac:dyDescent="0.25">
      <c r="B119" t="s">
        <v>231</v>
      </c>
      <c r="C119" s="2"/>
      <c r="D119" s="6"/>
    </row>
    <row r="120" spans="2:4" x14ac:dyDescent="0.25">
      <c r="B120" t="s">
        <v>232</v>
      </c>
      <c r="C120" s="2"/>
      <c r="D120" s="6"/>
    </row>
    <row r="121" spans="2:4" x14ac:dyDescent="0.25">
      <c r="B121" t="s">
        <v>233</v>
      </c>
      <c r="C121" s="2"/>
      <c r="D121" s="6"/>
    </row>
    <row r="122" spans="2:4" x14ac:dyDescent="0.25">
      <c r="B122" t="s">
        <v>234</v>
      </c>
      <c r="C122" s="2"/>
      <c r="D122" s="6"/>
    </row>
    <row r="123" spans="2:4" x14ac:dyDescent="0.25">
      <c r="B123" t="s">
        <v>235</v>
      </c>
      <c r="C123" s="2"/>
      <c r="D123" s="6"/>
    </row>
    <row r="124" spans="2:4" x14ac:dyDescent="0.25">
      <c r="B124" t="s">
        <v>236</v>
      </c>
      <c r="C124" s="2"/>
      <c r="D124" s="6"/>
    </row>
    <row r="125" spans="2:4" x14ac:dyDescent="0.25">
      <c r="B125" t="s">
        <v>237</v>
      </c>
      <c r="C125" s="2"/>
      <c r="D125" s="6"/>
    </row>
    <row r="126" spans="2:4" x14ac:dyDescent="0.25">
      <c r="B126" t="s">
        <v>238</v>
      </c>
      <c r="C126" s="2"/>
      <c r="D126" s="6"/>
    </row>
    <row r="127" spans="2:4" x14ac:dyDescent="0.25">
      <c r="B127" t="s">
        <v>239</v>
      </c>
      <c r="C127" s="2"/>
      <c r="D127" s="6"/>
    </row>
    <row r="128" spans="2:4" x14ac:dyDescent="0.25">
      <c r="B128" t="s">
        <v>240</v>
      </c>
      <c r="C128" s="2"/>
      <c r="D128" s="6"/>
    </row>
    <row r="129" spans="2:4" x14ac:dyDescent="0.25">
      <c r="B129" t="s">
        <v>241</v>
      </c>
      <c r="C129" s="2"/>
      <c r="D129" s="6"/>
    </row>
    <row r="130" spans="2:4" x14ac:dyDescent="0.25">
      <c r="B130" t="s">
        <v>242</v>
      </c>
      <c r="C130" s="2"/>
      <c r="D130" s="6"/>
    </row>
    <row r="131" spans="2:4" x14ac:dyDescent="0.25">
      <c r="B131" t="s">
        <v>243</v>
      </c>
      <c r="C131" s="2"/>
      <c r="D131" s="6"/>
    </row>
    <row r="132" spans="2:4" x14ac:dyDescent="0.25">
      <c r="B132" t="s">
        <v>244</v>
      </c>
      <c r="C132" s="2"/>
      <c r="D132" s="6"/>
    </row>
    <row r="133" spans="2:4" x14ac:dyDescent="0.25">
      <c r="B133" t="s">
        <v>245</v>
      </c>
      <c r="C133" s="2"/>
      <c r="D133" s="6"/>
    </row>
    <row r="134" spans="2:4" x14ac:dyDescent="0.25">
      <c r="B134" t="s">
        <v>246</v>
      </c>
      <c r="C134" s="2"/>
      <c r="D134" s="6"/>
    </row>
    <row r="135" spans="2:4" x14ac:dyDescent="0.25">
      <c r="B135" t="s">
        <v>247</v>
      </c>
      <c r="C135" s="2"/>
      <c r="D135" s="6"/>
    </row>
    <row r="136" spans="2:4" x14ac:dyDescent="0.25">
      <c r="B136" t="s">
        <v>248</v>
      </c>
      <c r="C136" s="2"/>
      <c r="D136" s="6"/>
    </row>
    <row r="137" spans="2:4" x14ac:dyDescent="0.25">
      <c r="B137" t="s">
        <v>249</v>
      </c>
      <c r="C137" s="2"/>
      <c r="D137" s="6"/>
    </row>
    <row r="138" spans="2:4" x14ac:dyDescent="0.25">
      <c r="B138" t="s">
        <v>250</v>
      </c>
      <c r="C138" s="2"/>
      <c r="D138" s="6"/>
    </row>
    <row r="139" spans="2:4" x14ac:dyDescent="0.25">
      <c r="B139" t="s">
        <v>251</v>
      </c>
      <c r="C139" s="2"/>
      <c r="D139" s="6"/>
    </row>
    <row r="140" spans="2:4" x14ac:dyDescent="0.25">
      <c r="B140" t="s">
        <v>252</v>
      </c>
      <c r="C140" s="2"/>
      <c r="D140" s="6"/>
    </row>
    <row r="141" spans="2:4" x14ac:dyDescent="0.25">
      <c r="B141" t="s">
        <v>253</v>
      </c>
      <c r="C141" s="2"/>
      <c r="D141" s="6"/>
    </row>
    <row r="142" spans="2:4" x14ac:dyDescent="0.25">
      <c r="B142" t="s">
        <v>254</v>
      </c>
      <c r="C142" s="2"/>
      <c r="D142" s="6"/>
    </row>
    <row r="143" spans="2:4" x14ac:dyDescent="0.25">
      <c r="B143" t="s">
        <v>255</v>
      </c>
      <c r="C143" s="2"/>
      <c r="D143" s="6"/>
    </row>
    <row r="144" spans="2:4" x14ac:dyDescent="0.25">
      <c r="B144" t="s">
        <v>256</v>
      </c>
      <c r="C144" s="2"/>
      <c r="D144" s="6"/>
    </row>
    <row r="145" spans="2:4" x14ac:dyDescent="0.25">
      <c r="B145" t="s">
        <v>257</v>
      </c>
      <c r="C145" s="2"/>
      <c r="D145" s="6"/>
    </row>
    <row r="146" spans="2:4" x14ac:dyDescent="0.25">
      <c r="B146" t="s">
        <v>258</v>
      </c>
      <c r="C146" s="2"/>
      <c r="D146" s="6"/>
    </row>
    <row r="147" spans="2:4" x14ac:dyDescent="0.25">
      <c r="B147" t="s">
        <v>259</v>
      </c>
      <c r="C147" s="2"/>
      <c r="D147" s="6"/>
    </row>
    <row r="148" spans="2:4" x14ac:dyDescent="0.25">
      <c r="B148" t="s">
        <v>260</v>
      </c>
      <c r="C148" s="2"/>
      <c r="D148" s="6"/>
    </row>
    <row r="149" spans="2:4" x14ac:dyDescent="0.25">
      <c r="B149" t="s">
        <v>261</v>
      </c>
      <c r="C149" s="2"/>
      <c r="D149" s="6"/>
    </row>
    <row r="150" spans="2:4" x14ac:dyDescent="0.25">
      <c r="B150" t="s">
        <v>262</v>
      </c>
      <c r="C150" s="2"/>
      <c r="D150" s="6"/>
    </row>
    <row r="151" spans="2:4" x14ac:dyDescent="0.25">
      <c r="B151" t="s">
        <v>263</v>
      </c>
      <c r="C151" s="2"/>
      <c r="D151" s="6"/>
    </row>
    <row r="152" spans="2:4" x14ac:dyDescent="0.25">
      <c r="B152" t="s">
        <v>264</v>
      </c>
      <c r="C152" s="2"/>
      <c r="D152" s="6"/>
    </row>
    <row r="153" spans="2:4" x14ac:dyDescent="0.25">
      <c r="B153" t="s">
        <v>265</v>
      </c>
      <c r="C153" s="2"/>
      <c r="D153" s="6"/>
    </row>
    <row r="154" spans="2:4" x14ac:dyDescent="0.25">
      <c r="B154" t="s">
        <v>266</v>
      </c>
      <c r="C154" s="2"/>
      <c r="D154" s="6"/>
    </row>
    <row r="155" spans="2:4" x14ac:dyDescent="0.25">
      <c r="B155" t="s">
        <v>267</v>
      </c>
      <c r="C155" s="2"/>
      <c r="D155" s="6"/>
    </row>
    <row r="156" spans="2:4" x14ac:dyDescent="0.25">
      <c r="B156" t="s">
        <v>268</v>
      </c>
      <c r="C156" s="2"/>
      <c r="D156" s="6"/>
    </row>
    <row r="157" spans="2:4" x14ac:dyDescent="0.25">
      <c r="B157" t="s">
        <v>269</v>
      </c>
      <c r="C157" s="2"/>
      <c r="D157" s="6"/>
    </row>
    <row r="158" spans="2:4" x14ac:dyDescent="0.25">
      <c r="B158" t="s">
        <v>270</v>
      </c>
      <c r="C158" s="2"/>
      <c r="D158" s="6"/>
    </row>
    <row r="159" spans="2:4" x14ac:dyDescent="0.25">
      <c r="B159" t="s">
        <v>271</v>
      </c>
      <c r="C159" s="2"/>
      <c r="D159" s="6"/>
    </row>
    <row r="160" spans="2:4" x14ac:dyDescent="0.25">
      <c r="B160" t="s">
        <v>272</v>
      </c>
      <c r="C160" s="2"/>
      <c r="D160" s="6"/>
    </row>
    <row r="161" spans="2:4" x14ac:dyDescent="0.25">
      <c r="B161" t="s">
        <v>273</v>
      </c>
      <c r="C161" s="2"/>
      <c r="D161" s="6"/>
    </row>
    <row r="162" spans="2:4" x14ac:dyDescent="0.25">
      <c r="B162" t="s">
        <v>274</v>
      </c>
      <c r="C162" s="2"/>
      <c r="D162" s="6"/>
    </row>
    <row r="163" spans="2:4" x14ac:dyDescent="0.25">
      <c r="B163" t="s">
        <v>275</v>
      </c>
      <c r="C163" s="2"/>
      <c r="D163" s="6"/>
    </row>
    <row r="164" spans="2:4" x14ac:dyDescent="0.25">
      <c r="B164" t="s">
        <v>276</v>
      </c>
      <c r="C164" s="2"/>
      <c r="D164" s="6"/>
    </row>
    <row r="165" spans="2:4" x14ac:dyDescent="0.25">
      <c r="B165" t="s">
        <v>277</v>
      </c>
      <c r="C165" s="2"/>
      <c r="D165" s="6"/>
    </row>
    <row r="166" spans="2:4" x14ac:dyDescent="0.25">
      <c r="B166" t="s">
        <v>278</v>
      </c>
      <c r="C166" s="2"/>
      <c r="D166" s="6"/>
    </row>
    <row r="167" spans="2:4" x14ac:dyDescent="0.25">
      <c r="B167" t="s">
        <v>279</v>
      </c>
      <c r="C167" s="2"/>
      <c r="D167" s="6"/>
    </row>
    <row r="168" spans="2:4" x14ac:dyDescent="0.25">
      <c r="B168" t="s">
        <v>280</v>
      </c>
      <c r="C168" s="2"/>
      <c r="D168" s="6"/>
    </row>
    <row r="169" spans="2:4" x14ac:dyDescent="0.25">
      <c r="B169" t="s">
        <v>281</v>
      </c>
      <c r="C169" s="2"/>
      <c r="D169" s="6"/>
    </row>
    <row r="170" spans="2:4" x14ac:dyDescent="0.25">
      <c r="B170" t="s">
        <v>282</v>
      </c>
      <c r="C170" s="2"/>
      <c r="D170" s="6"/>
    </row>
    <row r="171" spans="2:4" x14ac:dyDescent="0.25">
      <c r="B171" t="s">
        <v>283</v>
      </c>
      <c r="C171" s="2"/>
      <c r="D171" s="6"/>
    </row>
    <row r="172" spans="2:4" x14ac:dyDescent="0.25">
      <c r="B172" t="s">
        <v>284</v>
      </c>
      <c r="C172" s="2"/>
      <c r="D172" s="6"/>
    </row>
    <row r="173" spans="2:4" x14ac:dyDescent="0.25">
      <c r="B173" t="s">
        <v>285</v>
      </c>
      <c r="C173" s="2"/>
      <c r="D173" s="6"/>
    </row>
    <row r="174" spans="2:4" x14ac:dyDescent="0.25">
      <c r="B174" t="s">
        <v>286</v>
      </c>
      <c r="C174" s="2"/>
      <c r="D174" s="6"/>
    </row>
    <row r="175" spans="2:4" x14ac:dyDescent="0.25">
      <c r="B175" t="s">
        <v>287</v>
      </c>
      <c r="C175" s="2"/>
      <c r="D175" s="6"/>
    </row>
    <row r="176" spans="2:4" x14ac:dyDescent="0.25">
      <c r="B176" t="s">
        <v>288</v>
      </c>
      <c r="C176" s="2"/>
      <c r="D176" s="6"/>
    </row>
    <row r="177" spans="2:4" x14ac:dyDescent="0.25">
      <c r="B177" t="s">
        <v>289</v>
      </c>
      <c r="C177" s="2"/>
      <c r="D177" s="6"/>
    </row>
    <row r="178" spans="2:4" x14ac:dyDescent="0.25">
      <c r="B178" t="s">
        <v>290</v>
      </c>
      <c r="C178" s="2"/>
      <c r="D178" s="6"/>
    </row>
    <row r="179" spans="2:4" x14ac:dyDescent="0.25">
      <c r="B179" t="s">
        <v>291</v>
      </c>
      <c r="C179" s="2"/>
      <c r="D179" s="6"/>
    </row>
    <row r="180" spans="2:4" x14ac:dyDescent="0.25">
      <c r="B180" t="s">
        <v>292</v>
      </c>
      <c r="C180" s="2"/>
      <c r="D180" s="6"/>
    </row>
    <row r="181" spans="2:4" x14ac:dyDescent="0.25">
      <c r="B181" t="s">
        <v>293</v>
      </c>
      <c r="C181" s="2"/>
      <c r="D181" s="6"/>
    </row>
    <row r="182" spans="2:4" x14ac:dyDescent="0.25">
      <c r="B182" t="s">
        <v>294</v>
      </c>
      <c r="C182" s="2"/>
      <c r="D182" s="6"/>
    </row>
    <row r="183" spans="2:4" x14ac:dyDescent="0.25">
      <c r="B183" t="s">
        <v>295</v>
      </c>
      <c r="C183" s="2"/>
      <c r="D183" s="6"/>
    </row>
    <row r="184" spans="2:4" x14ac:dyDescent="0.25">
      <c r="B184" t="s">
        <v>296</v>
      </c>
      <c r="C184" s="2"/>
      <c r="D184" s="6"/>
    </row>
    <row r="185" spans="2:4" x14ac:dyDescent="0.25">
      <c r="B185" t="s">
        <v>297</v>
      </c>
      <c r="C185" s="2"/>
      <c r="D185" s="6"/>
    </row>
    <row r="186" spans="2:4" x14ac:dyDescent="0.25">
      <c r="B186" t="s">
        <v>298</v>
      </c>
      <c r="C186" s="2"/>
      <c r="D186" s="6"/>
    </row>
    <row r="187" spans="2:4" x14ac:dyDescent="0.25">
      <c r="B187" t="s">
        <v>299</v>
      </c>
      <c r="C187" s="2"/>
      <c r="D187" s="6"/>
    </row>
    <row r="188" spans="2:4" x14ac:dyDescent="0.25">
      <c r="B188" t="s">
        <v>300</v>
      </c>
      <c r="C188" s="2"/>
      <c r="D188" s="6"/>
    </row>
    <row r="189" spans="2:4" x14ac:dyDescent="0.25">
      <c r="B189" t="s">
        <v>301</v>
      </c>
      <c r="C189" s="2"/>
      <c r="D189" s="6"/>
    </row>
    <row r="190" spans="2:4" x14ac:dyDescent="0.25">
      <c r="B190" t="s">
        <v>302</v>
      </c>
      <c r="C190" s="2"/>
      <c r="D190" s="6"/>
    </row>
    <row r="191" spans="2:4" x14ac:dyDescent="0.25">
      <c r="B191" t="s">
        <v>303</v>
      </c>
      <c r="C191" s="2"/>
      <c r="D191" s="6"/>
    </row>
    <row r="192" spans="2:4" x14ac:dyDescent="0.25">
      <c r="B192" t="s">
        <v>304</v>
      </c>
      <c r="C192" s="2"/>
      <c r="D192" s="6"/>
    </row>
    <row r="193" spans="2:4" x14ac:dyDescent="0.25">
      <c r="B193" t="s">
        <v>305</v>
      </c>
      <c r="C193" s="2"/>
      <c r="D193" s="6"/>
    </row>
    <row r="194" spans="2:4" x14ac:dyDescent="0.25">
      <c r="B194" t="s">
        <v>306</v>
      </c>
      <c r="C194" s="2"/>
      <c r="D194" s="6"/>
    </row>
    <row r="195" spans="2:4" x14ac:dyDescent="0.25">
      <c r="B195" t="s">
        <v>307</v>
      </c>
      <c r="C195" s="2"/>
      <c r="D195" s="6"/>
    </row>
    <row r="196" spans="2:4" x14ac:dyDescent="0.25">
      <c r="B196" t="s">
        <v>308</v>
      </c>
      <c r="C196" s="2"/>
      <c r="D196" s="6"/>
    </row>
    <row r="197" spans="2:4" x14ac:dyDescent="0.25">
      <c r="B197" t="s">
        <v>309</v>
      </c>
      <c r="C197" s="2"/>
      <c r="D197" s="6"/>
    </row>
    <row r="198" spans="2:4" x14ac:dyDescent="0.25">
      <c r="B198" t="s">
        <v>310</v>
      </c>
      <c r="C198" s="2"/>
      <c r="D198" s="6"/>
    </row>
    <row r="199" spans="2:4" x14ac:dyDescent="0.25">
      <c r="B199" t="s">
        <v>311</v>
      </c>
      <c r="C199" s="2"/>
      <c r="D199" s="6"/>
    </row>
    <row r="200" spans="2:4" x14ac:dyDescent="0.25">
      <c r="B200" t="s">
        <v>312</v>
      </c>
      <c r="C200" s="2"/>
      <c r="D200" s="6"/>
    </row>
    <row r="201" spans="2:4" x14ac:dyDescent="0.25">
      <c r="B201" t="s">
        <v>313</v>
      </c>
      <c r="C201" s="2"/>
      <c r="D201" s="6"/>
    </row>
    <row r="202" spans="2:4" x14ac:dyDescent="0.25">
      <c r="B202" t="s">
        <v>314</v>
      </c>
      <c r="C202" s="2"/>
      <c r="D202" s="6"/>
    </row>
    <row r="203" spans="2:4" x14ac:dyDescent="0.25">
      <c r="B203" t="s">
        <v>315</v>
      </c>
      <c r="C203" s="2"/>
      <c r="D203" s="6"/>
    </row>
    <row r="204" spans="2:4" x14ac:dyDescent="0.25">
      <c r="B204" t="s">
        <v>316</v>
      </c>
      <c r="C204" s="2"/>
      <c r="D204" s="6"/>
    </row>
    <row r="205" spans="2:4" x14ac:dyDescent="0.25">
      <c r="B205" t="s">
        <v>317</v>
      </c>
      <c r="C205" s="2"/>
      <c r="D205" s="6"/>
    </row>
    <row r="206" spans="2:4" x14ac:dyDescent="0.25">
      <c r="B206" t="s">
        <v>318</v>
      </c>
      <c r="C206" s="2"/>
      <c r="D206" s="6"/>
    </row>
    <row r="207" spans="2:4" x14ac:dyDescent="0.25">
      <c r="B207" t="s">
        <v>319</v>
      </c>
      <c r="C207" s="2"/>
      <c r="D207" s="6"/>
    </row>
    <row r="208" spans="2:4" x14ac:dyDescent="0.25">
      <c r="B208" t="s">
        <v>320</v>
      </c>
      <c r="C208" s="2"/>
      <c r="D208" s="6"/>
    </row>
    <row r="209" spans="2:4" x14ac:dyDescent="0.25">
      <c r="B209" t="s">
        <v>321</v>
      </c>
      <c r="C209" s="2"/>
      <c r="D209" s="6"/>
    </row>
    <row r="210" spans="2:4" x14ac:dyDescent="0.25">
      <c r="B210" t="s">
        <v>322</v>
      </c>
      <c r="C210" s="2"/>
      <c r="D210" s="6"/>
    </row>
    <row r="211" spans="2:4" x14ac:dyDescent="0.25">
      <c r="B211" t="s">
        <v>323</v>
      </c>
      <c r="C211" s="2"/>
      <c r="D211" s="6"/>
    </row>
    <row r="212" spans="2:4" x14ac:dyDescent="0.25">
      <c r="B212" t="s">
        <v>324</v>
      </c>
      <c r="C212" s="2"/>
      <c r="D212" s="6"/>
    </row>
    <row r="213" spans="2:4" x14ac:dyDescent="0.25">
      <c r="B213" t="s">
        <v>325</v>
      </c>
      <c r="C213" s="2"/>
      <c r="D213" s="6"/>
    </row>
    <row r="214" spans="2:4" x14ac:dyDescent="0.25">
      <c r="B214" t="s">
        <v>326</v>
      </c>
      <c r="C214" s="2"/>
      <c r="D214" s="6"/>
    </row>
    <row r="215" spans="2:4" x14ac:dyDescent="0.25">
      <c r="B215" t="s">
        <v>327</v>
      </c>
      <c r="C215" s="2"/>
      <c r="D215" s="6"/>
    </row>
    <row r="216" spans="2:4" x14ac:dyDescent="0.25">
      <c r="B216" t="s">
        <v>328</v>
      </c>
      <c r="C216" s="2"/>
      <c r="D216" s="6"/>
    </row>
    <row r="217" spans="2:4" x14ac:dyDescent="0.25">
      <c r="B217" t="s">
        <v>329</v>
      </c>
      <c r="C217" s="2"/>
      <c r="D217" s="6"/>
    </row>
    <row r="218" spans="2:4" x14ac:dyDescent="0.25">
      <c r="B218" t="s">
        <v>330</v>
      </c>
      <c r="C218" s="2"/>
      <c r="D218" s="6"/>
    </row>
    <row r="219" spans="2:4" x14ac:dyDescent="0.25">
      <c r="B219" t="s">
        <v>331</v>
      </c>
      <c r="C219" s="2"/>
      <c r="D219" s="6"/>
    </row>
    <row r="220" spans="2:4" x14ac:dyDescent="0.25">
      <c r="B220" t="s">
        <v>332</v>
      </c>
      <c r="C220" s="2"/>
      <c r="D220" s="6"/>
    </row>
    <row r="221" spans="2:4" x14ac:dyDescent="0.25">
      <c r="B221" t="s">
        <v>333</v>
      </c>
      <c r="C221" s="2"/>
      <c r="D221" s="6"/>
    </row>
    <row r="222" spans="2:4" x14ac:dyDescent="0.25">
      <c r="B222" t="s">
        <v>334</v>
      </c>
      <c r="C222" s="2"/>
      <c r="D222" s="6"/>
    </row>
    <row r="223" spans="2:4" x14ac:dyDescent="0.25">
      <c r="B223" t="s">
        <v>335</v>
      </c>
      <c r="C223" s="2"/>
      <c r="D223" s="6"/>
    </row>
    <row r="224" spans="2:4" x14ac:dyDescent="0.25">
      <c r="B224" t="s">
        <v>336</v>
      </c>
      <c r="C224" s="2"/>
      <c r="D224" s="6"/>
    </row>
    <row r="225" spans="2:4" x14ac:dyDescent="0.25">
      <c r="B225" t="s">
        <v>337</v>
      </c>
      <c r="C225" s="2"/>
      <c r="D225" s="6"/>
    </row>
    <row r="226" spans="2:4" x14ac:dyDescent="0.25">
      <c r="B226" t="s">
        <v>338</v>
      </c>
      <c r="C226" s="2"/>
      <c r="D226" s="6"/>
    </row>
    <row r="227" spans="2:4" x14ac:dyDescent="0.25">
      <c r="B227" t="s">
        <v>339</v>
      </c>
      <c r="C227" s="2"/>
      <c r="D227" s="6"/>
    </row>
    <row r="228" spans="2:4" x14ac:dyDescent="0.25">
      <c r="B228" t="s">
        <v>340</v>
      </c>
      <c r="C228" s="2"/>
      <c r="D228" s="6"/>
    </row>
    <row r="229" spans="2:4" x14ac:dyDescent="0.25">
      <c r="B229" t="s">
        <v>341</v>
      </c>
      <c r="C229" s="2"/>
      <c r="D229" s="6"/>
    </row>
    <row r="230" spans="2:4" x14ac:dyDescent="0.25">
      <c r="B230" t="s">
        <v>342</v>
      </c>
      <c r="C230" s="2"/>
      <c r="D230" s="6"/>
    </row>
    <row r="231" spans="2:4" x14ac:dyDescent="0.25">
      <c r="B231" t="s">
        <v>343</v>
      </c>
      <c r="C231" s="2"/>
      <c r="D231" s="6"/>
    </row>
    <row r="232" spans="2:4" x14ac:dyDescent="0.25">
      <c r="B232" t="s">
        <v>344</v>
      </c>
      <c r="C232" s="2"/>
      <c r="D232" s="6"/>
    </row>
    <row r="233" spans="2:4" x14ac:dyDescent="0.25">
      <c r="B233" t="s">
        <v>345</v>
      </c>
      <c r="C233" s="2"/>
      <c r="D233" s="6"/>
    </row>
    <row r="234" spans="2:4" x14ac:dyDescent="0.25">
      <c r="B234" t="s">
        <v>346</v>
      </c>
      <c r="C234" s="2"/>
      <c r="D234" s="6"/>
    </row>
    <row r="235" spans="2:4" x14ac:dyDescent="0.25">
      <c r="B235" t="s">
        <v>347</v>
      </c>
      <c r="C235" s="2"/>
      <c r="D235" s="6"/>
    </row>
    <row r="236" spans="2:4" x14ac:dyDescent="0.25">
      <c r="B236" t="s">
        <v>348</v>
      </c>
      <c r="C236" s="2"/>
      <c r="D236" s="6"/>
    </row>
    <row r="237" spans="2:4" x14ac:dyDescent="0.25">
      <c r="B237" t="s">
        <v>349</v>
      </c>
      <c r="C237" s="2"/>
      <c r="D237" s="6"/>
    </row>
    <row r="238" spans="2:4" x14ac:dyDescent="0.25">
      <c r="B238" t="s">
        <v>350</v>
      </c>
      <c r="C238" s="2"/>
      <c r="D238" s="6"/>
    </row>
    <row r="239" spans="2:4" x14ac:dyDescent="0.25">
      <c r="B239" t="s">
        <v>351</v>
      </c>
      <c r="C239" s="2"/>
      <c r="D239" s="6"/>
    </row>
    <row r="240" spans="2:4" x14ac:dyDescent="0.25">
      <c r="B240" t="s">
        <v>352</v>
      </c>
      <c r="C240" s="2"/>
      <c r="D240" s="6"/>
    </row>
    <row r="241" spans="2:4" x14ac:dyDescent="0.25">
      <c r="B241" t="s">
        <v>353</v>
      </c>
      <c r="C241" s="2"/>
      <c r="D241" s="6"/>
    </row>
    <row r="242" spans="2:4" x14ac:dyDescent="0.25">
      <c r="B242" t="s">
        <v>354</v>
      </c>
      <c r="C242" s="2"/>
      <c r="D242" s="6"/>
    </row>
    <row r="243" spans="2:4" x14ac:dyDescent="0.25">
      <c r="B243" t="s">
        <v>355</v>
      </c>
      <c r="C243" s="2"/>
      <c r="D243" s="6"/>
    </row>
    <row r="244" spans="2:4" x14ac:dyDescent="0.25">
      <c r="B244" t="s">
        <v>356</v>
      </c>
      <c r="C244" s="2"/>
      <c r="D244" s="6"/>
    </row>
    <row r="245" spans="2:4" x14ac:dyDescent="0.25">
      <c r="B245" t="s">
        <v>357</v>
      </c>
      <c r="C245" s="2"/>
      <c r="D245" s="6"/>
    </row>
    <row r="246" spans="2:4" x14ac:dyDescent="0.25">
      <c r="B246" t="s">
        <v>358</v>
      </c>
      <c r="C246" s="2"/>
      <c r="D246" s="6"/>
    </row>
    <row r="247" spans="2:4" x14ac:dyDescent="0.25">
      <c r="B247" t="s">
        <v>359</v>
      </c>
      <c r="C247" s="2"/>
      <c r="D247" s="6"/>
    </row>
    <row r="248" spans="2:4" x14ac:dyDescent="0.25">
      <c r="B248" t="s">
        <v>360</v>
      </c>
      <c r="C248" s="2"/>
      <c r="D248" s="6"/>
    </row>
    <row r="249" spans="2:4" x14ac:dyDescent="0.25">
      <c r="B249" t="s">
        <v>361</v>
      </c>
      <c r="C249" s="2"/>
      <c r="D249" s="6"/>
    </row>
    <row r="250" spans="2:4" x14ac:dyDescent="0.25">
      <c r="B250" t="s">
        <v>362</v>
      </c>
      <c r="C250" s="2"/>
      <c r="D250" s="6"/>
    </row>
    <row r="251" spans="2:4" x14ac:dyDescent="0.25">
      <c r="B251" t="s">
        <v>363</v>
      </c>
      <c r="C251" s="2"/>
      <c r="D251" s="6"/>
    </row>
    <row r="252" spans="2:4" x14ac:dyDescent="0.25">
      <c r="B252" t="s">
        <v>364</v>
      </c>
      <c r="C252" s="2"/>
      <c r="D252" s="6"/>
    </row>
    <row r="253" spans="2:4" x14ac:dyDescent="0.25">
      <c r="B253" t="s">
        <v>365</v>
      </c>
      <c r="C253" s="2"/>
      <c r="D253" s="6"/>
    </row>
    <row r="254" spans="2:4" x14ac:dyDescent="0.25">
      <c r="B254" t="s">
        <v>366</v>
      </c>
      <c r="C254" s="2"/>
      <c r="D254" s="6"/>
    </row>
    <row r="255" spans="2:4" x14ac:dyDescent="0.25">
      <c r="B255" t="s">
        <v>367</v>
      </c>
      <c r="C255" s="2"/>
      <c r="D255" s="6"/>
    </row>
    <row r="256" spans="2:4" x14ac:dyDescent="0.25">
      <c r="B256" t="s">
        <v>368</v>
      </c>
      <c r="C256" s="2"/>
      <c r="D256" s="6"/>
    </row>
    <row r="257" spans="2:4" x14ac:dyDescent="0.25">
      <c r="B257" t="s">
        <v>369</v>
      </c>
      <c r="C257" s="2"/>
      <c r="D257" s="6"/>
    </row>
    <row r="258" spans="2:4" x14ac:dyDescent="0.25">
      <c r="B258" t="s">
        <v>370</v>
      </c>
      <c r="C258" s="2"/>
      <c r="D258" s="6"/>
    </row>
    <row r="259" spans="2:4" x14ac:dyDescent="0.25">
      <c r="B259" t="s">
        <v>371</v>
      </c>
      <c r="C259" s="2"/>
      <c r="D259" s="6"/>
    </row>
    <row r="260" spans="2:4" x14ac:dyDescent="0.25">
      <c r="B260" t="s">
        <v>372</v>
      </c>
      <c r="C260" s="2"/>
      <c r="D260" s="6"/>
    </row>
    <row r="261" spans="2:4" x14ac:dyDescent="0.25">
      <c r="B261" t="s">
        <v>373</v>
      </c>
      <c r="C261" s="2"/>
      <c r="D261" s="6"/>
    </row>
    <row r="262" spans="2:4" x14ac:dyDescent="0.25">
      <c r="B262" t="s">
        <v>374</v>
      </c>
      <c r="C262" s="2"/>
      <c r="D262" s="6"/>
    </row>
    <row r="263" spans="2:4" x14ac:dyDescent="0.25">
      <c r="B263" t="s">
        <v>375</v>
      </c>
      <c r="C263" s="2"/>
      <c r="D263" s="6"/>
    </row>
    <row r="264" spans="2:4" x14ac:dyDescent="0.25">
      <c r="B264" t="s">
        <v>376</v>
      </c>
      <c r="C264" s="2"/>
      <c r="D264" s="6"/>
    </row>
    <row r="265" spans="2:4" x14ac:dyDescent="0.25">
      <c r="B265" t="s">
        <v>377</v>
      </c>
      <c r="C265" s="2"/>
      <c r="D265" s="6"/>
    </row>
    <row r="266" spans="2:4" x14ac:dyDescent="0.25">
      <c r="B266" t="s">
        <v>378</v>
      </c>
      <c r="C266" s="2"/>
      <c r="D266" s="6"/>
    </row>
    <row r="267" spans="2:4" x14ac:dyDescent="0.25">
      <c r="B267" t="s">
        <v>379</v>
      </c>
      <c r="C267" s="2"/>
      <c r="D267" s="6"/>
    </row>
    <row r="268" spans="2:4" x14ac:dyDescent="0.25">
      <c r="B268" t="s">
        <v>380</v>
      </c>
      <c r="C268" s="2"/>
      <c r="D268" s="6"/>
    </row>
  </sheetData>
  <pageMargins left="0.7" right="0.7" top="0.75" bottom="0.75" header="0.3" footer="0.3"/>
  <pageSetup paperSize="9" orientation="portrait" r:id="rId1"/>
  <headerFooter>
    <oddFooter xml:space="preserve">&amp;L&amp;"arial,Regular"&amp;KBBBBBB
</oddFooter>
    <evenFooter xml:space="preserve">&amp;L&amp;"arial,Regular"&amp;KBBBBBB
</evenFooter>
    <firstFooter xml:space="preserve">&amp;L&amp;"arial,Regular"&amp;KBBBBBB
</firstFooter>
  </headerFooter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7"/>
  <sheetViews>
    <sheetView showGridLines="0" workbookViewId="0">
      <selection activeCell="C8" sqref="C8"/>
    </sheetView>
  </sheetViews>
  <sheetFormatPr defaultRowHeight="15" x14ac:dyDescent="0.25"/>
  <cols>
    <col min="1" max="1" width="2.5703125" customWidth="1"/>
    <col min="2" max="2" width="18.5703125" customWidth="1"/>
    <col min="3" max="3" width="19" customWidth="1"/>
    <col min="4" max="4" width="18.28515625" customWidth="1"/>
    <col min="5" max="5" width="17.5703125" customWidth="1"/>
  </cols>
  <sheetData>
    <row r="1" spans="1:5" ht="23.25" x14ac:dyDescent="0.25">
      <c r="A1" s="12" t="s">
        <v>45</v>
      </c>
      <c r="B1" s="12"/>
      <c r="C1" s="12"/>
    </row>
    <row r="3" spans="1:5" x14ac:dyDescent="0.25">
      <c r="B3" s="1" t="s">
        <v>0</v>
      </c>
      <c r="C3" s="10" t="s">
        <v>3</v>
      </c>
      <c r="D3" s="10" t="s">
        <v>4</v>
      </c>
      <c r="E3" s="10" t="s">
        <v>5</v>
      </c>
    </row>
    <row r="4" spans="1:5" x14ac:dyDescent="0.25">
      <c r="B4" t="s">
        <v>115</v>
      </c>
      <c r="C4" s="8">
        <v>42744.545231481483</v>
      </c>
      <c r="D4" s="9">
        <v>42744.545231481483</v>
      </c>
      <c r="E4" t="s">
        <v>2</v>
      </c>
    </row>
    <row r="5" spans="1:5" x14ac:dyDescent="0.25">
      <c r="B5" t="s">
        <v>115</v>
      </c>
      <c r="C5" s="8">
        <v>42745.47115740741</v>
      </c>
      <c r="D5" s="9">
        <v>42756.47115740741</v>
      </c>
      <c r="E5" t="s">
        <v>6</v>
      </c>
    </row>
    <row r="6" spans="1:5" x14ac:dyDescent="0.25">
      <c r="B6" t="s">
        <v>115</v>
      </c>
      <c r="C6" s="8">
        <v>42745.47115740741</v>
      </c>
      <c r="D6" s="9">
        <v>42437</v>
      </c>
      <c r="E6" t="s">
        <v>24</v>
      </c>
    </row>
    <row r="7" spans="1:5" x14ac:dyDescent="0.25">
      <c r="B7" t="s">
        <v>27</v>
      </c>
      <c r="C7" s="8">
        <v>42679</v>
      </c>
      <c r="D7" s="8">
        <v>42693</v>
      </c>
      <c r="E7" t="s">
        <v>2</v>
      </c>
    </row>
    <row r="8" spans="1:5" x14ac:dyDescent="0.25">
      <c r="B8" t="s">
        <v>26</v>
      </c>
      <c r="C8" s="8">
        <v>42469</v>
      </c>
      <c r="D8" s="8">
        <v>42469</v>
      </c>
      <c r="E8" t="s">
        <v>29</v>
      </c>
    </row>
    <row r="9" spans="1:5" x14ac:dyDescent="0.25">
      <c r="B9" t="s">
        <v>26</v>
      </c>
      <c r="C9" s="8">
        <v>42505</v>
      </c>
      <c r="D9" s="8">
        <v>42505</v>
      </c>
      <c r="E9" t="s">
        <v>24</v>
      </c>
    </row>
    <row r="10" spans="1:5" x14ac:dyDescent="0.25">
      <c r="B10" t="s">
        <v>26</v>
      </c>
      <c r="C10" s="8">
        <v>42525</v>
      </c>
      <c r="D10" s="13">
        <v>42530</v>
      </c>
      <c r="E10" t="s">
        <v>6</v>
      </c>
    </row>
    <row r="11" spans="1:5" x14ac:dyDescent="0.25">
      <c r="B11" t="s">
        <v>46</v>
      </c>
      <c r="C11" s="8">
        <v>42680</v>
      </c>
      <c r="D11" s="13">
        <v>42684</v>
      </c>
      <c r="E11" t="s">
        <v>81</v>
      </c>
    </row>
    <row r="12" spans="1:5" x14ac:dyDescent="0.25">
      <c r="B12" t="s">
        <v>47</v>
      </c>
      <c r="C12" s="8">
        <v>42419</v>
      </c>
      <c r="D12" s="13">
        <v>42424</v>
      </c>
      <c r="E12" t="s">
        <v>2</v>
      </c>
    </row>
    <row r="13" spans="1:5" x14ac:dyDescent="0.25">
      <c r="B13" t="s">
        <v>47</v>
      </c>
      <c r="C13" s="8">
        <v>42696</v>
      </c>
      <c r="D13" s="13">
        <v>42696</v>
      </c>
      <c r="E13" t="s">
        <v>6</v>
      </c>
    </row>
    <row r="14" spans="1:5" x14ac:dyDescent="0.25">
      <c r="B14" t="s">
        <v>48</v>
      </c>
      <c r="C14" s="8">
        <v>42473</v>
      </c>
      <c r="D14" s="13">
        <v>42477</v>
      </c>
      <c r="E14" t="s">
        <v>24</v>
      </c>
    </row>
    <row r="15" spans="1:5" x14ac:dyDescent="0.25">
      <c r="B15" t="s">
        <v>48</v>
      </c>
      <c r="C15" s="8">
        <v>42689</v>
      </c>
      <c r="D15" s="13">
        <v>42703</v>
      </c>
      <c r="E15" t="s">
        <v>2</v>
      </c>
    </row>
    <row r="16" spans="1:5" x14ac:dyDescent="0.25">
      <c r="B16" t="s">
        <v>49</v>
      </c>
      <c r="C16" s="8">
        <v>42509</v>
      </c>
      <c r="D16" s="13">
        <v>42509</v>
      </c>
      <c r="E16" t="s">
        <v>29</v>
      </c>
    </row>
    <row r="17" spans="2:5" x14ac:dyDescent="0.25">
      <c r="B17" t="s">
        <v>49</v>
      </c>
      <c r="C17" s="8">
        <v>42684</v>
      </c>
      <c r="D17" s="13">
        <v>42685</v>
      </c>
      <c r="E17" t="s">
        <v>24</v>
      </c>
    </row>
    <row r="18" spans="2:5" x14ac:dyDescent="0.25">
      <c r="B18" t="s">
        <v>50</v>
      </c>
      <c r="C18" s="8">
        <v>42565</v>
      </c>
      <c r="D18" s="13">
        <v>42570</v>
      </c>
      <c r="E18" t="s">
        <v>6</v>
      </c>
    </row>
    <row r="19" spans="2:5" x14ac:dyDescent="0.25">
      <c r="B19" t="s">
        <v>50</v>
      </c>
      <c r="C19" s="8">
        <v>42684</v>
      </c>
      <c r="D19" s="13">
        <v>42684</v>
      </c>
      <c r="E19" t="s">
        <v>29</v>
      </c>
    </row>
    <row r="20" spans="2:5" x14ac:dyDescent="0.25">
      <c r="B20" t="s">
        <v>51</v>
      </c>
      <c r="C20" s="8">
        <v>42459</v>
      </c>
      <c r="D20" s="13">
        <v>42464</v>
      </c>
      <c r="E20" t="s">
        <v>2</v>
      </c>
    </row>
    <row r="21" spans="2:5" x14ac:dyDescent="0.25">
      <c r="B21" t="s">
        <v>51</v>
      </c>
      <c r="C21" s="8">
        <v>42495</v>
      </c>
      <c r="D21" s="13">
        <v>42495</v>
      </c>
      <c r="E21" t="s">
        <v>6</v>
      </c>
    </row>
    <row r="22" spans="2:5" x14ac:dyDescent="0.25">
      <c r="B22" t="s">
        <v>52</v>
      </c>
      <c r="C22" s="8">
        <v>42513</v>
      </c>
      <c r="D22" s="13">
        <v>42517</v>
      </c>
      <c r="E22" t="s">
        <v>24</v>
      </c>
    </row>
    <row r="23" spans="2:5" x14ac:dyDescent="0.25">
      <c r="B23" t="s">
        <v>52</v>
      </c>
      <c r="C23" s="8">
        <v>42545</v>
      </c>
      <c r="D23" s="13">
        <v>42559</v>
      </c>
      <c r="E23" t="s">
        <v>2</v>
      </c>
    </row>
    <row r="24" spans="2:5" x14ac:dyDescent="0.25">
      <c r="B24" t="s">
        <v>52</v>
      </c>
      <c r="C24" s="8">
        <v>42549</v>
      </c>
      <c r="D24" s="13">
        <v>42549</v>
      </c>
      <c r="E24" t="s">
        <v>29</v>
      </c>
    </row>
    <row r="25" spans="2:5" x14ac:dyDescent="0.25">
      <c r="B25" t="s">
        <v>53</v>
      </c>
      <c r="C25" s="8">
        <v>42585</v>
      </c>
      <c r="D25" s="13">
        <v>42585</v>
      </c>
      <c r="E25" t="s">
        <v>24</v>
      </c>
    </row>
    <row r="26" spans="2:5" x14ac:dyDescent="0.25">
      <c r="B26" t="s">
        <v>54</v>
      </c>
      <c r="C26" s="8">
        <v>42605</v>
      </c>
      <c r="D26" s="13">
        <v>42610</v>
      </c>
      <c r="E26" t="s">
        <v>6</v>
      </c>
    </row>
    <row r="27" spans="2:5" x14ac:dyDescent="0.25">
      <c r="B27" t="s">
        <v>54</v>
      </c>
      <c r="C27" s="8">
        <v>42606</v>
      </c>
      <c r="D27" s="13">
        <v>42611</v>
      </c>
      <c r="E27" t="s">
        <v>81</v>
      </c>
    </row>
    <row r="28" spans="2:5" x14ac:dyDescent="0.25">
      <c r="B28" t="s">
        <v>54</v>
      </c>
      <c r="C28" s="8">
        <v>42479</v>
      </c>
      <c r="D28" s="13">
        <v>42484</v>
      </c>
      <c r="E28" t="s">
        <v>2</v>
      </c>
    </row>
    <row r="29" spans="2:5" x14ac:dyDescent="0.25">
      <c r="B29" t="s">
        <v>54</v>
      </c>
      <c r="C29" s="8">
        <v>42698</v>
      </c>
      <c r="D29" s="13">
        <v>42703</v>
      </c>
      <c r="E29" t="s">
        <v>6</v>
      </c>
    </row>
    <row r="30" spans="2:5" x14ac:dyDescent="0.25">
      <c r="B30" t="s">
        <v>55</v>
      </c>
      <c r="C30" s="8">
        <v>42533</v>
      </c>
      <c r="D30" s="13">
        <v>42537</v>
      </c>
      <c r="E30" t="s">
        <v>24</v>
      </c>
    </row>
    <row r="31" spans="2:5" x14ac:dyDescent="0.25">
      <c r="B31" t="s">
        <v>55</v>
      </c>
      <c r="C31" s="8">
        <v>42565</v>
      </c>
      <c r="D31" s="13">
        <v>42579</v>
      </c>
      <c r="E31" t="s">
        <v>2</v>
      </c>
    </row>
    <row r="32" spans="2:5" x14ac:dyDescent="0.25">
      <c r="B32" t="s">
        <v>56</v>
      </c>
      <c r="C32" s="8">
        <v>42569</v>
      </c>
      <c r="D32" s="13">
        <v>42569</v>
      </c>
      <c r="E32" t="s">
        <v>29</v>
      </c>
    </row>
    <row r="33" spans="2:5" x14ac:dyDescent="0.25">
      <c r="B33" t="s">
        <v>56</v>
      </c>
      <c r="C33" s="8">
        <v>42605</v>
      </c>
      <c r="D33" s="13">
        <v>42605</v>
      </c>
      <c r="E33" t="s">
        <v>24</v>
      </c>
    </row>
    <row r="34" spans="2:5" x14ac:dyDescent="0.25">
      <c r="B34" t="s">
        <v>57</v>
      </c>
      <c r="C34" s="8">
        <v>42625</v>
      </c>
      <c r="D34" s="13">
        <v>42630</v>
      </c>
      <c r="E34" t="s">
        <v>6</v>
      </c>
    </row>
    <row r="35" spans="2:5" x14ac:dyDescent="0.25">
      <c r="B35" t="s">
        <v>57</v>
      </c>
      <c r="C35" s="8">
        <v>42626</v>
      </c>
      <c r="D35" s="13">
        <v>42631</v>
      </c>
      <c r="E35" t="s">
        <v>81</v>
      </c>
    </row>
    <row r="36" spans="2:5" x14ac:dyDescent="0.25">
      <c r="B36" t="s">
        <v>57</v>
      </c>
      <c r="C36" s="8">
        <v>42683</v>
      </c>
      <c r="D36" s="13">
        <v>42688</v>
      </c>
      <c r="E36" t="s">
        <v>2</v>
      </c>
    </row>
    <row r="37" spans="2:5" x14ac:dyDescent="0.25">
      <c r="B37" t="s">
        <v>58</v>
      </c>
      <c r="C37" s="8">
        <v>42535</v>
      </c>
      <c r="D37" s="13">
        <v>42535</v>
      </c>
      <c r="E37" t="s">
        <v>6</v>
      </c>
    </row>
    <row r="38" spans="2:5" x14ac:dyDescent="0.25">
      <c r="B38" t="s">
        <v>59</v>
      </c>
      <c r="C38" s="8">
        <v>42553</v>
      </c>
      <c r="D38" s="13">
        <v>42557</v>
      </c>
      <c r="E38" t="s">
        <v>24</v>
      </c>
    </row>
    <row r="39" spans="2:5" x14ac:dyDescent="0.25">
      <c r="B39" t="s">
        <v>59</v>
      </c>
      <c r="C39" s="8">
        <v>42585</v>
      </c>
      <c r="D39" s="13">
        <v>42599</v>
      </c>
      <c r="E39" t="s">
        <v>2</v>
      </c>
    </row>
    <row r="40" spans="2:5" x14ac:dyDescent="0.25">
      <c r="B40" t="s">
        <v>59</v>
      </c>
      <c r="C40" s="8">
        <v>42681</v>
      </c>
      <c r="D40" s="13">
        <v>42681</v>
      </c>
      <c r="E40" t="s">
        <v>29</v>
      </c>
    </row>
    <row r="41" spans="2:5" x14ac:dyDescent="0.25">
      <c r="B41" t="s">
        <v>60</v>
      </c>
      <c r="C41" s="8">
        <v>42625</v>
      </c>
      <c r="D41" s="13">
        <v>42625</v>
      </c>
      <c r="E41" t="s">
        <v>24</v>
      </c>
    </row>
    <row r="42" spans="2:5" x14ac:dyDescent="0.25">
      <c r="B42" t="s">
        <v>60</v>
      </c>
      <c r="C42" s="8">
        <v>42645</v>
      </c>
      <c r="D42" s="13">
        <v>42650</v>
      </c>
      <c r="E42" t="s">
        <v>6</v>
      </c>
    </row>
    <row r="43" spans="2:5" x14ac:dyDescent="0.25">
      <c r="B43" t="s">
        <v>61</v>
      </c>
      <c r="C43" s="8">
        <v>42677</v>
      </c>
      <c r="D43" s="13">
        <v>42682</v>
      </c>
      <c r="E43" t="s">
        <v>81</v>
      </c>
    </row>
    <row r="44" spans="2:5" x14ac:dyDescent="0.25">
      <c r="B44" t="s">
        <v>62</v>
      </c>
      <c r="C44" s="8">
        <v>42509</v>
      </c>
      <c r="D44" s="13">
        <v>42514</v>
      </c>
      <c r="E44" t="s">
        <v>2</v>
      </c>
    </row>
    <row r="45" spans="2:5" x14ac:dyDescent="0.25">
      <c r="B45" t="s">
        <v>62</v>
      </c>
      <c r="C45" s="8">
        <v>42545</v>
      </c>
      <c r="D45" s="13">
        <v>42545</v>
      </c>
      <c r="E45" t="s">
        <v>6</v>
      </c>
    </row>
    <row r="46" spans="2:5" x14ac:dyDescent="0.25">
      <c r="B46" t="s">
        <v>63</v>
      </c>
      <c r="C46" s="8">
        <v>42563</v>
      </c>
      <c r="D46" s="13">
        <v>42567</v>
      </c>
      <c r="E46" t="s">
        <v>24</v>
      </c>
    </row>
    <row r="47" spans="2:5" x14ac:dyDescent="0.25">
      <c r="B47" t="s">
        <v>63</v>
      </c>
      <c r="C47" s="8">
        <v>42687</v>
      </c>
      <c r="D47" s="13">
        <v>42701</v>
      </c>
      <c r="E47" t="s">
        <v>2</v>
      </c>
    </row>
    <row r="48" spans="2:5" x14ac:dyDescent="0.25">
      <c r="B48" t="s">
        <v>64</v>
      </c>
      <c r="C48" s="8">
        <v>42599</v>
      </c>
      <c r="D48" s="13">
        <v>42599</v>
      </c>
      <c r="E48" t="s">
        <v>29</v>
      </c>
    </row>
    <row r="49" spans="2:5" x14ac:dyDescent="0.25">
      <c r="B49" t="s">
        <v>64</v>
      </c>
      <c r="C49" s="8">
        <v>42635</v>
      </c>
      <c r="D49" s="13">
        <v>42635</v>
      </c>
      <c r="E49" t="s">
        <v>24</v>
      </c>
    </row>
    <row r="50" spans="2:5" x14ac:dyDescent="0.25">
      <c r="B50" t="s">
        <v>65</v>
      </c>
      <c r="C50" s="8">
        <v>42655</v>
      </c>
      <c r="D50" s="13">
        <v>42660</v>
      </c>
      <c r="E50" t="s">
        <v>6</v>
      </c>
    </row>
    <row r="51" spans="2:5" x14ac:dyDescent="0.25">
      <c r="B51" t="s">
        <v>65</v>
      </c>
      <c r="C51" s="8">
        <v>42656</v>
      </c>
      <c r="D51" s="13">
        <v>42661</v>
      </c>
      <c r="E51" t="s">
        <v>81</v>
      </c>
    </row>
    <row r="52" spans="2:5" x14ac:dyDescent="0.25">
      <c r="B52" t="s">
        <v>65</v>
      </c>
      <c r="C52" s="8">
        <v>42703</v>
      </c>
      <c r="D52" s="13">
        <v>42707</v>
      </c>
      <c r="E52" t="s">
        <v>2</v>
      </c>
    </row>
    <row r="53" spans="2:5" x14ac:dyDescent="0.25">
      <c r="B53" t="s">
        <v>66</v>
      </c>
      <c r="C53" s="8">
        <v>42555</v>
      </c>
      <c r="D53" s="13">
        <v>42555</v>
      </c>
      <c r="E53" t="s">
        <v>6</v>
      </c>
    </row>
    <row r="54" spans="2:5" x14ac:dyDescent="0.25">
      <c r="B54" t="s">
        <v>66</v>
      </c>
      <c r="C54" s="8">
        <v>42573</v>
      </c>
      <c r="D54" s="13">
        <v>42577</v>
      </c>
      <c r="E54" t="s">
        <v>24</v>
      </c>
    </row>
    <row r="55" spans="2:5" x14ac:dyDescent="0.25">
      <c r="B55" t="s">
        <v>66</v>
      </c>
      <c r="C55" s="8">
        <v>42605</v>
      </c>
      <c r="D55" s="13">
        <v>42619</v>
      </c>
      <c r="E55" t="s">
        <v>2</v>
      </c>
    </row>
    <row r="56" spans="2:5" x14ac:dyDescent="0.25">
      <c r="B56" t="s">
        <v>67</v>
      </c>
      <c r="C56" s="8">
        <v>42609</v>
      </c>
      <c r="D56" s="13">
        <v>42609</v>
      </c>
      <c r="E56" t="s">
        <v>29</v>
      </c>
    </row>
    <row r="57" spans="2:5" x14ac:dyDescent="0.25">
      <c r="B57" t="s">
        <v>67</v>
      </c>
      <c r="C57" s="8">
        <v>42645</v>
      </c>
      <c r="D57" s="13">
        <v>42645</v>
      </c>
      <c r="E57" t="s">
        <v>24</v>
      </c>
    </row>
    <row r="58" spans="2:5" x14ac:dyDescent="0.25">
      <c r="B58" t="s">
        <v>67</v>
      </c>
      <c r="C58" s="8">
        <v>42696</v>
      </c>
      <c r="D58" s="13">
        <v>42701</v>
      </c>
      <c r="E58" t="s">
        <v>6</v>
      </c>
    </row>
    <row r="59" spans="2:5" x14ac:dyDescent="0.25">
      <c r="B59" t="s">
        <v>68</v>
      </c>
      <c r="C59" s="8">
        <v>42689</v>
      </c>
      <c r="D59" s="13">
        <v>42700</v>
      </c>
      <c r="E59" t="s">
        <v>81</v>
      </c>
    </row>
    <row r="60" spans="2:5" x14ac:dyDescent="0.25">
      <c r="B60" t="s">
        <v>69</v>
      </c>
      <c r="C60" s="8">
        <v>42679</v>
      </c>
      <c r="D60" s="13">
        <v>42684</v>
      </c>
      <c r="E60" t="s">
        <v>29</v>
      </c>
    </row>
    <row r="61" spans="2:5" x14ac:dyDescent="0.25">
      <c r="C61" s="8"/>
      <c r="D61" s="13"/>
    </row>
    <row r="62" spans="2:5" x14ac:dyDescent="0.25">
      <c r="C62" s="8"/>
      <c r="D62" s="13"/>
    </row>
    <row r="63" spans="2:5" x14ac:dyDescent="0.25">
      <c r="C63" s="8"/>
      <c r="D63" s="13"/>
    </row>
    <row r="64" spans="2:5" x14ac:dyDescent="0.25">
      <c r="C64" s="8"/>
      <c r="D64" s="13"/>
    </row>
    <row r="65" spans="3:4" x14ac:dyDescent="0.25">
      <c r="C65" s="8"/>
      <c r="D65" s="13"/>
    </row>
    <row r="66" spans="3:4" x14ac:dyDescent="0.25">
      <c r="C66" s="8"/>
      <c r="D66" s="13"/>
    </row>
    <row r="67" spans="3:4" x14ac:dyDescent="0.25">
      <c r="C67" s="8"/>
      <c r="D67" s="13"/>
    </row>
  </sheetData>
  <dataValidations count="2">
    <dataValidation type="list" allowBlank="1" showInputMessage="1" showErrorMessage="1" sqref="E4:E60">
      <formula1>L_LEAVE</formula1>
    </dataValidation>
    <dataValidation type="list" allowBlank="1" showInputMessage="1" showErrorMessage="1" sqref="B4:B60">
      <formula1>L_EMPS</formula1>
    </dataValidation>
  </dataValidations>
  <pageMargins left="0.7" right="0.7" top="0.75" bottom="0.75" header="0.3" footer="0.3"/>
  <pageSetup paperSize="9" orientation="portrait" r:id="rId1"/>
  <headerFooter>
    <oddFooter xml:space="preserve">&amp;L&amp;"arial,Regular"&amp;KBBBBBB
</oddFooter>
    <evenFooter xml:space="preserve">&amp;L&amp;"arial,Regular"&amp;KBBBBBB
</evenFooter>
    <firstFooter xml:space="preserve">&amp;L&amp;"arial,Regular"&amp;KBBBBBB
</firstFooter>
  </headerFooter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AP56"/>
  <sheetViews>
    <sheetView showGridLines="0" zoomScale="85" zoomScaleNormal="85" workbookViewId="0">
      <selection activeCell="D8" sqref="D8"/>
    </sheetView>
  </sheetViews>
  <sheetFormatPr defaultRowHeight="13.5" x14ac:dyDescent="0.25"/>
  <cols>
    <col min="1" max="1" width="2.140625" style="82" customWidth="1"/>
    <col min="2" max="2" width="5.85546875" style="82" bestFit="1" customWidth="1"/>
    <col min="3" max="3" width="20.28515625" style="82" customWidth="1"/>
    <col min="4" max="34" width="4.7109375" style="82" customWidth="1"/>
    <col min="35" max="35" width="0.42578125" style="82" customWidth="1"/>
    <col min="36" max="40" width="9.140625" style="82"/>
    <col min="41" max="41" width="12.42578125" style="82" bestFit="1" customWidth="1"/>
    <col min="42" max="42" width="15.28515625" style="82" customWidth="1"/>
    <col min="43" max="16384" width="9.140625" style="82"/>
  </cols>
  <sheetData>
    <row r="2" spans="3:42" x14ac:dyDescent="0.25">
      <c r="C2" s="77" t="s">
        <v>31</v>
      </c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/>
      <c r="U2" s="78"/>
      <c r="V2" s="78"/>
      <c r="W2" s="78"/>
      <c r="X2" s="78"/>
      <c r="Y2" s="78"/>
      <c r="Z2" s="78"/>
      <c r="AA2" s="78"/>
      <c r="AB2" s="78"/>
      <c r="AC2" s="78"/>
      <c r="AD2" s="78"/>
      <c r="AE2" s="79" t="s">
        <v>79</v>
      </c>
      <c r="AF2" s="75" t="s">
        <v>20</v>
      </c>
      <c r="AG2" s="78"/>
      <c r="AH2" s="80"/>
      <c r="AI2" s="81"/>
      <c r="AJ2" s="78"/>
      <c r="AK2" s="78"/>
      <c r="AL2" s="78"/>
      <c r="AM2" s="78"/>
      <c r="AN2" s="78"/>
      <c r="AO2" s="78"/>
      <c r="AP2" s="80"/>
    </row>
    <row r="3" spans="3:42" x14ac:dyDescent="0.25">
      <c r="C3" s="83">
        <v>2017</v>
      </c>
      <c r="D3" s="84"/>
      <c r="E3" s="84"/>
      <c r="AB3" s="84"/>
      <c r="AC3" s="84"/>
      <c r="AE3" s="85" t="s">
        <v>80</v>
      </c>
      <c r="AF3" s="76" t="s">
        <v>21</v>
      </c>
      <c r="AG3" s="84"/>
      <c r="AH3" s="86"/>
      <c r="AI3" s="87"/>
      <c r="AJ3" s="84"/>
      <c r="AK3" s="84"/>
      <c r="AL3" s="84"/>
      <c r="AM3" s="84"/>
      <c r="AN3" s="84"/>
      <c r="AO3" s="84"/>
      <c r="AP3" s="88"/>
    </row>
    <row r="4" spans="3:42" x14ac:dyDescent="0.25">
      <c r="C4" s="89" t="s">
        <v>19</v>
      </c>
      <c r="D4" s="84"/>
      <c r="E4" s="84"/>
      <c r="F4" s="116" t="str">
        <f>IFERROR(INDEX(L_LEAVE,1),"")</f>
        <v>Annual holiday</v>
      </c>
      <c r="G4" s="116"/>
      <c r="H4" s="116"/>
      <c r="I4" s="116"/>
      <c r="J4" s="84"/>
      <c r="K4" s="117" t="str">
        <f>IFERROR(INDEX(L_LEAVE,2),"")</f>
        <v>Bank leave</v>
      </c>
      <c r="L4" s="117"/>
      <c r="M4" s="117"/>
      <c r="N4" s="117"/>
      <c r="O4" s="84"/>
      <c r="P4" s="118" t="str">
        <f>IFERROR(INDEX(L_LEAVE,3),"")</f>
        <v>Sick absence</v>
      </c>
      <c r="Q4" s="118"/>
      <c r="R4" s="118"/>
      <c r="S4" s="118"/>
      <c r="T4" s="84"/>
      <c r="U4" s="119" t="str">
        <f>IFERROR(INDEX(L_LEAVE,4),"")</f>
        <v>LOA</v>
      </c>
      <c r="V4" s="119"/>
      <c r="W4" s="119"/>
      <c r="X4" s="119"/>
      <c r="Y4" s="84"/>
      <c r="Z4" s="120" t="str">
        <f>IFERROR(INDEX(L_LEAVE,5),"")</f>
        <v xml:space="preserve">Other </v>
      </c>
      <c r="AA4" s="120"/>
      <c r="AB4" s="120"/>
      <c r="AC4" s="120"/>
      <c r="AE4" s="90" t="s">
        <v>78</v>
      </c>
      <c r="AF4" s="84" t="s">
        <v>30</v>
      </c>
      <c r="AG4" s="84"/>
      <c r="AH4" s="84"/>
      <c r="AI4" s="87"/>
      <c r="AJ4" s="84"/>
      <c r="AK4" s="84"/>
      <c r="AL4" s="84"/>
      <c r="AM4" s="84"/>
      <c r="AN4" s="84"/>
      <c r="AO4" s="84"/>
      <c r="AP4" s="88"/>
    </row>
    <row r="5" spans="3:42" x14ac:dyDescent="0.25">
      <c r="C5" s="83" t="s">
        <v>32</v>
      </c>
      <c r="D5" s="84"/>
      <c r="E5" s="84"/>
      <c r="F5" s="84"/>
      <c r="G5" s="84"/>
      <c r="H5" s="84"/>
      <c r="I5" s="84"/>
      <c r="J5" s="84"/>
      <c r="K5" s="84"/>
      <c r="L5" s="84"/>
      <c r="M5" s="84"/>
      <c r="N5" s="84"/>
      <c r="O5" s="84"/>
      <c r="P5" s="84"/>
      <c r="Q5" s="84"/>
      <c r="R5" s="84"/>
      <c r="S5" s="84"/>
      <c r="T5" s="84"/>
      <c r="U5" s="84"/>
      <c r="V5" s="84"/>
      <c r="W5" s="84"/>
      <c r="X5" s="84"/>
      <c r="Y5" s="84"/>
      <c r="Z5" s="84"/>
      <c r="AA5" s="84"/>
      <c r="AB5" s="84"/>
      <c r="AC5" s="84"/>
      <c r="AD5" s="84"/>
      <c r="AE5" s="91" t="s">
        <v>77</v>
      </c>
      <c r="AF5" s="82" t="s">
        <v>76</v>
      </c>
      <c r="AG5" s="84"/>
      <c r="AH5" s="86"/>
      <c r="AI5" s="87"/>
      <c r="AJ5" s="92" t="s">
        <v>25</v>
      </c>
      <c r="AK5" s="84"/>
      <c r="AL5" s="84"/>
      <c r="AM5" s="84"/>
      <c r="AN5" s="84"/>
      <c r="AO5" s="84"/>
      <c r="AP5" s="88"/>
    </row>
    <row r="6" spans="3:42" x14ac:dyDescent="0.25">
      <c r="C6" s="93"/>
      <c r="D6" s="94">
        <f t="shared" ref="D6:AH6" si="0">D7</f>
        <v>42736</v>
      </c>
      <c r="E6" s="94">
        <f t="shared" si="0"/>
        <v>42737</v>
      </c>
      <c r="F6" s="94">
        <f t="shared" si="0"/>
        <v>42738</v>
      </c>
      <c r="G6" s="94">
        <f t="shared" si="0"/>
        <v>42739</v>
      </c>
      <c r="H6" s="94">
        <f t="shared" si="0"/>
        <v>42740</v>
      </c>
      <c r="I6" s="94">
        <f t="shared" si="0"/>
        <v>42741</v>
      </c>
      <c r="J6" s="94">
        <f t="shared" si="0"/>
        <v>42742</v>
      </c>
      <c r="K6" s="94">
        <f t="shared" si="0"/>
        <v>42743</v>
      </c>
      <c r="L6" s="94">
        <f t="shared" si="0"/>
        <v>42744</v>
      </c>
      <c r="M6" s="94">
        <f t="shared" si="0"/>
        <v>42745</v>
      </c>
      <c r="N6" s="94">
        <f t="shared" si="0"/>
        <v>42746</v>
      </c>
      <c r="O6" s="94">
        <f t="shared" si="0"/>
        <v>42747</v>
      </c>
      <c r="P6" s="94">
        <f t="shared" si="0"/>
        <v>42748</v>
      </c>
      <c r="Q6" s="94">
        <f t="shared" si="0"/>
        <v>42749</v>
      </c>
      <c r="R6" s="94">
        <f t="shared" si="0"/>
        <v>42750</v>
      </c>
      <c r="S6" s="94">
        <f t="shared" si="0"/>
        <v>42751</v>
      </c>
      <c r="T6" s="94">
        <f t="shared" si="0"/>
        <v>42752</v>
      </c>
      <c r="U6" s="94">
        <f t="shared" si="0"/>
        <v>42753</v>
      </c>
      <c r="V6" s="94">
        <f t="shared" si="0"/>
        <v>42754</v>
      </c>
      <c r="W6" s="94">
        <f t="shared" si="0"/>
        <v>42755</v>
      </c>
      <c r="X6" s="94">
        <f t="shared" si="0"/>
        <v>42756</v>
      </c>
      <c r="Y6" s="94">
        <f t="shared" si="0"/>
        <v>42757</v>
      </c>
      <c r="Z6" s="94">
        <f t="shared" si="0"/>
        <v>42758</v>
      </c>
      <c r="AA6" s="94">
        <f t="shared" si="0"/>
        <v>42759</v>
      </c>
      <c r="AB6" s="94">
        <f t="shared" si="0"/>
        <v>42760</v>
      </c>
      <c r="AC6" s="94">
        <f t="shared" si="0"/>
        <v>42761</v>
      </c>
      <c r="AD6" s="94">
        <f t="shared" si="0"/>
        <v>42762</v>
      </c>
      <c r="AE6" s="94">
        <f t="shared" si="0"/>
        <v>42763</v>
      </c>
      <c r="AF6" s="94">
        <f t="shared" si="0"/>
        <v>42764</v>
      </c>
      <c r="AG6" s="94">
        <f t="shared" si="0"/>
        <v>42765</v>
      </c>
      <c r="AH6" s="94">
        <f t="shared" si="0"/>
        <v>42766</v>
      </c>
      <c r="AI6" s="87"/>
      <c r="AJ6" s="84"/>
      <c r="AK6" s="84"/>
      <c r="AL6" s="84"/>
      <c r="AM6" s="84"/>
      <c r="AN6" s="84"/>
      <c r="AO6" s="84"/>
      <c r="AP6" s="88"/>
    </row>
    <row r="7" spans="3:42" x14ac:dyDescent="0.25">
      <c r="C7" s="95" t="s">
        <v>0</v>
      </c>
      <c r="D7" s="96">
        <f>DATE(YR,MATCH($C$5,L_MTHS,0),1)</f>
        <v>42736</v>
      </c>
      <c r="E7" s="96">
        <f t="shared" ref="E7:AH7" si="1">IF(MONTH($D$7+COLUMN(E7)-COLUMN($D$7))&lt;&gt;MONTH($D$7),"",D7+1)</f>
        <v>42737</v>
      </c>
      <c r="F7" s="96">
        <f t="shared" si="1"/>
        <v>42738</v>
      </c>
      <c r="G7" s="96">
        <f t="shared" si="1"/>
        <v>42739</v>
      </c>
      <c r="H7" s="96">
        <f t="shared" si="1"/>
        <v>42740</v>
      </c>
      <c r="I7" s="96">
        <f t="shared" si="1"/>
        <v>42741</v>
      </c>
      <c r="J7" s="96">
        <f t="shared" si="1"/>
        <v>42742</v>
      </c>
      <c r="K7" s="96">
        <f t="shared" si="1"/>
        <v>42743</v>
      </c>
      <c r="L7" s="96">
        <f t="shared" si="1"/>
        <v>42744</v>
      </c>
      <c r="M7" s="96">
        <f t="shared" si="1"/>
        <v>42745</v>
      </c>
      <c r="N7" s="96">
        <f t="shared" si="1"/>
        <v>42746</v>
      </c>
      <c r="O7" s="96">
        <f t="shared" si="1"/>
        <v>42747</v>
      </c>
      <c r="P7" s="96">
        <f t="shared" si="1"/>
        <v>42748</v>
      </c>
      <c r="Q7" s="96">
        <f t="shared" si="1"/>
        <v>42749</v>
      </c>
      <c r="R7" s="96">
        <f t="shared" si="1"/>
        <v>42750</v>
      </c>
      <c r="S7" s="96">
        <f t="shared" si="1"/>
        <v>42751</v>
      </c>
      <c r="T7" s="96">
        <f t="shared" si="1"/>
        <v>42752</v>
      </c>
      <c r="U7" s="96">
        <f t="shared" si="1"/>
        <v>42753</v>
      </c>
      <c r="V7" s="96">
        <f t="shared" si="1"/>
        <v>42754</v>
      </c>
      <c r="W7" s="96">
        <f t="shared" si="1"/>
        <v>42755</v>
      </c>
      <c r="X7" s="96">
        <f t="shared" si="1"/>
        <v>42756</v>
      </c>
      <c r="Y7" s="96">
        <f t="shared" si="1"/>
        <v>42757</v>
      </c>
      <c r="Z7" s="96">
        <f t="shared" si="1"/>
        <v>42758</v>
      </c>
      <c r="AA7" s="96">
        <f t="shared" si="1"/>
        <v>42759</v>
      </c>
      <c r="AB7" s="96">
        <f t="shared" si="1"/>
        <v>42760</v>
      </c>
      <c r="AC7" s="96">
        <f t="shared" si="1"/>
        <v>42761</v>
      </c>
      <c r="AD7" s="96">
        <f t="shared" si="1"/>
        <v>42762</v>
      </c>
      <c r="AE7" s="96">
        <f t="shared" si="1"/>
        <v>42763</v>
      </c>
      <c r="AF7" s="96">
        <f t="shared" si="1"/>
        <v>42764</v>
      </c>
      <c r="AG7" s="96">
        <f t="shared" si="1"/>
        <v>42765</v>
      </c>
      <c r="AH7" s="97">
        <f t="shared" si="1"/>
        <v>42766</v>
      </c>
      <c r="AI7" s="87"/>
      <c r="AJ7" s="98" t="str">
        <f>IFERROR(INDEX(L_LEAVE,1),"")</f>
        <v>Annual holiday</v>
      </c>
      <c r="AK7" s="99" t="str">
        <f>IFERROR(INDEX(L_LEAVE,2),"")</f>
        <v>Bank leave</v>
      </c>
      <c r="AL7" s="100" t="str">
        <f>IFERROR(INDEX(L_LEAVE,3),"")</f>
        <v>Sick absence</v>
      </c>
      <c r="AM7" s="101" t="str">
        <f>IFERROR(INDEX(L_LEAVE,4),"")</f>
        <v>LOA</v>
      </c>
      <c r="AN7" s="102" t="str">
        <f>IFERROR(INDEX(L_LEAVE,5),"")</f>
        <v xml:space="preserve">Other </v>
      </c>
      <c r="AO7" s="103" t="s">
        <v>70</v>
      </c>
      <c r="AP7" s="103" t="s">
        <v>72</v>
      </c>
    </row>
    <row r="8" spans="3:42" x14ac:dyDescent="0.25">
      <c r="C8" s="104" t="str">
        <f>IFERROR(INDEX(T_EMP[EMPLOYEE NAME],ROW(C8)-ROW($C$7)),"")</f>
        <v>Employee1</v>
      </c>
      <c r="D8" s="105" t="str">
        <f>IFERROR(IF(D$7="","NA",IF(D$7&lt;INDEX(T_EMP[From Date],ROW($C8)-ROW($C$7)),"NE",IF(AND(INDEX(T_EMP[TERMINATION DATE],ROW($C8)-ROW($C$7))&gt;0,D$7&gt;INDEX(T_EMP[TERMINATION DATE],ROW($C8)-ROW($C$7))),"NE",IF(NOT(ISERROR(MATCH(D$7,L_HOLS,0))),"H",IF(INDEX(L_WKNDVAL,WEEKDAY(D$7,1))=1,"WKND",INDEX(Table_owssvr[Attendance Employee],SUMPRODUCT(--(Table_owssvr[Agents Name]=$C8),--(Table_owssvr[From]&lt;=D$7),--(Table_owssvr[To]&gt;=D$7),ROW(Table_owssvr[Attendance Employee]))-ROW(Table_owssvr[#Headers]))))))),"")</f>
        <v>WKND</v>
      </c>
      <c r="E8" s="105" t="str">
        <f>IFERROR(IF(E$7="","NA",IF(E$7&lt;INDEX(T_EMP[From Date],ROW($C8)-ROW($C$7)),"NE",IF(AND(INDEX(T_EMP[TERMINATION DATE],ROW($C8)-ROW($C$7))&gt;0,E$7&gt;INDEX(T_EMP[TERMINATION DATE],ROW($C8)-ROW($C$7))),"NE",IF(NOT(ISERROR(MATCH(E$7,L_HOLS,0))),"H",IF(INDEX(L_WKNDVAL,WEEKDAY(E$7,1))=1,"WKND",INDEX(Table_owssvr[Attendance Employee],SUMPRODUCT(--(Table_owssvr[Agents Name]=$C8),--(Table_owssvr[From]&lt;=E$7),--(Table_owssvr[To]&gt;=E$7),ROW(Table_owssvr[Attendance Employee]))-ROW(Table_owssvr[#Headers]))))))),"")</f>
        <v/>
      </c>
      <c r="F8" s="105" t="str">
        <f>IFERROR(IF(F$7="","NA",IF(F$7&lt;INDEX(T_EMP[From Date],ROW($C8)-ROW($C$7)),"NE",IF(AND(INDEX(T_EMP[TERMINATION DATE],ROW($C8)-ROW($C$7))&gt;0,F$7&gt;INDEX(T_EMP[TERMINATION DATE],ROW($C8)-ROW($C$7))),"NE",IF(NOT(ISERROR(MATCH(F$7,L_HOLS,0))),"H",IF(INDEX(L_WKNDVAL,WEEKDAY(F$7,1))=1,"WKND",INDEX(Table_owssvr[Attendance Employee],SUMPRODUCT(--(Table_owssvr[Agents Name]=$C8),--(Table_owssvr[From]&lt;=F$7),--(Table_owssvr[To]&gt;=F$7),ROW(Table_owssvr[Attendance Employee]))-ROW(Table_owssvr[#Headers]))))))),"")</f>
        <v/>
      </c>
      <c r="G8" s="105" t="str">
        <f>IFERROR(IF(G$7="","NA",IF(G$7&lt;INDEX(T_EMP[From Date],ROW($C8)-ROW($C$7)),"NE",IF(AND(INDEX(T_EMP[TERMINATION DATE],ROW($C8)-ROW($C$7))&gt;0,G$7&gt;INDEX(T_EMP[TERMINATION DATE],ROW($C8)-ROW($C$7))),"NE",IF(NOT(ISERROR(MATCH(G$7,L_HOLS,0))),"H",IF(INDEX(L_WKNDVAL,WEEKDAY(G$7,1))=1,"WKND",INDEX(Table_owssvr[Attendance Employee],SUMPRODUCT(--(Table_owssvr[Agents Name]=$C8),--(Table_owssvr[From]&lt;=G$7),--(Table_owssvr[To]&gt;=G$7),ROW(Table_owssvr[Attendance Employee]))-ROW(Table_owssvr[#Headers]))))))),"")</f>
        <v/>
      </c>
      <c r="H8" s="105" t="str">
        <f>IFERROR(IF(H$7="","NA",IF(H$7&lt;INDEX(T_EMP[From Date],ROW($C8)-ROW($C$7)),"NE",IF(AND(INDEX(T_EMP[TERMINATION DATE],ROW($C8)-ROW($C$7))&gt;0,H$7&gt;INDEX(T_EMP[TERMINATION DATE],ROW($C8)-ROW($C$7))),"NE",IF(NOT(ISERROR(MATCH(H$7,L_HOLS,0))),"H",IF(INDEX(L_WKNDVAL,WEEKDAY(H$7,1))=1,"WKND",INDEX(Table_owssvr[Attendance Employee],SUMPRODUCT(--(Table_owssvr[Agents Name]=$C8),--(Table_owssvr[From]&lt;=H$7),--(Table_owssvr[To]&gt;=H$7),ROW(Table_owssvr[Attendance Employee]))-ROW(Table_owssvr[#Headers]))))))),"")</f>
        <v/>
      </c>
      <c r="I8" s="105" t="str">
        <f>IFERROR(IF(I$7="","NA",IF(I$7&lt;INDEX(T_EMP[From Date],ROW($C8)-ROW($C$7)),"NE",IF(AND(INDEX(T_EMP[TERMINATION DATE],ROW($C8)-ROW($C$7))&gt;0,I$7&gt;INDEX(T_EMP[TERMINATION DATE],ROW($C8)-ROW($C$7))),"NE",IF(NOT(ISERROR(MATCH(I$7,L_HOLS,0))),"H",IF(INDEX(L_WKNDVAL,WEEKDAY(I$7,1))=1,"WKND",INDEX(Table_owssvr[Attendance Employee],SUMPRODUCT(--(Table_owssvr[Agents Name]=$C8),--(Table_owssvr[From]&lt;=I$7),--(Table_owssvr[To]&gt;=I$7),ROW(Table_owssvr[Attendance Employee]))-ROW(Table_owssvr[#Headers]))))))),"")</f>
        <v/>
      </c>
      <c r="J8" s="105" t="str">
        <f>IFERROR(IF(J$7="","NA",IF(J$7&lt;INDEX(T_EMP[From Date],ROW($C8)-ROW($C$7)),"NE",IF(AND(INDEX(T_EMP[TERMINATION DATE],ROW($C8)-ROW($C$7))&gt;0,J$7&gt;INDEX(T_EMP[TERMINATION DATE],ROW($C8)-ROW($C$7))),"NE",IF(NOT(ISERROR(MATCH(J$7,L_HOLS,0))),"H",IF(INDEX(L_WKNDVAL,WEEKDAY(J$7,1))=1,"WKND",INDEX(Table_owssvr[Attendance Employee],SUMPRODUCT(--(Table_owssvr[Agents Name]=$C8),--(Table_owssvr[From]&lt;=J$7),--(Table_owssvr[To]&gt;=J$7),ROW(Table_owssvr[Attendance Employee]))-ROW(Table_owssvr[#Headers]))))))),"")</f>
        <v>WKND</v>
      </c>
      <c r="K8" s="105" t="str">
        <f>IFERROR(IF(K$7="","NA",IF(K$7&lt;INDEX(T_EMP[From Date],ROW($C8)-ROW($C$7)),"NE",IF(AND(INDEX(T_EMP[TERMINATION DATE],ROW($C8)-ROW($C$7))&gt;0,K$7&gt;INDEX(T_EMP[TERMINATION DATE],ROW($C8)-ROW($C$7))),"NE",IF(NOT(ISERROR(MATCH(K$7,L_HOLS,0))),"H",IF(INDEX(L_WKNDVAL,WEEKDAY(K$7,1))=1,"WKND",INDEX(Table_owssvr[Attendance Employee],SUMPRODUCT(--(Table_owssvr[Agents Name]=$C8),--(Table_owssvr[From]&lt;=K$7),--(Table_owssvr[To]&gt;=K$7),ROW(Table_owssvr[Attendance Employee]))-ROW(Table_owssvr[#Headers]))))))),"")</f>
        <v>WKND</v>
      </c>
      <c r="L8" s="105" t="str">
        <f>IFERROR(IF(L$7="","NA",IF(L$7&lt;INDEX(T_EMP[From Date],ROW($C8)-ROW($C$7)),"NE",IF(AND(INDEX(T_EMP[TERMINATION DATE],ROW($C8)-ROW($C$7))&gt;0,L$7&gt;INDEX(T_EMP[TERMINATION DATE],ROW($C8)-ROW($C$7))),"NE",IF(NOT(ISERROR(MATCH(L$7,L_HOLS,0))),"H",IF(INDEX(L_WKNDVAL,WEEKDAY(L$7,1))=1,"WKND",INDEX(Table_owssvr[Attendance Employee],SUMPRODUCT(--(Table_owssvr[Agents Name]=$C8),--(Table_owssvr[From]&lt;=L$7),--(Table_owssvr[To]&gt;=L$7),ROW(Table_owssvr[Attendance Employee]))-ROW(Table_owssvr[#Headers]))))))),"")</f>
        <v/>
      </c>
      <c r="M8" s="105" t="str">
        <f>IFERROR(IF(M$7="","NA",IF(M$7&lt;INDEX(T_EMP[From Date],ROW($C8)-ROW($C$7)),"NE",IF(AND(INDEX(T_EMP[TERMINATION DATE],ROW($C8)-ROW($C$7))&gt;0,M$7&gt;INDEX(T_EMP[TERMINATION DATE],ROW($C8)-ROW($C$7))),"NE",IF(NOT(ISERROR(MATCH(M$7,L_HOLS,0))),"H",IF(INDEX(L_WKNDVAL,WEEKDAY(M$7,1))=1,"WKND",INDEX(Table_owssvr[Attendance Employee],SUMPRODUCT(--(Table_owssvr[Agents Name]=$C8),--(Table_owssvr[From]&lt;=M$7),--(Table_owssvr[To]&gt;=M$7),ROW(Table_owssvr[Attendance Employee]))-ROW(Table_owssvr[#Headers]))))))),"")</f>
        <v/>
      </c>
      <c r="N8" s="105" t="str">
        <f>IFERROR(IF(N$7="","NA",IF(N$7&lt;INDEX(T_EMP[From Date],ROW($C8)-ROW($C$7)),"NE",IF(AND(INDEX(T_EMP[TERMINATION DATE],ROW($C8)-ROW($C$7))&gt;0,N$7&gt;INDEX(T_EMP[TERMINATION DATE],ROW($C8)-ROW($C$7))),"NE",IF(NOT(ISERROR(MATCH(N$7,L_HOLS,0))),"H",IF(INDEX(L_WKNDVAL,WEEKDAY(N$7,1))=1,"WKND",INDEX(Table_owssvr[Attendance Employee],SUMPRODUCT(--(Table_owssvr[Agents Name]=$C8),--(Table_owssvr[From]&lt;=N$7),--(Table_owssvr[To]&gt;=N$7),ROW(Table_owssvr[Attendance Employee]))-ROW(Table_owssvr[#Headers]))))))),"")</f>
        <v>Bank Leave</v>
      </c>
      <c r="O8" s="105" t="str">
        <f>IFERROR(IF(O$7="","NA",IF(O$7&lt;INDEX(T_EMP[From Date],ROW($C8)-ROW($C$7)),"NE",IF(AND(INDEX(T_EMP[TERMINATION DATE],ROW($C8)-ROW($C$7))&gt;0,O$7&gt;INDEX(T_EMP[TERMINATION DATE],ROW($C8)-ROW($C$7))),"NE",IF(NOT(ISERROR(MATCH(O$7,L_HOLS,0))),"H",IF(INDEX(L_WKNDVAL,WEEKDAY(O$7,1))=1,"WKND",INDEX(Table_owssvr[Attendance Employee],SUMPRODUCT(--(Table_owssvr[Agents Name]=$C8),--(Table_owssvr[From]&lt;=O$7),--(Table_owssvr[To]&gt;=O$7),ROW(Table_owssvr[Attendance Employee]))-ROW(Table_owssvr[#Headers]))))))),"")</f>
        <v>Bank Leave</v>
      </c>
      <c r="P8" s="105" t="str">
        <f>IFERROR(IF(P$7="","NA",IF(P$7&lt;INDEX(T_EMP[From Date],ROW($C8)-ROW($C$7)),"NE",IF(AND(INDEX(T_EMP[TERMINATION DATE],ROW($C8)-ROW($C$7))&gt;0,P$7&gt;INDEX(T_EMP[TERMINATION DATE],ROW($C8)-ROW($C$7))),"NE",IF(NOT(ISERROR(MATCH(P$7,L_HOLS,0))),"H",IF(INDEX(L_WKNDVAL,WEEKDAY(P$7,1))=1,"WKND",INDEX(Table_owssvr[Attendance Employee],SUMPRODUCT(--(Table_owssvr[Agents Name]=$C8),--(Table_owssvr[From]&lt;=P$7),--(Table_owssvr[To]&gt;=P$7),ROW(Table_owssvr[Attendance Employee]))-ROW(Table_owssvr[#Headers]))))))),"")</f>
        <v>Bank Leave</v>
      </c>
      <c r="Q8" s="105" t="str">
        <f>IFERROR(IF(Q$7="","NA",IF(Q$7&lt;INDEX(T_EMP[From Date],ROW($C8)-ROW($C$7)),"NE",IF(AND(INDEX(T_EMP[TERMINATION DATE],ROW($C8)-ROW($C$7))&gt;0,Q$7&gt;INDEX(T_EMP[TERMINATION DATE],ROW($C8)-ROW($C$7))),"NE",IF(NOT(ISERROR(MATCH(Q$7,L_HOLS,0))),"H",IF(INDEX(L_WKNDVAL,WEEKDAY(Q$7,1))=1,"WKND",INDEX(Table_owssvr[Attendance Employee],SUMPRODUCT(--(Table_owssvr[Agents Name]=$C8),--(Table_owssvr[From]&lt;=Q$7),--(Table_owssvr[To]&gt;=Q$7),ROW(Table_owssvr[Attendance Employee]))-ROW(Table_owssvr[#Headers]))))))),"")</f>
        <v>WKND</v>
      </c>
      <c r="R8" s="105" t="str">
        <f>IFERROR(IF(R$7="","NA",IF(R$7&lt;INDEX(T_EMP[From Date],ROW($C8)-ROW($C$7)),"NE",IF(AND(INDEX(T_EMP[TERMINATION DATE],ROW($C8)-ROW($C$7))&gt;0,R$7&gt;INDEX(T_EMP[TERMINATION DATE],ROW($C8)-ROW($C$7))),"NE",IF(NOT(ISERROR(MATCH(R$7,L_HOLS,0))),"H",IF(INDEX(L_WKNDVAL,WEEKDAY(R$7,1))=1,"WKND",INDEX(Table_owssvr[Attendance Employee],SUMPRODUCT(--(Table_owssvr[Agents Name]=$C8),--(Table_owssvr[From]&lt;=R$7),--(Table_owssvr[To]&gt;=R$7),ROW(Table_owssvr[Attendance Employee]))-ROW(Table_owssvr[#Headers]))))))),"")</f>
        <v>WKND</v>
      </c>
      <c r="S8" s="105" t="str">
        <f>IFERROR(IF(S$7="","NA",IF(S$7&lt;INDEX(T_EMP[From Date],ROW($C8)-ROW($C$7)),"NE",IF(AND(INDEX(T_EMP[TERMINATION DATE],ROW($C8)-ROW($C$7))&gt;0,S$7&gt;INDEX(T_EMP[TERMINATION DATE],ROW($C8)-ROW($C$7))),"NE",IF(NOT(ISERROR(MATCH(S$7,L_HOLS,0))),"H",IF(INDEX(L_WKNDVAL,WEEKDAY(S$7,1))=1,"WKND",INDEX(Table_owssvr[Attendance Employee],SUMPRODUCT(--(Table_owssvr[Agents Name]=$C8),--(Table_owssvr[From]&lt;=S$7),--(Table_owssvr[To]&gt;=S$7),ROW(Table_owssvr[Attendance Employee]))-ROW(Table_owssvr[#Headers]))))))),"")</f>
        <v>Bank Leave</v>
      </c>
      <c r="T8" s="105" t="str">
        <f>IFERROR(IF(T$7="","NA",IF(T$7&lt;INDEX(T_EMP[From Date],ROW($C8)-ROW($C$7)),"NE",IF(AND(INDEX(T_EMP[TERMINATION DATE],ROW($C8)-ROW($C$7))&gt;0,T$7&gt;INDEX(T_EMP[TERMINATION DATE],ROW($C8)-ROW($C$7))),"NE",IF(NOT(ISERROR(MATCH(T$7,L_HOLS,0))),"H",IF(INDEX(L_WKNDVAL,WEEKDAY(T$7,1))=1,"WKND",INDEX(Table_owssvr[Attendance Employee],SUMPRODUCT(--(Table_owssvr[Agents Name]=$C8),--(Table_owssvr[From]&lt;=T$7),--(Table_owssvr[To]&gt;=T$7),ROW(Table_owssvr[Attendance Employee]))-ROW(Table_owssvr[#Headers]))))))),"")</f>
        <v>Bank Leave</v>
      </c>
      <c r="U8" s="105" t="str">
        <f>IFERROR(IF(U$7="","NA",IF(U$7&lt;INDEX(T_EMP[From Date],ROW($C8)-ROW($C$7)),"NE",IF(AND(INDEX(T_EMP[TERMINATION DATE],ROW($C8)-ROW($C$7))&gt;0,U$7&gt;INDEX(T_EMP[TERMINATION DATE],ROW($C8)-ROW($C$7))),"NE",IF(NOT(ISERROR(MATCH(U$7,L_HOLS,0))),"H",IF(INDEX(L_WKNDVAL,WEEKDAY(U$7,1))=1,"WKND",INDEX(Table_owssvr[Attendance Employee],SUMPRODUCT(--(Table_owssvr[Agents Name]=$C8),--(Table_owssvr[From]&lt;=U$7),--(Table_owssvr[To]&gt;=U$7),ROW(Table_owssvr[Attendance Employee]))-ROW(Table_owssvr[#Headers]))))))),"")</f>
        <v>Bank Leave</v>
      </c>
      <c r="V8" s="105" t="str">
        <f>IFERROR(IF(V$7="","NA",IF(V$7&lt;INDEX(T_EMP[From Date],ROW($C8)-ROW($C$7)),"NE",IF(AND(INDEX(T_EMP[TERMINATION DATE],ROW($C8)-ROW($C$7))&gt;0,V$7&gt;INDEX(T_EMP[TERMINATION DATE],ROW($C8)-ROW($C$7))),"NE",IF(NOT(ISERROR(MATCH(V$7,L_HOLS,0))),"H",IF(INDEX(L_WKNDVAL,WEEKDAY(V$7,1))=1,"WKND",INDEX(Table_owssvr[Attendance Employee],SUMPRODUCT(--(Table_owssvr[Agents Name]=$C8),--(Table_owssvr[From]&lt;=V$7),--(Table_owssvr[To]&gt;=V$7),ROW(Table_owssvr[Attendance Employee]))-ROW(Table_owssvr[#Headers]))))))),"")</f>
        <v>Bank Leave</v>
      </c>
      <c r="W8" s="105" t="str">
        <f>IFERROR(IF(W$7="","NA",IF(W$7&lt;INDEX(T_EMP[From Date],ROW($C8)-ROW($C$7)),"NE",IF(AND(INDEX(T_EMP[TERMINATION DATE],ROW($C8)-ROW($C$7))&gt;0,W$7&gt;INDEX(T_EMP[TERMINATION DATE],ROW($C8)-ROW($C$7))),"NE",IF(NOT(ISERROR(MATCH(W$7,L_HOLS,0))),"H",IF(INDEX(L_WKNDVAL,WEEKDAY(W$7,1))=1,"WKND",INDEX(Table_owssvr[Attendance Employee],SUMPRODUCT(--(Table_owssvr[Agents Name]=$C8),--(Table_owssvr[From]&lt;=W$7),--(Table_owssvr[To]&gt;=W$7),ROW(Table_owssvr[Attendance Employee]))-ROW(Table_owssvr[#Headers]))))))),"")</f>
        <v>Bank Leave</v>
      </c>
      <c r="X8" s="105" t="str">
        <f>IFERROR(IF(X$7="","NA",IF(X$7&lt;INDEX(T_EMP[From Date],ROW($C8)-ROW($C$7)),"NE",IF(AND(INDEX(T_EMP[TERMINATION DATE],ROW($C8)-ROW($C$7))&gt;0,X$7&gt;INDEX(T_EMP[TERMINATION DATE],ROW($C8)-ROW($C$7))),"NE",IF(NOT(ISERROR(MATCH(X$7,L_HOLS,0))),"H",IF(INDEX(L_WKNDVAL,WEEKDAY(X$7,1))=1,"WKND",INDEX(Table_owssvr[Attendance Employee],SUMPRODUCT(--(Table_owssvr[Agents Name]=$C8),--(Table_owssvr[From]&lt;=X$7),--(Table_owssvr[To]&gt;=X$7),ROW(Table_owssvr[Attendance Employee]))-ROW(Table_owssvr[#Headers]))))))),"")</f>
        <v>WKND</v>
      </c>
      <c r="Y8" s="105" t="str">
        <f>IFERROR(IF(Y$7="","NA",IF(Y$7&lt;INDEX(T_EMP[From Date],ROW($C8)-ROW($C$7)),"NE",IF(AND(INDEX(T_EMP[TERMINATION DATE],ROW($C8)-ROW($C$7))&gt;0,Y$7&gt;INDEX(T_EMP[TERMINATION DATE],ROW($C8)-ROW($C$7))),"NE",IF(NOT(ISERROR(MATCH(Y$7,L_HOLS,0))),"H",IF(INDEX(L_WKNDVAL,WEEKDAY(Y$7,1))=1,"WKND",INDEX(Table_owssvr[Attendance Employee],SUMPRODUCT(--(Table_owssvr[Agents Name]=$C8),--(Table_owssvr[From]&lt;=Y$7),--(Table_owssvr[To]&gt;=Y$7),ROW(Table_owssvr[Attendance Employee]))-ROW(Table_owssvr[#Headers]))))))),"")</f>
        <v>WKND</v>
      </c>
      <c r="Z8" s="105" t="str">
        <f>IFERROR(IF(Z$7="","NA",IF(Z$7&lt;INDEX(T_EMP[From Date],ROW($C8)-ROW($C$7)),"NE",IF(AND(INDEX(T_EMP[TERMINATION DATE],ROW($C8)-ROW($C$7))&gt;0,Z$7&gt;INDEX(T_EMP[TERMINATION DATE],ROW($C8)-ROW($C$7))),"NE",IF(NOT(ISERROR(MATCH(Z$7,L_HOLS,0))),"H",IF(INDEX(L_WKNDVAL,WEEKDAY(Z$7,1))=1,"WKND",INDEX(Table_owssvr[Attendance Employee],SUMPRODUCT(--(Table_owssvr[Agents Name]=$C8),--(Table_owssvr[From]&lt;=Z$7),--(Table_owssvr[To]&gt;=Z$7),ROW(Table_owssvr[Attendance Employee]))-ROW(Table_owssvr[#Headers]))))))),"")</f>
        <v/>
      </c>
      <c r="AA8" s="105" t="str">
        <f>IFERROR(IF(AA$7="","NA",IF(AA$7&lt;INDEX(T_EMP[From Date],ROW($C8)-ROW($C$7)),"NE",IF(AND(INDEX(T_EMP[TERMINATION DATE],ROW($C8)-ROW($C$7))&gt;0,AA$7&gt;INDEX(T_EMP[TERMINATION DATE],ROW($C8)-ROW($C$7))),"NE",IF(NOT(ISERROR(MATCH(AA$7,L_HOLS,0))),"H",IF(INDEX(L_WKNDVAL,WEEKDAY(AA$7,1))=1,"WKND",INDEX(Table_owssvr[Attendance Employee],SUMPRODUCT(--(Table_owssvr[Agents Name]=$C8),--(Table_owssvr[From]&lt;=AA$7),--(Table_owssvr[To]&gt;=AA$7),ROW(Table_owssvr[Attendance Employee]))-ROW(Table_owssvr[#Headers]))))))),"")</f>
        <v/>
      </c>
      <c r="AB8" s="105" t="str">
        <f>IFERROR(IF(AB$7="","NA",IF(AB$7&lt;INDEX(T_EMP[From Date],ROW($C8)-ROW($C$7)),"NE",IF(AND(INDEX(T_EMP[TERMINATION DATE],ROW($C8)-ROW($C$7))&gt;0,AB$7&gt;INDEX(T_EMP[TERMINATION DATE],ROW($C8)-ROW($C$7))),"NE",IF(NOT(ISERROR(MATCH(AB$7,L_HOLS,0))),"H",IF(INDEX(L_WKNDVAL,WEEKDAY(AB$7,1))=1,"WKND",INDEX(Table_owssvr[Attendance Employee],SUMPRODUCT(--(Table_owssvr[Agents Name]=$C8),--(Table_owssvr[From]&lt;=AB$7),--(Table_owssvr[To]&gt;=AB$7),ROW(Table_owssvr[Attendance Employee]))-ROW(Table_owssvr[#Headers]))))))),"")</f>
        <v/>
      </c>
      <c r="AC8" s="105" t="str">
        <f>IFERROR(IF(AC$7="","NA",IF(AC$7&lt;INDEX(T_EMP[From Date],ROW($C8)-ROW($C$7)),"NE",IF(AND(INDEX(T_EMP[TERMINATION DATE],ROW($C8)-ROW($C$7))&gt;0,AC$7&gt;INDEX(T_EMP[TERMINATION DATE],ROW($C8)-ROW($C$7))),"NE",IF(NOT(ISERROR(MATCH(AC$7,L_HOLS,0))),"H",IF(INDEX(L_WKNDVAL,WEEKDAY(AC$7,1))=1,"WKND",INDEX(Table_owssvr[Attendance Employee],SUMPRODUCT(--(Table_owssvr[Agents Name]=$C8),--(Table_owssvr[From]&lt;=AC$7),--(Table_owssvr[To]&gt;=AC$7),ROW(Table_owssvr[Attendance Employee]))-ROW(Table_owssvr[#Headers]))))))),"")</f>
        <v/>
      </c>
      <c r="AD8" s="105" t="str">
        <f>IFERROR(IF(AD$7="","NA",IF(AD$7&lt;INDEX(T_EMP[From Date],ROW($C8)-ROW($C$7)),"NE",IF(AND(INDEX(T_EMP[TERMINATION DATE],ROW($C8)-ROW($C$7))&gt;0,AD$7&gt;INDEX(T_EMP[TERMINATION DATE],ROW($C8)-ROW($C$7))),"NE",IF(NOT(ISERROR(MATCH(AD$7,L_HOLS,0))),"H",IF(INDEX(L_WKNDVAL,WEEKDAY(AD$7,1))=1,"WKND",INDEX(Table_owssvr[Attendance Employee],SUMPRODUCT(--(Table_owssvr[Agents Name]=$C8),--(Table_owssvr[From]&lt;=AD$7),--(Table_owssvr[To]&gt;=AD$7),ROW(Table_owssvr[Attendance Employee]))-ROW(Table_owssvr[#Headers]))))))),"")</f>
        <v/>
      </c>
      <c r="AE8" s="105" t="str">
        <f>IFERROR(IF(AE$7="","NA",IF(AE$7&lt;INDEX(T_EMP[From Date],ROW($C8)-ROW($C$7)),"NE",IF(AND(INDEX(T_EMP[TERMINATION DATE],ROW($C8)-ROW($C$7))&gt;0,AE$7&gt;INDEX(T_EMP[TERMINATION DATE],ROW($C8)-ROW($C$7))),"NE",IF(NOT(ISERROR(MATCH(AE$7,L_HOLS,0))),"H",IF(INDEX(L_WKNDVAL,WEEKDAY(AE$7,1))=1,"WKND",INDEX(Table_owssvr[Attendance Employee],SUMPRODUCT(--(Table_owssvr[Agents Name]=$C8),--(Table_owssvr[From]&lt;=AE$7),--(Table_owssvr[To]&gt;=AE$7),ROW(Table_owssvr[Attendance Employee]))-ROW(Table_owssvr[#Headers]))))))),"")</f>
        <v>WKND</v>
      </c>
      <c r="AF8" s="105" t="str">
        <f>IFERROR(IF(AF$7="","NA",IF(AF$7&lt;INDEX(T_EMP[From Date],ROW($C8)-ROW($C$7)),"NE",IF(AND(INDEX(T_EMP[TERMINATION DATE],ROW($C8)-ROW($C$7))&gt;0,AF$7&gt;INDEX(T_EMP[TERMINATION DATE],ROW($C8)-ROW($C$7))),"NE",IF(NOT(ISERROR(MATCH(AF$7,L_HOLS,0))),"H",IF(INDEX(L_WKNDVAL,WEEKDAY(AF$7,1))=1,"WKND",INDEX(Table_owssvr[Attendance Employee],SUMPRODUCT(--(Table_owssvr[Agents Name]=$C8),--(Table_owssvr[From]&lt;=AF$7),--(Table_owssvr[To]&gt;=AF$7),ROW(Table_owssvr[Attendance Employee]))-ROW(Table_owssvr[#Headers]))))))),"")</f>
        <v>WKND</v>
      </c>
      <c r="AG8" s="105" t="str">
        <f>IFERROR(IF(AG$7="","NA",IF(AG$7&lt;INDEX(T_EMP[From Date],ROW($C8)-ROW($C$7)),"NE",IF(AND(INDEX(T_EMP[TERMINATION DATE],ROW($C8)-ROW($C$7))&gt;0,AG$7&gt;INDEX(T_EMP[TERMINATION DATE],ROW($C8)-ROW($C$7))),"NE",IF(NOT(ISERROR(MATCH(AG$7,L_HOLS,0))),"H",IF(INDEX(L_WKNDVAL,WEEKDAY(AG$7,1))=1,"WKND",INDEX(Table_owssvr[Attendance Employee],SUMPRODUCT(--(Table_owssvr[Agents Name]=$C8),--(Table_owssvr[From]&lt;=AG$7),--(Table_owssvr[To]&gt;=AG$7),ROW(Table_owssvr[Attendance Employee]))-ROW(Table_owssvr[#Headers]))))))),"")</f>
        <v/>
      </c>
      <c r="AH8" s="105" t="str">
        <f>IFERROR(IF(AH$7="","NA",IF(AH$7&lt;INDEX(T_EMP[From Date],ROW($C8)-ROW($C$7)),"NE",IF(AND(INDEX(T_EMP[TERMINATION DATE],ROW($C8)-ROW($C$7))&gt;0,AH$7&gt;INDEX(T_EMP[TERMINATION DATE],ROW($C8)-ROW($C$7))),"NE",IF(NOT(ISERROR(MATCH(AH$7,L_HOLS,0))),"H",IF(INDEX(L_WKNDVAL,WEEKDAY(AH$7,1))=1,"WKND",INDEX(Table_owssvr[Attendance Employee],SUMPRODUCT(--(Table_owssvr[Agents Name]=$C8),--(Table_owssvr[From]&lt;=AH$7),--(Table_owssvr[To]&gt;=AH$7),ROW(Table_owssvr[Attendance Employee]))-ROW(Table_owssvr[#Headers]))))))),"")</f>
        <v/>
      </c>
      <c r="AI8" s="87"/>
      <c r="AJ8" s="106">
        <f>IF(OR($C8="",AJ$7=""),"",COUNTIFS($D8:$AH8,AJ$7)*INDEX(T_LEAVETYPE[DAY VALUE],1))</f>
        <v>0</v>
      </c>
      <c r="AK8" s="106">
        <f>IF(OR($C8="",AK$7=""),"",COUNTIFS($D8:$AH8,AK$7)*INDEX(T_LEAVETYPE[DAY VALUE],2))</f>
        <v>8</v>
      </c>
      <c r="AL8" s="106">
        <f>IF(OR($C8="",AL$7=""),"",COUNTIFS($D8:$AH8,AL$7)*INDEX(T_LEAVETYPE[DAY VALUE],3))</f>
        <v>0</v>
      </c>
      <c r="AM8" s="106">
        <f>IF(OR($C8="",AM$7=""),"",COUNTIFS($D8:$AH8,AM$7)*INDEX(T_LEAVETYPE[DAY VALUE],4))</f>
        <v>0</v>
      </c>
      <c r="AN8" s="107">
        <f>IF(OR($C8="",AN$7=""),"",COUNTIFS($D8:$AH8,AN$7)*INDEX(T_LEAVETYPE[DAY VALUE],5))</f>
        <v>0</v>
      </c>
      <c r="AO8" s="108">
        <f t="shared" ref="AO8:AO31" si="2">IF(C8="","",SUM(AJ8:AN8))</f>
        <v>8</v>
      </c>
      <c r="AP8" s="109">
        <f t="shared" ref="AP8:AP36" si="3">IF(C8="","",(EOMONTH($D$7,0)-$D$7+1)-(COUNTIF($D8:$AH8,"NE")+COUNTIF($D8:$AH8,"H")+COUNTIF($D8:$AH8,"WKND"))-AO8)</f>
        <v>14</v>
      </c>
    </row>
    <row r="9" spans="3:42" x14ac:dyDescent="0.25">
      <c r="C9" s="104" t="str">
        <f>IFERROR(INDEX(T_EMP[EMPLOYEE NAME],ROW(C9)-ROW($C$7)),"")</f>
        <v>Employee2</v>
      </c>
      <c r="D9" s="110" t="str">
        <f t="array" ref="D9">IFERROR(IF(D$7="","NA",IF(D$7&lt;INDEX(T_EMP[From Date],ROW($C9)-ROW($C$7)),"NE",IF(AND(INDEX(T_EMP[TERMINATION DATE],ROW($C9)-ROW($C$7))&gt;0,D$7&gt;INDEX(T_EMP[TERMINATION DATE],ROW($C9)-ROW($C$7))),"NE",IF(NOT(ISERROR(MATCH(D$7,L_HOLS,0))),"H",IF(INDEX(L_WKNDVAL,WEEKDAY(D$7,1))=1,"WKND",INDEX(T_LEAVE[LEAVE TYPE],SUMPRODUCT(--(T_LEAVE[EMPLOYEE NAME]=$C9),--(T_LEAVE[START DATE]&lt;=D$7),--(T_LEAVE[END DATE]&gt;=D$7),ROW(T_LEAVE[LEAVE TYPE]))-ROW(T_LEAVE[#Headers]))))))),"")</f>
        <v>WKND</v>
      </c>
      <c r="E9" s="111" t="str">
        <f t="array" ref="E9">IFERROR(IF(E$7="","NA",IF(E$7&lt;INDEX(T_EMP[From Date],ROW($C9)-ROW($C$7)),"NE",IF(AND(INDEX(T_EMP[TERMINATION DATE],ROW($C9)-ROW($C$7))&gt;0,E$7&gt;INDEX(T_EMP[TERMINATION DATE],ROW($C9)-ROW($C$7))),"NE",IF(NOT(ISERROR(MATCH(E$7,L_HOLS,0))),"H",IF(INDEX(L_WKNDVAL,WEEKDAY(E$7,1))=1,"WKND",INDEX(T_LEAVE[LEAVE TYPE],SUMPRODUCT(--(T_LEAVE[EMPLOYEE NAME]=$C9),--(T_LEAVE[START DATE]&lt;=E$7),--(T_LEAVE[END DATE]&gt;=E$7),ROW(T_LEAVE[LEAVE TYPE]))-ROW(T_LEAVE[#Headers]))))))),"")</f>
        <v/>
      </c>
      <c r="F9" s="111" t="str">
        <f t="array" ref="F9">IFERROR(IF(F$7="","NA",IF(F$7&lt;INDEX(T_EMP[From Date],ROW($C9)-ROW($C$7)),"NE",IF(AND(INDEX(T_EMP[TERMINATION DATE],ROW($C9)-ROW($C$7))&gt;0,F$7&gt;INDEX(T_EMP[TERMINATION DATE],ROW($C9)-ROW($C$7))),"NE",IF(NOT(ISERROR(MATCH(F$7,L_HOLS,0))),"H",IF(INDEX(L_WKNDVAL,WEEKDAY(F$7,1))=1,"WKND",INDEX(T_LEAVE[LEAVE TYPE],SUMPRODUCT(--(T_LEAVE[EMPLOYEE NAME]=$C9),--(T_LEAVE[START DATE]&lt;=F$7),--(T_LEAVE[END DATE]&gt;=F$7),ROW(T_LEAVE[LEAVE TYPE]))-ROW(T_LEAVE[#Headers]))))))),"")</f>
        <v/>
      </c>
      <c r="G9" s="111" t="str">
        <f t="array" ref="G9">IFERROR(IF(G$7="","NA",IF(G$7&lt;INDEX(T_EMP[From Date],ROW($C9)-ROW($C$7)),"NE",IF(AND(INDEX(T_EMP[TERMINATION DATE],ROW($C9)-ROW($C$7))&gt;0,G$7&gt;INDEX(T_EMP[TERMINATION DATE],ROW($C9)-ROW($C$7))),"NE",IF(NOT(ISERROR(MATCH(G$7,L_HOLS,0))),"H",IF(INDEX(L_WKNDVAL,WEEKDAY(G$7,1))=1,"WKND",INDEX(T_LEAVE[LEAVE TYPE],SUMPRODUCT(--(T_LEAVE[EMPLOYEE NAME]=$C9),--(T_LEAVE[START DATE]&lt;=G$7),--(T_LEAVE[END DATE]&gt;=G$7),ROW(T_LEAVE[LEAVE TYPE]))-ROW(T_LEAVE[#Headers]))))))),"")</f>
        <v/>
      </c>
      <c r="H9" s="111" t="str">
        <f t="array" ref="H9">IFERROR(IF(H$7="","NA",IF(H$7&lt;INDEX(T_EMP[From Date],ROW($C9)-ROW($C$7)),"NE",IF(AND(INDEX(T_EMP[TERMINATION DATE],ROW($C9)-ROW($C$7))&gt;0,H$7&gt;INDEX(T_EMP[TERMINATION DATE],ROW($C9)-ROW($C$7))),"NE",IF(NOT(ISERROR(MATCH(H$7,L_HOLS,0))),"H",IF(INDEX(L_WKNDVAL,WEEKDAY(H$7,1))=1,"WKND",INDEX(T_LEAVE[LEAVE TYPE],SUMPRODUCT(--(T_LEAVE[EMPLOYEE NAME]=$C9),--(T_LEAVE[START DATE]&lt;=H$7),--(T_LEAVE[END DATE]&gt;=H$7),ROW(T_LEAVE[LEAVE TYPE]))-ROW(T_LEAVE[#Headers]))))))),"")</f>
        <v/>
      </c>
      <c r="I9" s="111" t="str">
        <f t="array" ref="I9">IFERROR(IF(I$7="","NA",IF(I$7&lt;INDEX(T_EMP[From Date],ROW($C9)-ROW($C$7)),"NE",IF(AND(INDEX(T_EMP[TERMINATION DATE],ROW($C9)-ROW($C$7))&gt;0,I$7&gt;INDEX(T_EMP[TERMINATION DATE],ROW($C9)-ROW($C$7))),"NE",IF(NOT(ISERROR(MATCH(I$7,L_HOLS,0))),"H",IF(INDEX(L_WKNDVAL,WEEKDAY(I$7,1))=1,"WKND",INDEX(T_LEAVE[LEAVE TYPE],SUMPRODUCT(--(T_LEAVE[EMPLOYEE NAME]=$C9),--(T_LEAVE[START DATE]&lt;=I$7),--(T_LEAVE[END DATE]&gt;=I$7),ROW(T_LEAVE[LEAVE TYPE]))-ROW(T_LEAVE[#Headers]))))))),"")</f>
        <v/>
      </c>
      <c r="J9" s="111" t="str">
        <f t="array" ref="J9">IFERROR(IF(J$7="","NA",IF(J$7&lt;INDEX(T_EMP[From Date],ROW($C9)-ROW($C$7)),"NE",IF(AND(INDEX(T_EMP[TERMINATION DATE],ROW($C9)-ROW($C$7))&gt;0,J$7&gt;INDEX(T_EMP[TERMINATION DATE],ROW($C9)-ROW($C$7))),"NE",IF(NOT(ISERROR(MATCH(J$7,L_HOLS,0))),"H",IF(INDEX(L_WKNDVAL,WEEKDAY(J$7,1))=1,"WKND",INDEX(T_LEAVE[LEAVE TYPE],SUMPRODUCT(--(T_LEAVE[EMPLOYEE NAME]=$C9),--(T_LEAVE[START DATE]&lt;=J$7),--(T_LEAVE[END DATE]&gt;=J$7),ROW(T_LEAVE[LEAVE TYPE]))-ROW(T_LEAVE[#Headers]))))))),"")</f>
        <v>WKND</v>
      </c>
      <c r="K9" s="111" t="str">
        <f t="array" ref="K9">IFERROR(IF(K$7="","NA",IF(K$7&lt;INDEX(T_EMP[From Date],ROW($C9)-ROW($C$7)),"NE",IF(AND(INDEX(T_EMP[TERMINATION DATE],ROW($C9)-ROW($C$7))&gt;0,K$7&gt;INDEX(T_EMP[TERMINATION DATE],ROW($C9)-ROW($C$7))),"NE",IF(NOT(ISERROR(MATCH(K$7,L_HOLS,0))),"H",IF(INDEX(L_WKNDVAL,WEEKDAY(K$7,1))=1,"WKND",INDEX(T_LEAVE[LEAVE TYPE],SUMPRODUCT(--(T_LEAVE[EMPLOYEE NAME]=$C9),--(T_LEAVE[START DATE]&lt;=K$7),--(T_LEAVE[END DATE]&gt;=K$7),ROW(T_LEAVE[LEAVE TYPE]))-ROW(T_LEAVE[#Headers]))))))),"")</f>
        <v>WKND</v>
      </c>
      <c r="L9" s="111" t="str">
        <f t="array" ref="L9">IFERROR(IF(L$7="","NA",IF(L$7&lt;INDEX(T_EMP[From Date],ROW($C9)-ROW($C$7)),"NE",IF(AND(INDEX(T_EMP[TERMINATION DATE],ROW($C9)-ROW($C$7))&gt;0,L$7&gt;INDEX(T_EMP[TERMINATION DATE],ROW($C9)-ROW($C$7))),"NE",IF(NOT(ISERROR(MATCH(L$7,L_HOLS,0))),"H",IF(INDEX(L_WKNDVAL,WEEKDAY(L$7,1))=1,"WKND",INDEX(T_LEAVE[LEAVE TYPE],SUMPRODUCT(--(T_LEAVE[EMPLOYEE NAME]=$C9),--(T_LEAVE[START DATE]&lt;=L$7),--(T_LEAVE[END DATE]&gt;=L$7),ROW(T_LEAVE[LEAVE TYPE]))-ROW(T_LEAVE[#Headers]))))))),"")</f>
        <v/>
      </c>
      <c r="M9" s="111" t="str">
        <f>IFERROR(IF(M$7="","NA",IF(M$7&lt;INDEX(T_EMP[From Date],ROW($C9)-ROW($C$7)),"NE",IF(AND(INDEX(T_EMP[TERMINATION DATE],ROW($C9)-ROW($C$7))&gt;0,M$7&gt;INDEX(T_EMP[TERMINATION DATE],ROW($C9)-ROW($C$7))),"NE",IF(NOT(ISERROR(MATCH(M$7,L_HOLS,0))),"H",IF(INDEX(L_WKNDVAL,WEEKDAY(M$7,1))=1,"WKND",INDEX(T_LEAVE[LEAVE TYPE],SUMPRODUCT(--(T_LEAVE[EMPLOYEE NAME]=$C9),--(T_LEAVE[START DATE]&lt;=M$7),--(T_LEAVE[END DATE]&gt;=M$7),ROW(T_LEAVE[LEAVE TYPE]))-ROW(T_LEAVE[#Headers]))))))),"")</f>
        <v/>
      </c>
      <c r="N9" s="111" t="str">
        <f t="array" ref="N9">IFERROR(IF(N$7="","NA",IF(N$7&lt;INDEX(T_EMP[From Date],ROW($C9)-ROW($C$7)),"NE",IF(AND(INDEX(T_EMP[TERMINATION DATE],ROW($C9)-ROW($C$7))&gt;0,N$7&gt;INDEX(T_EMP[TERMINATION DATE],ROW($C9)-ROW($C$7))),"NE",IF(NOT(ISERROR(MATCH(N$7,L_HOLS,0))),"H",IF(INDEX(L_WKNDVAL,WEEKDAY(N$7,1))=1,"WKND",INDEX(T_LEAVE[LEAVE TYPE],SUMPRODUCT(--(T_LEAVE[EMPLOYEE NAME]=$C9),--(T_LEAVE[START DATE]&lt;=N$7),--(T_LEAVE[END DATE]&gt;=N$7),ROW(T_LEAVE[LEAVE TYPE]))-ROW(T_LEAVE[#Headers]))))))),"")</f>
        <v/>
      </c>
      <c r="O9" s="111" t="str">
        <f t="array" ref="O9">IFERROR(IF(O$7="","NA",IF(O$7&lt;INDEX(T_EMP[From Date],ROW($C9)-ROW($C$7)),"NE",IF(AND(INDEX(T_EMP[TERMINATION DATE],ROW($C9)-ROW($C$7))&gt;0,O$7&gt;INDEX(T_EMP[TERMINATION DATE],ROW($C9)-ROW($C$7))),"NE",IF(NOT(ISERROR(MATCH(O$7,L_HOLS,0))),"H",IF(INDEX(L_WKNDVAL,WEEKDAY(O$7,1))=1,"WKND",INDEX(T_LEAVE[LEAVE TYPE],SUMPRODUCT(--(T_LEAVE[EMPLOYEE NAME]=$C9),--(T_LEAVE[START DATE]&lt;=O$7),--(T_LEAVE[END DATE]&gt;=O$7),ROW(T_LEAVE[LEAVE TYPE]))-ROW(T_LEAVE[#Headers]))))))),"")</f>
        <v/>
      </c>
      <c r="P9" s="111" t="str">
        <f t="array" ref="P9">IFERROR(IF(P$7="","NA",IF(P$7&lt;INDEX(T_EMP[From Date],ROW($C9)-ROW($C$7)),"NE",IF(AND(INDEX(T_EMP[TERMINATION DATE],ROW($C9)-ROW($C$7))&gt;0,P$7&gt;INDEX(T_EMP[TERMINATION DATE],ROW($C9)-ROW($C$7))),"NE",IF(NOT(ISERROR(MATCH(P$7,L_HOLS,0))),"H",IF(INDEX(L_WKNDVAL,WEEKDAY(P$7,1))=1,"WKND",INDEX(T_LEAVE[LEAVE TYPE],SUMPRODUCT(--(T_LEAVE[EMPLOYEE NAME]=$C9),--(T_LEAVE[START DATE]&lt;=P$7),--(T_LEAVE[END DATE]&gt;=P$7),ROW(T_LEAVE[LEAVE TYPE]))-ROW(T_LEAVE[#Headers]))))))),"")</f>
        <v/>
      </c>
      <c r="Q9" s="111" t="str">
        <f t="array" ref="Q9">IFERROR(IF(Q$7="","NA",IF(Q$7&lt;INDEX(T_EMP[From Date],ROW($C9)-ROW($C$7)),"NE",IF(AND(INDEX(T_EMP[TERMINATION DATE],ROW($C9)-ROW($C$7))&gt;0,Q$7&gt;INDEX(T_EMP[TERMINATION DATE],ROW($C9)-ROW($C$7))),"NE",IF(NOT(ISERROR(MATCH(Q$7,L_HOLS,0))),"H",IF(INDEX(L_WKNDVAL,WEEKDAY(Q$7,1))=1,"WKND",INDEX(T_LEAVE[LEAVE TYPE],SUMPRODUCT(--(T_LEAVE[EMPLOYEE NAME]=$C9),--(T_LEAVE[START DATE]&lt;=Q$7),--(T_LEAVE[END DATE]&gt;=Q$7),ROW(T_LEAVE[LEAVE TYPE]))-ROW(T_LEAVE[#Headers]))))))),"")</f>
        <v>WKND</v>
      </c>
      <c r="R9" s="111" t="str">
        <f t="array" ref="R9">IFERROR(IF(R$7="","NA",IF(R$7&lt;INDEX(T_EMP[From Date],ROW($C9)-ROW($C$7)),"NE",IF(AND(INDEX(T_EMP[TERMINATION DATE],ROW($C9)-ROW($C$7))&gt;0,R$7&gt;INDEX(T_EMP[TERMINATION DATE],ROW($C9)-ROW($C$7))),"NE",IF(NOT(ISERROR(MATCH(R$7,L_HOLS,0))),"H",IF(INDEX(L_WKNDVAL,WEEKDAY(R$7,1))=1,"WKND",INDEX(T_LEAVE[LEAVE TYPE],SUMPRODUCT(--(T_LEAVE[EMPLOYEE NAME]=$C9),--(T_LEAVE[START DATE]&lt;=R$7),--(T_LEAVE[END DATE]&gt;=R$7),ROW(T_LEAVE[LEAVE TYPE]))-ROW(T_LEAVE[#Headers]))))))),"")</f>
        <v>WKND</v>
      </c>
      <c r="S9" s="111" t="str">
        <f t="array" ref="S9">IFERROR(IF(S$7="","NA",IF(S$7&lt;INDEX(T_EMP[From Date],ROW($C9)-ROW($C$7)),"NE",IF(AND(INDEX(T_EMP[TERMINATION DATE],ROW($C9)-ROW($C$7))&gt;0,S$7&gt;INDEX(T_EMP[TERMINATION DATE],ROW($C9)-ROW($C$7))),"NE",IF(NOT(ISERROR(MATCH(S$7,L_HOLS,0))),"H",IF(INDEX(L_WKNDVAL,WEEKDAY(S$7,1))=1,"WKND",INDEX(T_LEAVE[LEAVE TYPE],SUMPRODUCT(--(T_LEAVE[EMPLOYEE NAME]=$C9),--(T_LEAVE[START DATE]&lt;=S$7),--(T_LEAVE[END DATE]&gt;=S$7),ROW(T_LEAVE[LEAVE TYPE]))-ROW(T_LEAVE[#Headers]))))))),"")</f>
        <v/>
      </c>
      <c r="T9" s="111" t="str">
        <f t="array" ref="T9">IFERROR(IF(T$7="","NA",IF(T$7&lt;INDEX(T_EMP[From Date],ROW($C9)-ROW($C$7)),"NE",IF(AND(INDEX(T_EMP[TERMINATION DATE],ROW($C9)-ROW($C$7))&gt;0,T$7&gt;INDEX(T_EMP[TERMINATION DATE],ROW($C9)-ROW($C$7))),"NE",IF(NOT(ISERROR(MATCH(T$7,L_HOLS,0))),"H",IF(INDEX(L_WKNDVAL,WEEKDAY(T$7,1))=1,"WKND",INDEX(T_LEAVE[LEAVE TYPE],SUMPRODUCT(--(T_LEAVE[EMPLOYEE NAME]=$C9),--(T_LEAVE[START DATE]&lt;=T$7),--(T_LEAVE[END DATE]&gt;=T$7),ROW(T_LEAVE[LEAVE TYPE]))-ROW(T_LEAVE[#Headers]))))))),"")</f>
        <v/>
      </c>
      <c r="U9" s="111" t="str">
        <f t="array" ref="U9">IFERROR(IF(U$7="","NA",IF(U$7&lt;INDEX(T_EMP[From Date],ROW($C9)-ROW($C$7)),"NE",IF(AND(INDEX(T_EMP[TERMINATION DATE],ROW($C9)-ROW($C$7))&gt;0,U$7&gt;INDEX(T_EMP[TERMINATION DATE],ROW($C9)-ROW($C$7))),"NE",IF(NOT(ISERROR(MATCH(U$7,L_HOLS,0))),"H",IF(INDEX(L_WKNDVAL,WEEKDAY(U$7,1))=1,"WKND",INDEX(T_LEAVE[LEAVE TYPE],SUMPRODUCT(--(T_LEAVE[EMPLOYEE NAME]=$C9),--(T_LEAVE[START DATE]&lt;=U$7),--(T_LEAVE[END DATE]&gt;=U$7),ROW(T_LEAVE[LEAVE TYPE]))-ROW(T_LEAVE[#Headers]))))))),"")</f>
        <v/>
      </c>
      <c r="V9" s="111" t="str">
        <f t="array" ref="V9">IFERROR(IF(V$7="","NA",IF(V$7&lt;INDEX(T_EMP[From Date],ROW($C9)-ROW($C$7)),"NE",IF(AND(INDEX(T_EMP[TERMINATION DATE],ROW($C9)-ROW($C$7))&gt;0,V$7&gt;INDEX(T_EMP[TERMINATION DATE],ROW($C9)-ROW($C$7))),"NE",IF(NOT(ISERROR(MATCH(V$7,L_HOLS,0))),"H",IF(INDEX(L_WKNDVAL,WEEKDAY(V$7,1))=1,"WKND",INDEX(T_LEAVE[LEAVE TYPE],SUMPRODUCT(--(T_LEAVE[EMPLOYEE NAME]=$C9),--(T_LEAVE[START DATE]&lt;=V$7),--(T_LEAVE[END DATE]&gt;=V$7),ROW(T_LEAVE[LEAVE TYPE]))-ROW(T_LEAVE[#Headers]))))))),"")</f>
        <v/>
      </c>
      <c r="W9" s="111" t="str">
        <f t="array" ref="W9">IFERROR(IF(W$7="","NA",IF(W$7&lt;INDEX(T_EMP[From Date],ROW($C9)-ROW($C$7)),"NE",IF(AND(INDEX(T_EMP[TERMINATION DATE],ROW($C9)-ROW($C$7))&gt;0,W$7&gt;INDEX(T_EMP[TERMINATION DATE],ROW($C9)-ROW($C$7))),"NE",IF(NOT(ISERROR(MATCH(W$7,L_HOLS,0))),"H",IF(INDEX(L_WKNDVAL,WEEKDAY(W$7,1))=1,"WKND",INDEX(T_LEAVE[LEAVE TYPE],SUMPRODUCT(--(T_LEAVE[EMPLOYEE NAME]=$C9),--(T_LEAVE[START DATE]&lt;=W$7),--(T_LEAVE[END DATE]&gt;=W$7),ROW(T_LEAVE[LEAVE TYPE]))-ROW(T_LEAVE[#Headers]))))))),"")</f>
        <v/>
      </c>
      <c r="X9" s="111" t="str">
        <f t="array" ref="X9">IFERROR(IF(X$7="","NA",IF(X$7&lt;INDEX(T_EMP[From Date],ROW($C9)-ROW($C$7)),"NE",IF(AND(INDEX(T_EMP[TERMINATION DATE],ROW($C9)-ROW($C$7))&gt;0,X$7&gt;INDEX(T_EMP[TERMINATION DATE],ROW($C9)-ROW($C$7))),"NE",IF(NOT(ISERROR(MATCH(X$7,L_HOLS,0))),"H",IF(INDEX(L_WKNDVAL,WEEKDAY(X$7,1))=1,"WKND",INDEX(T_LEAVE[LEAVE TYPE],SUMPRODUCT(--(T_LEAVE[EMPLOYEE NAME]=$C9),--(T_LEAVE[START DATE]&lt;=X$7),--(T_LEAVE[END DATE]&gt;=X$7),ROW(T_LEAVE[LEAVE TYPE]))-ROW(T_LEAVE[#Headers]))))))),"")</f>
        <v>WKND</v>
      </c>
      <c r="Y9" s="111" t="str">
        <f t="array" ref="Y9">IFERROR(IF(Y$7="","NA",IF(Y$7&lt;INDEX(T_EMP[From Date],ROW($C9)-ROW($C$7)),"NE",IF(AND(INDEX(T_EMP[TERMINATION DATE],ROW($C9)-ROW($C$7))&gt;0,Y$7&gt;INDEX(T_EMP[TERMINATION DATE],ROW($C9)-ROW($C$7))),"NE",IF(NOT(ISERROR(MATCH(Y$7,L_HOLS,0))),"H",IF(INDEX(L_WKNDVAL,WEEKDAY(Y$7,1))=1,"WKND",INDEX(T_LEAVE[LEAVE TYPE],SUMPRODUCT(--(T_LEAVE[EMPLOYEE NAME]=$C9),--(T_LEAVE[START DATE]&lt;=Y$7),--(T_LEAVE[END DATE]&gt;=Y$7),ROW(T_LEAVE[LEAVE TYPE]))-ROW(T_LEAVE[#Headers]))))))),"")</f>
        <v>WKND</v>
      </c>
      <c r="Z9" s="111" t="str">
        <f t="array" ref="Z9">IFERROR(IF(Z$7="","NA",IF(Z$7&lt;INDEX(T_EMP[From Date],ROW($C9)-ROW($C$7)),"NE",IF(AND(INDEX(T_EMP[TERMINATION DATE],ROW($C9)-ROW($C$7))&gt;0,Z$7&gt;INDEX(T_EMP[TERMINATION DATE],ROW($C9)-ROW($C$7))),"NE",IF(NOT(ISERROR(MATCH(Z$7,L_HOLS,0))),"H",IF(INDEX(L_WKNDVAL,WEEKDAY(Z$7,1))=1,"WKND",INDEX(T_LEAVE[LEAVE TYPE],SUMPRODUCT(--(T_LEAVE[EMPLOYEE NAME]=$C9),--(T_LEAVE[START DATE]&lt;=Z$7),--(T_LEAVE[END DATE]&gt;=Z$7),ROW(T_LEAVE[LEAVE TYPE]))-ROW(T_LEAVE[#Headers]))))))),"")</f>
        <v/>
      </c>
      <c r="AA9" s="111" t="str">
        <f t="array" ref="AA9">IFERROR(IF(AA$7="","NA",IF(AA$7&lt;INDEX(T_EMP[From Date],ROW($C9)-ROW($C$7)),"NE",IF(AND(INDEX(T_EMP[TERMINATION DATE],ROW($C9)-ROW($C$7))&gt;0,AA$7&gt;INDEX(T_EMP[TERMINATION DATE],ROW($C9)-ROW($C$7))),"NE",IF(NOT(ISERROR(MATCH(AA$7,L_HOLS,0))),"H",IF(INDEX(L_WKNDVAL,WEEKDAY(AA$7,1))=1,"WKND",INDEX(T_LEAVE[LEAVE TYPE],SUMPRODUCT(--(T_LEAVE[EMPLOYEE NAME]=$C9),--(T_LEAVE[START DATE]&lt;=AA$7),--(T_LEAVE[END DATE]&gt;=AA$7),ROW(T_LEAVE[LEAVE TYPE]))-ROW(T_LEAVE[#Headers]))))))),"")</f>
        <v/>
      </c>
      <c r="AB9" s="111" t="str">
        <f t="array" ref="AB9">IFERROR(IF(AB$7="","NA",IF(AB$7&lt;INDEX(T_EMP[From Date],ROW($C9)-ROW($C$7)),"NE",IF(AND(INDEX(T_EMP[TERMINATION DATE],ROW($C9)-ROW($C$7))&gt;0,AB$7&gt;INDEX(T_EMP[TERMINATION DATE],ROW($C9)-ROW($C$7))),"NE",IF(NOT(ISERROR(MATCH(AB$7,L_HOLS,0))),"H",IF(INDEX(L_WKNDVAL,WEEKDAY(AB$7,1))=1,"WKND",INDEX(T_LEAVE[LEAVE TYPE],SUMPRODUCT(--(T_LEAVE[EMPLOYEE NAME]=$C9),--(T_LEAVE[START DATE]&lt;=AB$7),--(T_LEAVE[END DATE]&gt;=AB$7),ROW(T_LEAVE[LEAVE TYPE]))-ROW(T_LEAVE[#Headers]))))))),"")</f>
        <v/>
      </c>
      <c r="AC9" s="111" t="str">
        <f t="array" ref="AC9">IFERROR(IF(AC$7="","NA",IF(AC$7&lt;INDEX(T_EMP[From Date],ROW($C9)-ROW($C$7)),"NE",IF(AND(INDEX(T_EMP[TERMINATION DATE],ROW($C9)-ROW($C$7))&gt;0,AC$7&gt;INDEX(T_EMP[TERMINATION DATE],ROW($C9)-ROW($C$7))),"NE",IF(NOT(ISERROR(MATCH(AC$7,L_HOLS,0))),"H",IF(INDEX(L_WKNDVAL,WEEKDAY(AC$7,1))=1,"WKND",INDEX(T_LEAVE[LEAVE TYPE],SUMPRODUCT(--(T_LEAVE[EMPLOYEE NAME]=$C9),--(T_LEAVE[START DATE]&lt;=AC$7),--(T_LEAVE[END DATE]&gt;=AC$7),ROW(T_LEAVE[LEAVE TYPE]))-ROW(T_LEAVE[#Headers]))))))),"")</f>
        <v/>
      </c>
      <c r="AD9" s="111" t="str">
        <f t="array" ref="AD9">IFERROR(IF(AD$7="","NA",IF(AD$7&lt;INDEX(T_EMP[From Date],ROW($C9)-ROW($C$7)),"NE",IF(AND(INDEX(T_EMP[TERMINATION DATE],ROW($C9)-ROW($C$7))&gt;0,AD$7&gt;INDEX(T_EMP[TERMINATION DATE],ROW($C9)-ROW($C$7))),"NE",IF(NOT(ISERROR(MATCH(AD$7,L_HOLS,0))),"H",IF(INDEX(L_WKNDVAL,WEEKDAY(AD$7,1))=1,"WKND",INDEX(T_LEAVE[LEAVE TYPE],SUMPRODUCT(--(T_LEAVE[EMPLOYEE NAME]=$C9),--(T_LEAVE[START DATE]&lt;=AD$7),--(T_LEAVE[END DATE]&gt;=AD$7),ROW(T_LEAVE[LEAVE TYPE]))-ROW(T_LEAVE[#Headers]))))))),"")</f>
        <v/>
      </c>
      <c r="AE9" s="111" t="str">
        <f t="array" ref="AE9">IFERROR(IF(AE$7="","NA",IF(AE$7&lt;INDEX(T_EMP[From Date],ROW($C9)-ROW($C$7)),"NE",IF(AND(INDEX(T_EMP[TERMINATION DATE],ROW($C9)-ROW($C$7))&gt;0,AE$7&gt;INDEX(T_EMP[TERMINATION DATE],ROW($C9)-ROW($C$7))),"NE",IF(NOT(ISERROR(MATCH(AE$7,L_HOLS,0))),"H",IF(INDEX(L_WKNDVAL,WEEKDAY(AE$7,1))=1,"WKND",INDEX(T_LEAVE[LEAVE TYPE],SUMPRODUCT(--(T_LEAVE[EMPLOYEE NAME]=$C9),--(T_LEAVE[START DATE]&lt;=AE$7),--(T_LEAVE[END DATE]&gt;=AE$7),ROW(T_LEAVE[LEAVE TYPE]))-ROW(T_LEAVE[#Headers]))))))),"")</f>
        <v>WKND</v>
      </c>
      <c r="AF9" s="111" t="str">
        <f t="array" ref="AF9">IFERROR(IF(AF$7="","NA",IF(AF$7&lt;INDEX(T_EMP[From Date],ROW($C9)-ROW($C$7)),"NE",IF(AND(INDEX(T_EMP[TERMINATION DATE],ROW($C9)-ROW($C$7))&gt;0,AF$7&gt;INDEX(T_EMP[TERMINATION DATE],ROW($C9)-ROW($C$7))),"NE",IF(NOT(ISERROR(MATCH(AF$7,L_HOLS,0))),"H",IF(INDEX(L_WKNDVAL,WEEKDAY(AF$7,1))=1,"WKND",INDEX(T_LEAVE[LEAVE TYPE],SUMPRODUCT(--(T_LEAVE[EMPLOYEE NAME]=$C9),--(T_LEAVE[START DATE]&lt;=AF$7),--(T_LEAVE[END DATE]&gt;=AF$7),ROW(T_LEAVE[LEAVE TYPE]))-ROW(T_LEAVE[#Headers]))))))),"")</f>
        <v>WKND</v>
      </c>
      <c r="AG9" s="111" t="str">
        <f t="array" ref="AG9">IFERROR(IF(AG$7="","NA",IF(AG$7&lt;INDEX(T_EMP[From Date],ROW($C9)-ROW($C$7)),"NE",IF(AND(INDEX(T_EMP[TERMINATION DATE],ROW($C9)-ROW($C$7))&gt;0,AG$7&gt;INDEX(T_EMP[TERMINATION DATE],ROW($C9)-ROW($C$7))),"NE",IF(NOT(ISERROR(MATCH(AG$7,L_HOLS,0))),"H",IF(INDEX(L_WKNDVAL,WEEKDAY(AG$7,1))=1,"WKND",INDEX(T_LEAVE[LEAVE TYPE],SUMPRODUCT(--(T_LEAVE[EMPLOYEE NAME]=$C9),--(T_LEAVE[START DATE]&lt;=AG$7),--(T_LEAVE[END DATE]&gt;=AG$7),ROW(T_LEAVE[LEAVE TYPE]))-ROW(T_LEAVE[#Headers]))))))),"")</f>
        <v/>
      </c>
      <c r="AH9" s="112" t="str">
        <f t="array" ref="AH9">IFERROR(IF(AH$7="","NA",IF(AH$7&lt;INDEX(T_EMP[From Date],ROW($C9)-ROW($C$7)),"NE",IF(AND(INDEX(T_EMP[TERMINATION DATE],ROW($C9)-ROW($C$7))&gt;0,AH$7&gt;INDEX(T_EMP[TERMINATION DATE],ROW($C9)-ROW($C$7))),"NE",IF(NOT(ISERROR(MATCH(AH$7,L_HOLS,0))),"H",IF(INDEX(L_WKNDVAL,WEEKDAY(AH$7,1))=1,"WKND",INDEX(T_LEAVE[LEAVE TYPE],SUMPRODUCT(--(T_LEAVE[EMPLOYEE NAME]=$C9),--(T_LEAVE[START DATE]&lt;=AH$7),--(T_LEAVE[END DATE]&gt;=AH$7),ROW(T_LEAVE[LEAVE TYPE]))-ROW(T_LEAVE[#Headers]))))))),"")</f>
        <v/>
      </c>
      <c r="AI9" s="87"/>
      <c r="AJ9" s="106">
        <f>IF(OR($C9="",AJ$7=""),"",COUNTIFS($D9:$AH9,AJ$7)*INDEX(T_LEAVETYPE[DAY VALUE],1))</f>
        <v>0</v>
      </c>
      <c r="AK9" s="106">
        <f>IF(OR($C9="",AK$7=""),"",COUNTIFS($D9:$AH9,AK$7)*INDEX(T_LEAVETYPE[DAY VALUE],2))</f>
        <v>0</v>
      </c>
      <c r="AL9" s="106">
        <f>IF(OR($C9="",AL$7=""),"",COUNTIFS($D9:$AH9,AL$7)*INDEX(T_LEAVETYPE[DAY VALUE],3))</f>
        <v>0</v>
      </c>
      <c r="AM9" s="106">
        <f>IF(OR($C9="",AM$7=""),"",COUNTIFS($D9:$AH9,AM$7)*INDEX(T_LEAVETYPE[DAY VALUE],4))</f>
        <v>0</v>
      </c>
      <c r="AN9" s="107">
        <f>IF(OR($C9="",AN$7=""),"",COUNTIFS($D9:$AH9,AN$7)*INDEX(T_LEAVETYPE[DAY VALUE],5))</f>
        <v>0</v>
      </c>
      <c r="AO9" s="113">
        <f t="shared" si="2"/>
        <v>0</v>
      </c>
      <c r="AP9" s="114">
        <f t="shared" si="3"/>
        <v>22</v>
      </c>
    </row>
    <row r="10" spans="3:42" x14ac:dyDescent="0.25">
      <c r="C10" s="104" t="str">
        <f>IFERROR(INDEX(T_EMP[EMPLOYEE NAME],ROW(C10)-ROW($C$7)),"")</f>
        <v>Employee3</v>
      </c>
      <c r="D10" s="115" t="str">
        <f t="array" ref="D10">IFERROR(IF(D$7="","NA",IF(D$7&lt;INDEX(T_EMP[From Date],ROW($C10)-ROW($C$7)),"NE",IF(AND(INDEX(T_EMP[TERMINATION DATE],ROW($C10)-ROW($C$7))&gt;0,D$7&gt;INDEX(T_EMP[TERMINATION DATE],ROW($C10)-ROW($C$7))),"NE",IF(NOT(ISERROR(MATCH(D$7,L_HOLS,0))),"H",IF(INDEX(L_WKNDVAL,WEEKDAY(D$7,1))=1,"WKND",INDEX(T_LEAVE[LEAVE TYPE],SUMPRODUCT(--(T_LEAVE[EMPLOYEE NAME]=$C10),--(T_LEAVE[START DATE]&lt;=D$7),--(T_LEAVE[END DATE]&gt;=D$7),ROW(T_LEAVE[LEAVE TYPE]))-ROW(T_LEAVE[#Headers]))))))),"")</f>
        <v>WKND</v>
      </c>
      <c r="E10" s="112" t="str">
        <f t="array" ref="E10">IFERROR(IF(E$7="","NA",IF(E$7&lt;INDEX(T_EMP[From Date],ROW($C10)-ROW($C$7)),"NE",IF(AND(INDEX(T_EMP[TERMINATION DATE],ROW($C10)-ROW($C$7))&gt;0,E$7&gt;INDEX(T_EMP[TERMINATION DATE],ROW($C10)-ROW($C$7))),"NE",IF(NOT(ISERROR(MATCH(E$7,L_HOLS,0))),"H",IF(INDEX(L_WKNDVAL,WEEKDAY(E$7,1))=1,"WKND",INDEX(T_LEAVE[LEAVE TYPE],SUMPRODUCT(--(T_LEAVE[EMPLOYEE NAME]=$C10),--(T_LEAVE[START DATE]&lt;=E$7),--(T_LEAVE[END DATE]&gt;=E$7),ROW(T_LEAVE[LEAVE TYPE]))-ROW(T_LEAVE[#Headers]))))))),"")</f>
        <v/>
      </c>
      <c r="F10" s="112" t="str">
        <f t="array" ref="F10">IFERROR(IF(F$7="","NA",IF(F$7&lt;INDEX(T_EMP[From Date],ROW($C10)-ROW($C$7)),"NE",IF(AND(INDEX(T_EMP[TERMINATION DATE],ROW($C10)-ROW($C$7))&gt;0,F$7&gt;INDEX(T_EMP[TERMINATION DATE],ROW($C10)-ROW($C$7))),"NE",IF(NOT(ISERROR(MATCH(F$7,L_HOLS,0))),"H",IF(INDEX(L_WKNDVAL,WEEKDAY(F$7,1))=1,"WKND",INDEX(T_LEAVE[LEAVE TYPE],SUMPRODUCT(--(T_LEAVE[EMPLOYEE NAME]=$C10),--(T_LEAVE[START DATE]&lt;=F$7),--(T_LEAVE[END DATE]&gt;=F$7),ROW(T_LEAVE[LEAVE TYPE]))-ROW(T_LEAVE[#Headers]))))))),"")</f>
        <v/>
      </c>
      <c r="G10" s="112" t="str">
        <f t="array" ref="G10">IFERROR(IF(G$7="","NA",IF(G$7&lt;INDEX(T_EMP[From Date],ROW($C10)-ROW($C$7)),"NE",IF(AND(INDEX(T_EMP[TERMINATION DATE],ROW($C10)-ROW($C$7))&gt;0,G$7&gt;INDEX(T_EMP[TERMINATION DATE],ROW($C10)-ROW($C$7))),"NE",IF(NOT(ISERROR(MATCH(G$7,L_HOLS,0))),"H",IF(INDEX(L_WKNDVAL,WEEKDAY(G$7,1))=1,"WKND",INDEX(T_LEAVE[LEAVE TYPE],SUMPRODUCT(--(T_LEAVE[EMPLOYEE NAME]=$C10),--(T_LEAVE[START DATE]&lt;=G$7),--(T_LEAVE[END DATE]&gt;=G$7),ROW(T_LEAVE[LEAVE TYPE]))-ROW(T_LEAVE[#Headers]))))))),"")</f>
        <v/>
      </c>
      <c r="H10" s="112" t="str">
        <f t="array" ref="H10">IFERROR(IF(H$7="","NA",IF(H$7&lt;INDEX(T_EMP[From Date],ROW($C10)-ROW($C$7)),"NE",IF(AND(INDEX(T_EMP[TERMINATION DATE],ROW($C10)-ROW($C$7))&gt;0,H$7&gt;INDEX(T_EMP[TERMINATION DATE],ROW($C10)-ROW($C$7))),"NE",IF(NOT(ISERROR(MATCH(H$7,L_HOLS,0))),"H",IF(INDEX(L_WKNDVAL,WEEKDAY(H$7,1))=1,"WKND",INDEX(T_LEAVE[LEAVE TYPE],SUMPRODUCT(--(T_LEAVE[EMPLOYEE NAME]=$C10),--(T_LEAVE[START DATE]&lt;=H$7),--(T_LEAVE[END DATE]&gt;=H$7),ROW(T_LEAVE[LEAVE TYPE]))-ROW(T_LEAVE[#Headers]))))))),"")</f>
        <v/>
      </c>
      <c r="I10" s="112" t="str">
        <f t="array" ref="I10">IFERROR(IF(I$7="","NA",IF(I$7&lt;INDEX(T_EMP[From Date],ROW($C10)-ROW($C$7)),"NE",IF(AND(INDEX(T_EMP[TERMINATION DATE],ROW($C10)-ROW($C$7))&gt;0,I$7&gt;INDEX(T_EMP[TERMINATION DATE],ROW($C10)-ROW($C$7))),"NE",IF(NOT(ISERROR(MATCH(I$7,L_HOLS,0))),"H",IF(INDEX(L_WKNDVAL,WEEKDAY(I$7,1))=1,"WKND",INDEX(T_LEAVE[LEAVE TYPE],SUMPRODUCT(--(T_LEAVE[EMPLOYEE NAME]=$C10),--(T_LEAVE[START DATE]&lt;=I$7),--(T_LEAVE[END DATE]&gt;=I$7),ROW(T_LEAVE[LEAVE TYPE]))-ROW(T_LEAVE[#Headers]))))))),"")</f>
        <v/>
      </c>
      <c r="J10" s="112" t="str">
        <f t="array" ref="J10">IFERROR(IF(J$7="","NA",IF(J$7&lt;INDEX(T_EMP[From Date],ROW($C10)-ROW($C$7)),"NE",IF(AND(INDEX(T_EMP[TERMINATION DATE],ROW($C10)-ROW($C$7))&gt;0,J$7&gt;INDEX(T_EMP[TERMINATION DATE],ROW($C10)-ROW($C$7))),"NE",IF(NOT(ISERROR(MATCH(J$7,L_HOLS,0))),"H",IF(INDEX(L_WKNDVAL,WEEKDAY(J$7,1))=1,"WKND",INDEX(T_LEAVE[LEAVE TYPE],SUMPRODUCT(--(T_LEAVE[EMPLOYEE NAME]=$C10),--(T_LEAVE[START DATE]&lt;=J$7),--(T_LEAVE[END DATE]&gt;=J$7),ROW(T_LEAVE[LEAVE TYPE]))-ROW(T_LEAVE[#Headers]))))))),"")</f>
        <v>WKND</v>
      </c>
      <c r="K10" s="112" t="str">
        <f t="array" ref="K10">IFERROR(IF(K$7="","NA",IF(K$7&lt;INDEX(T_EMP[From Date],ROW($C10)-ROW($C$7)),"NE",IF(AND(INDEX(T_EMP[TERMINATION DATE],ROW($C10)-ROW($C$7))&gt;0,K$7&gt;INDEX(T_EMP[TERMINATION DATE],ROW($C10)-ROW($C$7))),"NE",IF(NOT(ISERROR(MATCH(K$7,L_HOLS,0))),"H",IF(INDEX(L_WKNDVAL,WEEKDAY(K$7,1))=1,"WKND",INDEX(T_LEAVE[LEAVE TYPE],SUMPRODUCT(--(T_LEAVE[EMPLOYEE NAME]=$C10),--(T_LEAVE[START DATE]&lt;=K$7),--(T_LEAVE[END DATE]&gt;=K$7),ROW(T_LEAVE[LEAVE TYPE]))-ROW(T_LEAVE[#Headers]))))))),"")</f>
        <v>WKND</v>
      </c>
      <c r="L10" s="112" t="str">
        <f t="array" ref="L10">IFERROR(IF(L$7="","NA",IF(L$7&lt;INDEX(T_EMP[From Date],ROW($C10)-ROW($C$7)),"NE",IF(AND(INDEX(T_EMP[TERMINATION DATE],ROW($C10)-ROW($C$7))&gt;0,L$7&gt;INDEX(T_EMP[TERMINATION DATE],ROW($C10)-ROW($C$7))),"NE",IF(NOT(ISERROR(MATCH(L$7,L_HOLS,0))),"H",IF(INDEX(L_WKNDVAL,WEEKDAY(L$7,1))=1,"WKND",INDEX(T_LEAVE[LEAVE TYPE],SUMPRODUCT(--(T_LEAVE[EMPLOYEE NAME]=$C10),--(T_LEAVE[START DATE]&lt;=L$7),--(T_LEAVE[END DATE]&gt;=L$7),ROW(T_LEAVE[LEAVE TYPE]))-ROW(T_LEAVE[#Headers]))))))),"")</f>
        <v/>
      </c>
      <c r="M10" s="112" t="str">
        <f t="array" ref="M10">IFERROR(IF(M$7="","NA",IF(M$7&lt;INDEX(T_EMP[From Date],ROW($C10)-ROW($C$7)),"NE",IF(AND(INDEX(T_EMP[TERMINATION DATE],ROW($C10)-ROW($C$7))&gt;0,M$7&gt;INDEX(T_EMP[TERMINATION DATE],ROW($C10)-ROW($C$7))),"NE",IF(NOT(ISERROR(MATCH(M$7,L_HOLS,0))),"H",IF(INDEX(L_WKNDVAL,WEEKDAY(M$7,1))=1,"WKND",INDEX(T_LEAVE[LEAVE TYPE],SUMPRODUCT(--(T_LEAVE[EMPLOYEE NAME]=$C10),--(T_LEAVE[START DATE]&lt;=M$7),--(T_LEAVE[END DATE]&gt;=M$7),ROW(T_LEAVE[LEAVE TYPE]))-ROW(T_LEAVE[#Headers]))))))),"")</f>
        <v/>
      </c>
      <c r="N10" s="112" t="str">
        <f t="array" ref="N10">IFERROR(IF(N$7="","NA",IF(N$7&lt;INDEX(T_EMP[From Date],ROW($C10)-ROW($C$7)),"NE",IF(AND(INDEX(T_EMP[TERMINATION DATE],ROW($C10)-ROW($C$7))&gt;0,N$7&gt;INDEX(T_EMP[TERMINATION DATE],ROW($C10)-ROW($C$7))),"NE",IF(NOT(ISERROR(MATCH(N$7,L_HOLS,0))),"H",IF(INDEX(L_WKNDVAL,WEEKDAY(N$7,1))=1,"WKND",INDEX(T_LEAVE[LEAVE TYPE],SUMPRODUCT(--(T_LEAVE[EMPLOYEE NAME]=$C10),--(T_LEAVE[START DATE]&lt;=N$7),--(T_LEAVE[END DATE]&gt;=N$7),ROW(T_LEAVE[LEAVE TYPE]))-ROW(T_LEAVE[#Headers]))))))),"")</f>
        <v/>
      </c>
      <c r="O10" s="112" t="str">
        <f t="array" ref="O10">IFERROR(IF(O$7="","NA",IF(O$7&lt;INDEX(T_EMP[From Date],ROW($C10)-ROW($C$7)),"NE",IF(AND(INDEX(T_EMP[TERMINATION DATE],ROW($C10)-ROW($C$7))&gt;0,O$7&gt;INDEX(T_EMP[TERMINATION DATE],ROW($C10)-ROW($C$7))),"NE",IF(NOT(ISERROR(MATCH(O$7,L_HOLS,0))),"H",IF(INDEX(L_WKNDVAL,WEEKDAY(O$7,1))=1,"WKND",INDEX(T_LEAVE[LEAVE TYPE],SUMPRODUCT(--(T_LEAVE[EMPLOYEE NAME]=$C10),--(T_LEAVE[START DATE]&lt;=O$7),--(T_LEAVE[END DATE]&gt;=O$7),ROW(T_LEAVE[LEAVE TYPE]))-ROW(T_LEAVE[#Headers]))))))),"")</f>
        <v/>
      </c>
      <c r="P10" s="112" t="str">
        <f t="array" ref="P10">IFERROR(IF(P$7="","NA",IF(P$7&lt;INDEX(T_EMP[From Date],ROW($C10)-ROW($C$7)),"NE",IF(AND(INDEX(T_EMP[TERMINATION DATE],ROW($C10)-ROW($C$7))&gt;0,P$7&gt;INDEX(T_EMP[TERMINATION DATE],ROW($C10)-ROW($C$7))),"NE",IF(NOT(ISERROR(MATCH(P$7,L_HOLS,0))),"H",IF(INDEX(L_WKNDVAL,WEEKDAY(P$7,1))=1,"WKND",INDEX(T_LEAVE[LEAVE TYPE],SUMPRODUCT(--(T_LEAVE[EMPLOYEE NAME]=$C10),--(T_LEAVE[START DATE]&lt;=P$7),--(T_LEAVE[END DATE]&gt;=P$7),ROW(T_LEAVE[LEAVE TYPE]))-ROW(T_LEAVE[#Headers]))))))),"")</f>
        <v/>
      </c>
      <c r="Q10" s="112" t="str">
        <f t="array" ref="Q10">IFERROR(IF(Q$7="","NA",IF(Q$7&lt;INDEX(T_EMP[From Date],ROW($C10)-ROW($C$7)),"NE",IF(AND(INDEX(T_EMP[TERMINATION DATE],ROW($C10)-ROW($C$7))&gt;0,Q$7&gt;INDEX(T_EMP[TERMINATION DATE],ROW($C10)-ROW($C$7))),"NE",IF(NOT(ISERROR(MATCH(Q$7,L_HOLS,0))),"H",IF(INDEX(L_WKNDVAL,WEEKDAY(Q$7,1))=1,"WKND",INDEX(T_LEAVE[LEAVE TYPE],SUMPRODUCT(--(T_LEAVE[EMPLOYEE NAME]=$C10),--(T_LEAVE[START DATE]&lt;=Q$7),--(T_LEAVE[END DATE]&gt;=Q$7),ROW(T_LEAVE[LEAVE TYPE]))-ROW(T_LEAVE[#Headers]))))))),"")</f>
        <v>WKND</v>
      </c>
      <c r="R10" s="112" t="str">
        <f t="array" ref="R10">IFERROR(IF(R$7="","NA",IF(R$7&lt;INDEX(T_EMP[From Date],ROW($C10)-ROW($C$7)),"NE",IF(AND(INDEX(T_EMP[TERMINATION DATE],ROW($C10)-ROW($C$7))&gt;0,R$7&gt;INDEX(T_EMP[TERMINATION DATE],ROW($C10)-ROW($C$7))),"NE",IF(NOT(ISERROR(MATCH(R$7,L_HOLS,0))),"H",IF(INDEX(L_WKNDVAL,WEEKDAY(R$7,1))=1,"WKND",INDEX(T_LEAVE[LEAVE TYPE],SUMPRODUCT(--(T_LEAVE[EMPLOYEE NAME]=$C10),--(T_LEAVE[START DATE]&lt;=R$7),--(T_LEAVE[END DATE]&gt;=R$7),ROW(T_LEAVE[LEAVE TYPE]))-ROW(T_LEAVE[#Headers]))))))),"")</f>
        <v>WKND</v>
      </c>
      <c r="S10" s="112" t="str">
        <f t="array" ref="S10">IFERROR(IF(S$7="","NA",IF(S$7&lt;INDEX(T_EMP[From Date],ROW($C10)-ROW($C$7)),"NE",IF(AND(INDEX(T_EMP[TERMINATION DATE],ROW($C10)-ROW($C$7))&gt;0,S$7&gt;INDEX(T_EMP[TERMINATION DATE],ROW($C10)-ROW($C$7))),"NE",IF(NOT(ISERROR(MATCH(S$7,L_HOLS,0))),"H",IF(INDEX(L_WKNDVAL,WEEKDAY(S$7,1))=1,"WKND",INDEX(T_LEAVE[LEAVE TYPE],SUMPRODUCT(--(T_LEAVE[EMPLOYEE NAME]=$C10),--(T_LEAVE[START DATE]&lt;=S$7),--(T_LEAVE[END DATE]&gt;=S$7),ROW(T_LEAVE[LEAVE TYPE]))-ROW(T_LEAVE[#Headers]))))))),"")</f>
        <v/>
      </c>
      <c r="T10" s="112" t="str">
        <f t="array" ref="T10">IFERROR(IF(T$7="","NA",IF(T$7&lt;INDEX(T_EMP[From Date],ROW($C10)-ROW($C$7)),"NE",IF(AND(INDEX(T_EMP[TERMINATION DATE],ROW($C10)-ROW($C$7))&gt;0,T$7&gt;INDEX(T_EMP[TERMINATION DATE],ROW($C10)-ROW($C$7))),"NE",IF(NOT(ISERROR(MATCH(T$7,L_HOLS,0))),"H",IF(INDEX(L_WKNDVAL,WEEKDAY(T$7,1))=1,"WKND",INDEX(T_LEAVE[LEAVE TYPE],SUMPRODUCT(--(T_LEAVE[EMPLOYEE NAME]=$C10),--(T_LEAVE[START DATE]&lt;=T$7),--(T_LEAVE[END DATE]&gt;=T$7),ROW(T_LEAVE[LEAVE TYPE]))-ROW(T_LEAVE[#Headers]))))))),"")</f>
        <v/>
      </c>
      <c r="U10" s="112" t="str">
        <f t="array" ref="U10">IFERROR(IF(U$7="","NA",IF(U$7&lt;INDEX(T_EMP[From Date],ROW($C10)-ROW($C$7)),"NE",IF(AND(INDEX(T_EMP[TERMINATION DATE],ROW($C10)-ROW($C$7))&gt;0,U$7&gt;INDEX(T_EMP[TERMINATION DATE],ROW($C10)-ROW($C$7))),"NE",IF(NOT(ISERROR(MATCH(U$7,L_HOLS,0))),"H",IF(INDEX(L_WKNDVAL,WEEKDAY(U$7,1))=1,"WKND",INDEX(T_LEAVE[LEAVE TYPE],SUMPRODUCT(--(T_LEAVE[EMPLOYEE NAME]=$C10),--(T_LEAVE[START DATE]&lt;=U$7),--(T_LEAVE[END DATE]&gt;=U$7),ROW(T_LEAVE[LEAVE TYPE]))-ROW(T_LEAVE[#Headers]))))))),"")</f>
        <v/>
      </c>
      <c r="V10" s="112" t="str">
        <f t="array" ref="V10">IFERROR(IF(V$7="","NA",IF(V$7&lt;INDEX(T_EMP[From Date],ROW($C10)-ROW($C$7)),"NE",IF(AND(INDEX(T_EMP[TERMINATION DATE],ROW($C10)-ROW($C$7))&gt;0,V$7&gt;INDEX(T_EMP[TERMINATION DATE],ROW($C10)-ROW($C$7))),"NE",IF(NOT(ISERROR(MATCH(V$7,L_HOLS,0))),"H",IF(INDEX(L_WKNDVAL,WEEKDAY(V$7,1))=1,"WKND",INDEX(T_LEAVE[LEAVE TYPE],SUMPRODUCT(--(T_LEAVE[EMPLOYEE NAME]=$C10),--(T_LEAVE[START DATE]&lt;=V$7),--(T_LEAVE[END DATE]&gt;=V$7),ROW(T_LEAVE[LEAVE TYPE]))-ROW(T_LEAVE[#Headers]))))))),"")</f>
        <v/>
      </c>
      <c r="W10" s="112" t="str">
        <f t="array" ref="W10">IFERROR(IF(W$7="","NA",IF(W$7&lt;INDEX(T_EMP[From Date],ROW($C10)-ROW($C$7)),"NE",IF(AND(INDEX(T_EMP[TERMINATION DATE],ROW($C10)-ROW($C$7))&gt;0,W$7&gt;INDEX(T_EMP[TERMINATION DATE],ROW($C10)-ROW($C$7))),"NE",IF(NOT(ISERROR(MATCH(W$7,L_HOLS,0))),"H",IF(INDEX(L_WKNDVAL,WEEKDAY(W$7,1))=1,"WKND",INDEX(T_LEAVE[LEAVE TYPE],SUMPRODUCT(--(T_LEAVE[EMPLOYEE NAME]=$C10),--(T_LEAVE[START DATE]&lt;=W$7),--(T_LEAVE[END DATE]&gt;=W$7),ROW(T_LEAVE[LEAVE TYPE]))-ROW(T_LEAVE[#Headers]))))))),"")</f>
        <v/>
      </c>
      <c r="X10" s="112" t="str">
        <f t="array" ref="X10">IFERROR(IF(X$7="","NA",IF(X$7&lt;INDEX(T_EMP[From Date],ROW($C10)-ROW($C$7)),"NE",IF(AND(INDEX(T_EMP[TERMINATION DATE],ROW($C10)-ROW($C$7))&gt;0,X$7&gt;INDEX(T_EMP[TERMINATION DATE],ROW($C10)-ROW($C$7))),"NE",IF(NOT(ISERROR(MATCH(X$7,L_HOLS,0))),"H",IF(INDEX(L_WKNDVAL,WEEKDAY(X$7,1))=1,"WKND",INDEX(T_LEAVE[LEAVE TYPE],SUMPRODUCT(--(T_LEAVE[EMPLOYEE NAME]=$C10),--(T_LEAVE[START DATE]&lt;=X$7),--(T_LEAVE[END DATE]&gt;=X$7),ROW(T_LEAVE[LEAVE TYPE]))-ROW(T_LEAVE[#Headers]))))))),"")</f>
        <v>WKND</v>
      </c>
      <c r="Y10" s="112" t="str">
        <f t="array" ref="Y10">IFERROR(IF(Y$7="","NA",IF(Y$7&lt;INDEX(T_EMP[From Date],ROW($C10)-ROW($C$7)),"NE",IF(AND(INDEX(T_EMP[TERMINATION DATE],ROW($C10)-ROW($C$7))&gt;0,Y$7&gt;INDEX(T_EMP[TERMINATION DATE],ROW($C10)-ROW($C$7))),"NE",IF(NOT(ISERROR(MATCH(Y$7,L_HOLS,0))),"H",IF(INDEX(L_WKNDVAL,WEEKDAY(Y$7,1))=1,"WKND",INDEX(T_LEAVE[LEAVE TYPE],SUMPRODUCT(--(T_LEAVE[EMPLOYEE NAME]=$C10),--(T_LEAVE[START DATE]&lt;=Y$7),--(T_LEAVE[END DATE]&gt;=Y$7),ROW(T_LEAVE[LEAVE TYPE]))-ROW(T_LEAVE[#Headers]))))))),"")</f>
        <v>WKND</v>
      </c>
      <c r="Z10" s="112" t="str">
        <f t="array" ref="Z10">IFERROR(IF(Z$7="","NA",IF(Z$7&lt;INDEX(T_EMP[From Date],ROW($C10)-ROW($C$7)),"NE",IF(AND(INDEX(T_EMP[TERMINATION DATE],ROW($C10)-ROW($C$7))&gt;0,Z$7&gt;INDEX(T_EMP[TERMINATION DATE],ROW($C10)-ROW($C$7))),"NE",IF(NOT(ISERROR(MATCH(Z$7,L_HOLS,0))),"H",IF(INDEX(L_WKNDVAL,WEEKDAY(Z$7,1))=1,"WKND",INDEX(T_LEAVE[LEAVE TYPE],SUMPRODUCT(--(T_LEAVE[EMPLOYEE NAME]=$C10),--(T_LEAVE[START DATE]&lt;=Z$7),--(T_LEAVE[END DATE]&gt;=Z$7),ROW(T_LEAVE[LEAVE TYPE]))-ROW(T_LEAVE[#Headers]))))))),"")</f>
        <v/>
      </c>
      <c r="AA10" s="112" t="str">
        <f t="array" ref="AA10">IFERROR(IF(AA$7="","NA",IF(AA$7&lt;INDEX(T_EMP[From Date],ROW($C10)-ROW($C$7)),"NE",IF(AND(INDEX(T_EMP[TERMINATION DATE],ROW($C10)-ROW($C$7))&gt;0,AA$7&gt;INDEX(T_EMP[TERMINATION DATE],ROW($C10)-ROW($C$7))),"NE",IF(NOT(ISERROR(MATCH(AA$7,L_HOLS,0))),"H",IF(INDEX(L_WKNDVAL,WEEKDAY(AA$7,1))=1,"WKND",INDEX(T_LEAVE[LEAVE TYPE],SUMPRODUCT(--(T_LEAVE[EMPLOYEE NAME]=$C10),--(T_LEAVE[START DATE]&lt;=AA$7),--(T_LEAVE[END DATE]&gt;=AA$7),ROW(T_LEAVE[LEAVE TYPE]))-ROW(T_LEAVE[#Headers]))))))),"")</f>
        <v/>
      </c>
      <c r="AB10" s="112" t="str">
        <f t="array" ref="AB10">IFERROR(IF(AB$7="","NA",IF(AB$7&lt;INDEX(T_EMP[From Date],ROW($C10)-ROW($C$7)),"NE",IF(AND(INDEX(T_EMP[TERMINATION DATE],ROW($C10)-ROW($C$7))&gt;0,AB$7&gt;INDEX(T_EMP[TERMINATION DATE],ROW($C10)-ROW($C$7))),"NE",IF(NOT(ISERROR(MATCH(AB$7,L_HOLS,0))),"H",IF(INDEX(L_WKNDVAL,WEEKDAY(AB$7,1))=1,"WKND",INDEX(T_LEAVE[LEAVE TYPE],SUMPRODUCT(--(T_LEAVE[EMPLOYEE NAME]=$C10),--(T_LEAVE[START DATE]&lt;=AB$7),--(T_LEAVE[END DATE]&gt;=AB$7),ROW(T_LEAVE[LEAVE TYPE]))-ROW(T_LEAVE[#Headers]))))))),"")</f>
        <v/>
      </c>
      <c r="AC10" s="112" t="str">
        <f t="array" ref="AC10">IFERROR(IF(AC$7="","NA",IF(AC$7&lt;INDEX(T_EMP[From Date],ROW($C10)-ROW($C$7)),"NE",IF(AND(INDEX(T_EMP[TERMINATION DATE],ROW($C10)-ROW($C$7))&gt;0,AC$7&gt;INDEX(T_EMP[TERMINATION DATE],ROW($C10)-ROW($C$7))),"NE",IF(NOT(ISERROR(MATCH(AC$7,L_HOLS,0))),"H",IF(INDEX(L_WKNDVAL,WEEKDAY(AC$7,1))=1,"WKND",INDEX(T_LEAVE[LEAVE TYPE],SUMPRODUCT(--(T_LEAVE[EMPLOYEE NAME]=$C10),--(T_LEAVE[START DATE]&lt;=AC$7),--(T_LEAVE[END DATE]&gt;=AC$7),ROW(T_LEAVE[LEAVE TYPE]))-ROW(T_LEAVE[#Headers]))))))),"")</f>
        <v/>
      </c>
      <c r="AD10" s="112" t="str">
        <f t="array" ref="AD10">IFERROR(IF(AD$7="","NA",IF(AD$7&lt;INDEX(T_EMP[From Date],ROW($C10)-ROW($C$7)),"NE",IF(AND(INDEX(T_EMP[TERMINATION DATE],ROW($C10)-ROW($C$7))&gt;0,AD$7&gt;INDEX(T_EMP[TERMINATION DATE],ROW($C10)-ROW($C$7))),"NE",IF(NOT(ISERROR(MATCH(AD$7,L_HOLS,0))),"H",IF(INDEX(L_WKNDVAL,WEEKDAY(AD$7,1))=1,"WKND",INDEX(T_LEAVE[LEAVE TYPE],SUMPRODUCT(--(T_LEAVE[EMPLOYEE NAME]=$C10),--(T_LEAVE[START DATE]&lt;=AD$7),--(T_LEAVE[END DATE]&gt;=AD$7),ROW(T_LEAVE[LEAVE TYPE]))-ROW(T_LEAVE[#Headers]))))))),"")</f>
        <v/>
      </c>
      <c r="AE10" s="112" t="str">
        <f t="array" ref="AE10">IFERROR(IF(AE$7="","NA",IF(AE$7&lt;INDEX(T_EMP[From Date],ROW($C10)-ROW($C$7)),"NE",IF(AND(INDEX(T_EMP[TERMINATION DATE],ROW($C10)-ROW($C$7))&gt;0,AE$7&gt;INDEX(T_EMP[TERMINATION DATE],ROW($C10)-ROW($C$7))),"NE",IF(NOT(ISERROR(MATCH(AE$7,L_HOLS,0))),"H",IF(INDEX(L_WKNDVAL,WEEKDAY(AE$7,1))=1,"WKND",INDEX(T_LEAVE[LEAVE TYPE],SUMPRODUCT(--(T_LEAVE[EMPLOYEE NAME]=$C10),--(T_LEAVE[START DATE]&lt;=AE$7),--(T_LEAVE[END DATE]&gt;=AE$7),ROW(T_LEAVE[LEAVE TYPE]))-ROW(T_LEAVE[#Headers]))))))),"")</f>
        <v>WKND</v>
      </c>
      <c r="AF10" s="112" t="str">
        <f t="array" ref="AF10">IFERROR(IF(AF$7="","NA",IF(AF$7&lt;INDEX(T_EMP[From Date],ROW($C10)-ROW($C$7)),"NE",IF(AND(INDEX(T_EMP[TERMINATION DATE],ROW($C10)-ROW($C$7))&gt;0,AF$7&gt;INDEX(T_EMP[TERMINATION DATE],ROW($C10)-ROW($C$7))),"NE",IF(NOT(ISERROR(MATCH(AF$7,L_HOLS,0))),"H",IF(INDEX(L_WKNDVAL,WEEKDAY(AF$7,1))=1,"WKND",INDEX(T_LEAVE[LEAVE TYPE],SUMPRODUCT(--(T_LEAVE[EMPLOYEE NAME]=$C10),--(T_LEAVE[START DATE]&lt;=AF$7),--(T_LEAVE[END DATE]&gt;=AF$7),ROW(T_LEAVE[LEAVE TYPE]))-ROW(T_LEAVE[#Headers]))))))),"")</f>
        <v>WKND</v>
      </c>
      <c r="AG10" s="112" t="str">
        <f t="array" ref="AG10">IFERROR(IF(AG$7="","NA",IF(AG$7&lt;INDEX(T_EMP[From Date],ROW($C10)-ROW($C$7)),"NE",IF(AND(INDEX(T_EMP[TERMINATION DATE],ROW($C10)-ROW($C$7))&gt;0,AG$7&gt;INDEX(T_EMP[TERMINATION DATE],ROW($C10)-ROW($C$7))),"NE",IF(NOT(ISERROR(MATCH(AG$7,L_HOLS,0))),"H",IF(INDEX(L_WKNDVAL,WEEKDAY(AG$7,1))=1,"WKND",INDEX(T_LEAVE[LEAVE TYPE],SUMPRODUCT(--(T_LEAVE[EMPLOYEE NAME]=$C10),--(T_LEAVE[START DATE]&lt;=AG$7),--(T_LEAVE[END DATE]&gt;=AG$7),ROW(T_LEAVE[LEAVE TYPE]))-ROW(T_LEAVE[#Headers]))))))),"")</f>
        <v/>
      </c>
      <c r="AH10" s="112" t="str">
        <f t="array" ref="AH10">IFERROR(IF(AH$7="","NA",IF(AH$7&lt;INDEX(T_EMP[From Date],ROW($C10)-ROW($C$7)),"NE",IF(AND(INDEX(T_EMP[TERMINATION DATE],ROW($C10)-ROW($C$7))&gt;0,AH$7&gt;INDEX(T_EMP[TERMINATION DATE],ROW($C10)-ROW($C$7))),"NE",IF(NOT(ISERROR(MATCH(AH$7,L_HOLS,0))),"H",IF(INDEX(L_WKNDVAL,WEEKDAY(AH$7,1))=1,"WKND",INDEX(T_LEAVE[LEAVE TYPE],SUMPRODUCT(--(T_LEAVE[EMPLOYEE NAME]=$C10),--(T_LEAVE[START DATE]&lt;=AH$7),--(T_LEAVE[END DATE]&gt;=AH$7),ROW(T_LEAVE[LEAVE TYPE]))-ROW(T_LEAVE[#Headers]))))))),"")</f>
        <v/>
      </c>
      <c r="AI10" s="87"/>
      <c r="AJ10" s="106">
        <f>IF(OR($C10="",AJ$7=""),"",COUNTIFS($D10:$AH10,AJ$7)*INDEX(T_LEAVETYPE[DAY VALUE],1))</f>
        <v>0</v>
      </c>
      <c r="AK10" s="106">
        <f>IF(OR($C10="",AK$7=""),"",COUNTIFS($D10:$AH10,AK$7)*INDEX(T_LEAVETYPE[DAY VALUE],2))</f>
        <v>0</v>
      </c>
      <c r="AL10" s="106">
        <f>IF(OR($C10="",AL$7=""),"",COUNTIFS($D10:$AH10,AL$7)*INDEX(T_LEAVETYPE[DAY VALUE],3))</f>
        <v>0</v>
      </c>
      <c r="AM10" s="106">
        <f>IF(OR($C10="",AM$7=""),"",COUNTIFS($D10:$AH10,AM$7)*INDEX(T_LEAVETYPE[DAY VALUE],4))</f>
        <v>0</v>
      </c>
      <c r="AN10" s="107">
        <f>IF(OR($C10="",AN$7=""),"",COUNTIFS($D10:$AH10,AN$7)*INDEX(T_LEAVETYPE[DAY VALUE],5))</f>
        <v>0</v>
      </c>
      <c r="AO10" s="113">
        <f t="shared" si="2"/>
        <v>0</v>
      </c>
      <c r="AP10" s="114">
        <f t="shared" si="3"/>
        <v>22</v>
      </c>
    </row>
    <row r="11" spans="3:42" x14ac:dyDescent="0.25">
      <c r="C11" s="104" t="str">
        <f>IFERROR(INDEX(T_EMP[EMPLOYEE NAME],ROW(C11)-ROW($C$7)),"")</f>
        <v>Employee4</v>
      </c>
      <c r="D11" s="115" t="str">
        <f t="array" ref="D11">IFERROR(IF(D$7="","NA",IF(D$7&lt;INDEX(T_EMP[From Date],ROW($C11)-ROW($C$7)),"NE",IF(AND(INDEX(T_EMP[TERMINATION DATE],ROW($C11)-ROW($C$7))&gt;0,D$7&gt;INDEX(T_EMP[TERMINATION DATE],ROW($C11)-ROW($C$7))),"NE",IF(NOT(ISERROR(MATCH(D$7,L_HOLS,0))),"H",IF(INDEX(L_WKNDVAL,WEEKDAY(D$7,1))=1,"WKND",INDEX(T_LEAVE[LEAVE TYPE],SUMPRODUCT(--(T_LEAVE[EMPLOYEE NAME]=$C11),--(T_LEAVE[START DATE]&lt;=D$7),--(T_LEAVE[END DATE]&gt;=D$7),ROW(T_LEAVE[LEAVE TYPE]))-ROW(T_LEAVE[#Headers]))))))),"")</f>
        <v>WKND</v>
      </c>
      <c r="E11" s="112" t="str">
        <f t="array" ref="E11">IFERROR(IF(E$7="","NA",IF(E$7&lt;INDEX(T_EMP[From Date],ROW($C11)-ROW($C$7)),"NE",IF(AND(INDEX(T_EMP[TERMINATION DATE],ROW($C11)-ROW($C$7))&gt;0,E$7&gt;INDEX(T_EMP[TERMINATION DATE],ROW($C11)-ROW($C$7))),"NE",IF(NOT(ISERROR(MATCH(E$7,L_HOLS,0))),"H",IF(INDEX(L_WKNDVAL,WEEKDAY(E$7,1))=1,"WKND",INDEX(T_LEAVE[LEAVE TYPE],SUMPRODUCT(--(T_LEAVE[EMPLOYEE NAME]=$C11),--(T_LEAVE[START DATE]&lt;=E$7),--(T_LEAVE[END DATE]&gt;=E$7),ROW(T_LEAVE[LEAVE TYPE]))-ROW(T_LEAVE[#Headers]))))))),"")</f>
        <v/>
      </c>
      <c r="F11" s="112" t="str">
        <f t="array" ref="F11">IFERROR(IF(F$7="","NA",IF(F$7&lt;INDEX(T_EMP[From Date],ROW($C11)-ROW($C$7)),"NE",IF(AND(INDEX(T_EMP[TERMINATION DATE],ROW($C11)-ROW($C$7))&gt;0,F$7&gt;INDEX(T_EMP[TERMINATION DATE],ROW($C11)-ROW($C$7))),"NE",IF(NOT(ISERROR(MATCH(F$7,L_HOLS,0))),"H",IF(INDEX(L_WKNDVAL,WEEKDAY(F$7,1))=1,"WKND",INDEX(T_LEAVE[LEAVE TYPE],SUMPRODUCT(--(T_LEAVE[EMPLOYEE NAME]=$C11),--(T_LEAVE[START DATE]&lt;=F$7),--(T_LEAVE[END DATE]&gt;=F$7),ROW(T_LEAVE[LEAVE TYPE]))-ROW(T_LEAVE[#Headers]))))))),"")</f>
        <v/>
      </c>
      <c r="G11" s="112" t="str">
        <f t="array" ref="G11">IFERROR(IF(G$7="","NA",IF(G$7&lt;INDEX(T_EMP[From Date],ROW($C11)-ROW($C$7)),"NE",IF(AND(INDEX(T_EMP[TERMINATION DATE],ROW($C11)-ROW($C$7))&gt;0,G$7&gt;INDEX(T_EMP[TERMINATION DATE],ROW($C11)-ROW($C$7))),"NE",IF(NOT(ISERROR(MATCH(G$7,L_HOLS,0))),"H",IF(INDEX(L_WKNDVAL,WEEKDAY(G$7,1))=1,"WKND",INDEX(T_LEAVE[LEAVE TYPE],SUMPRODUCT(--(T_LEAVE[EMPLOYEE NAME]=$C11),--(T_LEAVE[START DATE]&lt;=G$7),--(T_LEAVE[END DATE]&gt;=G$7),ROW(T_LEAVE[LEAVE TYPE]))-ROW(T_LEAVE[#Headers]))))))),"")</f>
        <v/>
      </c>
      <c r="H11" s="112" t="str">
        <f t="array" ref="H11">IFERROR(IF(H$7="","NA",IF(H$7&lt;INDEX(T_EMP[From Date],ROW($C11)-ROW($C$7)),"NE",IF(AND(INDEX(T_EMP[TERMINATION DATE],ROW($C11)-ROW($C$7))&gt;0,H$7&gt;INDEX(T_EMP[TERMINATION DATE],ROW($C11)-ROW($C$7))),"NE",IF(NOT(ISERROR(MATCH(H$7,L_HOLS,0))),"H",IF(INDEX(L_WKNDVAL,WEEKDAY(H$7,1))=1,"WKND",INDEX(T_LEAVE[LEAVE TYPE],SUMPRODUCT(--(T_LEAVE[EMPLOYEE NAME]=$C11),--(T_LEAVE[START DATE]&lt;=H$7),--(T_LEAVE[END DATE]&gt;=H$7),ROW(T_LEAVE[LEAVE TYPE]))-ROW(T_LEAVE[#Headers]))))))),"")</f>
        <v/>
      </c>
      <c r="I11" s="112" t="str">
        <f t="array" ref="I11">IFERROR(IF(I$7="","NA",IF(I$7&lt;INDEX(T_EMP[From Date],ROW($C11)-ROW($C$7)),"NE",IF(AND(INDEX(T_EMP[TERMINATION DATE],ROW($C11)-ROW($C$7))&gt;0,I$7&gt;INDEX(T_EMP[TERMINATION DATE],ROW($C11)-ROW($C$7))),"NE",IF(NOT(ISERROR(MATCH(I$7,L_HOLS,0))),"H",IF(INDEX(L_WKNDVAL,WEEKDAY(I$7,1))=1,"WKND",INDEX(T_LEAVE[LEAVE TYPE],SUMPRODUCT(--(T_LEAVE[EMPLOYEE NAME]=$C11),--(T_LEAVE[START DATE]&lt;=I$7),--(T_LEAVE[END DATE]&gt;=I$7),ROW(T_LEAVE[LEAVE TYPE]))-ROW(T_LEAVE[#Headers]))))))),"")</f>
        <v/>
      </c>
      <c r="J11" s="112" t="str">
        <f t="array" ref="J11">IFERROR(IF(J$7="","NA",IF(J$7&lt;INDEX(T_EMP[From Date],ROW($C11)-ROW($C$7)),"NE",IF(AND(INDEX(T_EMP[TERMINATION DATE],ROW($C11)-ROW($C$7))&gt;0,J$7&gt;INDEX(T_EMP[TERMINATION DATE],ROW($C11)-ROW($C$7))),"NE",IF(NOT(ISERROR(MATCH(J$7,L_HOLS,0))),"H",IF(INDEX(L_WKNDVAL,WEEKDAY(J$7,1))=1,"WKND",INDEX(T_LEAVE[LEAVE TYPE],SUMPRODUCT(--(T_LEAVE[EMPLOYEE NAME]=$C11),--(T_LEAVE[START DATE]&lt;=J$7),--(T_LEAVE[END DATE]&gt;=J$7),ROW(T_LEAVE[LEAVE TYPE]))-ROW(T_LEAVE[#Headers]))))))),"")</f>
        <v>WKND</v>
      </c>
      <c r="K11" s="112" t="str">
        <f t="array" ref="K11">IFERROR(IF(K$7="","NA",IF(K$7&lt;INDEX(T_EMP[From Date],ROW($C11)-ROW($C$7)),"NE",IF(AND(INDEX(T_EMP[TERMINATION DATE],ROW($C11)-ROW($C$7))&gt;0,K$7&gt;INDEX(T_EMP[TERMINATION DATE],ROW($C11)-ROW($C$7))),"NE",IF(NOT(ISERROR(MATCH(K$7,L_HOLS,0))),"H",IF(INDEX(L_WKNDVAL,WEEKDAY(K$7,1))=1,"WKND",INDEX(T_LEAVE[LEAVE TYPE],SUMPRODUCT(--(T_LEAVE[EMPLOYEE NAME]=$C11),--(T_LEAVE[START DATE]&lt;=K$7),--(T_LEAVE[END DATE]&gt;=K$7),ROW(T_LEAVE[LEAVE TYPE]))-ROW(T_LEAVE[#Headers]))))))),"")</f>
        <v>WKND</v>
      </c>
      <c r="L11" s="112" t="str">
        <f t="array" ref="L11">IFERROR(IF(L$7="","NA",IF(L$7&lt;INDEX(T_EMP[From Date],ROW($C11)-ROW($C$7)),"NE",IF(AND(INDEX(T_EMP[TERMINATION DATE],ROW($C11)-ROW($C$7))&gt;0,L$7&gt;INDEX(T_EMP[TERMINATION DATE],ROW($C11)-ROW($C$7))),"NE",IF(NOT(ISERROR(MATCH(L$7,L_HOLS,0))),"H",IF(INDEX(L_WKNDVAL,WEEKDAY(L$7,1))=1,"WKND",INDEX(T_LEAVE[LEAVE TYPE],SUMPRODUCT(--(T_LEAVE[EMPLOYEE NAME]=$C11),--(T_LEAVE[START DATE]&lt;=L$7),--(T_LEAVE[END DATE]&gt;=L$7),ROW(T_LEAVE[LEAVE TYPE]))-ROW(T_LEAVE[#Headers]))))))),"")</f>
        <v/>
      </c>
      <c r="M11" s="112" t="str">
        <f t="array" ref="M11">IFERROR(IF(M$7="","NA",IF(M$7&lt;INDEX(T_EMP[From Date],ROW($C11)-ROW($C$7)),"NE",IF(AND(INDEX(T_EMP[TERMINATION DATE],ROW($C11)-ROW($C$7))&gt;0,M$7&gt;INDEX(T_EMP[TERMINATION DATE],ROW($C11)-ROW($C$7))),"NE",IF(NOT(ISERROR(MATCH(M$7,L_HOLS,0))),"H",IF(INDEX(L_WKNDVAL,WEEKDAY(M$7,1))=1,"WKND",INDEX(T_LEAVE[LEAVE TYPE],SUMPRODUCT(--(T_LEAVE[EMPLOYEE NAME]=$C11),--(T_LEAVE[START DATE]&lt;=M$7),--(T_LEAVE[END DATE]&gt;=M$7),ROW(T_LEAVE[LEAVE TYPE]))-ROW(T_LEAVE[#Headers]))))))),"")</f>
        <v/>
      </c>
      <c r="N11" s="112" t="str">
        <f t="array" ref="N11">IFERROR(IF(N$7="","NA",IF(N$7&lt;INDEX(T_EMP[From Date],ROW($C11)-ROW($C$7)),"NE",IF(AND(INDEX(T_EMP[TERMINATION DATE],ROW($C11)-ROW($C$7))&gt;0,N$7&gt;INDEX(T_EMP[TERMINATION DATE],ROW($C11)-ROW($C$7))),"NE",IF(NOT(ISERROR(MATCH(N$7,L_HOLS,0))),"H",IF(INDEX(L_WKNDVAL,WEEKDAY(N$7,1))=1,"WKND",INDEX(T_LEAVE[LEAVE TYPE],SUMPRODUCT(--(T_LEAVE[EMPLOYEE NAME]=$C11),--(T_LEAVE[START DATE]&lt;=N$7),--(T_LEAVE[END DATE]&gt;=N$7),ROW(T_LEAVE[LEAVE TYPE]))-ROW(T_LEAVE[#Headers]))))))),"")</f>
        <v/>
      </c>
      <c r="O11" s="112" t="str">
        <f t="array" ref="O11">IFERROR(IF(O$7="","NA",IF(O$7&lt;INDEX(T_EMP[From Date],ROW($C11)-ROW($C$7)),"NE",IF(AND(INDEX(T_EMP[TERMINATION DATE],ROW($C11)-ROW($C$7))&gt;0,O$7&gt;INDEX(T_EMP[TERMINATION DATE],ROW($C11)-ROW($C$7))),"NE",IF(NOT(ISERROR(MATCH(O$7,L_HOLS,0))),"H",IF(INDEX(L_WKNDVAL,WEEKDAY(O$7,1))=1,"WKND",INDEX(T_LEAVE[LEAVE TYPE],SUMPRODUCT(--(T_LEAVE[EMPLOYEE NAME]=$C11),--(T_LEAVE[START DATE]&lt;=O$7),--(T_LEAVE[END DATE]&gt;=O$7),ROW(T_LEAVE[LEAVE TYPE]))-ROW(T_LEAVE[#Headers]))))))),"")</f>
        <v/>
      </c>
      <c r="P11" s="112" t="str">
        <f t="array" ref="P11">IFERROR(IF(P$7="","NA",IF(P$7&lt;INDEX(T_EMP[From Date],ROW($C11)-ROW($C$7)),"NE",IF(AND(INDEX(T_EMP[TERMINATION DATE],ROW($C11)-ROW($C$7))&gt;0,P$7&gt;INDEX(T_EMP[TERMINATION DATE],ROW($C11)-ROW($C$7))),"NE",IF(NOT(ISERROR(MATCH(P$7,L_HOLS,0))),"H",IF(INDEX(L_WKNDVAL,WEEKDAY(P$7,1))=1,"WKND",INDEX(T_LEAVE[LEAVE TYPE],SUMPRODUCT(--(T_LEAVE[EMPLOYEE NAME]=$C11),--(T_LEAVE[START DATE]&lt;=P$7),--(T_LEAVE[END DATE]&gt;=P$7),ROW(T_LEAVE[LEAVE TYPE]))-ROW(T_LEAVE[#Headers]))))))),"")</f>
        <v/>
      </c>
      <c r="Q11" s="112" t="str">
        <f t="array" ref="Q11">IFERROR(IF(Q$7="","NA",IF(Q$7&lt;INDEX(T_EMP[From Date],ROW($C11)-ROW($C$7)),"NE",IF(AND(INDEX(T_EMP[TERMINATION DATE],ROW($C11)-ROW($C$7))&gt;0,Q$7&gt;INDEX(T_EMP[TERMINATION DATE],ROW($C11)-ROW($C$7))),"NE",IF(NOT(ISERROR(MATCH(Q$7,L_HOLS,0))),"H",IF(INDEX(L_WKNDVAL,WEEKDAY(Q$7,1))=1,"WKND",INDEX(T_LEAVE[LEAVE TYPE],SUMPRODUCT(--(T_LEAVE[EMPLOYEE NAME]=$C11),--(T_LEAVE[START DATE]&lt;=Q$7),--(T_LEAVE[END DATE]&gt;=Q$7),ROW(T_LEAVE[LEAVE TYPE]))-ROW(T_LEAVE[#Headers]))))))),"")</f>
        <v>WKND</v>
      </c>
      <c r="R11" s="112" t="str">
        <f t="array" ref="R11">IFERROR(IF(R$7="","NA",IF(R$7&lt;INDEX(T_EMP[From Date],ROW($C11)-ROW($C$7)),"NE",IF(AND(INDEX(T_EMP[TERMINATION DATE],ROW($C11)-ROW($C$7))&gt;0,R$7&gt;INDEX(T_EMP[TERMINATION DATE],ROW($C11)-ROW($C$7))),"NE",IF(NOT(ISERROR(MATCH(R$7,L_HOLS,0))),"H",IF(INDEX(L_WKNDVAL,WEEKDAY(R$7,1))=1,"WKND",INDEX(T_LEAVE[LEAVE TYPE],SUMPRODUCT(--(T_LEAVE[EMPLOYEE NAME]=$C11),--(T_LEAVE[START DATE]&lt;=R$7),--(T_LEAVE[END DATE]&gt;=R$7),ROW(T_LEAVE[LEAVE TYPE]))-ROW(T_LEAVE[#Headers]))))))),"")</f>
        <v>WKND</v>
      </c>
      <c r="S11" s="112" t="str">
        <f t="array" ref="S11">IFERROR(IF(S$7="","NA",IF(S$7&lt;INDEX(T_EMP[From Date],ROW($C11)-ROW($C$7)),"NE",IF(AND(INDEX(T_EMP[TERMINATION DATE],ROW($C11)-ROW($C$7))&gt;0,S$7&gt;INDEX(T_EMP[TERMINATION DATE],ROW($C11)-ROW($C$7))),"NE",IF(NOT(ISERROR(MATCH(S$7,L_HOLS,0))),"H",IF(INDEX(L_WKNDVAL,WEEKDAY(S$7,1))=1,"WKND",INDEX(T_LEAVE[LEAVE TYPE],SUMPRODUCT(--(T_LEAVE[EMPLOYEE NAME]=$C11),--(T_LEAVE[START DATE]&lt;=S$7),--(T_LEAVE[END DATE]&gt;=S$7),ROW(T_LEAVE[LEAVE TYPE]))-ROW(T_LEAVE[#Headers]))))))),"")</f>
        <v/>
      </c>
      <c r="T11" s="112" t="str">
        <f t="array" ref="T11">IFERROR(IF(T$7="","NA",IF(T$7&lt;INDEX(T_EMP[From Date],ROW($C11)-ROW($C$7)),"NE",IF(AND(INDEX(T_EMP[TERMINATION DATE],ROW($C11)-ROW($C$7))&gt;0,T$7&gt;INDEX(T_EMP[TERMINATION DATE],ROW($C11)-ROW($C$7))),"NE",IF(NOT(ISERROR(MATCH(T$7,L_HOLS,0))),"H",IF(INDEX(L_WKNDVAL,WEEKDAY(T$7,1))=1,"WKND",INDEX(T_LEAVE[LEAVE TYPE],SUMPRODUCT(--(T_LEAVE[EMPLOYEE NAME]=$C11),--(T_LEAVE[START DATE]&lt;=T$7),--(T_LEAVE[END DATE]&gt;=T$7),ROW(T_LEAVE[LEAVE TYPE]))-ROW(T_LEAVE[#Headers]))))))),"")</f>
        <v/>
      </c>
      <c r="U11" s="112" t="str">
        <f t="array" ref="U11">IFERROR(IF(U$7="","NA",IF(U$7&lt;INDEX(T_EMP[From Date],ROW($C11)-ROW($C$7)),"NE",IF(AND(INDEX(T_EMP[TERMINATION DATE],ROW($C11)-ROW($C$7))&gt;0,U$7&gt;INDEX(T_EMP[TERMINATION DATE],ROW($C11)-ROW($C$7))),"NE",IF(NOT(ISERROR(MATCH(U$7,L_HOLS,0))),"H",IF(INDEX(L_WKNDVAL,WEEKDAY(U$7,1))=1,"WKND",INDEX(T_LEAVE[LEAVE TYPE],SUMPRODUCT(--(T_LEAVE[EMPLOYEE NAME]=$C11),--(T_LEAVE[START DATE]&lt;=U$7),--(T_LEAVE[END DATE]&gt;=U$7),ROW(T_LEAVE[LEAVE TYPE]))-ROW(T_LEAVE[#Headers]))))))),"")</f>
        <v/>
      </c>
      <c r="V11" s="112" t="str">
        <f t="array" ref="V11">IFERROR(IF(V$7="","NA",IF(V$7&lt;INDEX(T_EMP[From Date],ROW($C11)-ROW($C$7)),"NE",IF(AND(INDEX(T_EMP[TERMINATION DATE],ROW($C11)-ROW($C$7))&gt;0,V$7&gt;INDEX(T_EMP[TERMINATION DATE],ROW($C11)-ROW($C$7))),"NE",IF(NOT(ISERROR(MATCH(V$7,L_HOLS,0))),"H",IF(INDEX(L_WKNDVAL,WEEKDAY(V$7,1))=1,"WKND",INDEX(T_LEAVE[LEAVE TYPE],SUMPRODUCT(--(T_LEAVE[EMPLOYEE NAME]=$C11),--(T_LEAVE[START DATE]&lt;=V$7),--(T_LEAVE[END DATE]&gt;=V$7),ROW(T_LEAVE[LEAVE TYPE]))-ROW(T_LEAVE[#Headers]))))))),"")</f>
        <v/>
      </c>
      <c r="W11" s="112" t="str">
        <f t="array" ref="W11">IFERROR(IF(W$7="","NA",IF(W$7&lt;INDEX(T_EMP[From Date],ROW($C11)-ROW($C$7)),"NE",IF(AND(INDEX(T_EMP[TERMINATION DATE],ROW($C11)-ROW($C$7))&gt;0,W$7&gt;INDEX(T_EMP[TERMINATION DATE],ROW($C11)-ROW($C$7))),"NE",IF(NOT(ISERROR(MATCH(W$7,L_HOLS,0))),"H",IF(INDEX(L_WKNDVAL,WEEKDAY(W$7,1))=1,"WKND",INDEX(T_LEAVE[LEAVE TYPE],SUMPRODUCT(--(T_LEAVE[EMPLOYEE NAME]=$C11),--(T_LEAVE[START DATE]&lt;=W$7),--(T_LEAVE[END DATE]&gt;=W$7),ROW(T_LEAVE[LEAVE TYPE]))-ROW(T_LEAVE[#Headers]))))))),"")</f>
        <v/>
      </c>
      <c r="X11" s="112" t="str">
        <f t="array" ref="X11">IFERROR(IF(X$7="","NA",IF(X$7&lt;INDEX(T_EMP[From Date],ROW($C11)-ROW($C$7)),"NE",IF(AND(INDEX(T_EMP[TERMINATION DATE],ROW($C11)-ROW($C$7))&gt;0,X$7&gt;INDEX(T_EMP[TERMINATION DATE],ROW($C11)-ROW($C$7))),"NE",IF(NOT(ISERROR(MATCH(X$7,L_HOLS,0))),"H",IF(INDEX(L_WKNDVAL,WEEKDAY(X$7,1))=1,"WKND",INDEX(T_LEAVE[LEAVE TYPE],SUMPRODUCT(--(T_LEAVE[EMPLOYEE NAME]=$C11),--(T_LEAVE[START DATE]&lt;=X$7),--(T_LEAVE[END DATE]&gt;=X$7),ROW(T_LEAVE[LEAVE TYPE]))-ROW(T_LEAVE[#Headers]))))))),"")</f>
        <v>WKND</v>
      </c>
      <c r="Y11" s="112" t="str">
        <f t="array" ref="Y11">IFERROR(IF(Y$7="","NA",IF(Y$7&lt;INDEX(T_EMP[From Date],ROW($C11)-ROW($C$7)),"NE",IF(AND(INDEX(T_EMP[TERMINATION DATE],ROW($C11)-ROW($C$7))&gt;0,Y$7&gt;INDEX(T_EMP[TERMINATION DATE],ROW($C11)-ROW($C$7))),"NE",IF(NOT(ISERROR(MATCH(Y$7,L_HOLS,0))),"H",IF(INDEX(L_WKNDVAL,WEEKDAY(Y$7,1))=1,"WKND",INDEX(T_LEAVE[LEAVE TYPE],SUMPRODUCT(--(T_LEAVE[EMPLOYEE NAME]=$C11),--(T_LEAVE[START DATE]&lt;=Y$7),--(T_LEAVE[END DATE]&gt;=Y$7),ROW(T_LEAVE[LEAVE TYPE]))-ROW(T_LEAVE[#Headers]))))))),"")</f>
        <v>WKND</v>
      </c>
      <c r="Z11" s="112" t="str">
        <f t="array" ref="Z11">IFERROR(IF(Z$7="","NA",IF(Z$7&lt;INDEX(T_EMP[From Date],ROW($C11)-ROW($C$7)),"NE",IF(AND(INDEX(T_EMP[TERMINATION DATE],ROW($C11)-ROW($C$7))&gt;0,Z$7&gt;INDEX(T_EMP[TERMINATION DATE],ROW($C11)-ROW($C$7))),"NE",IF(NOT(ISERROR(MATCH(Z$7,L_HOLS,0))),"H",IF(INDEX(L_WKNDVAL,WEEKDAY(Z$7,1))=1,"WKND",INDEX(T_LEAVE[LEAVE TYPE],SUMPRODUCT(--(T_LEAVE[EMPLOYEE NAME]=$C11),--(T_LEAVE[START DATE]&lt;=Z$7),--(T_LEAVE[END DATE]&gt;=Z$7),ROW(T_LEAVE[LEAVE TYPE]))-ROW(T_LEAVE[#Headers]))))))),"")</f>
        <v/>
      </c>
      <c r="AA11" s="112" t="str">
        <f t="array" ref="AA11">IFERROR(IF(AA$7="","NA",IF(AA$7&lt;INDEX(T_EMP[From Date],ROW($C11)-ROW($C$7)),"NE",IF(AND(INDEX(T_EMP[TERMINATION DATE],ROW($C11)-ROW($C$7))&gt;0,AA$7&gt;INDEX(T_EMP[TERMINATION DATE],ROW($C11)-ROW($C$7))),"NE",IF(NOT(ISERROR(MATCH(AA$7,L_HOLS,0))),"H",IF(INDEX(L_WKNDVAL,WEEKDAY(AA$7,1))=1,"WKND",INDEX(T_LEAVE[LEAVE TYPE],SUMPRODUCT(--(T_LEAVE[EMPLOYEE NAME]=$C11),--(T_LEAVE[START DATE]&lt;=AA$7),--(T_LEAVE[END DATE]&gt;=AA$7),ROW(T_LEAVE[LEAVE TYPE]))-ROW(T_LEAVE[#Headers]))))))),"")</f>
        <v/>
      </c>
      <c r="AB11" s="112" t="str">
        <f t="array" ref="AB11">IFERROR(IF(AB$7="","NA",IF(AB$7&lt;INDEX(T_EMP[From Date],ROW($C11)-ROW($C$7)),"NE",IF(AND(INDEX(T_EMP[TERMINATION DATE],ROW($C11)-ROW($C$7))&gt;0,AB$7&gt;INDEX(T_EMP[TERMINATION DATE],ROW($C11)-ROW($C$7))),"NE",IF(NOT(ISERROR(MATCH(AB$7,L_HOLS,0))),"H",IF(INDEX(L_WKNDVAL,WEEKDAY(AB$7,1))=1,"WKND",INDEX(T_LEAVE[LEAVE TYPE],SUMPRODUCT(--(T_LEAVE[EMPLOYEE NAME]=$C11),--(T_LEAVE[START DATE]&lt;=AB$7),--(T_LEAVE[END DATE]&gt;=AB$7),ROW(T_LEAVE[LEAVE TYPE]))-ROW(T_LEAVE[#Headers]))))))),"")</f>
        <v/>
      </c>
      <c r="AC11" s="112" t="str">
        <f t="array" ref="AC11">IFERROR(IF(AC$7="","NA",IF(AC$7&lt;INDEX(T_EMP[From Date],ROW($C11)-ROW($C$7)),"NE",IF(AND(INDEX(T_EMP[TERMINATION DATE],ROW($C11)-ROW($C$7))&gt;0,AC$7&gt;INDEX(T_EMP[TERMINATION DATE],ROW($C11)-ROW($C$7))),"NE",IF(NOT(ISERROR(MATCH(AC$7,L_HOLS,0))),"H",IF(INDEX(L_WKNDVAL,WEEKDAY(AC$7,1))=1,"WKND",INDEX(T_LEAVE[LEAVE TYPE],SUMPRODUCT(--(T_LEAVE[EMPLOYEE NAME]=$C11),--(T_LEAVE[START DATE]&lt;=AC$7),--(T_LEAVE[END DATE]&gt;=AC$7),ROW(T_LEAVE[LEAVE TYPE]))-ROW(T_LEAVE[#Headers]))))))),"")</f>
        <v/>
      </c>
      <c r="AD11" s="112" t="str">
        <f t="array" ref="AD11">IFERROR(IF(AD$7="","NA",IF(AD$7&lt;INDEX(T_EMP[From Date],ROW($C11)-ROW($C$7)),"NE",IF(AND(INDEX(T_EMP[TERMINATION DATE],ROW($C11)-ROW($C$7))&gt;0,AD$7&gt;INDEX(T_EMP[TERMINATION DATE],ROW($C11)-ROW($C$7))),"NE",IF(NOT(ISERROR(MATCH(AD$7,L_HOLS,0))),"H",IF(INDEX(L_WKNDVAL,WEEKDAY(AD$7,1))=1,"WKND",INDEX(T_LEAVE[LEAVE TYPE],SUMPRODUCT(--(T_LEAVE[EMPLOYEE NAME]=$C11),--(T_LEAVE[START DATE]&lt;=AD$7),--(T_LEAVE[END DATE]&gt;=AD$7),ROW(T_LEAVE[LEAVE TYPE]))-ROW(T_LEAVE[#Headers]))))))),"")</f>
        <v/>
      </c>
      <c r="AE11" s="112" t="str">
        <f t="array" ref="AE11">IFERROR(IF(AE$7="","NA",IF(AE$7&lt;INDEX(T_EMP[From Date],ROW($C11)-ROW($C$7)),"NE",IF(AND(INDEX(T_EMP[TERMINATION DATE],ROW($C11)-ROW($C$7))&gt;0,AE$7&gt;INDEX(T_EMP[TERMINATION DATE],ROW($C11)-ROW($C$7))),"NE",IF(NOT(ISERROR(MATCH(AE$7,L_HOLS,0))),"H",IF(INDEX(L_WKNDVAL,WEEKDAY(AE$7,1))=1,"WKND",INDEX(T_LEAVE[LEAVE TYPE],SUMPRODUCT(--(T_LEAVE[EMPLOYEE NAME]=$C11),--(T_LEAVE[START DATE]&lt;=AE$7),--(T_LEAVE[END DATE]&gt;=AE$7),ROW(T_LEAVE[LEAVE TYPE]))-ROW(T_LEAVE[#Headers]))))))),"")</f>
        <v>WKND</v>
      </c>
      <c r="AF11" s="112" t="str">
        <f t="array" ref="AF11">IFERROR(IF(AF$7="","NA",IF(AF$7&lt;INDEX(T_EMP[From Date],ROW($C11)-ROW($C$7)),"NE",IF(AND(INDEX(T_EMP[TERMINATION DATE],ROW($C11)-ROW($C$7))&gt;0,AF$7&gt;INDEX(T_EMP[TERMINATION DATE],ROW($C11)-ROW($C$7))),"NE",IF(NOT(ISERROR(MATCH(AF$7,L_HOLS,0))),"H",IF(INDEX(L_WKNDVAL,WEEKDAY(AF$7,1))=1,"WKND",INDEX(T_LEAVE[LEAVE TYPE],SUMPRODUCT(--(T_LEAVE[EMPLOYEE NAME]=$C11),--(T_LEAVE[START DATE]&lt;=AF$7),--(T_LEAVE[END DATE]&gt;=AF$7),ROW(T_LEAVE[LEAVE TYPE]))-ROW(T_LEAVE[#Headers]))))))),"")</f>
        <v>WKND</v>
      </c>
      <c r="AG11" s="112" t="str">
        <f t="array" ref="AG11">IFERROR(IF(AG$7="","NA",IF(AG$7&lt;INDEX(T_EMP[From Date],ROW($C11)-ROW($C$7)),"NE",IF(AND(INDEX(T_EMP[TERMINATION DATE],ROW($C11)-ROW($C$7))&gt;0,AG$7&gt;INDEX(T_EMP[TERMINATION DATE],ROW($C11)-ROW($C$7))),"NE",IF(NOT(ISERROR(MATCH(AG$7,L_HOLS,0))),"H",IF(INDEX(L_WKNDVAL,WEEKDAY(AG$7,1))=1,"WKND",INDEX(T_LEAVE[LEAVE TYPE],SUMPRODUCT(--(T_LEAVE[EMPLOYEE NAME]=$C11),--(T_LEAVE[START DATE]&lt;=AG$7),--(T_LEAVE[END DATE]&gt;=AG$7),ROW(T_LEAVE[LEAVE TYPE]))-ROW(T_LEAVE[#Headers]))))))),"")</f>
        <v/>
      </c>
      <c r="AH11" s="112" t="str">
        <f t="array" ref="AH11">IFERROR(IF(AH$7="","NA",IF(AH$7&lt;INDEX(T_EMP[From Date],ROW($C11)-ROW($C$7)),"NE",IF(AND(INDEX(T_EMP[TERMINATION DATE],ROW($C11)-ROW($C$7))&gt;0,AH$7&gt;INDEX(T_EMP[TERMINATION DATE],ROW($C11)-ROW($C$7))),"NE",IF(NOT(ISERROR(MATCH(AH$7,L_HOLS,0))),"H",IF(INDEX(L_WKNDVAL,WEEKDAY(AH$7,1))=1,"WKND",INDEX(T_LEAVE[LEAVE TYPE],SUMPRODUCT(--(T_LEAVE[EMPLOYEE NAME]=$C11),--(T_LEAVE[START DATE]&lt;=AH$7),--(T_LEAVE[END DATE]&gt;=AH$7),ROW(T_LEAVE[LEAVE TYPE]))-ROW(T_LEAVE[#Headers]))))))),"")</f>
        <v/>
      </c>
      <c r="AI11" s="87"/>
      <c r="AJ11" s="106">
        <f>IF(OR($C11="",AJ$7=""),"",COUNTIFS($D11:$AH11,AJ$7)*INDEX(T_LEAVETYPE[DAY VALUE],1))</f>
        <v>0</v>
      </c>
      <c r="AK11" s="106">
        <f>IF(OR($C11="",AK$7=""),"",COUNTIFS($D11:$AH11,AK$7)*INDEX(T_LEAVETYPE[DAY VALUE],2))</f>
        <v>0</v>
      </c>
      <c r="AL11" s="106">
        <f>IF(OR($C11="",AL$7=""),"",COUNTIFS($D11:$AH11,AL$7)*INDEX(T_LEAVETYPE[DAY VALUE],3))</f>
        <v>0</v>
      </c>
      <c r="AM11" s="106">
        <f>IF(OR($C11="",AM$7=""),"",COUNTIFS($D11:$AH11,AM$7)*INDEX(T_LEAVETYPE[DAY VALUE],4))</f>
        <v>0</v>
      </c>
      <c r="AN11" s="107">
        <f>IF(OR($C11="",AN$7=""),"",COUNTIFS($D11:$AH11,AN$7)*INDEX(T_LEAVETYPE[DAY VALUE],5))</f>
        <v>0</v>
      </c>
      <c r="AO11" s="113">
        <f t="shared" si="2"/>
        <v>0</v>
      </c>
      <c r="AP11" s="114">
        <f t="shared" si="3"/>
        <v>22</v>
      </c>
    </row>
    <row r="12" spans="3:42" x14ac:dyDescent="0.25">
      <c r="C12" s="104" t="str">
        <f>IFERROR(INDEX(T_EMP[EMPLOYEE NAME],ROW(C12)-ROW($C$7)),"")</f>
        <v>Employee5</v>
      </c>
      <c r="D12" s="115" t="str">
        <f t="array" ref="D12">IFERROR(IF(D$7="","NA",IF(D$7&lt;INDEX(T_EMP[From Date],ROW($C12)-ROW($C$7)),"NE",IF(AND(INDEX(T_EMP[TERMINATION DATE],ROW($C12)-ROW($C$7))&gt;0,D$7&gt;INDEX(T_EMP[TERMINATION DATE],ROW($C12)-ROW($C$7))),"NE",IF(NOT(ISERROR(MATCH(D$7,L_HOLS,0))),"H",IF(INDEX(L_WKNDVAL,WEEKDAY(D$7,1))=1,"WKND",INDEX(T_LEAVE[LEAVE TYPE],SUMPRODUCT(--(T_LEAVE[EMPLOYEE NAME]=$C12),--(T_LEAVE[START DATE]&lt;=D$7),--(T_LEAVE[END DATE]&gt;=D$7),ROW(T_LEAVE[LEAVE TYPE]))-ROW(T_LEAVE[#Headers]))))))),"")</f>
        <v>WKND</v>
      </c>
      <c r="E12" s="112" t="str">
        <f t="array" ref="E12">IFERROR(IF(E$7="","NA",IF(E$7&lt;INDEX(T_EMP[From Date],ROW($C12)-ROW($C$7)),"NE",IF(AND(INDEX(T_EMP[TERMINATION DATE],ROW($C12)-ROW($C$7))&gt;0,E$7&gt;INDEX(T_EMP[TERMINATION DATE],ROW($C12)-ROW($C$7))),"NE",IF(NOT(ISERROR(MATCH(E$7,L_HOLS,0))),"H",IF(INDEX(L_WKNDVAL,WEEKDAY(E$7,1))=1,"WKND",INDEX(T_LEAVE[LEAVE TYPE],SUMPRODUCT(--(T_LEAVE[EMPLOYEE NAME]=$C12),--(T_LEAVE[START DATE]&lt;=E$7),--(T_LEAVE[END DATE]&gt;=E$7),ROW(T_LEAVE[LEAVE TYPE]))-ROW(T_LEAVE[#Headers]))))))),"")</f>
        <v/>
      </c>
      <c r="F12" s="112" t="str">
        <f t="array" ref="F12">IFERROR(IF(F$7="","NA",IF(F$7&lt;INDEX(T_EMP[From Date],ROW($C12)-ROW($C$7)),"NE",IF(AND(INDEX(T_EMP[TERMINATION DATE],ROW($C12)-ROW($C$7))&gt;0,F$7&gt;INDEX(T_EMP[TERMINATION DATE],ROW($C12)-ROW($C$7))),"NE",IF(NOT(ISERROR(MATCH(F$7,L_HOLS,0))),"H",IF(INDEX(L_WKNDVAL,WEEKDAY(F$7,1))=1,"WKND",INDEX(T_LEAVE[LEAVE TYPE],SUMPRODUCT(--(T_LEAVE[EMPLOYEE NAME]=$C12),--(T_LEAVE[START DATE]&lt;=F$7),--(T_LEAVE[END DATE]&gt;=F$7),ROW(T_LEAVE[LEAVE TYPE]))-ROW(T_LEAVE[#Headers]))))))),"")</f>
        <v/>
      </c>
      <c r="G12" s="112" t="str">
        <f t="array" ref="G12">IFERROR(IF(G$7="","NA",IF(G$7&lt;INDEX(T_EMP[From Date],ROW($C12)-ROW($C$7)),"NE",IF(AND(INDEX(T_EMP[TERMINATION DATE],ROW($C12)-ROW($C$7))&gt;0,G$7&gt;INDEX(T_EMP[TERMINATION DATE],ROW($C12)-ROW($C$7))),"NE",IF(NOT(ISERROR(MATCH(G$7,L_HOLS,0))),"H",IF(INDEX(L_WKNDVAL,WEEKDAY(G$7,1))=1,"WKND",INDEX(T_LEAVE[LEAVE TYPE],SUMPRODUCT(--(T_LEAVE[EMPLOYEE NAME]=$C12),--(T_LEAVE[START DATE]&lt;=G$7),--(T_LEAVE[END DATE]&gt;=G$7),ROW(T_LEAVE[LEAVE TYPE]))-ROW(T_LEAVE[#Headers]))))))),"")</f>
        <v/>
      </c>
      <c r="H12" s="112" t="str">
        <f t="array" ref="H12">IFERROR(IF(H$7="","NA",IF(H$7&lt;INDEX(T_EMP[From Date],ROW($C12)-ROW($C$7)),"NE",IF(AND(INDEX(T_EMP[TERMINATION DATE],ROW($C12)-ROW($C$7))&gt;0,H$7&gt;INDEX(T_EMP[TERMINATION DATE],ROW($C12)-ROW($C$7))),"NE",IF(NOT(ISERROR(MATCH(H$7,L_HOLS,0))),"H",IF(INDEX(L_WKNDVAL,WEEKDAY(H$7,1))=1,"WKND",INDEX(T_LEAVE[LEAVE TYPE],SUMPRODUCT(--(T_LEAVE[EMPLOYEE NAME]=$C12),--(T_LEAVE[START DATE]&lt;=H$7),--(T_LEAVE[END DATE]&gt;=H$7),ROW(T_LEAVE[LEAVE TYPE]))-ROW(T_LEAVE[#Headers]))))))),"")</f>
        <v/>
      </c>
      <c r="I12" s="112" t="str">
        <f t="array" ref="I12">IFERROR(IF(I$7="","NA",IF(I$7&lt;INDEX(T_EMP[From Date],ROW($C12)-ROW($C$7)),"NE",IF(AND(INDEX(T_EMP[TERMINATION DATE],ROW($C12)-ROW($C$7))&gt;0,I$7&gt;INDEX(T_EMP[TERMINATION DATE],ROW($C12)-ROW($C$7))),"NE",IF(NOT(ISERROR(MATCH(I$7,L_HOLS,0))),"H",IF(INDEX(L_WKNDVAL,WEEKDAY(I$7,1))=1,"WKND",INDEX(T_LEAVE[LEAVE TYPE],SUMPRODUCT(--(T_LEAVE[EMPLOYEE NAME]=$C12),--(T_LEAVE[START DATE]&lt;=I$7),--(T_LEAVE[END DATE]&gt;=I$7),ROW(T_LEAVE[LEAVE TYPE]))-ROW(T_LEAVE[#Headers]))))))),"")</f>
        <v/>
      </c>
      <c r="J12" s="112" t="str">
        <f t="array" ref="J12">IFERROR(IF(J$7="","NA",IF(J$7&lt;INDEX(T_EMP[From Date],ROW($C12)-ROW($C$7)),"NE",IF(AND(INDEX(T_EMP[TERMINATION DATE],ROW($C12)-ROW($C$7))&gt;0,J$7&gt;INDEX(T_EMP[TERMINATION DATE],ROW($C12)-ROW($C$7))),"NE",IF(NOT(ISERROR(MATCH(J$7,L_HOLS,0))),"H",IF(INDEX(L_WKNDVAL,WEEKDAY(J$7,1))=1,"WKND",INDEX(T_LEAVE[LEAVE TYPE],SUMPRODUCT(--(T_LEAVE[EMPLOYEE NAME]=$C12),--(T_LEAVE[START DATE]&lt;=J$7),--(T_LEAVE[END DATE]&gt;=J$7),ROW(T_LEAVE[LEAVE TYPE]))-ROW(T_LEAVE[#Headers]))))))),"")</f>
        <v>WKND</v>
      </c>
      <c r="K12" s="112" t="str">
        <f t="array" ref="K12">IFERROR(IF(K$7="","NA",IF(K$7&lt;INDEX(T_EMP[From Date],ROW($C12)-ROW($C$7)),"NE",IF(AND(INDEX(T_EMP[TERMINATION DATE],ROW($C12)-ROW($C$7))&gt;0,K$7&gt;INDEX(T_EMP[TERMINATION DATE],ROW($C12)-ROW($C$7))),"NE",IF(NOT(ISERROR(MATCH(K$7,L_HOLS,0))),"H",IF(INDEX(L_WKNDVAL,WEEKDAY(K$7,1))=1,"WKND",INDEX(T_LEAVE[LEAVE TYPE],SUMPRODUCT(--(T_LEAVE[EMPLOYEE NAME]=$C12),--(T_LEAVE[START DATE]&lt;=K$7),--(T_LEAVE[END DATE]&gt;=K$7),ROW(T_LEAVE[LEAVE TYPE]))-ROW(T_LEAVE[#Headers]))))))),"")</f>
        <v>WKND</v>
      </c>
      <c r="L12" s="112" t="str">
        <f t="array" ref="L12">IFERROR(IF(L$7="","NA",IF(L$7&lt;INDEX(T_EMP[From Date],ROW($C12)-ROW($C$7)),"NE",IF(AND(INDEX(T_EMP[TERMINATION DATE],ROW($C12)-ROW($C$7))&gt;0,L$7&gt;INDEX(T_EMP[TERMINATION DATE],ROW($C12)-ROW($C$7))),"NE",IF(NOT(ISERROR(MATCH(L$7,L_HOLS,0))),"H",IF(INDEX(L_WKNDVAL,WEEKDAY(L$7,1))=1,"WKND",INDEX(T_LEAVE[LEAVE TYPE],SUMPRODUCT(--(T_LEAVE[EMPLOYEE NAME]=$C12),--(T_LEAVE[START DATE]&lt;=L$7),--(T_LEAVE[END DATE]&gt;=L$7),ROW(T_LEAVE[LEAVE TYPE]))-ROW(T_LEAVE[#Headers]))))))),"")</f>
        <v/>
      </c>
      <c r="M12" s="112" t="str">
        <f t="array" ref="M12">IFERROR(IF(M$7="","NA",IF(M$7&lt;INDEX(T_EMP[From Date],ROW($C12)-ROW($C$7)),"NE",IF(AND(INDEX(T_EMP[TERMINATION DATE],ROW($C12)-ROW($C$7))&gt;0,M$7&gt;INDEX(T_EMP[TERMINATION DATE],ROW($C12)-ROW($C$7))),"NE",IF(NOT(ISERROR(MATCH(M$7,L_HOLS,0))),"H",IF(INDEX(L_WKNDVAL,WEEKDAY(M$7,1))=1,"WKND",INDEX(T_LEAVE[LEAVE TYPE],SUMPRODUCT(--(T_LEAVE[EMPLOYEE NAME]=$C12),--(T_LEAVE[START DATE]&lt;=M$7),--(T_LEAVE[END DATE]&gt;=M$7),ROW(T_LEAVE[LEAVE TYPE]))-ROW(T_LEAVE[#Headers]))))))),"")</f>
        <v/>
      </c>
      <c r="N12" s="112" t="str">
        <f t="array" ref="N12">IFERROR(IF(N$7="","NA",IF(N$7&lt;INDEX(T_EMP[From Date],ROW($C12)-ROW($C$7)),"NE",IF(AND(INDEX(T_EMP[TERMINATION DATE],ROW($C12)-ROW($C$7))&gt;0,N$7&gt;INDEX(T_EMP[TERMINATION DATE],ROW($C12)-ROW($C$7))),"NE",IF(NOT(ISERROR(MATCH(N$7,L_HOLS,0))),"H",IF(INDEX(L_WKNDVAL,WEEKDAY(N$7,1))=1,"WKND",INDEX(T_LEAVE[LEAVE TYPE],SUMPRODUCT(--(T_LEAVE[EMPLOYEE NAME]=$C12),--(T_LEAVE[START DATE]&lt;=N$7),--(T_LEAVE[END DATE]&gt;=N$7),ROW(T_LEAVE[LEAVE TYPE]))-ROW(T_LEAVE[#Headers]))))))),"")</f>
        <v/>
      </c>
      <c r="O12" s="112" t="str">
        <f t="array" ref="O12">IFERROR(IF(O$7="","NA",IF(O$7&lt;INDEX(T_EMP[From Date],ROW($C12)-ROW($C$7)),"NE",IF(AND(INDEX(T_EMP[TERMINATION DATE],ROW($C12)-ROW($C$7))&gt;0,O$7&gt;INDEX(T_EMP[TERMINATION DATE],ROW($C12)-ROW($C$7))),"NE",IF(NOT(ISERROR(MATCH(O$7,L_HOLS,0))),"H",IF(INDEX(L_WKNDVAL,WEEKDAY(O$7,1))=1,"WKND",INDEX(T_LEAVE[LEAVE TYPE],SUMPRODUCT(--(T_LEAVE[EMPLOYEE NAME]=$C12),--(T_LEAVE[START DATE]&lt;=O$7),--(T_LEAVE[END DATE]&gt;=O$7),ROW(T_LEAVE[LEAVE TYPE]))-ROW(T_LEAVE[#Headers]))))))),"")</f>
        <v/>
      </c>
      <c r="P12" s="112" t="str">
        <f t="array" ref="P12">IFERROR(IF(P$7="","NA",IF(P$7&lt;INDEX(T_EMP[From Date],ROW($C12)-ROW($C$7)),"NE",IF(AND(INDEX(T_EMP[TERMINATION DATE],ROW($C12)-ROW($C$7))&gt;0,P$7&gt;INDEX(T_EMP[TERMINATION DATE],ROW($C12)-ROW($C$7))),"NE",IF(NOT(ISERROR(MATCH(P$7,L_HOLS,0))),"H",IF(INDEX(L_WKNDVAL,WEEKDAY(P$7,1))=1,"WKND",INDEX(T_LEAVE[LEAVE TYPE],SUMPRODUCT(--(T_LEAVE[EMPLOYEE NAME]=$C12),--(T_LEAVE[START DATE]&lt;=P$7),--(T_LEAVE[END DATE]&gt;=P$7),ROW(T_LEAVE[LEAVE TYPE]))-ROW(T_LEAVE[#Headers]))))))),"")</f>
        <v/>
      </c>
      <c r="Q12" s="112" t="str">
        <f t="array" ref="Q12">IFERROR(IF(Q$7="","NA",IF(Q$7&lt;INDEX(T_EMP[From Date],ROW($C12)-ROW($C$7)),"NE",IF(AND(INDEX(T_EMP[TERMINATION DATE],ROW($C12)-ROW($C$7))&gt;0,Q$7&gt;INDEX(T_EMP[TERMINATION DATE],ROW($C12)-ROW($C$7))),"NE",IF(NOT(ISERROR(MATCH(Q$7,L_HOLS,0))),"H",IF(INDEX(L_WKNDVAL,WEEKDAY(Q$7,1))=1,"WKND",INDEX(T_LEAVE[LEAVE TYPE],SUMPRODUCT(--(T_LEAVE[EMPLOYEE NAME]=$C12),--(T_LEAVE[START DATE]&lt;=Q$7),--(T_LEAVE[END DATE]&gt;=Q$7),ROW(T_LEAVE[LEAVE TYPE]))-ROW(T_LEAVE[#Headers]))))))),"")</f>
        <v>WKND</v>
      </c>
      <c r="R12" s="112" t="str">
        <f t="array" ref="R12">IFERROR(IF(R$7="","NA",IF(R$7&lt;INDEX(T_EMP[From Date],ROW($C12)-ROW($C$7)),"NE",IF(AND(INDEX(T_EMP[TERMINATION DATE],ROW($C12)-ROW($C$7))&gt;0,R$7&gt;INDEX(T_EMP[TERMINATION DATE],ROW($C12)-ROW($C$7))),"NE",IF(NOT(ISERROR(MATCH(R$7,L_HOLS,0))),"H",IF(INDEX(L_WKNDVAL,WEEKDAY(R$7,1))=1,"WKND",INDEX(T_LEAVE[LEAVE TYPE],SUMPRODUCT(--(T_LEAVE[EMPLOYEE NAME]=$C12),--(T_LEAVE[START DATE]&lt;=R$7),--(T_LEAVE[END DATE]&gt;=R$7),ROW(T_LEAVE[LEAVE TYPE]))-ROW(T_LEAVE[#Headers]))))))),"")</f>
        <v>WKND</v>
      </c>
      <c r="S12" s="112" t="str">
        <f t="array" ref="S12">IFERROR(IF(S$7="","NA",IF(S$7&lt;INDEX(T_EMP[From Date],ROW($C12)-ROW($C$7)),"NE",IF(AND(INDEX(T_EMP[TERMINATION DATE],ROW($C12)-ROW($C$7))&gt;0,S$7&gt;INDEX(T_EMP[TERMINATION DATE],ROW($C12)-ROW($C$7))),"NE",IF(NOT(ISERROR(MATCH(S$7,L_HOLS,0))),"H",IF(INDEX(L_WKNDVAL,WEEKDAY(S$7,1))=1,"WKND",INDEX(T_LEAVE[LEAVE TYPE],SUMPRODUCT(--(T_LEAVE[EMPLOYEE NAME]=$C12),--(T_LEAVE[START DATE]&lt;=S$7),--(T_LEAVE[END DATE]&gt;=S$7),ROW(T_LEAVE[LEAVE TYPE]))-ROW(T_LEAVE[#Headers]))))))),"")</f>
        <v/>
      </c>
      <c r="T12" s="112" t="str">
        <f t="array" ref="T12">IFERROR(IF(T$7="","NA",IF(T$7&lt;INDEX(T_EMP[From Date],ROW($C12)-ROW($C$7)),"NE",IF(AND(INDEX(T_EMP[TERMINATION DATE],ROW($C12)-ROW($C$7))&gt;0,T$7&gt;INDEX(T_EMP[TERMINATION DATE],ROW($C12)-ROW($C$7))),"NE",IF(NOT(ISERROR(MATCH(T$7,L_HOLS,0))),"H",IF(INDEX(L_WKNDVAL,WEEKDAY(T$7,1))=1,"WKND",INDEX(T_LEAVE[LEAVE TYPE],SUMPRODUCT(--(T_LEAVE[EMPLOYEE NAME]=$C12),--(T_LEAVE[START DATE]&lt;=T$7),--(T_LEAVE[END DATE]&gt;=T$7),ROW(T_LEAVE[LEAVE TYPE]))-ROW(T_LEAVE[#Headers]))))))),"")</f>
        <v/>
      </c>
      <c r="U12" s="112" t="str">
        <f t="array" ref="U12">IFERROR(IF(U$7="","NA",IF(U$7&lt;INDEX(T_EMP[From Date],ROW($C12)-ROW($C$7)),"NE",IF(AND(INDEX(T_EMP[TERMINATION DATE],ROW($C12)-ROW($C$7))&gt;0,U$7&gt;INDEX(T_EMP[TERMINATION DATE],ROW($C12)-ROW($C$7))),"NE",IF(NOT(ISERROR(MATCH(U$7,L_HOLS,0))),"H",IF(INDEX(L_WKNDVAL,WEEKDAY(U$7,1))=1,"WKND",INDEX(T_LEAVE[LEAVE TYPE],SUMPRODUCT(--(T_LEAVE[EMPLOYEE NAME]=$C12),--(T_LEAVE[START DATE]&lt;=U$7),--(T_LEAVE[END DATE]&gt;=U$7),ROW(T_LEAVE[LEAVE TYPE]))-ROW(T_LEAVE[#Headers]))))))),"")</f>
        <v/>
      </c>
      <c r="V12" s="112" t="str">
        <f t="array" ref="V12">IFERROR(IF(V$7="","NA",IF(V$7&lt;INDEX(T_EMP[From Date],ROW($C12)-ROW($C$7)),"NE",IF(AND(INDEX(T_EMP[TERMINATION DATE],ROW($C12)-ROW($C$7))&gt;0,V$7&gt;INDEX(T_EMP[TERMINATION DATE],ROW($C12)-ROW($C$7))),"NE",IF(NOT(ISERROR(MATCH(V$7,L_HOLS,0))),"H",IF(INDEX(L_WKNDVAL,WEEKDAY(V$7,1))=1,"WKND",INDEX(T_LEAVE[LEAVE TYPE],SUMPRODUCT(--(T_LEAVE[EMPLOYEE NAME]=$C12),--(T_LEAVE[START DATE]&lt;=V$7),--(T_LEAVE[END DATE]&gt;=V$7),ROW(T_LEAVE[LEAVE TYPE]))-ROW(T_LEAVE[#Headers]))))))),"")</f>
        <v/>
      </c>
      <c r="W12" s="112" t="str">
        <f t="array" ref="W12">IFERROR(IF(W$7="","NA",IF(W$7&lt;INDEX(T_EMP[From Date],ROW($C12)-ROW($C$7)),"NE",IF(AND(INDEX(T_EMP[TERMINATION DATE],ROW($C12)-ROW($C$7))&gt;0,W$7&gt;INDEX(T_EMP[TERMINATION DATE],ROW($C12)-ROW($C$7))),"NE",IF(NOT(ISERROR(MATCH(W$7,L_HOLS,0))),"H",IF(INDEX(L_WKNDVAL,WEEKDAY(W$7,1))=1,"WKND",INDEX(T_LEAVE[LEAVE TYPE],SUMPRODUCT(--(T_LEAVE[EMPLOYEE NAME]=$C12),--(T_LEAVE[START DATE]&lt;=W$7),--(T_LEAVE[END DATE]&gt;=W$7),ROW(T_LEAVE[LEAVE TYPE]))-ROW(T_LEAVE[#Headers]))))))),"")</f>
        <v/>
      </c>
      <c r="X12" s="112" t="str">
        <f t="array" ref="X12">IFERROR(IF(X$7="","NA",IF(X$7&lt;INDEX(T_EMP[From Date],ROW($C12)-ROW($C$7)),"NE",IF(AND(INDEX(T_EMP[TERMINATION DATE],ROW($C12)-ROW($C$7))&gt;0,X$7&gt;INDEX(T_EMP[TERMINATION DATE],ROW($C12)-ROW($C$7))),"NE",IF(NOT(ISERROR(MATCH(X$7,L_HOLS,0))),"H",IF(INDEX(L_WKNDVAL,WEEKDAY(X$7,1))=1,"WKND",INDEX(T_LEAVE[LEAVE TYPE],SUMPRODUCT(--(T_LEAVE[EMPLOYEE NAME]=$C12),--(T_LEAVE[START DATE]&lt;=X$7),--(T_LEAVE[END DATE]&gt;=X$7),ROW(T_LEAVE[LEAVE TYPE]))-ROW(T_LEAVE[#Headers]))))))),"")</f>
        <v>WKND</v>
      </c>
      <c r="Y12" s="112" t="str">
        <f t="array" ref="Y12">IFERROR(IF(Y$7="","NA",IF(Y$7&lt;INDEX(T_EMP[From Date],ROW($C12)-ROW($C$7)),"NE",IF(AND(INDEX(T_EMP[TERMINATION DATE],ROW($C12)-ROW($C$7))&gt;0,Y$7&gt;INDEX(T_EMP[TERMINATION DATE],ROW($C12)-ROW($C$7))),"NE",IF(NOT(ISERROR(MATCH(Y$7,L_HOLS,0))),"H",IF(INDEX(L_WKNDVAL,WEEKDAY(Y$7,1))=1,"WKND",INDEX(T_LEAVE[LEAVE TYPE],SUMPRODUCT(--(T_LEAVE[EMPLOYEE NAME]=$C12),--(T_LEAVE[START DATE]&lt;=Y$7),--(T_LEAVE[END DATE]&gt;=Y$7),ROW(T_LEAVE[LEAVE TYPE]))-ROW(T_LEAVE[#Headers]))))))),"")</f>
        <v>WKND</v>
      </c>
      <c r="Z12" s="112" t="str">
        <f t="array" ref="Z12">IFERROR(IF(Z$7="","NA",IF(Z$7&lt;INDEX(T_EMP[From Date],ROW($C12)-ROW($C$7)),"NE",IF(AND(INDEX(T_EMP[TERMINATION DATE],ROW($C12)-ROW($C$7))&gt;0,Z$7&gt;INDEX(T_EMP[TERMINATION DATE],ROW($C12)-ROW($C$7))),"NE",IF(NOT(ISERROR(MATCH(Z$7,L_HOLS,0))),"H",IF(INDEX(L_WKNDVAL,WEEKDAY(Z$7,1))=1,"WKND",INDEX(T_LEAVE[LEAVE TYPE],SUMPRODUCT(--(T_LEAVE[EMPLOYEE NAME]=$C12),--(T_LEAVE[START DATE]&lt;=Z$7),--(T_LEAVE[END DATE]&gt;=Z$7),ROW(T_LEAVE[LEAVE TYPE]))-ROW(T_LEAVE[#Headers]))))))),"")</f>
        <v/>
      </c>
      <c r="AA12" s="112" t="str">
        <f t="array" ref="AA12">IFERROR(IF(AA$7="","NA",IF(AA$7&lt;INDEX(T_EMP[From Date],ROW($C12)-ROW($C$7)),"NE",IF(AND(INDEX(T_EMP[TERMINATION DATE],ROW($C12)-ROW($C$7))&gt;0,AA$7&gt;INDEX(T_EMP[TERMINATION DATE],ROW($C12)-ROW($C$7))),"NE",IF(NOT(ISERROR(MATCH(AA$7,L_HOLS,0))),"H",IF(INDEX(L_WKNDVAL,WEEKDAY(AA$7,1))=1,"WKND",INDEX(T_LEAVE[LEAVE TYPE],SUMPRODUCT(--(T_LEAVE[EMPLOYEE NAME]=$C12),--(T_LEAVE[START DATE]&lt;=AA$7),--(T_LEAVE[END DATE]&gt;=AA$7),ROW(T_LEAVE[LEAVE TYPE]))-ROW(T_LEAVE[#Headers]))))))),"")</f>
        <v/>
      </c>
      <c r="AB12" s="112" t="str">
        <f t="array" ref="AB12">IFERROR(IF(AB$7="","NA",IF(AB$7&lt;INDEX(T_EMP[From Date],ROW($C12)-ROW($C$7)),"NE",IF(AND(INDEX(T_EMP[TERMINATION DATE],ROW($C12)-ROW($C$7))&gt;0,AB$7&gt;INDEX(T_EMP[TERMINATION DATE],ROW($C12)-ROW($C$7))),"NE",IF(NOT(ISERROR(MATCH(AB$7,L_HOLS,0))),"H",IF(INDEX(L_WKNDVAL,WEEKDAY(AB$7,1))=1,"WKND",INDEX(T_LEAVE[LEAVE TYPE],SUMPRODUCT(--(T_LEAVE[EMPLOYEE NAME]=$C12),--(T_LEAVE[START DATE]&lt;=AB$7),--(T_LEAVE[END DATE]&gt;=AB$7),ROW(T_LEAVE[LEAVE TYPE]))-ROW(T_LEAVE[#Headers]))))))),"")</f>
        <v/>
      </c>
      <c r="AC12" s="112" t="str">
        <f t="array" ref="AC12">IFERROR(IF(AC$7="","NA",IF(AC$7&lt;INDEX(T_EMP[From Date],ROW($C12)-ROW($C$7)),"NE",IF(AND(INDEX(T_EMP[TERMINATION DATE],ROW($C12)-ROW($C$7))&gt;0,AC$7&gt;INDEX(T_EMP[TERMINATION DATE],ROW($C12)-ROW($C$7))),"NE",IF(NOT(ISERROR(MATCH(AC$7,L_HOLS,0))),"H",IF(INDEX(L_WKNDVAL,WEEKDAY(AC$7,1))=1,"WKND",INDEX(T_LEAVE[LEAVE TYPE],SUMPRODUCT(--(T_LEAVE[EMPLOYEE NAME]=$C12),--(T_LEAVE[START DATE]&lt;=AC$7),--(T_LEAVE[END DATE]&gt;=AC$7),ROW(T_LEAVE[LEAVE TYPE]))-ROW(T_LEAVE[#Headers]))))))),"")</f>
        <v/>
      </c>
      <c r="AD12" s="112" t="str">
        <f t="array" ref="AD12">IFERROR(IF(AD$7="","NA",IF(AD$7&lt;INDEX(T_EMP[From Date],ROW($C12)-ROW($C$7)),"NE",IF(AND(INDEX(T_EMP[TERMINATION DATE],ROW($C12)-ROW($C$7))&gt;0,AD$7&gt;INDEX(T_EMP[TERMINATION DATE],ROW($C12)-ROW($C$7))),"NE",IF(NOT(ISERROR(MATCH(AD$7,L_HOLS,0))),"H",IF(INDEX(L_WKNDVAL,WEEKDAY(AD$7,1))=1,"WKND",INDEX(T_LEAVE[LEAVE TYPE],SUMPRODUCT(--(T_LEAVE[EMPLOYEE NAME]=$C12),--(T_LEAVE[START DATE]&lt;=AD$7),--(T_LEAVE[END DATE]&gt;=AD$7),ROW(T_LEAVE[LEAVE TYPE]))-ROW(T_LEAVE[#Headers]))))))),"")</f>
        <v/>
      </c>
      <c r="AE12" s="112" t="str">
        <f t="array" ref="AE12">IFERROR(IF(AE$7="","NA",IF(AE$7&lt;INDEX(T_EMP[From Date],ROW($C12)-ROW($C$7)),"NE",IF(AND(INDEX(T_EMP[TERMINATION DATE],ROW($C12)-ROW($C$7))&gt;0,AE$7&gt;INDEX(T_EMP[TERMINATION DATE],ROW($C12)-ROW($C$7))),"NE",IF(NOT(ISERROR(MATCH(AE$7,L_HOLS,0))),"H",IF(INDEX(L_WKNDVAL,WEEKDAY(AE$7,1))=1,"WKND",INDEX(T_LEAVE[LEAVE TYPE],SUMPRODUCT(--(T_LEAVE[EMPLOYEE NAME]=$C12),--(T_LEAVE[START DATE]&lt;=AE$7),--(T_LEAVE[END DATE]&gt;=AE$7),ROW(T_LEAVE[LEAVE TYPE]))-ROW(T_LEAVE[#Headers]))))))),"")</f>
        <v>WKND</v>
      </c>
      <c r="AF12" s="112" t="str">
        <f t="array" ref="AF12">IFERROR(IF(AF$7="","NA",IF(AF$7&lt;INDEX(T_EMP[From Date],ROW($C12)-ROW($C$7)),"NE",IF(AND(INDEX(T_EMP[TERMINATION DATE],ROW($C12)-ROW($C$7))&gt;0,AF$7&gt;INDEX(T_EMP[TERMINATION DATE],ROW($C12)-ROW($C$7))),"NE",IF(NOT(ISERROR(MATCH(AF$7,L_HOLS,0))),"H",IF(INDEX(L_WKNDVAL,WEEKDAY(AF$7,1))=1,"WKND",INDEX(T_LEAVE[LEAVE TYPE],SUMPRODUCT(--(T_LEAVE[EMPLOYEE NAME]=$C12),--(T_LEAVE[START DATE]&lt;=AF$7),--(T_LEAVE[END DATE]&gt;=AF$7),ROW(T_LEAVE[LEAVE TYPE]))-ROW(T_LEAVE[#Headers]))))))),"")</f>
        <v>WKND</v>
      </c>
      <c r="AG12" s="112" t="str">
        <f t="array" ref="AG12">IFERROR(IF(AG$7="","NA",IF(AG$7&lt;INDEX(T_EMP[From Date],ROW($C12)-ROW($C$7)),"NE",IF(AND(INDEX(T_EMP[TERMINATION DATE],ROW($C12)-ROW($C$7))&gt;0,AG$7&gt;INDEX(T_EMP[TERMINATION DATE],ROW($C12)-ROW($C$7))),"NE",IF(NOT(ISERROR(MATCH(AG$7,L_HOLS,0))),"H",IF(INDEX(L_WKNDVAL,WEEKDAY(AG$7,1))=1,"WKND",INDEX(T_LEAVE[LEAVE TYPE],SUMPRODUCT(--(T_LEAVE[EMPLOYEE NAME]=$C12),--(T_LEAVE[START DATE]&lt;=AG$7),--(T_LEAVE[END DATE]&gt;=AG$7),ROW(T_LEAVE[LEAVE TYPE]))-ROW(T_LEAVE[#Headers]))))))),"")</f>
        <v/>
      </c>
      <c r="AH12" s="112" t="str">
        <f t="array" ref="AH12">IFERROR(IF(AH$7="","NA",IF(AH$7&lt;INDEX(T_EMP[From Date],ROW($C12)-ROW($C$7)),"NE",IF(AND(INDEX(T_EMP[TERMINATION DATE],ROW($C12)-ROW($C$7))&gt;0,AH$7&gt;INDEX(T_EMP[TERMINATION DATE],ROW($C12)-ROW($C$7))),"NE",IF(NOT(ISERROR(MATCH(AH$7,L_HOLS,0))),"H",IF(INDEX(L_WKNDVAL,WEEKDAY(AH$7,1))=1,"WKND",INDEX(T_LEAVE[LEAVE TYPE],SUMPRODUCT(--(T_LEAVE[EMPLOYEE NAME]=$C12),--(T_LEAVE[START DATE]&lt;=AH$7),--(T_LEAVE[END DATE]&gt;=AH$7),ROW(T_LEAVE[LEAVE TYPE]))-ROW(T_LEAVE[#Headers]))))))),"")</f>
        <v/>
      </c>
      <c r="AI12" s="87"/>
      <c r="AJ12" s="106">
        <f>IF(OR($C12="",AJ$7=""),"",COUNTIFS($D12:$AH12,AJ$7)*INDEX(T_LEAVETYPE[DAY VALUE],1))</f>
        <v>0</v>
      </c>
      <c r="AK12" s="106">
        <f>IF(OR($C12="",AK$7=""),"",COUNTIFS($D12:$AH12,AK$7)*INDEX(T_LEAVETYPE[DAY VALUE],2))</f>
        <v>0</v>
      </c>
      <c r="AL12" s="106">
        <f>IF(OR($C12="",AL$7=""),"",COUNTIFS($D12:$AH12,AL$7)*INDEX(T_LEAVETYPE[DAY VALUE],3))</f>
        <v>0</v>
      </c>
      <c r="AM12" s="106">
        <f>IF(OR($C12="",AM$7=""),"",COUNTIFS($D12:$AH12,AM$7)*INDEX(T_LEAVETYPE[DAY VALUE],4))</f>
        <v>0</v>
      </c>
      <c r="AN12" s="107">
        <f>IF(OR($C12="",AN$7=""),"",COUNTIFS($D12:$AH12,AN$7)*INDEX(T_LEAVETYPE[DAY VALUE],5))</f>
        <v>0</v>
      </c>
      <c r="AO12" s="113">
        <f t="shared" si="2"/>
        <v>0</v>
      </c>
      <c r="AP12" s="114">
        <f t="shared" si="3"/>
        <v>22</v>
      </c>
    </row>
    <row r="13" spans="3:42" x14ac:dyDescent="0.25">
      <c r="C13" s="104" t="str">
        <f>IFERROR(INDEX(T_EMP[EMPLOYEE NAME],ROW(C13)-ROW($C$7)),"")</f>
        <v>Employee6</v>
      </c>
      <c r="D13" s="115" t="str">
        <f t="array" ref="D13">IFERROR(IF(D$7="","NA",IF(D$7&lt;INDEX(T_EMP[From Date],ROW($C13)-ROW($C$7)),"NE",IF(AND(INDEX(T_EMP[TERMINATION DATE],ROW($C13)-ROW($C$7))&gt;0,D$7&gt;INDEX(T_EMP[TERMINATION DATE],ROW($C13)-ROW($C$7))),"NE",IF(NOT(ISERROR(MATCH(D$7,L_HOLS,0))),"H",IF(INDEX(L_WKNDVAL,WEEKDAY(D$7,1))=1,"WKND",INDEX(T_LEAVE[LEAVE TYPE],SUMPRODUCT(--(T_LEAVE[EMPLOYEE NAME]=$C13),--(T_LEAVE[START DATE]&lt;=D$7),--(T_LEAVE[END DATE]&gt;=D$7),ROW(T_LEAVE[LEAVE TYPE]))-ROW(T_LEAVE[#Headers]))))))),"")</f>
        <v>WKND</v>
      </c>
      <c r="E13" s="112" t="str">
        <f t="array" ref="E13">IFERROR(IF(E$7="","NA",IF(E$7&lt;INDEX(T_EMP[From Date],ROW($C13)-ROW($C$7)),"NE",IF(AND(INDEX(T_EMP[TERMINATION DATE],ROW($C13)-ROW($C$7))&gt;0,E$7&gt;INDEX(T_EMP[TERMINATION DATE],ROW($C13)-ROW($C$7))),"NE",IF(NOT(ISERROR(MATCH(E$7,L_HOLS,0))),"H",IF(INDEX(L_WKNDVAL,WEEKDAY(E$7,1))=1,"WKND",INDEX(T_LEAVE[LEAVE TYPE],SUMPRODUCT(--(T_LEAVE[EMPLOYEE NAME]=$C13),--(T_LEAVE[START DATE]&lt;=E$7),--(T_LEAVE[END DATE]&gt;=E$7),ROW(T_LEAVE[LEAVE TYPE]))-ROW(T_LEAVE[#Headers]))))))),"")</f>
        <v/>
      </c>
      <c r="F13" s="112" t="str">
        <f t="array" ref="F13">IFERROR(IF(F$7="","NA",IF(F$7&lt;INDEX(T_EMP[From Date],ROW($C13)-ROW($C$7)),"NE",IF(AND(INDEX(T_EMP[TERMINATION DATE],ROW($C13)-ROW($C$7))&gt;0,F$7&gt;INDEX(T_EMP[TERMINATION DATE],ROW($C13)-ROW($C$7))),"NE",IF(NOT(ISERROR(MATCH(F$7,L_HOLS,0))),"H",IF(INDEX(L_WKNDVAL,WEEKDAY(F$7,1))=1,"WKND",INDEX(T_LEAVE[LEAVE TYPE],SUMPRODUCT(--(T_LEAVE[EMPLOYEE NAME]=$C13),--(T_LEAVE[START DATE]&lt;=F$7),--(T_LEAVE[END DATE]&gt;=F$7),ROW(T_LEAVE[LEAVE TYPE]))-ROW(T_LEAVE[#Headers]))))))),"")</f>
        <v/>
      </c>
      <c r="G13" s="112" t="str">
        <f t="array" ref="G13">IFERROR(IF(G$7="","NA",IF(G$7&lt;INDEX(T_EMP[From Date],ROW($C13)-ROW($C$7)),"NE",IF(AND(INDEX(T_EMP[TERMINATION DATE],ROW($C13)-ROW($C$7))&gt;0,G$7&gt;INDEX(T_EMP[TERMINATION DATE],ROW($C13)-ROW($C$7))),"NE",IF(NOT(ISERROR(MATCH(G$7,L_HOLS,0))),"H",IF(INDEX(L_WKNDVAL,WEEKDAY(G$7,1))=1,"WKND",INDEX(T_LEAVE[LEAVE TYPE],SUMPRODUCT(--(T_LEAVE[EMPLOYEE NAME]=$C13),--(T_LEAVE[START DATE]&lt;=G$7),--(T_LEAVE[END DATE]&gt;=G$7),ROW(T_LEAVE[LEAVE TYPE]))-ROW(T_LEAVE[#Headers]))))))),"")</f>
        <v/>
      </c>
      <c r="H13" s="112" t="str">
        <f t="array" ref="H13">IFERROR(IF(H$7="","NA",IF(H$7&lt;INDEX(T_EMP[From Date],ROW($C13)-ROW($C$7)),"NE",IF(AND(INDEX(T_EMP[TERMINATION DATE],ROW($C13)-ROW($C$7))&gt;0,H$7&gt;INDEX(T_EMP[TERMINATION DATE],ROW($C13)-ROW($C$7))),"NE",IF(NOT(ISERROR(MATCH(H$7,L_HOLS,0))),"H",IF(INDEX(L_WKNDVAL,WEEKDAY(H$7,1))=1,"WKND",INDEX(T_LEAVE[LEAVE TYPE],SUMPRODUCT(--(T_LEAVE[EMPLOYEE NAME]=$C13),--(T_LEAVE[START DATE]&lt;=H$7),--(T_LEAVE[END DATE]&gt;=H$7),ROW(T_LEAVE[LEAVE TYPE]))-ROW(T_LEAVE[#Headers]))))))),"")</f>
        <v/>
      </c>
      <c r="I13" s="112" t="str">
        <f t="array" ref="I13">IFERROR(IF(I$7="","NA",IF(I$7&lt;INDEX(T_EMP[From Date],ROW($C13)-ROW($C$7)),"NE",IF(AND(INDEX(T_EMP[TERMINATION DATE],ROW($C13)-ROW($C$7))&gt;0,I$7&gt;INDEX(T_EMP[TERMINATION DATE],ROW($C13)-ROW($C$7))),"NE",IF(NOT(ISERROR(MATCH(I$7,L_HOLS,0))),"H",IF(INDEX(L_WKNDVAL,WEEKDAY(I$7,1))=1,"WKND",INDEX(T_LEAVE[LEAVE TYPE],SUMPRODUCT(--(T_LEAVE[EMPLOYEE NAME]=$C13),--(T_LEAVE[START DATE]&lt;=I$7),--(T_LEAVE[END DATE]&gt;=I$7),ROW(T_LEAVE[LEAVE TYPE]))-ROW(T_LEAVE[#Headers]))))))),"")</f>
        <v/>
      </c>
      <c r="J13" s="112" t="str">
        <f t="array" ref="J13">IFERROR(IF(J$7="","NA",IF(J$7&lt;INDEX(T_EMP[From Date],ROW($C13)-ROW($C$7)),"NE",IF(AND(INDEX(T_EMP[TERMINATION DATE],ROW($C13)-ROW($C$7))&gt;0,J$7&gt;INDEX(T_EMP[TERMINATION DATE],ROW($C13)-ROW($C$7))),"NE",IF(NOT(ISERROR(MATCH(J$7,L_HOLS,0))),"H",IF(INDEX(L_WKNDVAL,WEEKDAY(J$7,1))=1,"WKND",INDEX(T_LEAVE[LEAVE TYPE],SUMPRODUCT(--(T_LEAVE[EMPLOYEE NAME]=$C13),--(T_LEAVE[START DATE]&lt;=J$7),--(T_LEAVE[END DATE]&gt;=J$7),ROW(T_LEAVE[LEAVE TYPE]))-ROW(T_LEAVE[#Headers]))))))),"")</f>
        <v>WKND</v>
      </c>
      <c r="K13" s="112" t="str">
        <f t="array" ref="K13">IFERROR(IF(K$7="","NA",IF(K$7&lt;INDEX(T_EMP[From Date],ROW($C13)-ROW($C$7)),"NE",IF(AND(INDEX(T_EMP[TERMINATION DATE],ROW($C13)-ROW($C$7))&gt;0,K$7&gt;INDEX(T_EMP[TERMINATION DATE],ROW($C13)-ROW($C$7))),"NE",IF(NOT(ISERROR(MATCH(K$7,L_HOLS,0))),"H",IF(INDEX(L_WKNDVAL,WEEKDAY(K$7,1))=1,"WKND",INDEX(T_LEAVE[LEAVE TYPE],SUMPRODUCT(--(T_LEAVE[EMPLOYEE NAME]=$C13),--(T_LEAVE[START DATE]&lt;=K$7),--(T_LEAVE[END DATE]&gt;=K$7),ROW(T_LEAVE[LEAVE TYPE]))-ROW(T_LEAVE[#Headers]))))))),"")</f>
        <v>WKND</v>
      </c>
      <c r="L13" s="112" t="str">
        <f t="array" ref="L13">IFERROR(IF(L$7="","NA",IF(L$7&lt;INDEX(T_EMP[From Date],ROW($C13)-ROW($C$7)),"NE",IF(AND(INDEX(T_EMP[TERMINATION DATE],ROW($C13)-ROW($C$7))&gt;0,L$7&gt;INDEX(T_EMP[TERMINATION DATE],ROW($C13)-ROW($C$7))),"NE",IF(NOT(ISERROR(MATCH(L$7,L_HOLS,0))),"H",IF(INDEX(L_WKNDVAL,WEEKDAY(L$7,1))=1,"WKND",INDEX(T_LEAVE[LEAVE TYPE],SUMPRODUCT(--(T_LEAVE[EMPLOYEE NAME]=$C13),--(T_LEAVE[START DATE]&lt;=L$7),--(T_LEAVE[END DATE]&gt;=L$7),ROW(T_LEAVE[LEAVE TYPE]))-ROW(T_LEAVE[#Headers]))))))),"")</f>
        <v/>
      </c>
      <c r="M13" s="112" t="str">
        <f t="array" ref="M13">IFERROR(IF(M$7="","NA",IF(M$7&lt;INDEX(T_EMP[From Date],ROW($C13)-ROW($C$7)),"NE",IF(AND(INDEX(T_EMP[TERMINATION DATE],ROW($C13)-ROW($C$7))&gt;0,M$7&gt;INDEX(T_EMP[TERMINATION DATE],ROW($C13)-ROW($C$7))),"NE",IF(NOT(ISERROR(MATCH(M$7,L_HOLS,0))),"H",IF(INDEX(L_WKNDVAL,WEEKDAY(M$7,1))=1,"WKND",INDEX(T_LEAVE[LEAVE TYPE],SUMPRODUCT(--(T_LEAVE[EMPLOYEE NAME]=$C13),--(T_LEAVE[START DATE]&lt;=M$7),--(T_LEAVE[END DATE]&gt;=M$7),ROW(T_LEAVE[LEAVE TYPE]))-ROW(T_LEAVE[#Headers]))))))),"")</f>
        <v/>
      </c>
      <c r="N13" s="112" t="str">
        <f t="array" ref="N13">IFERROR(IF(N$7="","NA",IF(N$7&lt;INDEX(T_EMP[From Date],ROW($C13)-ROW($C$7)),"NE",IF(AND(INDEX(T_EMP[TERMINATION DATE],ROW($C13)-ROW($C$7))&gt;0,N$7&gt;INDEX(T_EMP[TERMINATION DATE],ROW($C13)-ROW($C$7))),"NE",IF(NOT(ISERROR(MATCH(N$7,L_HOLS,0))),"H",IF(INDEX(L_WKNDVAL,WEEKDAY(N$7,1))=1,"WKND",INDEX(T_LEAVE[LEAVE TYPE],SUMPRODUCT(--(T_LEAVE[EMPLOYEE NAME]=$C13),--(T_LEAVE[START DATE]&lt;=N$7),--(T_LEAVE[END DATE]&gt;=N$7),ROW(T_LEAVE[LEAVE TYPE]))-ROW(T_LEAVE[#Headers]))))))),"")</f>
        <v/>
      </c>
      <c r="O13" s="112" t="str">
        <f t="array" ref="O13">IFERROR(IF(O$7="","NA",IF(O$7&lt;INDEX(T_EMP[From Date],ROW($C13)-ROW($C$7)),"NE",IF(AND(INDEX(T_EMP[TERMINATION DATE],ROW($C13)-ROW($C$7))&gt;0,O$7&gt;INDEX(T_EMP[TERMINATION DATE],ROW($C13)-ROW($C$7))),"NE",IF(NOT(ISERROR(MATCH(O$7,L_HOLS,0))),"H",IF(INDEX(L_WKNDVAL,WEEKDAY(O$7,1))=1,"WKND",INDEX(T_LEAVE[LEAVE TYPE],SUMPRODUCT(--(T_LEAVE[EMPLOYEE NAME]=$C13),--(T_LEAVE[START DATE]&lt;=O$7),--(T_LEAVE[END DATE]&gt;=O$7),ROW(T_LEAVE[LEAVE TYPE]))-ROW(T_LEAVE[#Headers]))))))),"")</f>
        <v/>
      </c>
      <c r="P13" s="112" t="str">
        <f t="array" ref="P13">IFERROR(IF(P$7="","NA",IF(P$7&lt;INDEX(T_EMP[From Date],ROW($C13)-ROW($C$7)),"NE",IF(AND(INDEX(T_EMP[TERMINATION DATE],ROW($C13)-ROW($C$7))&gt;0,P$7&gt;INDEX(T_EMP[TERMINATION DATE],ROW($C13)-ROW($C$7))),"NE",IF(NOT(ISERROR(MATCH(P$7,L_HOLS,0))),"H",IF(INDEX(L_WKNDVAL,WEEKDAY(P$7,1))=1,"WKND",INDEX(T_LEAVE[LEAVE TYPE],SUMPRODUCT(--(T_LEAVE[EMPLOYEE NAME]=$C13),--(T_LEAVE[START DATE]&lt;=P$7),--(T_LEAVE[END DATE]&gt;=P$7),ROW(T_LEAVE[LEAVE TYPE]))-ROW(T_LEAVE[#Headers]))))))),"")</f>
        <v/>
      </c>
      <c r="Q13" s="112" t="str">
        <f t="array" ref="Q13">IFERROR(IF(Q$7="","NA",IF(Q$7&lt;INDEX(T_EMP[From Date],ROW($C13)-ROW($C$7)),"NE",IF(AND(INDEX(T_EMP[TERMINATION DATE],ROW($C13)-ROW($C$7))&gt;0,Q$7&gt;INDEX(T_EMP[TERMINATION DATE],ROW($C13)-ROW($C$7))),"NE",IF(NOT(ISERROR(MATCH(Q$7,L_HOLS,0))),"H",IF(INDEX(L_WKNDVAL,WEEKDAY(Q$7,1))=1,"WKND",INDEX(T_LEAVE[LEAVE TYPE],SUMPRODUCT(--(T_LEAVE[EMPLOYEE NAME]=$C13),--(T_LEAVE[START DATE]&lt;=Q$7),--(T_LEAVE[END DATE]&gt;=Q$7),ROW(T_LEAVE[LEAVE TYPE]))-ROW(T_LEAVE[#Headers]))))))),"")</f>
        <v>WKND</v>
      </c>
      <c r="R13" s="112" t="str">
        <f t="array" ref="R13">IFERROR(IF(R$7="","NA",IF(R$7&lt;INDEX(T_EMP[From Date],ROW($C13)-ROW($C$7)),"NE",IF(AND(INDEX(T_EMP[TERMINATION DATE],ROW($C13)-ROW($C$7))&gt;0,R$7&gt;INDEX(T_EMP[TERMINATION DATE],ROW($C13)-ROW($C$7))),"NE",IF(NOT(ISERROR(MATCH(R$7,L_HOLS,0))),"H",IF(INDEX(L_WKNDVAL,WEEKDAY(R$7,1))=1,"WKND",INDEX(T_LEAVE[LEAVE TYPE],SUMPRODUCT(--(T_LEAVE[EMPLOYEE NAME]=$C13),--(T_LEAVE[START DATE]&lt;=R$7),--(T_LEAVE[END DATE]&gt;=R$7),ROW(T_LEAVE[LEAVE TYPE]))-ROW(T_LEAVE[#Headers]))))))),"")</f>
        <v>WKND</v>
      </c>
      <c r="S13" s="112" t="str">
        <f t="array" ref="S13">IFERROR(IF(S$7="","NA",IF(S$7&lt;INDEX(T_EMP[From Date],ROW($C13)-ROW($C$7)),"NE",IF(AND(INDEX(T_EMP[TERMINATION DATE],ROW($C13)-ROW($C$7))&gt;0,S$7&gt;INDEX(T_EMP[TERMINATION DATE],ROW($C13)-ROW($C$7))),"NE",IF(NOT(ISERROR(MATCH(S$7,L_HOLS,0))),"H",IF(INDEX(L_WKNDVAL,WEEKDAY(S$7,1))=1,"WKND",INDEX(T_LEAVE[LEAVE TYPE],SUMPRODUCT(--(T_LEAVE[EMPLOYEE NAME]=$C13),--(T_LEAVE[START DATE]&lt;=S$7),--(T_LEAVE[END DATE]&gt;=S$7),ROW(T_LEAVE[LEAVE TYPE]))-ROW(T_LEAVE[#Headers]))))))),"")</f>
        <v/>
      </c>
      <c r="T13" s="112" t="str">
        <f t="array" ref="T13">IFERROR(IF(T$7="","NA",IF(T$7&lt;INDEX(T_EMP[From Date],ROW($C13)-ROW($C$7)),"NE",IF(AND(INDEX(T_EMP[TERMINATION DATE],ROW($C13)-ROW($C$7))&gt;0,T$7&gt;INDEX(T_EMP[TERMINATION DATE],ROW($C13)-ROW($C$7))),"NE",IF(NOT(ISERROR(MATCH(T$7,L_HOLS,0))),"H",IF(INDEX(L_WKNDVAL,WEEKDAY(T$7,1))=1,"WKND",INDEX(T_LEAVE[LEAVE TYPE],SUMPRODUCT(--(T_LEAVE[EMPLOYEE NAME]=$C13),--(T_LEAVE[START DATE]&lt;=T$7),--(T_LEAVE[END DATE]&gt;=T$7),ROW(T_LEAVE[LEAVE TYPE]))-ROW(T_LEAVE[#Headers]))))))),"")</f>
        <v/>
      </c>
      <c r="U13" s="112" t="str">
        <f t="array" ref="U13">IFERROR(IF(U$7="","NA",IF(U$7&lt;INDEX(T_EMP[From Date],ROW($C13)-ROW($C$7)),"NE",IF(AND(INDEX(T_EMP[TERMINATION DATE],ROW($C13)-ROW($C$7))&gt;0,U$7&gt;INDEX(T_EMP[TERMINATION DATE],ROW($C13)-ROW($C$7))),"NE",IF(NOT(ISERROR(MATCH(U$7,L_HOLS,0))),"H",IF(INDEX(L_WKNDVAL,WEEKDAY(U$7,1))=1,"WKND",INDEX(T_LEAVE[LEAVE TYPE],SUMPRODUCT(--(T_LEAVE[EMPLOYEE NAME]=$C13),--(T_LEAVE[START DATE]&lt;=U$7),--(T_LEAVE[END DATE]&gt;=U$7),ROW(T_LEAVE[LEAVE TYPE]))-ROW(T_LEAVE[#Headers]))))))),"")</f>
        <v/>
      </c>
      <c r="V13" s="112" t="str">
        <f t="array" ref="V13">IFERROR(IF(V$7="","NA",IF(V$7&lt;INDEX(T_EMP[From Date],ROW($C13)-ROW($C$7)),"NE",IF(AND(INDEX(T_EMP[TERMINATION DATE],ROW($C13)-ROW($C$7))&gt;0,V$7&gt;INDEX(T_EMP[TERMINATION DATE],ROW($C13)-ROW($C$7))),"NE",IF(NOT(ISERROR(MATCH(V$7,L_HOLS,0))),"H",IF(INDEX(L_WKNDVAL,WEEKDAY(V$7,1))=1,"WKND",INDEX(T_LEAVE[LEAVE TYPE],SUMPRODUCT(--(T_LEAVE[EMPLOYEE NAME]=$C13),--(T_LEAVE[START DATE]&lt;=V$7),--(T_LEAVE[END DATE]&gt;=V$7),ROW(T_LEAVE[LEAVE TYPE]))-ROW(T_LEAVE[#Headers]))))))),"")</f>
        <v/>
      </c>
      <c r="W13" s="112" t="str">
        <f t="array" ref="W13">IFERROR(IF(W$7="","NA",IF(W$7&lt;INDEX(T_EMP[From Date],ROW($C13)-ROW($C$7)),"NE",IF(AND(INDEX(T_EMP[TERMINATION DATE],ROW($C13)-ROW($C$7))&gt;0,W$7&gt;INDEX(T_EMP[TERMINATION DATE],ROW($C13)-ROW($C$7))),"NE",IF(NOT(ISERROR(MATCH(W$7,L_HOLS,0))),"H",IF(INDEX(L_WKNDVAL,WEEKDAY(W$7,1))=1,"WKND",INDEX(T_LEAVE[LEAVE TYPE],SUMPRODUCT(--(T_LEAVE[EMPLOYEE NAME]=$C13),--(T_LEAVE[START DATE]&lt;=W$7),--(T_LEAVE[END DATE]&gt;=W$7),ROW(T_LEAVE[LEAVE TYPE]))-ROW(T_LEAVE[#Headers]))))))),"")</f>
        <v/>
      </c>
      <c r="X13" s="112" t="str">
        <f t="array" ref="X13">IFERROR(IF(X$7="","NA",IF(X$7&lt;INDEX(T_EMP[From Date],ROW($C13)-ROW($C$7)),"NE",IF(AND(INDEX(T_EMP[TERMINATION DATE],ROW($C13)-ROW($C$7))&gt;0,X$7&gt;INDEX(T_EMP[TERMINATION DATE],ROW($C13)-ROW($C$7))),"NE",IF(NOT(ISERROR(MATCH(X$7,L_HOLS,0))),"H",IF(INDEX(L_WKNDVAL,WEEKDAY(X$7,1))=1,"WKND",INDEX(T_LEAVE[LEAVE TYPE],SUMPRODUCT(--(T_LEAVE[EMPLOYEE NAME]=$C13),--(T_LEAVE[START DATE]&lt;=X$7),--(T_LEAVE[END DATE]&gt;=X$7),ROW(T_LEAVE[LEAVE TYPE]))-ROW(T_LEAVE[#Headers]))))))),"")</f>
        <v>WKND</v>
      </c>
      <c r="Y13" s="112" t="str">
        <f t="array" ref="Y13">IFERROR(IF(Y$7="","NA",IF(Y$7&lt;INDEX(T_EMP[From Date],ROW($C13)-ROW($C$7)),"NE",IF(AND(INDEX(T_EMP[TERMINATION DATE],ROW($C13)-ROW($C$7))&gt;0,Y$7&gt;INDEX(T_EMP[TERMINATION DATE],ROW($C13)-ROW($C$7))),"NE",IF(NOT(ISERROR(MATCH(Y$7,L_HOLS,0))),"H",IF(INDEX(L_WKNDVAL,WEEKDAY(Y$7,1))=1,"WKND",INDEX(T_LEAVE[LEAVE TYPE],SUMPRODUCT(--(T_LEAVE[EMPLOYEE NAME]=$C13),--(T_LEAVE[START DATE]&lt;=Y$7),--(T_LEAVE[END DATE]&gt;=Y$7),ROW(T_LEAVE[LEAVE TYPE]))-ROW(T_LEAVE[#Headers]))))))),"")</f>
        <v>WKND</v>
      </c>
      <c r="Z13" s="112" t="str">
        <f t="array" ref="Z13">IFERROR(IF(Z$7="","NA",IF(Z$7&lt;INDEX(T_EMP[From Date],ROW($C13)-ROW($C$7)),"NE",IF(AND(INDEX(T_EMP[TERMINATION DATE],ROW($C13)-ROW($C$7))&gt;0,Z$7&gt;INDEX(T_EMP[TERMINATION DATE],ROW($C13)-ROW($C$7))),"NE",IF(NOT(ISERROR(MATCH(Z$7,L_HOLS,0))),"H",IF(INDEX(L_WKNDVAL,WEEKDAY(Z$7,1))=1,"WKND",INDEX(T_LEAVE[LEAVE TYPE],SUMPRODUCT(--(T_LEAVE[EMPLOYEE NAME]=$C13),--(T_LEAVE[START DATE]&lt;=Z$7),--(T_LEAVE[END DATE]&gt;=Z$7),ROW(T_LEAVE[LEAVE TYPE]))-ROW(T_LEAVE[#Headers]))))))),"")</f>
        <v/>
      </c>
      <c r="AA13" s="112" t="str">
        <f t="array" ref="AA13">IFERROR(IF(AA$7="","NA",IF(AA$7&lt;INDEX(T_EMP[From Date],ROW($C13)-ROW($C$7)),"NE",IF(AND(INDEX(T_EMP[TERMINATION DATE],ROW($C13)-ROW($C$7))&gt;0,AA$7&gt;INDEX(T_EMP[TERMINATION DATE],ROW($C13)-ROW($C$7))),"NE",IF(NOT(ISERROR(MATCH(AA$7,L_HOLS,0))),"H",IF(INDEX(L_WKNDVAL,WEEKDAY(AA$7,1))=1,"WKND",INDEX(T_LEAVE[LEAVE TYPE],SUMPRODUCT(--(T_LEAVE[EMPLOYEE NAME]=$C13),--(T_LEAVE[START DATE]&lt;=AA$7),--(T_LEAVE[END DATE]&gt;=AA$7),ROW(T_LEAVE[LEAVE TYPE]))-ROW(T_LEAVE[#Headers]))))))),"")</f>
        <v/>
      </c>
      <c r="AB13" s="112" t="str">
        <f t="array" ref="AB13">IFERROR(IF(AB$7="","NA",IF(AB$7&lt;INDEX(T_EMP[From Date],ROW($C13)-ROW($C$7)),"NE",IF(AND(INDEX(T_EMP[TERMINATION DATE],ROW($C13)-ROW($C$7))&gt;0,AB$7&gt;INDEX(T_EMP[TERMINATION DATE],ROW($C13)-ROW($C$7))),"NE",IF(NOT(ISERROR(MATCH(AB$7,L_HOLS,0))),"H",IF(INDEX(L_WKNDVAL,WEEKDAY(AB$7,1))=1,"WKND",INDEX(T_LEAVE[LEAVE TYPE],SUMPRODUCT(--(T_LEAVE[EMPLOYEE NAME]=$C13),--(T_LEAVE[START DATE]&lt;=AB$7),--(T_LEAVE[END DATE]&gt;=AB$7),ROW(T_LEAVE[LEAVE TYPE]))-ROW(T_LEAVE[#Headers]))))))),"")</f>
        <v/>
      </c>
      <c r="AC13" s="112" t="str">
        <f t="array" ref="AC13">IFERROR(IF(AC$7="","NA",IF(AC$7&lt;INDEX(T_EMP[From Date],ROW($C13)-ROW($C$7)),"NE",IF(AND(INDEX(T_EMP[TERMINATION DATE],ROW($C13)-ROW($C$7))&gt;0,AC$7&gt;INDEX(T_EMP[TERMINATION DATE],ROW($C13)-ROW($C$7))),"NE",IF(NOT(ISERROR(MATCH(AC$7,L_HOLS,0))),"H",IF(INDEX(L_WKNDVAL,WEEKDAY(AC$7,1))=1,"WKND",INDEX(T_LEAVE[LEAVE TYPE],SUMPRODUCT(--(T_LEAVE[EMPLOYEE NAME]=$C13),--(T_LEAVE[START DATE]&lt;=AC$7),--(T_LEAVE[END DATE]&gt;=AC$7),ROW(T_LEAVE[LEAVE TYPE]))-ROW(T_LEAVE[#Headers]))))))),"")</f>
        <v/>
      </c>
      <c r="AD13" s="112" t="str">
        <f t="array" ref="AD13">IFERROR(IF(AD$7="","NA",IF(AD$7&lt;INDEX(T_EMP[From Date],ROW($C13)-ROW($C$7)),"NE",IF(AND(INDEX(T_EMP[TERMINATION DATE],ROW($C13)-ROW($C$7))&gt;0,AD$7&gt;INDEX(T_EMP[TERMINATION DATE],ROW($C13)-ROW($C$7))),"NE",IF(NOT(ISERROR(MATCH(AD$7,L_HOLS,0))),"H",IF(INDEX(L_WKNDVAL,WEEKDAY(AD$7,1))=1,"WKND",INDEX(T_LEAVE[LEAVE TYPE],SUMPRODUCT(--(T_LEAVE[EMPLOYEE NAME]=$C13),--(T_LEAVE[START DATE]&lt;=AD$7),--(T_LEAVE[END DATE]&gt;=AD$7),ROW(T_LEAVE[LEAVE TYPE]))-ROW(T_LEAVE[#Headers]))))))),"")</f>
        <v/>
      </c>
      <c r="AE13" s="112" t="str">
        <f t="array" ref="AE13">IFERROR(IF(AE$7="","NA",IF(AE$7&lt;INDEX(T_EMP[From Date],ROW($C13)-ROW($C$7)),"NE",IF(AND(INDEX(T_EMP[TERMINATION DATE],ROW($C13)-ROW($C$7))&gt;0,AE$7&gt;INDEX(T_EMP[TERMINATION DATE],ROW($C13)-ROW($C$7))),"NE",IF(NOT(ISERROR(MATCH(AE$7,L_HOLS,0))),"H",IF(INDEX(L_WKNDVAL,WEEKDAY(AE$7,1))=1,"WKND",INDEX(T_LEAVE[LEAVE TYPE],SUMPRODUCT(--(T_LEAVE[EMPLOYEE NAME]=$C13),--(T_LEAVE[START DATE]&lt;=AE$7),--(T_LEAVE[END DATE]&gt;=AE$7),ROW(T_LEAVE[LEAVE TYPE]))-ROW(T_LEAVE[#Headers]))))))),"")</f>
        <v>WKND</v>
      </c>
      <c r="AF13" s="112" t="str">
        <f t="array" ref="AF13">IFERROR(IF(AF$7="","NA",IF(AF$7&lt;INDEX(T_EMP[From Date],ROW($C13)-ROW($C$7)),"NE",IF(AND(INDEX(T_EMP[TERMINATION DATE],ROW($C13)-ROW($C$7))&gt;0,AF$7&gt;INDEX(T_EMP[TERMINATION DATE],ROW($C13)-ROW($C$7))),"NE",IF(NOT(ISERROR(MATCH(AF$7,L_HOLS,0))),"H",IF(INDEX(L_WKNDVAL,WEEKDAY(AF$7,1))=1,"WKND",INDEX(T_LEAVE[LEAVE TYPE],SUMPRODUCT(--(T_LEAVE[EMPLOYEE NAME]=$C13),--(T_LEAVE[START DATE]&lt;=AF$7),--(T_LEAVE[END DATE]&gt;=AF$7),ROW(T_LEAVE[LEAVE TYPE]))-ROW(T_LEAVE[#Headers]))))))),"")</f>
        <v>WKND</v>
      </c>
      <c r="AG13" s="112" t="str">
        <f t="array" ref="AG13">IFERROR(IF(AG$7="","NA",IF(AG$7&lt;INDEX(T_EMP[From Date],ROW($C13)-ROW($C$7)),"NE",IF(AND(INDEX(T_EMP[TERMINATION DATE],ROW($C13)-ROW($C$7))&gt;0,AG$7&gt;INDEX(T_EMP[TERMINATION DATE],ROW($C13)-ROW($C$7))),"NE",IF(NOT(ISERROR(MATCH(AG$7,L_HOLS,0))),"H",IF(INDEX(L_WKNDVAL,WEEKDAY(AG$7,1))=1,"WKND",INDEX(T_LEAVE[LEAVE TYPE],SUMPRODUCT(--(T_LEAVE[EMPLOYEE NAME]=$C13),--(T_LEAVE[START DATE]&lt;=AG$7),--(T_LEAVE[END DATE]&gt;=AG$7),ROW(T_LEAVE[LEAVE TYPE]))-ROW(T_LEAVE[#Headers]))))))),"")</f>
        <v/>
      </c>
      <c r="AH13" s="112" t="str">
        <f t="array" ref="AH13">IFERROR(IF(AH$7="","NA",IF(AH$7&lt;INDEX(T_EMP[From Date],ROW($C13)-ROW($C$7)),"NE",IF(AND(INDEX(T_EMP[TERMINATION DATE],ROW($C13)-ROW($C$7))&gt;0,AH$7&gt;INDEX(T_EMP[TERMINATION DATE],ROW($C13)-ROW($C$7))),"NE",IF(NOT(ISERROR(MATCH(AH$7,L_HOLS,0))),"H",IF(INDEX(L_WKNDVAL,WEEKDAY(AH$7,1))=1,"WKND",INDEX(T_LEAVE[LEAVE TYPE],SUMPRODUCT(--(T_LEAVE[EMPLOYEE NAME]=$C13),--(T_LEAVE[START DATE]&lt;=AH$7),--(T_LEAVE[END DATE]&gt;=AH$7),ROW(T_LEAVE[LEAVE TYPE]))-ROW(T_LEAVE[#Headers]))))))),"")</f>
        <v/>
      </c>
      <c r="AI13" s="87"/>
      <c r="AJ13" s="106">
        <f>IF(OR($C13="",AJ$7=""),"",COUNTIFS($D13:$AH13,AJ$7)*INDEX(T_LEAVETYPE[DAY VALUE],1))</f>
        <v>0</v>
      </c>
      <c r="AK13" s="106">
        <f>IF(OR($C13="",AK$7=""),"",COUNTIFS($D13:$AH13,AK$7)*INDEX(T_LEAVETYPE[DAY VALUE],2))</f>
        <v>0</v>
      </c>
      <c r="AL13" s="106">
        <f>IF(OR($C13="",AL$7=""),"",COUNTIFS($D13:$AH13,AL$7)*INDEX(T_LEAVETYPE[DAY VALUE],3))</f>
        <v>0</v>
      </c>
      <c r="AM13" s="106">
        <f>IF(OR($C13="",AM$7=""),"",COUNTIFS($D13:$AH13,AM$7)*INDEX(T_LEAVETYPE[DAY VALUE],4))</f>
        <v>0</v>
      </c>
      <c r="AN13" s="107">
        <f>IF(OR($C13="",AN$7=""),"",COUNTIFS($D13:$AH13,AN$7)*INDEX(T_LEAVETYPE[DAY VALUE],5))</f>
        <v>0</v>
      </c>
      <c r="AO13" s="113">
        <f t="shared" si="2"/>
        <v>0</v>
      </c>
      <c r="AP13" s="114">
        <f t="shared" si="3"/>
        <v>22</v>
      </c>
    </row>
    <row r="14" spans="3:42" x14ac:dyDescent="0.25">
      <c r="C14" s="104" t="str">
        <f>IFERROR(INDEX(T_EMP[EMPLOYEE NAME],ROW(C14)-ROW($C$7)),"")</f>
        <v>Employee7</v>
      </c>
      <c r="D14" s="115" t="str">
        <f t="array" ref="D14">IFERROR(IF(D$7="","NA",IF(D$7&lt;INDEX(T_EMP[From Date],ROW($C14)-ROW($C$7)),"NE",IF(AND(INDEX(T_EMP[TERMINATION DATE],ROW($C14)-ROW($C$7))&gt;0,D$7&gt;INDEX(T_EMP[TERMINATION DATE],ROW($C14)-ROW($C$7))),"NE",IF(NOT(ISERROR(MATCH(D$7,L_HOLS,0))),"H",IF(INDEX(L_WKNDVAL,WEEKDAY(D$7,1))=1,"WKND",INDEX(T_LEAVE[LEAVE TYPE],SUMPRODUCT(--(T_LEAVE[EMPLOYEE NAME]=$C14),--(T_LEAVE[START DATE]&lt;=D$7),--(T_LEAVE[END DATE]&gt;=D$7),ROW(T_LEAVE[LEAVE TYPE]))-ROW(T_LEAVE[#Headers]))))))),"")</f>
        <v>WKND</v>
      </c>
      <c r="E14" s="112" t="str">
        <f t="array" ref="E14">IFERROR(IF(E$7="","NA",IF(E$7&lt;INDEX(T_EMP[From Date],ROW($C14)-ROW($C$7)),"NE",IF(AND(INDEX(T_EMP[TERMINATION DATE],ROW($C14)-ROW($C$7))&gt;0,E$7&gt;INDEX(T_EMP[TERMINATION DATE],ROW($C14)-ROW($C$7))),"NE",IF(NOT(ISERROR(MATCH(E$7,L_HOLS,0))),"H",IF(INDEX(L_WKNDVAL,WEEKDAY(E$7,1))=1,"WKND",INDEX(T_LEAVE[LEAVE TYPE],SUMPRODUCT(--(T_LEAVE[EMPLOYEE NAME]=$C14),--(T_LEAVE[START DATE]&lt;=E$7),--(T_LEAVE[END DATE]&gt;=E$7),ROW(T_LEAVE[LEAVE TYPE]))-ROW(T_LEAVE[#Headers]))))))),"")</f>
        <v/>
      </c>
      <c r="F14" s="112" t="str">
        <f t="array" ref="F14">IFERROR(IF(F$7="","NA",IF(F$7&lt;INDEX(T_EMP[From Date],ROW($C14)-ROW($C$7)),"NE",IF(AND(INDEX(T_EMP[TERMINATION DATE],ROW($C14)-ROW($C$7))&gt;0,F$7&gt;INDEX(T_EMP[TERMINATION DATE],ROW($C14)-ROW($C$7))),"NE",IF(NOT(ISERROR(MATCH(F$7,L_HOLS,0))),"H",IF(INDEX(L_WKNDVAL,WEEKDAY(F$7,1))=1,"WKND",INDEX(T_LEAVE[LEAVE TYPE],SUMPRODUCT(--(T_LEAVE[EMPLOYEE NAME]=$C14),--(T_LEAVE[START DATE]&lt;=F$7),--(T_LEAVE[END DATE]&gt;=F$7),ROW(T_LEAVE[LEAVE TYPE]))-ROW(T_LEAVE[#Headers]))))))),"")</f>
        <v/>
      </c>
      <c r="G14" s="112" t="str">
        <f t="array" ref="G14">IFERROR(IF(G$7="","NA",IF(G$7&lt;INDEX(T_EMP[From Date],ROW($C14)-ROW($C$7)),"NE",IF(AND(INDEX(T_EMP[TERMINATION DATE],ROW($C14)-ROW($C$7))&gt;0,G$7&gt;INDEX(T_EMP[TERMINATION DATE],ROW($C14)-ROW($C$7))),"NE",IF(NOT(ISERROR(MATCH(G$7,L_HOLS,0))),"H",IF(INDEX(L_WKNDVAL,WEEKDAY(G$7,1))=1,"WKND",INDEX(T_LEAVE[LEAVE TYPE],SUMPRODUCT(--(T_LEAVE[EMPLOYEE NAME]=$C14),--(T_LEAVE[START DATE]&lt;=G$7),--(T_LEAVE[END DATE]&gt;=G$7),ROW(T_LEAVE[LEAVE TYPE]))-ROW(T_LEAVE[#Headers]))))))),"")</f>
        <v/>
      </c>
      <c r="H14" s="112" t="str">
        <f t="array" ref="H14">IFERROR(IF(H$7="","NA",IF(H$7&lt;INDEX(T_EMP[From Date],ROW($C14)-ROW($C$7)),"NE",IF(AND(INDEX(T_EMP[TERMINATION DATE],ROW($C14)-ROW($C$7))&gt;0,H$7&gt;INDEX(T_EMP[TERMINATION DATE],ROW($C14)-ROW($C$7))),"NE",IF(NOT(ISERROR(MATCH(H$7,L_HOLS,0))),"H",IF(INDEX(L_WKNDVAL,WEEKDAY(H$7,1))=1,"WKND",INDEX(T_LEAVE[LEAVE TYPE],SUMPRODUCT(--(T_LEAVE[EMPLOYEE NAME]=$C14),--(T_LEAVE[START DATE]&lt;=H$7),--(T_LEAVE[END DATE]&gt;=H$7),ROW(T_LEAVE[LEAVE TYPE]))-ROW(T_LEAVE[#Headers]))))))),"")</f>
        <v/>
      </c>
      <c r="I14" s="112" t="str">
        <f t="array" ref="I14">IFERROR(IF(I$7="","NA",IF(I$7&lt;INDEX(T_EMP[From Date],ROW($C14)-ROW($C$7)),"NE",IF(AND(INDEX(T_EMP[TERMINATION DATE],ROW($C14)-ROW($C$7))&gt;0,I$7&gt;INDEX(T_EMP[TERMINATION DATE],ROW($C14)-ROW($C$7))),"NE",IF(NOT(ISERROR(MATCH(I$7,L_HOLS,0))),"H",IF(INDEX(L_WKNDVAL,WEEKDAY(I$7,1))=1,"WKND",INDEX(T_LEAVE[LEAVE TYPE],SUMPRODUCT(--(T_LEAVE[EMPLOYEE NAME]=$C14),--(T_LEAVE[START DATE]&lt;=I$7),--(T_LEAVE[END DATE]&gt;=I$7),ROW(T_LEAVE[LEAVE TYPE]))-ROW(T_LEAVE[#Headers]))))))),"")</f>
        <v/>
      </c>
      <c r="J14" s="112" t="str">
        <f t="array" ref="J14">IFERROR(IF(J$7="","NA",IF(J$7&lt;INDEX(T_EMP[From Date],ROW($C14)-ROW($C$7)),"NE",IF(AND(INDEX(T_EMP[TERMINATION DATE],ROW($C14)-ROW($C$7))&gt;0,J$7&gt;INDEX(T_EMP[TERMINATION DATE],ROW($C14)-ROW($C$7))),"NE",IF(NOT(ISERROR(MATCH(J$7,L_HOLS,0))),"H",IF(INDEX(L_WKNDVAL,WEEKDAY(J$7,1))=1,"WKND",INDEX(T_LEAVE[LEAVE TYPE],SUMPRODUCT(--(T_LEAVE[EMPLOYEE NAME]=$C14),--(T_LEAVE[START DATE]&lt;=J$7),--(T_LEAVE[END DATE]&gt;=J$7),ROW(T_LEAVE[LEAVE TYPE]))-ROW(T_LEAVE[#Headers]))))))),"")</f>
        <v>WKND</v>
      </c>
      <c r="K14" s="112" t="str">
        <f t="array" ref="K14">IFERROR(IF(K$7="","NA",IF(K$7&lt;INDEX(T_EMP[From Date],ROW($C14)-ROW($C$7)),"NE",IF(AND(INDEX(T_EMP[TERMINATION DATE],ROW($C14)-ROW($C$7))&gt;0,K$7&gt;INDEX(T_EMP[TERMINATION DATE],ROW($C14)-ROW($C$7))),"NE",IF(NOT(ISERROR(MATCH(K$7,L_HOLS,0))),"H",IF(INDEX(L_WKNDVAL,WEEKDAY(K$7,1))=1,"WKND",INDEX(T_LEAVE[LEAVE TYPE],SUMPRODUCT(--(T_LEAVE[EMPLOYEE NAME]=$C14),--(T_LEAVE[START DATE]&lt;=K$7),--(T_LEAVE[END DATE]&gt;=K$7),ROW(T_LEAVE[LEAVE TYPE]))-ROW(T_LEAVE[#Headers]))))))),"")</f>
        <v>WKND</v>
      </c>
      <c r="L14" s="112" t="str">
        <f t="array" ref="L14">IFERROR(IF(L$7="","NA",IF(L$7&lt;INDEX(T_EMP[From Date],ROW($C14)-ROW($C$7)),"NE",IF(AND(INDEX(T_EMP[TERMINATION DATE],ROW($C14)-ROW($C$7))&gt;0,L$7&gt;INDEX(T_EMP[TERMINATION DATE],ROW($C14)-ROW($C$7))),"NE",IF(NOT(ISERROR(MATCH(L$7,L_HOLS,0))),"H",IF(INDEX(L_WKNDVAL,WEEKDAY(L$7,1))=1,"WKND",INDEX(T_LEAVE[LEAVE TYPE],SUMPRODUCT(--(T_LEAVE[EMPLOYEE NAME]=$C14),--(T_LEAVE[START DATE]&lt;=L$7),--(T_LEAVE[END DATE]&gt;=L$7),ROW(T_LEAVE[LEAVE TYPE]))-ROW(T_LEAVE[#Headers]))))))),"")</f>
        <v/>
      </c>
      <c r="M14" s="112" t="str">
        <f t="array" ref="M14">IFERROR(IF(M$7="","NA",IF(M$7&lt;INDEX(T_EMP[From Date],ROW($C14)-ROW($C$7)),"NE",IF(AND(INDEX(T_EMP[TERMINATION DATE],ROW($C14)-ROW($C$7))&gt;0,M$7&gt;INDEX(T_EMP[TERMINATION DATE],ROW($C14)-ROW($C$7))),"NE",IF(NOT(ISERROR(MATCH(M$7,L_HOLS,0))),"H",IF(INDEX(L_WKNDVAL,WEEKDAY(M$7,1))=1,"WKND",INDEX(T_LEAVE[LEAVE TYPE],SUMPRODUCT(--(T_LEAVE[EMPLOYEE NAME]=$C14),--(T_LEAVE[START DATE]&lt;=M$7),--(T_LEAVE[END DATE]&gt;=M$7),ROW(T_LEAVE[LEAVE TYPE]))-ROW(T_LEAVE[#Headers]))))))),"")</f>
        <v/>
      </c>
      <c r="N14" s="112" t="str">
        <f t="array" ref="N14">IFERROR(IF(N$7="","NA",IF(N$7&lt;INDEX(T_EMP[From Date],ROW($C14)-ROW($C$7)),"NE",IF(AND(INDEX(T_EMP[TERMINATION DATE],ROW($C14)-ROW($C$7))&gt;0,N$7&gt;INDEX(T_EMP[TERMINATION DATE],ROW($C14)-ROW($C$7))),"NE",IF(NOT(ISERROR(MATCH(N$7,L_HOLS,0))),"H",IF(INDEX(L_WKNDVAL,WEEKDAY(N$7,1))=1,"WKND",INDEX(T_LEAVE[LEAVE TYPE],SUMPRODUCT(--(T_LEAVE[EMPLOYEE NAME]=$C14),--(T_LEAVE[START DATE]&lt;=N$7),--(T_LEAVE[END DATE]&gt;=N$7),ROW(T_LEAVE[LEAVE TYPE]))-ROW(T_LEAVE[#Headers]))))))),"")</f>
        <v/>
      </c>
      <c r="O14" s="112" t="str">
        <f t="array" ref="O14">IFERROR(IF(O$7="","NA",IF(O$7&lt;INDEX(T_EMP[From Date],ROW($C14)-ROW($C$7)),"NE",IF(AND(INDEX(T_EMP[TERMINATION DATE],ROW($C14)-ROW($C$7))&gt;0,O$7&gt;INDEX(T_EMP[TERMINATION DATE],ROW($C14)-ROW($C$7))),"NE",IF(NOT(ISERROR(MATCH(O$7,L_HOLS,0))),"H",IF(INDEX(L_WKNDVAL,WEEKDAY(O$7,1))=1,"WKND",INDEX(T_LEAVE[LEAVE TYPE],SUMPRODUCT(--(T_LEAVE[EMPLOYEE NAME]=$C14),--(T_LEAVE[START DATE]&lt;=O$7),--(T_LEAVE[END DATE]&gt;=O$7),ROW(T_LEAVE[LEAVE TYPE]))-ROW(T_LEAVE[#Headers]))))))),"")</f>
        <v/>
      </c>
      <c r="P14" s="112" t="str">
        <f t="array" ref="P14">IFERROR(IF(P$7="","NA",IF(P$7&lt;INDEX(T_EMP[From Date],ROW($C14)-ROW($C$7)),"NE",IF(AND(INDEX(T_EMP[TERMINATION DATE],ROW($C14)-ROW($C$7))&gt;0,P$7&gt;INDEX(T_EMP[TERMINATION DATE],ROW($C14)-ROW($C$7))),"NE",IF(NOT(ISERROR(MATCH(P$7,L_HOLS,0))),"H",IF(INDEX(L_WKNDVAL,WEEKDAY(P$7,1))=1,"WKND",INDEX(T_LEAVE[LEAVE TYPE],SUMPRODUCT(--(T_LEAVE[EMPLOYEE NAME]=$C14),--(T_LEAVE[START DATE]&lt;=P$7),--(T_LEAVE[END DATE]&gt;=P$7),ROW(T_LEAVE[LEAVE TYPE]))-ROW(T_LEAVE[#Headers]))))))),"")</f>
        <v/>
      </c>
      <c r="Q14" s="112" t="str">
        <f t="array" ref="Q14">IFERROR(IF(Q$7="","NA",IF(Q$7&lt;INDEX(T_EMP[From Date],ROW($C14)-ROW($C$7)),"NE",IF(AND(INDEX(T_EMP[TERMINATION DATE],ROW($C14)-ROW($C$7))&gt;0,Q$7&gt;INDEX(T_EMP[TERMINATION DATE],ROW($C14)-ROW($C$7))),"NE",IF(NOT(ISERROR(MATCH(Q$7,L_HOLS,0))),"H",IF(INDEX(L_WKNDVAL,WEEKDAY(Q$7,1))=1,"WKND",INDEX(T_LEAVE[LEAVE TYPE],SUMPRODUCT(--(T_LEAVE[EMPLOYEE NAME]=$C14),--(T_LEAVE[START DATE]&lt;=Q$7),--(T_LEAVE[END DATE]&gt;=Q$7),ROW(T_LEAVE[LEAVE TYPE]))-ROW(T_LEAVE[#Headers]))))))),"")</f>
        <v>WKND</v>
      </c>
      <c r="R14" s="112" t="str">
        <f t="array" ref="R14">IFERROR(IF(R$7="","NA",IF(R$7&lt;INDEX(T_EMP[From Date],ROW($C14)-ROW($C$7)),"NE",IF(AND(INDEX(T_EMP[TERMINATION DATE],ROW($C14)-ROW($C$7))&gt;0,R$7&gt;INDEX(T_EMP[TERMINATION DATE],ROW($C14)-ROW($C$7))),"NE",IF(NOT(ISERROR(MATCH(R$7,L_HOLS,0))),"H",IF(INDEX(L_WKNDVAL,WEEKDAY(R$7,1))=1,"WKND",INDEX(T_LEAVE[LEAVE TYPE],SUMPRODUCT(--(T_LEAVE[EMPLOYEE NAME]=$C14),--(T_LEAVE[START DATE]&lt;=R$7),--(T_LEAVE[END DATE]&gt;=R$7),ROW(T_LEAVE[LEAVE TYPE]))-ROW(T_LEAVE[#Headers]))))))),"")</f>
        <v>WKND</v>
      </c>
      <c r="S14" s="112" t="str">
        <f t="array" ref="S14">IFERROR(IF(S$7="","NA",IF(S$7&lt;INDEX(T_EMP[From Date],ROW($C14)-ROW($C$7)),"NE",IF(AND(INDEX(T_EMP[TERMINATION DATE],ROW($C14)-ROW($C$7))&gt;0,S$7&gt;INDEX(T_EMP[TERMINATION DATE],ROW($C14)-ROW($C$7))),"NE",IF(NOT(ISERROR(MATCH(S$7,L_HOLS,0))),"H",IF(INDEX(L_WKNDVAL,WEEKDAY(S$7,1))=1,"WKND",INDEX(T_LEAVE[LEAVE TYPE],SUMPRODUCT(--(T_LEAVE[EMPLOYEE NAME]=$C14),--(T_LEAVE[START DATE]&lt;=S$7),--(T_LEAVE[END DATE]&gt;=S$7),ROW(T_LEAVE[LEAVE TYPE]))-ROW(T_LEAVE[#Headers]))))))),"")</f>
        <v/>
      </c>
      <c r="T14" s="112" t="str">
        <f t="array" ref="T14">IFERROR(IF(T$7="","NA",IF(T$7&lt;INDEX(T_EMP[From Date],ROW($C14)-ROW($C$7)),"NE",IF(AND(INDEX(T_EMP[TERMINATION DATE],ROW($C14)-ROW($C$7))&gt;0,T$7&gt;INDEX(T_EMP[TERMINATION DATE],ROW($C14)-ROW($C$7))),"NE",IF(NOT(ISERROR(MATCH(T$7,L_HOLS,0))),"H",IF(INDEX(L_WKNDVAL,WEEKDAY(T$7,1))=1,"WKND",INDEX(T_LEAVE[LEAVE TYPE],SUMPRODUCT(--(T_LEAVE[EMPLOYEE NAME]=$C14),--(T_LEAVE[START DATE]&lt;=T$7),--(T_LEAVE[END DATE]&gt;=T$7),ROW(T_LEAVE[LEAVE TYPE]))-ROW(T_LEAVE[#Headers]))))))),"")</f>
        <v/>
      </c>
      <c r="U14" s="112" t="str">
        <f t="array" ref="U14">IFERROR(IF(U$7="","NA",IF(U$7&lt;INDEX(T_EMP[From Date],ROW($C14)-ROW($C$7)),"NE",IF(AND(INDEX(T_EMP[TERMINATION DATE],ROW($C14)-ROW($C$7))&gt;0,U$7&gt;INDEX(T_EMP[TERMINATION DATE],ROW($C14)-ROW($C$7))),"NE",IF(NOT(ISERROR(MATCH(U$7,L_HOLS,0))),"H",IF(INDEX(L_WKNDVAL,WEEKDAY(U$7,1))=1,"WKND",INDEX(T_LEAVE[LEAVE TYPE],SUMPRODUCT(--(T_LEAVE[EMPLOYEE NAME]=$C14),--(T_LEAVE[START DATE]&lt;=U$7),--(T_LEAVE[END DATE]&gt;=U$7),ROW(T_LEAVE[LEAVE TYPE]))-ROW(T_LEAVE[#Headers]))))))),"")</f>
        <v/>
      </c>
      <c r="V14" s="112" t="str">
        <f t="array" ref="V14">IFERROR(IF(V$7="","NA",IF(V$7&lt;INDEX(T_EMP[From Date],ROW($C14)-ROW($C$7)),"NE",IF(AND(INDEX(T_EMP[TERMINATION DATE],ROW($C14)-ROW($C$7))&gt;0,V$7&gt;INDEX(T_EMP[TERMINATION DATE],ROW($C14)-ROW($C$7))),"NE",IF(NOT(ISERROR(MATCH(V$7,L_HOLS,0))),"H",IF(INDEX(L_WKNDVAL,WEEKDAY(V$7,1))=1,"WKND",INDEX(T_LEAVE[LEAVE TYPE],SUMPRODUCT(--(T_LEAVE[EMPLOYEE NAME]=$C14),--(T_LEAVE[START DATE]&lt;=V$7),--(T_LEAVE[END DATE]&gt;=V$7),ROW(T_LEAVE[LEAVE TYPE]))-ROW(T_LEAVE[#Headers]))))))),"")</f>
        <v/>
      </c>
      <c r="W14" s="112" t="str">
        <f t="array" ref="W14">IFERROR(IF(W$7="","NA",IF(W$7&lt;INDEX(T_EMP[From Date],ROW($C14)-ROW($C$7)),"NE",IF(AND(INDEX(T_EMP[TERMINATION DATE],ROW($C14)-ROW($C$7))&gt;0,W$7&gt;INDEX(T_EMP[TERMINATION DATE],ROW($C14)-ROW($C$7))),"NE",IF(NOT(ISERROR(MATCH(W$7,L_HOLS,0))),"H",IF(INDEX(L_WKNDVAL,WEEKDAY(W$7,1))=1,"WKND",INDEX(T_LEAVE[LEAVE TYPE],SUMPRODUCT(--(T_LEAVE[EMPLOYEE NAME]=$C14),--(T_LEAVE[START DATE]&lt;=W$7),--(T_LEAVE[END DATE]&gt;=W$7),ROW(T_LEAVE[LEAVE TYPE]))-ROW(T_LEAVE[#Headers]))))))),"")</f>
        <v/>
      </c>
      <c r="X14" s="112" t="str">
        <f t="array" ref="X14">IFERROR(IF(X$7="","NA",IF(X$7&lt;INDEX(T_EMP[From Date],ROW($C14)-ROW($C$7)),"NE",IF(AND(INDEX(T_EMP[TERMINATION DATE],ROW($C14)-ROW($C$7))&gt;0,X$7&gt;INDEX(T_EMP[TERMINATION DATE],ROW($C14)-ROW($C$7))),"NE",IF(NOT(ISERROR(MATCH(X$7,L_HOLS,0))),"H",IF(INDEX(L_WKNDVAL,WEEKDAY(X$7,1))=1,"WKND",INDEX(T_LEAVE[LEAVE TYPE],SUMPRODUCT(--(T_LEAVE[EMPLOYEE NAME]=$C14),--(T_LEAVE[START DATE]&lt;=X$7),--(T_LEAVE[END DATE]&gt;=X$7),ROW(T_LEAVE[LEAVE TYPE]))-ROW(T_LEAVE[#Headers]))))))),"")</f>
        <v>WKND</v>
      </c>
      <c r="Y14" s="112" t="str">
        <f t="array" ref="Y14">IFERROR(IF(Y$7="","NA",IF(Y$7&lt;INDEX(T_EMP[From Date],ROW($C14)-ROW($C$7)),"NE",IF(AND(INDEX(T_EMP[TERMINATION DATE],ROW($C14)-ROW($C$7))&gt;0,Y$7&gt;INDEX(T_EMP[TERMINATION DATE],ROW($C14)-ROW($C$7))),"NE",IF(NOT(ISERROR(MATCH(Y$7,L_HOLS,0))),"H",IF(INDEX(L_WKNDVAL,WEEKDAY(Y$7,1))=1,"WKND",INDEX(T_LEAVE[LEAVE TYPE],SUMPRODUCT(--(T_LEAVE[EMPLOYEE NAME]=$C14),--(T_LEAVE[START DATE]&lt;=Y$7),--(T_LEAVE[END DATE]&gt;=Y$7),ROW(T_LEAVE[LEAVE TYPE]))-ROW(T_LEAVE[#Headers]))))))),"")</f>
        <v>WKND</v>
      </c>
      <c r="Z14" s="112" t="str">
        <f t="array" ref="Z14">IFERROR(IF(Z$7="","NA",IF(Z$7&lt;INDEX(T_EMP[From Date],ROW($C14)-ROW($C$7)),"NE",IF(AND(INDEX(T_EMP[TERMINATION DATE],ROW($C14)-ROW($C$7))&gt;0,Z$7&gt;INDEX(T_EMP[TERMINATION DATE],ROW($C14)-ROW($C$7))),"NE",IF(NOT(ISERROR(MATCH(Z$7,L_HOLS,0))),"H",IF(INDEX(L_WKNDVAL,WEEKDAY(Z$7,1))=1,"WKND",INDEX(T_LEAVE[LEAVE TYPE],SUMPRODUCT(--(T_LEAVE[EMPLOYEE NAME]=$C14),--(T_LEAVE[START DATE]&lt;=Z$7),--(T_LEAVE[END DATE]&gt;=Z$7),ROW(T_LEAVE[LEAVE TYPE]))-ROW(T_LEAVE[#Headers]))))))),"")</f>
        <v/>
      </c>
      <c r="AA14" s="112" t="str">
        <f t="array" ref="AA14">IFERROR(IF(AA$7="","NA",IF(AA$7&lt;INDEX(T_EMP[From Date],ROW($C14)-ROW($C$7)),"NE",IF(AND(INDEX(T_EMP[TERMINATION DATE],ROW($C14)-ROW($C$7))&gt;0,AA$7&gt;INDEX(T_EMP[TERMINATION DATE],ROW($C14)-ROW($C$7))),"NE",IF(NOT(ISERROR(MATCH(AA$7,L_HOLS,0))),"H",IF(INDEX(L_WKNDVAL,WEEKDAY(AA$7,1))=1,"WKND",INDEX(T_LEAVE[LEAVE TYPE],SUMPRODUCT(--(T_LEAVE[EMPLOYEE NAME]=$C14),--(T_LEAVE[START DATE]&lt;=AA$7),--(T_LEAVE[END DATE]&gt;=AA$7),ROW(T_LEAVE[LEAVE TYPE]))-ROW(T_LEAVE[#Headers]))))))),"")</f>
        <v/>
      </c>
      <c r="AB14" s="112" t="str">
        <f t="array" ref="AB14">IFERROR(IF(AB$7="","NA",IF(AB$7&lt;INDEX(T_EMP[From Date],ROW($C14)-ROW($C$7)),"NE",IF(AND(INDEX(T_EMP[TERMINATION DATE],ROW($C14)-ROW($C$7))&gt;0,AB$7&gt;INDEX(T_EMP[TERMINATION DATE],ROW($C14)-ROW($C$7))),"NE",IF(NOT(ISERROR(MATCH(AB$7,L_HOLS,0))),"H",IF(INDEX(L_WKNDVAL,WEEKDAY(AB$7,1))=1,"WKND",INDEX(T_LEAVE[LEAVE TYPE],SUMPRODUCT(--(T_LEAVE[EMPLOYEE NAME]=$C14),--(T_LEAVE[START DATE]&lt;=AB$7),--(T_LEAVE[END DATE]&gt;=AB$7),ROW(T_LEAVE[LEAVE TYPE]))-ROW(T_LEAVE[#Headers]))))))),"")</f>
        <v/>
      </c>
      <c r="AC14" s="112" t="str">
        <f t="array" ref="AC14">IFERROR(IF(AC$7="","NA",IF(AC$7&lt;INDEX(T_EMP[From Date],ROW($C14)-ROW($C$7)),"NE",IF(AND(INDEX(T_EMP[TERMINATION DATE],ROW($C14)-ROW($C$7))&gt;0,AC$7&gt;INDEX(T_EMP[TERMINATION DATE],ROW($C14)-ROW($C$7))),"NE",IF(NOT(ISERROR(MATCH(AC$7,L_HOLS,0))),"H",IF(INDEX(L_WKNDVAL,WEEKDAY(AC$7,1))=1,"WKND",INDEX(T_LEAVE[LEAVE TYPE],SUMPRODUCT(--(T_LEAVE[EMPLOYEE NAME]=$C14),--(T_LEAVE[START DATE]&lt;=AC$7),--(T_LEAVE[END DATE]&gt;=AC$7),ROW(T_LEAVE[LEAVE TYPE]))-ROW(T_LEAVE[#Headers]))))))),"")</f>
        <v/>
      </c>
      <c r="AD14" s="112" t="str">
        <f t="array" ref="AD14">IFERROR(IF(AD$7="","NA",IF(AD$7&lt;INDEX(T_EMP[From Date],ROW($C14)-ROW($C$7)),"NE",IF(AND(INDEX(T_EMP[TERMINATION DATE],ROW($C14)-ROW($C$7))&gt;0,AD$7&gt;INDEX(T_EMP[TERMINATION DATE],ROW($C14)-ROW($C$7))),"NE",IF(NOT(ISERROR(MATCH(AD$7,L_HOLS,0))),"H",IF(INDEX(L_WKNDVAL,WEEKDAY(AD$7,1))=1,"WKND",INDEX(T_LEAVE[LEAVE TYPE],SUMPRODUCT(--(T_LEAVE[EMPLOYEE NAME]=$C14),--(T_LEAVE[START DATE]&lt;=AD$7),--(T_LEAVE[END DATE]&gt;=AD$7),ROW(T_LEAVE[LEAVE TYPE]))-ROW(T_LEAVE[#Headers]))))))),"")</f>
        <v/>
      </c>
      <c r="AE14" s="112" t="str">
        <f t="array" ref="AE14">IFERROR(IF(AE$7="","NA",IF(AE$7&lt;INDEX(T_EMP[From Date],ROW($C14)-ROW($C$7)),"NE",IF(AND(INDEX(T_EMP[TERMINATION DATE],ROW($C14)-ROW($C$7))&gt;0,AE$7&gt;INDEX(T_EMP[TERMINATION DATE],ROW($C14)-ROW($C$7))),"NE",IF(NOT(ISERROR(MATCH(AE$7,L_HOLS,0))),"H",IF(INDEX(L_WKNDVAL,WEEKDAY(AE$7,1))=1,"WKND",INDEX(T_LEAVE[LEAVE TYPE],SUMPRODUCT(--(T_LEAVE[EMPLOYEE NAME]=$C14),--(T_LEAVE[START DATE]&lt;=AE$7),--(T_LEAVE[END DATE]&gt;=AE$7),ROW(T_LEAVE[LEAVE TYPE]))-ROW(T_LEAVE[#Headers]))))))),"")</f>
        <v>WKND</v>
      </c>
      <c r="AF14" s="112" t="str">
        <f t="array" ref="AF14">IFERROR(IF(AF$7="","NA",IF(AF$7&lt;INDEX(T_EMP[From Date],ROW($C14)-ROW($C$7)),"NE",IF(AND(INDEX(T_EMP[TERMINATION DATE],ROW($C14)-ROW($C$7))&gt;0,AF$7&gt;INDEX(T_EMP[TERMINATION DATE],ROW($C14)-ROW($C$7))),"NE",IF(NOT(ISERROR(MATCH(AF$7,L_HOLS,0))),"H",IF(INDEX(L_WKNDVAL,WEEKDAY(AF$7,1))=1,"WKND",INDEX(T_LEAVE[LEAVE TYPE],SUMPRODUCT(--(T_LEAVE[EMPLOYEE NAME]=$C14),--(T_LEAVE[START DATE]&lt;=AF$7),--(T_LEAVE[END DATE]&gt;=AF$7),ROW(T_LEAVE[LEAVE TYPE]))-ROW(T_LEAVE[#Headers]))))))),"")</f>
        <v>WKND</v>
      </c>
      <c r="AG14" s="112" t="str">
        <f t="array" ref="AG14">IFERROR(IF(AG$7="","NA",IF(AG$7&lt;INDEX(T_EMP[From Date],ROW($C14)-ROW($C$7)),"NE",IF(AND(INDEX(T_EMP[TERMINATION DATE],ROW($C14)-ROW($C$7))&gt;0,AG$7&gt;INDEX(T_EMP[TERMINATION DATE],ROW($C14)-ROW($C$7))),"NE",IF(NOT(ISERROR(MATCH(AG$7,L_HOLS,0))),"H",IF(INDEX(L_WKNDVAL,WEEKDAY(AG$7,1))=1,"WKND",INDEX(T_LEAVE[LEAVE TYPE],SUMPRODUCT(--(T_LEAVE[EMPLOYEE NAME]=$C14),--(T_LEAVE[START DATE]&lt;=AG$7),--(T_LEAVE[END DATE]&gt;=AG$7),ROW(T_LEAVE[LEAVE TYPE]))-ROW(T_LEAVE[#Headers]))))))),"")</f>
        <v/>
      </c>
      <c r="AH14" s="112" t="str">
        <f t="array" ref="AH14">IFERROR(IF(AH$7="","NA",IF(AH$7&lt;INDEX(T_EMP[From Date],ROW($C14)-ROW($C$7)),"NE",IF(AND(INDEX(T_EMP[TERMINATION DATE],ROW($C14)-ROW($C$7))&gt;0,AH$7&gt;INDEX(T_EMP[TERMINATION DATE],ROW($C14)-ROW($C$7))),"NE",IF(NOT(ISERROR(MATCH(AH$7,L_HOLS,0))),"H",IF(INDEX(L_WKNDVAL,WEEKDAY(AH$7,1))=1,"WKND",INDEX(T_LEAVE[LEAVE TYPE],SUMPRODUCT(--(T_LEAVE[EMPLOYEE NAME]=$C14),--(T_LEAVE[START DATE]&lt;=AH$7),--(T_LEAVE[END DATE]&gt;=AH$7),ROW(T_LEAVE[LEAVE TYPE]))-ROW(T_LEAVE[#Headers]))))))),"")</f>
        <v/>
      </c>
      <c r="AI14" s="87"/>
      <c r="AJ14" s="106">
        <f>IF(OR($C14="",AJ$7=""),"",COUNTIFS($D14:$AH14,AJ$7)*INDEX(T_LEAVETYPE[DAY VALUE],1))</f>
        <v>0</v>
      </c>
      <c r="AK14" s="106">
        <f>IF(OR($C14="",AK$7=""),"",COUNTIFS($D14:$AH14,AK$7)*INDEX(T_LEAVETYPE[DAY VALUE],2))</f>
        <v>0</v>
      </c>
      <c r="AL14" s="106">
        <f>IF(OR($C14="",AL$7=""),"",COUNTIFS($D14:$AH14,AL$7)*INDEX(T_LEAVETYPE[DAY VALUE],3))</f>
        <v>0</v>
      </c>
      <c r="AM14" s="106">
        <f>IF(OR($C14="",AM$7=""),"",COUNTIFS($D14:$AH14,AM$7)*INDEX(T_LEAVETYPE[DAY VALUE],4))</f>
        <v>0</v>
      </c>
      <c r="AN14" s="107">
        <f>IF(OR($C14="",AN$7=""),"",COUNTIFS($D14:$AH14,AN$7)*INDEX(T_LEAVETYPE[DAY VALUE],5))</f>
        <v>0</v>
      </c>
      <c r="AO14" s="113">
        <f t="shared" si="2"/>
        <v>0</v>
      </c>
      <c r="AP14" s="114">
        <f t="shared" si="3"/>
        <v>22</v>
      </c>
    </row>
    <row r="15" spans="3:42" x14ac:dyDescent="0.25">
      <c r="C15" s="104" t="str">
        <f>IFERROR(INDEX(T_EMP[EMPLOYEE NAME],ROW(C15)-ROW($C$7)),"")</f>
        <v>Employee8</v>
      </c>
      <c r="D15" s="115" t="str">
        <f t="array" ref="D15">IFERROR(IF(D$7="","NA",IF(D$7&lt;INDEX(T_EMP[From Date],ROW($C15)-ROW($C$7)),"NE",IF(AND(INDEX(T_EMP[TERMINATION DATE],ROW($C15)-ROW($C$7))&gt;0,D$7&gt;INDEX(T_EMP[TERMINATION DATE],ROW($C15)-ROW($C$7))),"NE",IF(NOT(ISERROR(MATCH(D$7,L_HOLS,0))),"H",IF(INDEX(L_WKNDVAL,WEEKDAY(D$7,1))=1,"WKND",INDEX(T_LEAVE[LEAVE TYPE],SUMPRODUCT(--(T_LEAVE[EMPLOYEE NAME]=$C15),--(T_LEAVE[START DATE]&lt;=D$7),--(T_LEAVE[END DATE]&gt;=D$7),ROW(T_LEAVE[LEAVE TYPE]))-ROW(T_LEAVE[#Headers]))))))),"")</f>
        <v>WKND</v>
      </c>
      <c r="E15" s="112" t="str">
        <f t="array" ref="E15">IFERROR(IF(E$7="","NA",IF(E$7&lt;INDEX(T_EMP[From Date],ROW($C15)-ROW($C$7)),"NE",IF(AND(INDEX(T_EMP[TERMINATION DATE],ROW($C15)-ROW($C$7))&gt;0,E$7&gt;INDEX(T_EMP[TERMINATION DATE],ROW($C15)-ROW($C$7))),"NE",IF(NOT(ISERROR(MATCH(E$7,L_HOLS,0))),"H",IF(INDEX(L_WKNDVAL,WEEKDAY(E$7,1))=1,"WKND",INDEX(T_LEAVE[LEAVE TYPE],SUMPRODUCT(--(T_LEAVE[EMPLOYEE NAME]=$C15),--(T_LEAVE[START DATE]&lt;=E$7),--(T_LEAVE[END DATE]&gt;=E$7),ROW(T_LEAVE[LEAVE TYPE]))-ROW(T_LEAVE[#Headers]))))))),"")</f>
        <v/>
      </c>
      <c r="F15" s="112" t="str">
        <f t="array" ref="F15">IFERROR(IF(F$7="","NA",IF(F$7&lt;INDEX(T_EMP[From Date],ROW($C15)-ROW($C$7)),"NE",IF(AND(INDEX(T_EMP[TERMINATION DATE],ROW($C15)-ROW($C$7))&gt;0,F$7&gt;INDEX(T_EMP[TERMINATION DATE],ROW($C15)-ROW($C$7))),"NE",IF(NOT(ISERROR(MATCH(F$7,L_HOLS,0))),"H",IF(INDEX(L_WKNDVAL,WEEKDAY(F$7,1))=1,"WKND",INDEX(T_LEAVE[LEAVE TYPE],SUMPRODUCT(--(T_LEAVE[EMPLOYEE NAME]=$C15),--(T_LEAVE[START DATE]&lt;=F$7),--(T_LEAVE[END DATE]&gt;=F$7),ROW(T_LEAVE[LEAVE TYPE]))-ROW(T_LEAVE[#Headers]))))))),"")</f>
        <v/>
      </c>
      <c r="G15" s="112" t="str">
        <f t="array" ref="G15">IFERROR(IF(G$7="","NA",IF(G$7&lt;INDEX(T_EMP[From Date],ROW($C15)-ROW($C$7)),"NE",IF(AND(INDEX(T_EMP[TERMINATION DATE],ROW($C15)-ROW($C$7))&gt;0,G$7&gt;INDEX(T_EMP[TERMINATION DATE],ROW($C15)-ROW($C$7))),"NE",IF(NOT(ISERROR(MATCH(G$7,L_HOLS,0))),"H",IF(INDEX(L_WKNDVAL,WEEKDAY(G$7,1))=1,"WKND",INDEX(T_LEAVE[LEAVE TYPE],SUMPRODUCT(--(T_LEAVE[EMPLOYEE NAME]=$C15),--(T_LEAVE[START DATE]&lt;=G$7),--(T_LEAVE[END DATE]&gt;=G$7),ROW(T_LEAVE[LEAVE TYPE]))-ROW(T_LEAVE[#Headers]))))))),"")</f>
        <v/>
      </c>
      <c r="H15" s="112" t="str">
        <f t="array" ref="H15">IFERROR(IF(H$7="","NA",IF(H$7&lt;INDEX(T_EMP[From Date],ROW($C15)-ROW($C$7)),"NE",IF(AND(INDEX(T_EMP[TERMINATION DATE],ROW($C15)-ROW($C$7))&gt;0,H$7&gt;INDEX(T_EMP[TERMINATION DATE],ROW($C15)-ROW($C$7))),"NE",IF(NOT(ISERROR(MATCH(H$7,L_HOLS,0))),"H",IF(INDEX(L_WKNDVAL,WEEKDAY(H$7,1))=1,"WKND",INDEX(T_LEAVE[LEAVE TYPE],SUMPRODUCT(--(T_LEAVE[EMPLOYEE NAME]=$C15),--(T_LEAVE[START DATE]&lt;=H$7),--(T_LEAVE[END DATE]&gt;=H$7),ROW(T_LEAVE[LEAVE TYPE]))-ROW(T_LEAVE[#Headers]))))))),"")</f>
        <v/>
      </c>
      <c r="I15" s="112" t="str">
        <f t="array" ref="I15">IFERROR(IF(I$7="","NA",IF(I$7&lt;INDEX(T_EMP[From Date],ROW($C15)-ROW($C$7)),"NE",IF(AND(INDEX(T_EMP[TERMINATION DATE],ROW($C15)-ROW($C$7))&gt;0,I$7&gt;INDEX(T_EMP[TERMINATION DATE],ROW($C15)-ROW($C$7))),"NE",IF(NOT(ISERROR(MATCH(I$7,L_HOLS,0))),"H",IF(INDEX(L_WKNDVAL,WEEKDAY(I$7,1))=1,"WKND",INDEX(T_LEAVE[LEAVE TYPE],SUMPRODUCT(--(T_LEAVE[EMPLOYEE NAME]=$C15),--(T_LEAVE[START DATE]&lt;=I$7),--(T_LEAVE[END DATE]&gt;=I$7),ROW(T_LEAVE[LEAVE TYPE]))-ROW(T_LEAVE[#Headers]))))))),"")</f>
        <v/>
      </c>
      <c r="J15" s="112" t="str">
        <f t="array" ref="J15">IFERROR(IF(J$7="","NA",IF(J$7&lt;INDEX(T_EMP[From Date],ROW($C15)-ROW($C$7)),"NE",IF(AND(INDEX(T_EMP[TERMINATION DATE],ROW($C15)-ROW($C$7))&gt;0,J$7&gt;INDEX(T_EMP[TERMINATION DATE],ROW($C15)-ROW($C$7))),"NE",IF(NOT(ISERROR(MATCH(J$7,L_HOLS,0))),"H",IF(INDEX(L_WKNDVAL,WEEKDAY(J$7,1))=1,"WKND",INDEX(T_LEAVE[LEAVE TYPE],SUMPRODUCT(--(T_LEAVE[EMPLOYEE NAME]=$C15),--(T_LEAVE[START DATE]&lt;=J$7),--(T_LEAVE[END DATE]&gt;=J$7),ROW(T_LEAVE[LEAVE TYPE]))-ROW(T_LEAVE[#Headers]))))))),"")</f>
        <v>WKND</v>
      </c>
      <c r="K15" s="112" t="str">
        <f t="array" ref="K15">IFERROR(IF(K$7="","NA",IF(K$7&lt;INDEX(T_EMP[From Date],ROW($C15)-ROW($C$7)),"NE",IF(AND(INDEX(T_EMP[TERMINATION DATE],ROW($C15)-ROW($C$7))&gt;0,K$7&gt;INDEX(T_EMP[TERMINATION DATE],ROW($C15)-ROW($C$7))),"NE",IF(NOT(ISERROR(MATCH(K$7,L_HOLS,0))),"H",IF(INDEX(L_WKNDVAL,WEEKDAY(K$7,1))=1,"WKND",INDEX(T_LEAVE[LEAVE TYPE],SUMPRODUCT(--(T_LEAVE[EMPLOYEE NAME]=$C15),--(T_LEAVE[START DATE]&lt;=K$7),--(T_LEAVE[END DATE]&gt;=K$7),ROW(T_LEAVE[LEAVE TYPE]))-ROW(T_LEAVE[#Headers]))))))),"")</f>
        <v>WKND</v>
      </c>
      <c r="L15" s="112" t="str">
        <f t="array" ref="L15">IFERROR(IF(L$7="","NA",IF(L$7&lt;INDEX(T_EMP[From Date],ROW($C15)-ROW($C$7)),"NE",IF(AND(INDEX(T_EMP[TERMINATION DATE],ROW($C15)-ROW($C$7))&gt;0,L$7&gt;INDEX(T_EMP[TERMINATION DATE],ROW($C15)-ROW($C$7))),"NE",IF(NOT(ISERROR(MATCH(L$7,L_HOLS,0))),"H",IF(INDEX(L_WKNDVAL,WEEKDAY(L$7,1))=1,"WKND",INDEX(T_LEAVE[LEAVE TYPE],SUMPRODUCT(--(T_LEAVE[EMPLOYEE NAME]=$C15),--(T_LEAVE[START DATE]&lt;=L$7),--(T_LEAVE[END DATE]&gt;=L$7),ROW(T_LEAVE[LEAVE TYPE]))-ROW(T_LEAVE[#Headers]))))))),"")</f>
        <v/>
      </c>
      <c r="M15" s="112" t="str">
        <f t="array" ref="M15">IFERROR(IF(M$7="","NA",IF(M$7&lt;INDEX(T_EMP[From Date],ROW($C15)-ROW($C$7)),"NE",IF(AND(INDEX(T_EMP[TERMINATION DATE],ROW($C15)-ROW($C$7))&gt;0,M$7&gt;INDEX(T_EMP[TERMINATION DATE],ROW($C15)-ROW($C$7))),"NE",IF(NOT(ISERROR(MATCH(M$7,L_HOLS,0))),"H",IF(INDEX(L_WKNDVAL,WEEKDAY(M$7,1))=1,"WKND",INDEX(T_LEAVE[LEAVE TYPE],SUMPRODUCT(--(T_LEAVE[EMPLOYEE NAME]=$C15),--(T_LEAVE[START DATE]&lt;=M$7),--(T_LEAVE[END DATE]&gt;=M$7),ROW(T_LEAVE[LEAVE TYPE]))-ROW(T_LEAVE[#Headers]))))))),"")</f>
        <v/>
      </c>
      <c r="N15" s="112" t="str">
        <f t="array" ref="N15">IFERROR(IF(N$7="","NA",IF(N$7&lt;INDEX(T_EMP[From Date],ROW($C15)-ROW($C$7)),"NE",IF(AND(INDEX(T_EMP[TERMINATION DATE],ROW($C15)-ROW($C$7))&gt;0,N$7&gt;INDEX(T_EMP[TERMINATION DATE],ROW($C15)-ROW($C$7))),"NE",IF(NOT(ISERROR(MATCH(N$7,L_HOLS,0))),"H",IF(INDEX(L_WKNDVAL,WEEKDAY(N$7,1))=1,"WKND",INDEX(T_LEAVE[LEAVE TYPE],SUMPRODUCT(--(T_LEAVE[EMPLOYEE NAME]=$C15),--(T_LEAVE[START DATE]&lt;=N$7),--(T_LEAVE[END DATE]&gt;=N$7),ROW(T_LEAVE[LEAVE TYPE]))-ROW(T_LEAVE[#Headers]))))))),"")</f>
        <v/>
      </c>
      <c r="O15" s="112" t="str">
        <f t="array" ref="O15">IFERROR(IF(O$7="","NA",IF(O$7&lt;INDEX(T_EMP[From Date],ROW($C15)-ROW($C$7)),"NE",IF(AND(INDEX(T_EMP[TERMINATION DATE],ROW($C15)-ROW($C$7))&gt;0,O$7&gt;INDEX(T_EMP[TERMINATION DATE],ROW($C15)-ROW($C$7))),"NE",IF(NOT(ISERROR(MATCH(O$7,L_HOLS,0))),"H",IF(INDEX(L_WKNDVAL,WEEKDAY(O$7,1))=1,"WKND",INDEX(T_LEAVE[LEAVE TYPE],SUMPRODUCT(--(T_LEAVE[EMPLOYEE NAME]=$C15),--(T_LEAVE[START DATE]&lt;=O$7),--(T_LEAVE[END DATE]&gt;=O$7),ROW(T_LEAVE[LEAVE TYPE]))-ROW(T_LEAVE[#Headers]))))))),"")</f>
        <v/>
      </c>
      <c r="P15" s="112" t="str">
        <f t="array" ref="P15">IFERROR(IF(P$7="","NA",IF(P$7&lt;INDEX(T_EMP[From Date],ROW($C15)-ROW($C$7)),"NE",IF(AND(INDEX(T_EMP[TERMINATION DATE],ROW($C15)-ROW($C$7))&gt;0,P$7&gt;INDEX(T_EMP[TERMINATION DATE],ROW($C15)-ROW($C$7))),"NE",IF(NOT(ISERROR(MATCH(P$7,L_HOLS,0))),"H",IF(INDEX(L_WKNDVAL,WEEKDAY(P$7,1))=1,"WKND",INDEX(T_LEAVE[LEAVE TYPE],SUMPRODUCT(--(T_LEAVE[EMPLOYEE NAME]=$C15),--(T_LEAVE[START DATE]&lt;=P$7),--(T_LEAVE[END DATE]&gt;=P$7),ROW(T_LEAVE[LEAVE TYPE]))-ROW(T_LEAVE[#Headers]))))))),"")</f>
        <v/>
      </c>
      <c r="Q15" s="112" t="str">
        <f t="array" ref="Q15">IFERROR(IF(Q$7="","NA",IF(Q$7&lt;INDEX(T_EMP[From Date],ROW($C15)-ROW($C$7)),"NE",IF(AND(INDEX(T_EMP[TERMINATION DATE],ROW($C15)-ROW($C$7))&gt;0,Q$7&gt;INDEX(T_EMP[TERMINATION DATE],ROW($C15)-ROW($C$7))),"NE",IF(NOT(ISERROR(MATCH(Q$7,L_HOLS,0))),"H",IF(INDEX(L_WKNDVAL,WEEKDAY(Q$7,1))=1,"WKND",INDEX(T_LEAVE[LEAVE TYPE],SUMPRODUCT(--(T_LEAVE[EMPLOYEE NAME]=$C15),--(T_LEAVE[START DATE]&lt;=Q$7),--(T_LEAVE[END DATE]&gt;=Q$7),ROW(T_LEAVE[LEAVE TYPE]))-ROW(T_LEAVE[#Headers]))))))),"")</f>
        <v>WKND</v>
      </c>
      <c r="R15" s="112" t="str">
        <f t="array" ref="R15">IFERROR(IF(R$7="","NA",IF(R$7&lt;INDEX(T_EMP[From Date],ROW($C15)-ROW($C$7)),"NE",IF(AND(INDEX(T_EMP[TERMINATION DATE],ROW($C15)-ROW($C$7))&gt;0,R$7&gt;INDEX(T_EMP[TERMINATION DATE],ROW($C15)-ROW($C$7))),"NE",IF(NOT(ISERROR(MATCH(R$7,L_HOLS,0))),"H",IF(INDEX(L_WKNDVAL,WEEKDAY(R$7,1))=1,"WKND",INDEX(T_LEAVE[LEAVE TYPE],SUMPRODUCT(--(T_LEAVE[EMPLOYEE NAME]=$C15),--(T_LEAVE[START DATE]&lt;=R$7),--(T_LEAVE[END DATE]&gt;=R$7),ROW(T_LEAVE[LEAVE TYPE]))-ROW(T_LEAVE[#Headers]))))))),"")</f>
        <v>WKND</v>
      </c>
      <c r="S15" s="112" t="str">
        <f t="array" ref="S15">IFERROR(IF(S$7="","NA",IF(S$7&lt;INDEX(T_EMP[From Date],ROW($C15)-ROW($C$7)),"NE",IF(AND(INDEX(T_EMP[TERMINATION DATE],ROW($C15)-ROW($C$7))&gt;0,S$7&gt;INDEX(T_EMP[TERMINATION DATE],ROW($C15)-ROW($C$7))),"NE",IF(NOT(ISERROR(MATCH(S$7,L_HOLS,0))),"H",IF(INDEX(L_WKNDVAL,WEEKDAY(S$7,1))=1,"WKND",INDEX(T_LEAVE[LEAVE TYPE],SUMPRODUCT(--(T_LEAVE[EMPLOYEE NAME]=$C15),--(T_LEAVE[START DATE]&lt;=S$7),--(T_LEAVE[END DATE]&gt;=S$7),ROW(T_LEAVE[LEAVE TYPE]))-ROW(T_LEAVE[#Headers]))))))),"")</f>
        <v/>
      </c>
      <c r="T15" s="112" t="str">
        <f t="array" ref="T15">IFERROR(IF(T$7="","NA",IF(T$7&lt;INDEX(T_EMP[From Date],ROW($C15)-ROW($C$7)),"NE",IF(AND(INDEX(T_EMP[TERMINATION DATE],ROW($C15)-ROW($C$7))&gt;0,T$7&gt;INDEX(T_EMP[TERMINATION DATE],ROW($C15)-ROW($C$7))),"NE",IF(NOT(ISERROR(MATCH(T$7,L_HOLS,0))),"H",IF(INDEX(L_WKNDVAL,WEEKDAY(T$7,1))=1,"WKND",INDEX(T_LEAVE[LEAVE TYPE],SUMPRODUCT(--(T_LEAVE[EMPLOYEE NAME]=$C15),--(T_LEAVE[START DATE]&lt;=T$7),--(T_LEAVE[END DATE]&gt;=T$7),ROW(T_LEAVE[LEAVE TYPE]))-ROW(T_LEAVE[#Headers]))))))),"")</f>
        <v/>
      </c>
      <c r="U15" s="112" t="str">
        <f t="array" ref="U15">IFERROR(IF(U$7="","NA",IF(U$7&lt;INDEX(T_EMP[From Date],ROW($C15)-ROW($C$7)),"NE",IF(AND(INDEX(T_EMP[TERMINATION DATE],ROW($C15)-ROW($C$7))&gt;0,U$7&gt;INDEX(T_EMP[TERMINATION DATE],ROW($C15)-ROW($C$7))),"NE",IF(NOT(ISERROR(MATCH(U$7,L_HOLS,0))),"H",IF(INDEX(L_WKNDVAL,WEEKDAY(U$7,1))=1,"WKND",INDEX(T_LEAVE[LEAVE TYPE],SUMPRODUCT(--(T_LEAVE[EMPLOYEE NAME]=$C15),--(T_LEAVE[START DATE]&lt;=U$7),--(T_LEAVE[END DATE]&gt;=U$7),ROW(T_LEAVE[LEAVE TYPE]))-ROW(T_LEAVE[#Headers]))))))),"")</f>
        <v/>
      </c>
      <c r="V15" s="112" t="str">
        <f t="array" ref="V15">IFERROR(IF(V$7="","NA",IF(V$7&lt;INDEX(T_EMP[From Date],ROW($C15)-ROW($C$7)),"NE",IF(AND(INDEX(T_EMP[TERMINATION DATE],ROW($C15)-ROW($C$7))&gt;0,V$7&gt;INDEX(T_EMP[TERMINATION DATE],ROW($C15)-ROW($C$7))),"NE",IF(NOT(ISERROR(MATCH(V$7,L_HOLS,0))),"H",IF(INDEX(L_WKNDVAL,WEEKDAY(V$7,1))=1,"WKND",INDEX(T_LEAVE[LEAVE TYPE],SUMPRODUCT(--(T_LEAVE[EMPLOYEE NAME]=$C15),--(T_LEAVE[START DATE]&lt;=V$7),--(T_LEAVE[END DATE]&gt;=V$7),ROW(T_LEAVE[LEAVE TYPE]))-ROW(T_LEAVE[#Headers]))))))),"")</f>
        <v/>
      </c>
      <c r="W15" s="112" t="str">
        <f t="array" ref="W15">IFERROR(IF(W$7="","NA",IF(W$7&lt;INDEX(T_EMP[From Date],ROW($C15)-ROW($C$7)),"NE",IF(AND(INDEX(T_EMP[TERMINATION DATE],ROW($C15)-ROW($C$7))&gt;0,W$7&gt;INDEX(T_EMP[TERMINATION DATE],ROW($C15)-ROW($C$7))),"NE",IF(NOT(ISERROR(MATCH(W$7,L_HOLS,0))),"H",IF(INDEX(L_WKNDVAL,WEEKDAY(W$7,1))=1,"WKND",INDEX(T_LEAVE[LEAVE TYPE],SUMPRODUCT(--(T_LEAVE[EMPLOYEE NAME]=$C15),--(T_LEAVE[START DATE]&lt;=W$7),--(T_LEAVE[END DATE]&gt;=W$7),ROW(T_LEAVE[LEAVE TYPE]))-ROW(T_LEAVE[#Headers]))))))),"")</f>
        <v/>
      </c>
      <c r="X15" s="112" t="str">
        <f t="array" ref="X15">IFERROR(IF(X$7="","NA",IF(X$7&lt;INDEX(T_EMP[From Date],ROW($C15)-ROW($C$7)),"NE",IF(AND(INDEX(T_EMP[TERMINATION DATE],ROW($C15)-ROW($C$7))&gt;0,X$7&gt;INDEX(T_EMP[TERMINATION DATE],ROW($C15)-ROW($C$7))),"NE",IF(NOT(ISERROR(MATCH(X$7,L_HOLS,0))),"H",IF(INDEX(L_WKNDVAL,WEEKDAY(X$7,1))=1,"WKND",INDEX(T_LEAVE[LEAVE TYPE],SUMPRODUCT(--(T_LEAVE[EMPLOYEE NAME]=$C15),--(T_LEAVE[START DATE]&lt;=X$7),--(T_LEAVE[END DATE]&gt;=X$7),ROW(T_LEAVE[LEAVE TYPE]))-ROW(T_LEAVE[#Headers]))))))),"")</f>
        <v>WKND</v>
      </c>
      <c r="Y15" s="112" t="str">
        <f t="array" ref="Y15">IFERROR(IF(Y$7="","NA",IF(Y$7&lt;INDEX(T_EMP[From Date],ROW($C15)-ROW($C$7)),"NE",IF(AND(INDEX(T_EMP[TERMINATION DATE],ROW($C15)-ROW($C$7))&gt;0,Y$7&gt;INDEX(T_EMP[TERMINATION DATE],ROW($C15)-ROW($C$7))),"NE",IF(NOT(ISERROR(MATCH(Y$7,L_HOLS,0))),"H",IF(INDEX(L_WKNDVAL,WEEKDAY(Y$7,1))=1,"WKND",INDEX(T_LEAVE[LEAVE TYPE],SUMPRODUCT(--(T_LEAVE[EMPLOYEE NAME]=$C15),--(T_LEAVE[START DATE]&lt;=Y$7),--(T_LEAVE[END DATE]&gt;=Y$7),ROW(T_LEAVE[LEAVE TYPE]))-ROW(T_LEAVE[#Headers]))))))),"")</f>
        <v>WKND</v>
      </c>
      <c r="Z15" s="112" t="str">
        <f t="array" ref="Z15">IFERROR(IF(Z$7="","NA",IF(Z$7&lt;INDEX(T_EMP[From Date],ROW($C15)-ROW($C$7)),"NE",IF(AND(INDEX(T_EMP[TERMINATION DATE],ROW($C15)-ROW($C$7))&gt;0,Z$7&gt;INDEX(T_EMP[TERMINATION DATE],ROW($C15)-ROW($C$7))),"NE",IF(NOT(ISERROR(MATCH(Z$7,L_HOLS,0))),"H",IF(INDEX(L_WKNDVAL,WEEKDAY(Z$7,1))=1,"WKND",INDEX(T_LEAVE[LEAVE TYPE],SUMPRODUCT(--(T_LEAVE[EMPLOYEE NAME]=$C15),--(T_LEAVE[START DATE]&lt;=Z$7),--(T_LEAVE[END DATE]&gt;=Z$7),ROW(T_LEAVE[LEAVE TYPE]))-ROW(T_LEAVE[#Headers]))))))),"")</f>
        <v/>
      </c>
      <c r="AA15" s="112" t="str">
        <f t="array" ref="AA15">IFERROR(IF(AA$7="","NA",IF(AA$7&lt;INDEX(T_EMP[From Date],ROW($C15)-ROW($C$7)),"NE",IF(AND(INDEX(T_EMP[TERMINATION DATE],ROW($C15)-ROW($C$7))&gt;0,AA$7&gt;INDEX(T_EMP[TERMINATION DATE],ROW($C15)-ROW($C$7))),"NE",IF(NOT(ISERROR(MATCH(AA$7,L_HOLS,0))),"H",IF(INDEX(L_WKNDVAL,WEEKDAY(AA$7,1))=1,"WKND",INDEX(T_LEAVE[LEAVE TYPE],SUMPRODUCT(--(T_LEAVE[EMPLOYEE NAME]=$C15),--(T_LEAVE[START DATE]&lt;=AA$7),--(T_LEAVE[END DATE]&gt;=AA$7),ROW(T_LEAVE[LEAVE TYPE]))-ROW(T_LEAVE[#Headers]))))))),"")</f>
        <v/>
      </c>
      <c r="AB15" s="112" t="str">
        <f t="array" ref="AB15">IFERROR(IF(AB$7="","NA",IF(AB$7&lt;INDEX(T_EMP[From Date],ROW($C15)-ROW($C$7)),"NE",IF(AND(INDEX(T_EMP[TERMINATION DATE],ROW($C15)-ROW($C$7))&gt;0,AB$7&gt;INDEX(T_EMP[TERMINATION DATE],ROW($C15)-ROW($C$7))),"NE",IF(NOT(ISERROR(MATCH(AB$7,L_HOLS,0))),"H",IF(INDEX(L_WKNDVAL,WEEKDAY(AB$7,1))=1,"WKND",INDEX(T_LEAVE[LEAVE TYPE],SUMPRODUCT(--(T_LEAVE[EMPLOYEE NAME]=$C15),--(T_LEAVE[START DATE]&lt;=AB$7),--(T_LEAVE[END DATE]&gt;=AB$7),ROW(T_LEAVE[LEAVE TYPE]))-ROW(T_LEAVE[#Headers]))))))),"")</f>
        <v/>
      </c>
      <c r="AC15" s="112" t="str">
        <f t="array" ref="AC15">IFERROR(IF(AC$7="","NA",IF(AC$7&lt;INDEX(T_EMP[From Date],ROW($C15)-ROW($C$7)),"NE",IF(AND(INDEX(T_EMP[TERMINATION DATE],ROW($C15)-ROW($C$7))&gt;0,AC$7&gt;INDEX(T_EMP[TERMINATION DATE],ROW($C15)-ROW($C$7))),"NE",IF(NOT(ISERROR(MATCH(AC$7,L_HOLS,0))),"H",IF(INDEX(L_WKNDVAL,WEEKDAY(AC$7,1))=1,"WKND",INDEX(T_LEAVE[LEAVE TYPE],SUMPRODUCT(--(T_LEAVE[EMPLOYEE NAME]=$C15),--(T_LEAVE[START DATE]&lt;=AC$7),--(T_LEAVE[END DATE]&gt;=AC$7),ROW(T_LEAVE[LEAVE TYPE]))-ROW(T_LEAVE[#Headers]))))))),"")</f>
        <v/>
      </c>
      <c r="AD15" s="112" t="str">
        <f t="array" ref="AD15">IFERROR(IF(AD$7="","NA",IF(AD$7&lt;INDEX(T_EMP[From Date],ROW($C15)-ROW($C$7)),"NE",IF(AND(INDEX(T_EMP[TERMINATION DATE],ROW($C15)-ROW($C$7))&gt;0,AD$7&gt;INDEX(T_EMP[TERMINATION DATE],ROW($C15)-ROW($C$7))),"NE",IF(NOT(ISERROR(MATCH(AD$7,L_HOLS,0))),"H",IF(INDEX(L_WKNDVAL,WEEKDAY(AD$7,1))=1,"WKND",INDEX(T_LEAVE[LEAVE TYPE],SUMPRODUCT(--(T_LEAVE[EMPLOYEE NAME]=$C15),--(T_LEAVE[START DATE]&lt;=AD$7),--(T_LEAVE[END DATE]&gt;=AD$7),ROW(T_LEAVE[LEAVE TYPE]))-ROW(T_LEAVE[#Headers]))))))),"")</f>
        <v/>
      </c>
      <c r="AE15" s="112" t="str">
        <f t="array" ref="AE15">IFERROR(IF(AE$7="","NA",IF(AE$7&lt;INDEX(T_EMP[From Date],ROW($C15)-ROW($C$7)),"NE",IF(AND(INDEX(T_EMP[TERMINATION DATE],ROW($C15)-ROW($C$7))&gt;0,AE$7&gt;INDEX(T_EMP[TERMINATION DATE],ROW($C15)-ROW($C$7))),"NE",IF(NOT(ISERROR(MATCH(AE$7,L_HOLS,0))),"H",IF(INDEX(L_WKNDVAL,WEEKDAY(AE$7,1))=1,"WKND",INDEX(T_LEAVE[LEAVE TYPE],SUMPRODUCT(--(T_LEAVE[EMPLOYEE NAME]=$C15),--(T_LEAVE[START DATE]&lt;=AE$7),--(T_LEAVE[END DATE]&gt;=AE$7),ROW(T_LEAVE[LEAVE TYPE]))-ROW(T_LEAVE[#Headers]))))))),"")</f>
        <v>WKND</v>
      </c>
      <c r="AF15" s="112" t="str">
        <f t="array" ref="AF15">IFERROR(IF(AF$7="","NA",IF(AF$7&lt;INDEX(T_EMP[From Date],ROW($C15)-ROW($C$7)),"NE",IF(AND(INDEX(T_EMP[TERMINATION DATE],ROW($C15)-ROW($C$7))&gt;0,AF$7&gt;INDEX(T_EMP[TERMINATION DATE],ROW($C15)-ROW($C$7))),"NE",IF(NOT(ISERROR(MATCH(AF$7,L_HOLS,0))),"H",IF(INDEX(L_WKNDVAL,WEEKDAY(AF$7,1))=1,"WKND",INDEX(T_LEAVE[LEAVE TYPE],SUMPRODUCT(--(T_LEAVE[EMPLOYEE NAME]=$C15),--(T_LEAVE[START DATE]&lt;=AF$7),--(T_LEAVE[END DATE]&gt;=AF$7),ROW(T_LEAVE[LEAVE TYPE]))-ROW(T_LEAVE[#Headers]))))))),"")</f>
        <v>WKND</v>
      </c>
      <c r="AG15" s="112" t="str">
        <f t="array" ref="AG15">IFERROR(IF(AG$7="","NA",IF(AG$7&lt;INDEX(T_EMP[From Date],ROW($C15)-ROW($C$7)),"NE",IF(AND(INDEX(T_EMP[TERMINATION DATE],ROW($C15)-ROW($C$7))&gt;0,AG$7&gt;INDEX(T_EMP[TERMINATION DATE],ROW($C15)-ROW($C$7))),"NE",IF(NOT(ISERROR(MATCH(AG$7,L_HOLS,0))),"H",IF(INDEX(L_WKNDVAL,WEEKDAY(AG$7,1))=1,"WKND",INDEX(T_LEAVE[LEAVE TYPE],SUMPRODUCT(--(T_LEAVE[EMPLOYEE NAME]=$C15),--(T_LEAVE[START DATE]&lt;=AG$7),--(T_LEAVE[END DATE]&gt;=AG$7),ROW(T_LEAVE[LEAVE TYPE]))-ROW(T_LEAVE[#Headers]))))))),"")</f>
        <v/>
      </c>
      <c r="AH15" s="112" t="str">
        <f t="array" ref="AH15">IFERROR(IF(AH$7="","NA",IF(AH$7&lt;INDEX(T_EMP[From Date],ROW($C15)-ROW($C$7)),"NE",IF(AND(INDEX(T_EMP[TERMINATION DATE],ROW($C15)-ROW($C$7))&gt;0,AH$7&gt;INDEX(T_EMP[TERMINATION DATE],ROW($C15)-ROW($C$7))),"NE",IF(NOT(ISERROR(MATCH(AH$7,L_HOLS,0))),"H",IF(INDEX(L_WKNDVAL,WEEKDAY(AH$7,1))=1,"WKND",INDEX(T_LEAVE[LEAVE TYPE],SUMPRODUCT(--(T_LEAVE[EMPLOYEE NAME]=$C15),--(T_LEAVE[START DATE]&lt;=AH$7),--(T_LEAVE[END DATE]&gt;=AH$7),ROW(T_LEAVE[LEAVE TYPE]))-ROW(T_LEAVE[#Headers]))))))),"")</f>
        <v/>
      </c>
      <c r="AI15" s="87"/>
      <c r="AJ15" s="106">
        <f>IF(OR($C15="",AJ$7=""),"",COUNTIFS($D15:$AH15,AJ$7)*INDEX(T_LEAVETYPE[DAY VALUE],1))</f>
        <v>0</v>
      </c>
      <c r="AK15" s="106">
        <f>IF(OR($C15="",AK$7=""),"",COUNTIFS($D15:$AH15,AK$7)*INDEX(T_LEAVETYPE[DAY VALUE],2))</f>
        <v>0</v>
      </c>
      <c r="AL15" s="106">
        <f>IF(OR($C15="",AL$7=""),"",COUNTIFS($D15:$AH15,AL$7)*INDEX(T_LEAVETYPE[DAY VALUE],3))</f>
        <v>0</v>
      </c>
      <c r="AM15" s="106">
        <f>IF(OR($C15="",AM$7=""),"",COUNTIFS($D15:$AH15,AM$7)*INDEX(T_LEAVETYPE[DAY VALUE],4))</f>
        <v>0</v>
      </c>
      <c r="AN15" s="107">
        <f>IF(OR($C15="",AN$7=""),"",COUNTIFS($D15:$AH15,AN$7)*INDEX(T_LEAVETYPE[DAY VALUE],5))</f>
        <v>0</v>
      </c>
      <c r="AO15" s="113">
        <f t="shared" si="2"/>
        <v>0</v>
      </c>
      <c r="AP15" s="114">
        <f t="shared" si="3"/>
        <v>22</v>
      </c>
    </row>
    <row r="16" spans="3:42" x14ac:dyDescent="0.25">
      <c r="C16" s="104" t="str">
        <f>IFERROR(INDEX(T_EMP[EMPLOYEE NAME],ROW(C16)-ROW($C$7)),"")</f>
        <v>Employee9</v>
      </c>
      <c r="D16" s="115" t="str">
        <f t="array" ref="D16">IFERROR(IF(D$7="","NA",IF(D$7&lt;INDEX(T_EMP[From Date],ROW($C16)-ROW($C$7)),"NE",IF(AND(INDEX(T_EMP[TERMINATION DATE],ROW($C16)-ROW($C$7))&gt;0,D$7&gt;INDEX(T_EMP[TERMINATION DATE],ROW($C16)-ROW($C$7))),"NE",IF(NOT(ISERROR(MATCH(D$7,L_HOLS,0))),"H",IF(INDEX(L_WKNDVAL,WEEKDAY(D$7,1))=1,"WKND",INDEX(T_LEAVE[LEAVE TYPE],SUMPRODUCT(--(T_LEAVE[EMPLOYEE NAME]=$C16),--(T_LEAVE[START DATE]&lt;=D$7),--(T_LEAVE[END DATE]&gt;=D$7),ROW(T_LEAVE[LEAVE TYPE]))-ROW(T_LEAVE[#Headers]))))))),"")</f>
        <v>WKND</v>
      </c>
      <c r="E16" s="112" t="str">
        <f t="array" ref="E16">IFERROR(IF(E$7="","NA",IF(E$7&lt;INDEX(T_EMP[From Date],ROW($C16)-ROW($C$7)),"NE",IF(AND(INDEX(T_EMP[TERMINATION DATE],ROW($C16)-ROW($C$7))&gt;0,E$7&gt;INDEX(T_EMP[TERMINATION DATE],ROW($C16)-ROW($C$7))),"NE",IF(NOT(ISERROR(MATCH(E$7,L_HOLS,0))),"H",IF(INDEX(L_WKNDVAL,WEEKDAY(E$7,1))=1,"WKND",INDEX(T_LEAVE[LEAVE TYPE],SUMPRODUCT(--(T_LEAVE[EMPLOYEE NAME]=$C16),--(T_LEAVE[START DATE]&lt;=E$7),--(T_LEAVE[END DATE]&gt;=E$7),ROW(T_LEAVE[LEAVE TYPE]))-ROW(T_LEAVE[#Headers]))))))),"")</f>
        <v/>
      </c>
      <c r="F16" s="112" t="str">
        <f t="array" ref="F16">IFERROR(IF(F$7="","NA",IF(F$7&lt;INDEX(T_EMP[From Date],ROW($C16)-ROW($C$7)),"NE",IF(AND(INDEX(T_EMP[TERMINATION DATE],ROW($C16)-ROW($C$7))&gt;0,F$7&gt;INDEX(T_EMP[TERMINATION DATE],ROW($C16)-ROW($C$7))),"NE",IF(NOT(ISERROR(MATCH(F$7,L_HOLS,0))),"H",IF(INDEX(L_WKNDVAL,WEEKDAY(F$7,1))=1,"WKND",INDEX(T_LEAVE[LEAVE TYPE],SUMPRODUCT(--(T_LEAVE[EMPLOYEE NAME]=$C16),--(T_LEAVE[START DATE]&lt;=F$7),--(T_LEAVE[END DATE]&gt;=F$7),ROW(T_LEAVE[LEAVE TYPE]))-ROW(T_LEAVE[#Headers]))))))),"")</f>
        <v/>
      </c>
      <c r="G16" s="112" t="str">
        <f t="array" ref="G16">IFERROR(IF(G$7="","NA",IF(G$7&lt;INDEX(T_EMP[From Date],ROW($C16)-ROW($C$7)),"NE",IF(AND(INDEX(T_EMP[TERMINATION DATE],ROW($C16)-ROW($C$7))&gt;0,G$7&gt;INDEX(T_EMP[TERMINATION DATE],ROW($C16)-ROW($C$7))),"NE",IF(NOT(ISERROR(MATCH(G$7,L_HOLS,0))),"H",IF(INDEX(L_WKNDVAL,WEEKDAY(G$7,1))=1,"WKND",INDEX(T_LEAVE[LEAVE TYPE],SUMPRODUCT(--(T_LEAVE[EMPLOYEE NAME]=$C16),--(T_LEAVE[START DATE]&lt;=G$7),--(T_LEAVE[END DATE]&gt;=G$7),ROW(T_LEAVE[LEAVE TYPE]))-ROW(T_LEAVE[#Headers]))))))),"")</f>
        <v/>
      </c>
      <c r="H16" s="112" t="str">
        <f t="array" ref="H16">IFERROR(IF(H$7="","NA",IF(H$7&lt;INDEX(T_EMP[From Date],ROW($C16)-ROW($C$7)),"NE",IF(AND(INDEX(T_EMP[TERMINATION DATE],ROW($C16)-ROW($C$7))&gt;0,H$7&gt;INDEX(T_EMP[TERMINATION DATE],ROW($C16)-ROW($C$7))),"NE",IF(NOT(ISERROR(MATCH(H$7,L_HOLS,0))),"H",IF(INDEX(L_WKNDVAL,WEEKDAY(H$7,1))=1,"WKND",INDEX(T_LEAVE[LEAVE TYPE],SUMPRODUCT(--(T_LEAVE[EMPLOYEE NAME]=$C16),--(T_LEAVE[START DATE]&lt;=H$7),--(T_LEAVE[END DATE]&gt;=H$7),ROW(T_LEAVE[LEAVE TYPE]))-ROW(T_LEAVE[#Headers]))))))),"")</f>
        <v/>
      </c>
      <c r="I16" s="112" t="str">
        <f t="array" ref="I16">IFERROR(IF(I$7="","NA",IF(I$7&lt;INDEX(T_EMP[From Date],ROW($C16)-ROW($C$7)),"NE",IF(AND(INDEX(T_EMP[TERMINATION DATE],ROW($C16)-ROW($C$7))&gt;0,I$7&gt;INDEX(T_EMP[TERMINATION DATE],ROW($C16)-ROW($C$7))),"NE",IF(NOT(ISERROR(MATCH(I$7,L_HOLS,0))),"H",IF(INDEX(L_WKNDVAL,WEEKDAY(I$7,1))=1,"WKND",INDEX(T_LEAVE[LEAVE TYPE],SUMPRODUCT(--(T_LEAVE[EMPLOYEE NAME]=$C16),--(T_LEAVE[START DATE]&lt;=I$7),--(T_LEAVE[END DATE]&gt;=I$7),ROW(T_LEAVE[LEAVE TYPE]))-ROW(T_LEAVE[#Headers]))))))),"")</f>
        <v/>
      </c>
      <c r="J16" s="112" t="str">
        <f t="array" ref="J16">IFERROR(IF(J$7="","NA",IF(J$7&lt;INDEX(T_EMP[From Date],ROW($C16)-ROW($C$7)),"NE",IF(AND(INDEX(T_EMP[TERMINATION DATE],ROW($C16)-ROW($C$7))&gt;0,J$7&gt;INDEX(T_EMP[TERMINATION DATE],ROW($C16)-ROW($C$7))),"NE",IF(NOT(ISERROR(MATCH(J$7,L_HOLS,0))),"H",IF(INDEX(L_WKNDVAL,WEEKDAY(J$7,1))=1,"WKND",INDEX(T_LEAVE[LEAVE TYPE],SUMPRODUCT(--(T_LEAVE[EMPLOYEE NAME]=$C16),--(T_LEAVE[START DATE]&lt;=J$7),--(T_LEAVE[END DATE]&gt;=J$7),ROW(T_LEAVE[LEAVE TYPE]))-ROW(T_LEAVE[#Headers]))))))),"")</f>
        <v>WKND</v>
      </c>
      <c r="K16" s="112" t="str">
        <f t="array" ref="K16">IFERROR(IF(K$7="","NA",IF(K$7&lt;INDEX(T_EMP[From Date],ROW($C16)-ROW($C$7)),"NE",IF(AND(INDEX(T_EMP[TERMINATION DATE],ROW($C16)-ROW($C$7))&gt;0,K$7&gt;INDEX(T_EMP[TERMINATION DATE],ROW($C16)-ROW($C$7))),"NE",IF(NOT(ISERROR(MATCH(K$7,L_HOLS,0))),"H",IF(INDEX(L_WKNDVAL,WEEKDAY(K$7,1))=1,"WKND",INDEX(T_LEAVE[LEAVE TYPE],SUMPRODUCT(--(T_LEAVE[EMPLOYEE NAME]=$C16),--(T_LEAVE[START DATE]&lt;=K$7),--(T_LEAVE[END DATE]&gt;=K$7),ROW(T_LEAVE[LEAVE TYPE]))-ROW(T_LEAVE[#Headers]))))))),"")</f>
        <v>WKND</v>
      </c>
      <c r="L16" s="112" t="str">
        <f t="array" ref="L16">IFERROR(IF(L$7="","NA",IF(L$7&lt;INDEX(T_EMP[From Date],ROW($C16)-ROW($C$7)),"NE",IF(AND(INDEX(T_EMP[TERMINATION DATE],ROW($C16)-ROW($C$7))&gt;0,L$7&gt;INDEX(T_EMP[TERMINATION DATE],ROW($C16)-ROW($C$7))),"NE",IF(NOT(ISERROR(MATCH(L$7,L_HOLS,0))),"H",IF(INDEX(L_WKNDVAL,WEEKDAY(L$7,1))=1,"WKND",INDEX(T_LEAVE[LEAVE TYPE],SUMPRODUCT(--(T_LEAVE[EMPLOYEE NAME]=$C16),--(T_LEAVE[START DATE]&lt;=L$7),--(T_LEAVE[END DATE]&gt;=L$7),ROW(T_LEAVE[LEAVE TYPE]))-ROW(T_LEAVE[#Headers]))))))),"")</f>
        <v/>
      </c>
      <c r="M16" s="112" t="str">
        <f t="array" ref="M16">IFERROR(IF(M$7="","NA",IF(M$7&lt;INDEX(T_EMP[From Date],ROW($C16)-ROW($C$7)),"NE",IF(AND(INDEX(T_EMP[TERMINATION DATE],ROW($C16)-ROW($C$7))&gt;0,M$7&gt;INDEX(T_EMP[TERMINATION DATE],ROW($C16)-ROW($C$7))),"NE",IF(NOT(ISERROR(MATCH(M$7,L_HOLS,0))),"H",IF(INDEX(L_WKNDVAL,WEEKDAY(M$7,1))=1,"WKND",INDEX(T_LEAVE[LEAVE TYPE],SUMPRODUCT(--(T_LEAVE[EMPLOYEE NAME]=$C16),--(T_LEAVE[START DATE]&lt;=M$7),--(T_LEAVE[END DATE]&gt;=M$7),ROW(T_LEAVE[LEAVE TYPE]))-ROW(T_LEAVE[#Headers]))))))),"")</f>
        <v/>
      </c>
      <c r="N16" s="112" t="str">
        <f t="array" ref="N16">IFERROR(IF(N$7="","NA",IF(N$7&lt;INDEX(T_EMP[From Date],ROW($C16)-ROW($C$7)),"NE",IF(AND(INDEX(T_EMP[TERMINATION DATE],ROW($C16)-ROW($C$7))&gt;0,N$7&gt;INDEX(T_EMP[TERMINATION DATE],ROW($C16)-ROW($C$7))),"NE",IF(NOT(ISERROR(MATCH(N$7,L_HOLS,0))),"H",IF(INDEX(L_WKNDVAL,WEEKDAY(N$7,1))=1,"WKND",INDEX(T_LEAVE[LEAVE TYPE],SUMPRODUCT(--(T_LEAVE[EMPLOYEE NAME]=$C16),--(T_LEAVE[START DATE]&lt;=N$7),--(T_LEAVE[END DATE]&gt;=N$7),ROW(T_LEAVE[LEAVE TYPE]))-ROW(T_LEAVE[#Headers]))))))),"")</f>
        <v/>
      </c>
      <c r="O16" s="112" t="str">
        <f t="array" ref="O16">IFERROR(IF(O$7="","NA",IF(O$7&lt;INDEX(T_EMP[From Date],ROW($C16)-ROW($C$7)),"NE",IF(AND(INDEX(T_EMP[TERMINATION DATE],ROW($C16)-ROW($C$7))&gt;0,O$7&gt;INDEX(T_EMP[TERMINATION DATE],ROW($C16)-ROW($C$7))),"NE",IF(NOT(ISERROR(MATCH(O$7,L_HOLS,0))),"H",IF(INDEX(L_WKNDVAL,WEEKDAY(O$7,1))=1,"WKND",INDEX(T_LEAVE[LEAVE TYPE],SUMPRODUCT(--(T_LEAVE[EMPLOYEE NAME]=$C16),--(T_LEAVE[START DATE]&lt;=O$7),--(T_LEAVE[END DATE]&gt;=O$7),ROW(T_LEAVE[LEAVE TYPE]))-ROW(T_LEAVE[#Headers]))))))),"")</f>
        <v/>
      </c>
      <c r="P16" s="112" t="str">
        <f t="array" ref="P16">IFERROR(IF(P$7="","NA",IF(P$7&lt;INDEX(T_EMP[From Date],ROW($C16)-ROW($C$7)),"NE",IF(AND(INDEX(T_EMP[TERMINATION DATE],ROW($C16)-ROW($C$7))&gt;0,P$7&gt;INDEX(T_EMP[TERMINATION DATE],ROW($C16)-ROW($C$7))),"NE",IF(NOT(ISERROR(MATCH(P$7,L_HOLS,0))),"H",IF(INDEX(L_WKNDVAL,WEEKDAY(P$7,1))=1,"WKND",INDEX(T_LEAVE[LEAVE TYPE],SUMPRODUCT(--(T_LEAVE[EMPLOYEE NAME]=$C16),--(T_LEAVE[START DATE]&lt;=P$7),--(T_LEAVE[END DATE]&gt;=P$7),ROW(T_LEAVE[LEAVE TYPE]))-ROW(T_LEAVE[#Headers]))))))),"")</f>
        <v/>
      </c>
      <c r="Q16" s="112" t="str">
        <f t="array" ref="Q16">IFERROR(IF(Q$7="","NA",IF(Q$7&lt;INDEX(T_EMP[From Date],ROW($C16)-ROW($C$7)),"NE",IF(AND(INDEX(T_EMP[TERMINATION DATE],ROW($C16)-ROW($C$7))&gt;0,Q$7&gt;INDEX(T_EMP[TERMINATION DATE],ROW($C16)-ROW($C$7))),"NE",IF(NOT(ISERROR(MATCH(Q$7,L_HOLS,0))),"H",IF(INDEX(L_WKNDVAL,WEEKDAY(Q$7,1))=1,"WKND",INDEX(T_LEAVE[LEAVE TYPE],SUMPRODUCT(--(T_LEAVE[EMPLOYEE NAME]=$C16),--(T_LEAVE[START DATE]&lt;=Q$7),--(T_LEAVE[END DATE]&gt;=Q$7),ROW(T_LEAVE[LEAVE TYPE]))-ROW(T_LEAVE[#Headers]))))))),"")</f>
        <v>WKND</v>
      </c>
      <c r="R16" s="112" t="str">
        <f t="array" ref="R16">IFERROR(IF(R$7="","NA",IF(R$7&lt;INDEX(T_EMP[From Date],ROW($C16)-ROW($C$7)),"NE",IF(AND(INDEX(T_EMP[TERMINATION DATE],ROW($C16)-ROW($C$7))&gt;0,R$7&gt;INDEX(T_EMP[TERMINATION DATE],ROW($C16)-ROW($C$7))),"NE",IF(NOT(ISERROR(MATCH(R$7,L_HOLS,0))),"H",IF(INDEX(L_WKNDVAL,WEEKDAY(R$7,1))=1,"WKND",INDEX(T_LEAVE[LEAVE TYPE],SUMPRODUCT(--(T_LEAVE[EMPLOYEE NAME]=$C16),--(T_LEAVE[START DATE]&lt;=R$7),--(T_LEAVE[END DATE]&gt;=R$7),ROW(T_LEAVE[LEAVE TYPE]))-ROW(T_LEAVE[#Headers]))))))),"")</f>
        <v>WKND</v>
      </c>
      <c r="S16" s="112" t="str">
        <f t="array" ref="S16">IFERROR(IF(S$7="","NA",IF(S$7&lt;INDEX(T_EMP[From Date],ROW($C16)-ROW($C$7)),"NE",IF(AND(INDEX(T_EMP[TERMINATION DATE],ROW($C16)-ROW($C$7))&gt;0,S$7&gt;INDEX(T_EMP[TERMINATION DATE],ROW($C16)-ROW($C$7))),"NE",IF(NOT(ISERROR(MATCH(S$7,L_HOLS,0))),"H",IF(INDEX(L_WKNDVAL,WEEKDAY(S$7,1))=1,"WKND",INDEX(T_LEAVE[LEAVE TYPE],SUMPRODUCT(--(T_LEAVE[EMPLOYEE NAME]=$C16),--(T_LEAVE[START DATE]&lt;=S$7),--(T_LEAVE[END DATE]&gt;=S$7),ROW(T_LEAVE[LEAVE TYPE]))-ROW(T_LEAVE[#Headers]))))))),"")</f>
        <v/>
      </c>
      <c r="T16" s="112" t="str">
        <f t="array" ref="T16">IFERROR(IF(T$7="","NA",IF(T$7&lt;INDEX(T_EMP[From Date],ROW($C16)-ROW($C$7)),"NE",IF(AND(INDEX(T_EMP[TERMINATION DATE],ROW($C16)-ROW($C$7))&gt;0,T$7&gt;INDEX(T_EMP[TERMINATION DATE],ROW($C16)-ROW($C$7))),"NE",IF(NOT(ISERROR(MATCH(T$7,L_HOLS,0))),"H",IF(INDEX(L_WKNDVAL,WEEKDAY(T$7,1))=1,"WKND",INDEX(T_LEAVE[LEAVE TYPE],SUMPRODUCT(--(T_LEAVE[EMPLOYEE NAME]=$C16),--(T_LEAVE[START DATE]&lt;=T$7),--(T_LEAVE[END DATE]&gt;=T$7),ROW(T_LEAVE[LEAVE TYPE]))-ROW(T_LEAVE[#Headers]))))))),"")</f>
        <v/>
      </c>
      <c r="U16" s="112" t="str">
        <f t="array" ref="U16">IFERROR(IF(U$7="","NA",IF(U$7&lt;INDEX(T_EMP[From Date],ROW($C16)-ROW($C$7)),"NE",IF(AND(INDEX(T_EMP[TERMINATION DATE],ROW($C16)-ROW($C$7))&gt;0,U$7&gt;INDEX(T_EMP[TERMINATION DATE],ROW($C16)-ROW($C$7))),"NE",IF(NOT(ISERROR(MATCH(U$7,L_HOLS,0))),"H",IF(INDEX(L_WKNDVAL,WEEKDAY(U$7,1))=1,"WKND",INDEX(T_LEAVE[LEAVE TYPE],SUMPRODUCT(--(T_LEAVE[EMPLOYEE NAME]=$C16),--(T_LEAVE[START DATE]&lt;=U$7),--(T_LEAVE[END DATE]&gt;=U$7),ROW(T_LEAVE[LEAVE TYPE]))-ROW(T_LEAVE[#Headers]))))))),"")</f>
        <v/>
      </c>
      <c r="V16" s="112" t="str">
        <f t="array" ref="V16">IFERROR(IF(V$7="","NA",IF(V$7&lt;INDEX(T_EMP[From Date],ROW($C16)-ROW($C$7)),"NE",IF(AND(INDEX(T_EMP[TERMINATION DATE],ROW($C16)-ROW($C$7))&gt;0,V$7&gt;INDEX(T_EMP[TERMINATION DATE],ROW($C16)-ROW($C$7))),"NE",IF(NOT(ISERROR(MATCH(V$7,L_HOLS,0))),"H",IF(INDEX(L_WKNDVAL,WEEKDAY(V$7,1))=1,"WKND",INDEX(T_LEAVE[LEAVE TYPE],SUMPRODUCT(--(T_LEAVE[EMPLOYEE NAME]=$C16),--(T_LEAVE[START DATE]&lt;=V$7),--(T_LEAVE[END DATE]&gt;=V$7),ROW(T_LEAVE[LEAVE TYPE]))-ROW(T_LEAVE[#Headers]))))))),"")</f>
        <v/>
      </c>
      <c r="W16" s="112" t="str">
        <f t="array" ref="W16">IFERROR(IF(W$7="","NA",IF(W$7&lt;INDEX(T_EMP[From Date],ROW($C16)-ROW($C$7)),"NE",IF(AND(INDEX(T_EMP[TERMINATION DATE],ROW($C16)-ROW($C$7))&gt;0,W$7&gt;INDEX(T_EMP[TERMINATION DATE],ROW($C16)-ROW($C$7))),"NE",IF(NOT(ISERROR(MATCH(W$7,L_HOLS,0))),"H",IF(INDEX(L_WKNDVAL,WEEKDAY(W$7,1))=1,"WKND",INDEX(T_LEAVE[LEAVE TYPE],SUMPRODUCT(--(T_LEAVE[EMPLOYEE NAME]=$C16),--(T_LEAVE[START DATE]&lt;=W$7),--(T_LEAVE[END DATE]&gt;=W$7),ROW(T_LEAVE[LEAVE TYPE]))-ROW(T_LEAVE[#Headers]))))))),"")</f>
        <v/>
      </c>
      <c r="X16" s="112" t="str">
        <f t="array" ref="X16">IFERROR(IF(X$7="","NA",IF(X$7&lt;INDEX(T_EMP[From Date],ROW($C16)-ROW($C$7)),"NE",IF(AND(INDEX(T_EMP[TERMINATION DATE],ROW($C16)-ROW($C$7))&gt;0,X$7&gt;INDEX(T_EMP[TERMINATION DATE],ROW($C16)-ROW($C$7))),"NE",IF(NOT(ISERROR(MATCH(X$7,L_HOLS,0))),"H",IF(INDEX(L_WKNDVAL,WEEKDAY(X$7,1))=1,"WKND",INDEX(T_LEAVE[LEAVE TYPE],SUMPRODUCT(--(T_LEAVE[EMPLOYEE NAME]=$C16),--(T_LEAVE[START DATE]&lt;=X$7),--(T_LEAVE[END DATE]&gt;=X$7),ROW(T_LEAVE[LEAVE TYPE]))-ROW(T_LEAVE[#Headers]))))))),"")</f>
        <v>WKND</v>
      </c>
      <c r="Y16" s="112" t="str">
        <f t="array" ref="Y16">IFERROR(IF(Y$7="","NA",IF(Y$7&lt;INDEX(T_EMP[From Date],ROW($C16)-ROW($C$7)),"NE",IF(AND(INDEX(T_EMP[TERMINATION DATE],ROW($C16)-ROW($C$7))&gt;0,Y$7&gt;INDEX(T_EMP[TERMINATION DATE],ROW($C16)-ROW($C$7))),"NE",IF(NOT(ISERROR(MATCH(Y$7,L_HOLS,0))),"H",IF(INDEX(L_WKNDVAL,WEEKDAY(Y$7,1))=1,"WKND",INDEX(T_LEAVE[LEAVE TYPE],SUMPRODUCT(--(T_LEAVE[EMPLOYEE NAME]=$C16),--(T_LEAVE[START DATE]&lt;=Y$7),--(T_LEAVE[END DATE]&gt;=Y$7),ROW(T_LEAVE[LEAVE TYPE]))-ROW(T_LEAVE[#Headers]))))))),"")</f>
        <v>WKND</v>
      </c>
      <c r="Z16" s="112" t="str">
        <f t="array" ref="Z16">IFERROR(IF(Z$7="","NA",IF(Z$7&lt;INDEX(T_EMP[From Date],ROW($C16)-ROW($C$7)),"NE",IF(AND(INDEX(T_EMP[TERMINATION DATE],ROW($C16)-ROW($C$7))&gt;0,Z$7&gt;INDEX(T_EMP[TERMINATION DATE],ROW($C16)-ROW($C$7))),"NE",IF(NOT(ISERROR(MATCH(Z$7,L_HOLS,0))),"H",IF(INDEX(L_WKNDVAL,WEEKDAY(Z$7,1))=1,"WKND",INDEX(T_LEAVE[LEAVE TYPE],SUMPRODUCT(--(T_LEAVE[EMPLOYEE NAME]=$C16),--(T_LEAVE[START DATE]&lt;=Z$7),--(T_LEAVE[END DATE]&gt;=Z$7),ROW(T_LEAVE[LEAVE TYPE]))-ROW(T_LEAVE[#Headers]))))))),"")</f>
        <v/>
      </c>
      <c r="AA16" s="112" t="str">
        <f t="array" ref="AA16">IFERROR(IF(AA$7="","NA",IF(AA$7&lt;INDEX(T_EMP[From Date],ROW($C16)-ROW($C$7)),"NE",IF(AND(INDEX(T_EMP[TERMINATION DATE],ROW($C16)-ROW($C$7))&gt;0,AA$7&gt;INDEX(T_EMP[TERMINATION DATE],ROW($C16)-ROW($C$7))),"NE",IF(NOT(ISERROR(MATCH(AA$7,L_HOLS,0))),"H",IF(INDEX(L_WKNDVAL,WEEKDAY(AA$7,1))=1,"WKND",INDEX(T_LEAVE[LEAVE TYPE],SUMPRODUCT(--(T_LEAVE[EMPLOYEE NAME]=$C16),--(T_LEAVE[START DATE]&lt;=AA$7),--(T_LEAVE[END DATE]&gt;=AA$7),ROW(T_LEAVE[LEAVE TYPE]))-ROW(T_LEAVE[#Headers]))))))),"")</f>
        <v/>
      </c>
      <c r="AB16" s="112" t="str">
        <f t="array" ref="AB16">IFERROR(IF(AB$7="","NA",IF(AB$7&lt;INDEX(T_EMP[From Date],ROW($C16)-ROW($C$7)),"NE",IF(AND(INDEX(T_EMP[TERMINATION DATE],ROW($C16)-ROW($C$7))&gt;0,AB$7&gt;INDEX(T_EMP[TERMINATION DATE],ROW($C16)-ROW($C$7))),"NE",IF(NOT(ISERROR(MATCH(AB$7,L_HOLS,0))),"H",IF(INDEX(L_WKNDVAL,WEEKDAY(AB$7,1))=1,"WKND",INDEX(T_LEAVE[LEAVE TYPE],SUMPRODUCT(--(T_LEAVE[EMPLOYEE NAME]=$C16),--(T_LEAVE[START DATE]&lt;=AB$7),--(T_LEAVE[END DATE]&gt;=AB$7),ROW(T_LEAVE[LEAVE TYPE]))-ROW(T_LEAVE[#Headers]))))))),"")</f>
        <v/>
      </c>
      <c r="AC16" s="112" t="str">
        <f t="array" ref="AC16">IFERROR(IF(AC$7="","NA",IF(AC$7&lt;INDEX(T_EMP[From Date],ROW($C16)-ROW($C$7)),"NE",IF(AND(INDEX(T_EMP[TERMINATION DATE],ROW($C16)-ROW($C$7))&gt;0,AC$7&gt;INDEX(T_EMP[TERMINATION DATE],ROW($C16)-ROW($C$7))),"NE",IF(NOT(ISERROR(MATCH(AC$7,L_HOLS,0))),"H",IF(INDEX(L_WKNDVAL,WEEKDAY(AC$7,1))=1,"WKND",INDEX(T_LEAVE[LEAVE TYPE],SUMPRODUCT(--(T_LEAVE[EMPLOYEE NAME]=$C16),--(T_LEAVE[START DATE]&lt;=AC$7),--(T_LEAVE[END DATE]&gt;=AC$7),ROW(T_LEAVE[LEAVE TYPE]))-ROW(T_LEAVE[#Headers]))))))),"")</f>
        <v/>
      </c>
      <c r="AD16" s="112" t="str">
        <f t="array" ref="AD16">IFERROR(IF(AD$7="","NA",IF(AD$7&lt;INDEX(T_EMP[From Date],ROW($C16)-ROW($C$7)),"NE",IF(AND(INDEX(T_EMP[TERMINATION DATE],ROW($C16)-ROW($C$7))&gt;0,AD$7&gt;INDEX(T_EMP[TERMINATION DATE],ROW($C16)-ROW($C$7))),"NE",IF(NOT(ISERROR(MATCH(AD$7,L_HOLS,0))),"H",IF(INDEX(L_WKNDVAL,WEEKDAY(AD$7,1))=1,"WKND",INDEX(T_LEAVE[LEAVE TYPE],SUMPRODUCT(--(T_LEAVE[EMPLOYEE NAME]=$C16),--(T_LEAVE[START DATE]&lt;=AD$7),--(T_LEAVE[END DATE]&gt;=AD$7),ROW(T_LEAVE[LEAVE TYPE]))-ROW(T_LEAVE[#Headers]))))))),"")</f>
        <v/>
      </c>
      <c r="AE16" s="112" t="str">
        <f t="array" ref="AE16">IFERROR(IF(AE$7="","NA",IF(AE$7&lt;INDEX(T_EMP[From Date],ROW($C16)-ROW($C$7)),"NE",IF(AND(INDEX(T_EMP[TERMINATION DATE],ROW($C16)-ROW($C$7))&gt;0,AE$7&gt;INDEX(T_EMP[TERMINATION DATE],ROW($C16)-ROW($C$7))),"NE",IF(NOT(ISERROR(MATCH(AE$7,L_HOLS,0))),"H",IF(INDEX(L_WKNDVAL,WEEKDAY(AE$7,1))=1,"WKND",INDEX(T_LEAVE[LEAVE TYPE],SUMPRODUCT(--(T_LEAVE[EMPLOYEE NAME]=$C16),--(T_LEAVE[START DATE]&lt;=AE$7),--(T_LEAVE[END DATE]&gt;=AE$7),ROW(T_LEAVE[LEAVE TYPE]))-ROW(T_LEAVE[#Headers]))))))),"")</f>
        <v>WKND</v>
      </c>
      <c r="AF16" s="112" t="str">
        <f t="array" ref="AF16">IFERROR(IF(AF$7="","NA",IF(AF$7&lt;INDEX(T_EMP[From Date],ROW($C16)-ROW($C$7)),"NE",IF(AND(INDEX(T_EMP[TERMINATION DATE],ROW($C16)-ROW($C$7))&gt;0,AF$7&gt;INDEX(T_EMP[TERMINATION DATE],ROW($C16)-ROW($C$7))),"NE",IF(NOT(ISERROR(MATCH(AF$7,L_HOLS,0))),"H",IF(INDEX(L_WKNDVAL,WEEKDAY(AF$7,1))=1,"WKND",INDEX(T_LEAVE[LEAVE TYPE],SUMPRODUCT(--(T_LEAVE[EMPLOYEE NAME]=$C16),--(T_LEAVE[START DATE]&lt;=AF$7),--(T_LEAVE[END DATE]&gt;=AF$7),ROW(T_LEAVE[LEAVE TYPE]))-ROW(T_LEAVE[#Headers]))))))),"")</f>
        <v>WKND</v>
      </c>
      <c r="AG16" s="112" t="str">
        <f t="array" ref="AG16">IFERROR(IF(AG$7="","NA",IF(AG$7&lt;INDEX(T_EMP[From Date],ROW($C16)-ROW($C$7)),"NE",IF(AND(INDEX(T_EMP[TERMINATION DATE],ROW($C16)-ROW($C$7))&gt;0,AG$7&gt;INDEX(T_EMP[TERMINATION DATE],ROW($C16)-ROW($C$7))),"NE",IF(NOT(ISERROR(MATCH(AG$7,L_HOLS,0))),"H",IF(INDEX(L_WKNDVAL,WEEKDAY(AG$7,1))=1,"WKND",INDEX(T_LEAVE[LEAVE TYPE],SUMPRODUCT(--(T_LEAVE[EMPLOYEE NAME]=$C16),--(T_LEAVE[START DATE]&lt;=AG$7),--(T_LEAVE[END DATE]&gt;=AG$7),ROW(T_LEAVE[LEAVE TYPE]))-ROW(T_LEAVE[#Headers]))))))),"")</f>
        <v/>
      </c>
      <c r="AH16" s="112" t="str">
        <f t="array" ref="AH16">IFERROR(IF(AH$7="","NA",IF(AH$7&lt;INDEX(T_EMP[From Date],ROW($C16)-ROW($C$7)),"NE",IF(AND(INDEX(T_EMP[TERMINATION DATE],ROW($C16)-ROW($C$7))&gt;0,AH$7&gt;INDEX(T_EMP[TERMINATION DATE],ROW($C16)-ROW($C$7))),"NE",IF(NOT(ISERROR(MATCH(AH$7,L_HOLS,0))),"H",IF(INDEX(L_WKNDVAL,WEEKDAY(AH$7,1))=1,"WKND",INDEX(T_LEAVE[LEAVE TYPE],SUMPRODUCT(--(T_LEAVE[EMPLOYEE NAME]=$C16),--(T_LEAVE[START DATE]&lt;=AH$7),--(T_LEAVE[END DATE]&gt;=AH$7),ROW(T_LEAVE[LEAVE TYPE]))-ROW(T_LEAVE[#Headers]))))))),"")</f>
        <v/>
      </c>
      <c r="AI16" s="87"/>
      <c r="AJ16" s="106">
        <f>IF(OR($C16="",AJ$7=""),"",COUNTIFS($D16:$AH16,AJ$7)*INDEX(T_LEAVETYPE[DAY VALUE],1))</f>
        <v>0</v>
      </c>
      <c r="AK16" s="106">
        <f>IF(OR($C16="",AK$7=""),"",COUNTIFS($D16:$AH16,AK$7)*INDEX(T_LEAVETYPE[DAY VALUE],2))</f>
        <v>0</v>
      </c>
      <c r="AL16" s="106">
        <f>IF(OR($C16="",AL$7=""),"",COUNTIFS($D16:$AH16,AL$7)*INDEX(T_LEAVETYPE[DAY VALUE],3))</f>
        <v>0</v>
      </c>
      <c r="AM16" s="106">
        <f>IF(OR($C16="",AM$7=""),"",COUNTIFS($D16:$AH16,AM$7)*INDEX(T_LEAVETYPE[DAY VALUE],4))</f>
        <v>0</v>
      </c>
      <c r="AN16" s="107">
        <f>IF(OR($C16="",AN$7=""),"",COUNTIFS($D16:$AH16,AN$7)*INDEX(T_LEAVETYPE[DAY VALUE],5))</f>
        <v>0</v>
      </c>
      <c r="AO16" s="113">
        <f t="shared" si="2"/>
        <v>0</v>
      </c>
      <c r="AP16" s="114">
        <f t="shared" si="3"/>
        <v>22</v>
      </c>
    </row>
    <row r="17" spans="3:42" x14ac:dyDescent="0.25">
      <c r="C17" s="104" t="str">
        <f>IFERROR(INDEX(T_EMP[EMPLOYEE NAME],ROW(C17)-ROW($C$7)),"")</f>
        <v>Employee10</v>
      </c>
      <c r="D17" s="115" t="str">
        <f t="array" ref="D17">IFERROR(IF(D$7="","NA",IF(D$7&lt;INDEX(T_EMP[From Date],ROW($C17)-ROW($C$7)),"NE",IF(AND(INDEX(T_EMP[TERMINATION DATE],ROW($C17)-ROW($C$7))&gt;0,D$7&gt;INDEX(T_EMP[TERMINATION DATE],ROW($C17)-ROW($C$7))),"NE",IF(NOT(ISERROR(MATCH(D$7,L_HOLS,0))),"H",IF(INDEX(L_WKNDVAL,WEEKDAY(D$7,1))=1,"WKND",INDEX(T_LEAVE[LEAVE TYPE],SUMPRODUCT(--(T_LEAVE[EMPLOYEE NAME]=$C17),--(T_LEAVE[START DATE]&lt;=D$7),--(T_LEAVE[END DATE]&gt;=D$7),ROW(T_LEAVE[LEAVE TYPE]))-ROW(T_LEAVE[#Headers]))))))),"")</f>
        <v>WKND</v>
      </c>
      <c r="E17" s="112" t="str">
        <f t="array" ref="E17">IFERROR(IF(E$7="","NA",IF(E$7&lt;INDEX(T_EMP[From Date],ROW($C17)-ROW($C$7)),"NE",IF(AND(INDEX(T_EMP[TERMINATION DATE],ROW($C17)-ROW($C$7))&gt;0,E$7&gt;INDEX(T_EMP[TERMINATION DATE],ROW($C17)-ROW($C$7))),"NE",IF(NOT(ISERROR(MATCH(E$7,L_HOLS,0))),"H",IF(INDEX(L_WKNDVAL,WEEKDAY(E$7,1))=1,"WKND",INDEX(T_LEAVE[LEAVE TYPE],SUMPRODUCT(--(T_LEAVE[EMPLOYEE NAME]=$C17),--(T_LEAVE[START DATE]&lt;=E$7),--(T_LEAVE[END DATE]&gt;=E$7),ROW(T_LEAVE[LEAVE TYPE]))-ROW(T_LEAVE[#Headers]))))))),"")</f>
        <v/>
      </c>
      <c r="F17" s="112" t="str">
        <f t="array" ref="F17">IFERROR(IF(F$7="","NA",IF(F$7&lt;INDEX(T_EMP[From Date],ROW($C17)-ROW($C$7)),"NE",IF(AND(INDEX(T_EMP[TERMINATION DATE],ROW($C17)-ROW($C$7))&gt;0,F$7&gt;INDEX(T_EMP[TERMINATION DATE],ROW($C17)-ROW($C$7))),"NE",IF(NOT(ISERROR(MATCH(F$7,L_HOLS,0))),"H",IF(INDEX(L_WKNDVAL,WEEKDAY(F$7,1))=1,"WKND",INDEX(T_LEAVE[LEAVE TYPE],SUMPRODUCT(--(T_LEAVE[EMPLOYEE NAME]=$C17),--(T_LEAVE[START DATE]&lt;=F$7),--(T_LEAVE[END DATE]&gt;=F$7),ROW(T_LEAVE[LEAVE TYPE]))-ROW(T_LEAVE[#Headers]))))))),"")</f>
        <v/>
      </c>
      <c r="G17" s="112" t="str">
        <f t="array" ref="G17">IFERROR(IF(G$7="","NA",IF(G$7&lt;INDEX(T_EMP[From Date],ROW($C17)-ROW($C$7)),"NE",IF(AND(INDEX(T_EMP[TERMINATION DATE],ROW($C17)-ROW($C$7))&gt;0,G$7&gt;INDEX(T_EMP[TERMINATION DATE],ROW($C17)-ROW($C$7))),"NE",IF(NOT(ISERROR(MATCH(G$7,L_HOLS,0))),"H",IF(INDEX(L_WKNDVAL,WEEKDAY(G$7,1))=1,"WKND",INDEX(T_LEAVE[LEAVE TYPE],SUMPRODUCT(--(T_LEAVE[EMPLOYEE NAME]=$C17),--(T_LEAVE[START DATE]&lt;=G$7),--(T_LEAVE[END DATE]&gt;=G$7),ROW(T_LEAVE[LEAVE TYPE]))-ROW(T_LEAVE[#Headers]))))))),"")</f>
        <v/>
      </c>
      <c r="H17" s="112" t="str">
        <f t="array" ref="H17">IFERROR(IF(H$7="","NA",IF(H$7&lt;INDEX(T_EMP[From Date],ROW($C17)-ROW($C$7)),"NE",IF(AND(INDEX(T_EMP[TERMINATION DATE],ROW($C17)-ROW($C$7))&gt;0,H$7&gt;INDEX(T_EMP[TERMINATION DATE],ROW($C17)-ROW($C$7))),"NE",IF(NOT(ISERROR(MATCH(H$7,L_HOLS,0))),"H",IF(INDEX(L_WKNDVAL,WEEKDAY(H$7,1))=1,"WKND",INDEX(T_LEAVE[LEAVE TYPE],SUMPRODUCT(--(T_LEAVE[EMPLOYEE NAME]=$C17),--(T_LEAVE[START DATE]&lt;=H$7),--(T_LEAVE[END DATE]&gt;=H$7),ROW(T_LEAVE[LEAVE TYPE]))-ROW(T_LEAVE[#Headers]))))))),"")</f>
        <v/>
      </c>
      <c r="I17" s="112" t="str">
        <f t="array" ref="I17">IFERROR(IF(I$7="","NA",IF(I$7&lt;INDEX(T_EMP[From Date],ROW($C17)-ROW($C$7)),"NE",IF(AND(INDEX(T_EMP[TERMINATION DATE],ROW($C17)-ROW($C$7))&gt;0,I$7&gt;INDEX(T_EMP[TERMINATION DATE],ROW($C17)-ROW($C$7))),"NE",IF(NOT(ISERROR(MATCH(I$7,L_HOLS,0))),"H",IF(INDEX(L_WKNDVAL,WEEKDAY(I$7,1))=1,"WKND",INDEX(T_LEAVE[LEAVE TYPE],SUMPRODUCT(--(T_LEAVE[EMPLOYEE NAME]=$C17),--(T_LEAVE[START DATE]&lt;=I$7),--(T_LEAVE[END DATE]&gt;=I$7),ROW(T_LEAVE[LEAVE TYPE]))-ROW(T_LEAVE[#Headers]))))))),"")</f>
        <v/>
      </c>
      <c r="J17" s="112" t="str">
        <f t="array" ref="J17">IFERROR(IF(J$7="","NA",IF(J$7&lt;INDEX(T_EMP[From Date],ROW($C17)-ROW($C$7)),"NE",IF(AND(INDEX(T_EMP[TERMINATION DATE],ROW($C17)-ROW($C$7))&gt;0,J$7&gt;INDEX(T_EMP[TERMINATION DATE],ROW($C17)-ROW($C$7))),"NE",IF(NOT(ISERROR(MATCH(J$7,L_HOLS,0))),"H",IF(INDEX(L_WKNDVAL,WEEKDAY(J$7,1))=1,"WKND",INDEX(T_LEAVE[LEAVE TYPE],SUMPRODUCT(--(T_LEAVE[EMPLOYEE NAME]=$C17),--(T_LEAVE[START DATE]&lt;=J$7),--(T_LEAVE[END DATE]&gt;=J$7),ROW(T_LEAVE[LEAVE TYPE]))-ROW(T_LEAVE[#Headers]))))))),"")</f>
        <v>WKND</v>
      </c>
      <c r="K17" s="112" t="str">
        <f t="array" ref="K17">IFERROR(IF(K$7="","NA",IF(K$7&lt;INDEX(T_EMP[From Date],ROW($C17)-ROW($C$7)),"NE",IF(AND(INDEX(T_EMP[TERMINATION DATE],ROW($C17)-ROW($C$7))&gt;0,K$7&gt;INDEX(T_EMP[TERMINATION DATE],ROW($C17)-ROW($C$7))),"NE",IF(NOT(ISERROR(MATCH(K$7,L_HOLS,0))),"H",IF(INDEX(L_WKNDVAL,WEEKDAY(K$7,1))=1,"WKND",INDEX(T_LEAVE[LEAVE TYPE],SUMPRODUCT(--(T_LEAVE[EMPLOYEE NAME]=$C17),--(T_LEAVE[START DATE]&lt;=K$7),--(T_LEAVE[END DATE]&gt;=K$7),ROW(T_LEAVE[LEAVE TYPE]))-ROW(T_LEAVE[#Headers]))))))),"")</f>
        <v>WKND</v>
      </c>
      <c r="L17" s="112" t="str">
        <f t="array" ref="L17">IFERROR(IF(L$7="","NA",IF(L$7&lt;INDEX(T_EMP[From Date],ROW($C17)-ROW($C$7)),"NE",IF(AND(INDEX(T_EMP[TERMINATION DATE],ROW($C17)-ROW($C$7))&gt;0,L$7&gt;INDEX(T_EMP[TERMINATION DATE],ROW($C17)-ROW($C$7))),"NE",IF(NOT(ISERROR(MATCH(L$7,L_HOLS,0))),"H",IF(INDEX(L_WKNDVAL,WEEKDAY(L$7,1))=1,"WKND",INDEX(T_LEAVE[LEAVE TYPE],SUMPRODUCT(--(T_LEAVE[EMPLOYEE NAME]=$C17),--(T_LEAVE[START DATE]&lt;=L$7),--(T_LEAVE[END DATE]&gt;=L$7),ROW(T_LEAVE[LEAVE TYPE]))-ROW(T_LEAVE[#Headers]))))))),"")</f>
        <v/>
      </c>
      <c r="M17" s="112" t="str">
        <f t="array" ref="M17">IFERROR(IF(M$7="","NA",IF(M$7&lt;INDEX(T_EMP[From Date],ROW($C17)-ROW($C$7)),"NE",IF(AND(INDEX(T_EMP[TERMINATION DATE],ROW($C17)-ROW($C$7))&gt;0,M$7&gt;INDEX(T_EMP[TERMINATION DATE],ROW($C17)-ROW($C$7))),"NE",IF(NOT(ISERROR(MATCH(M$7,L_HOLS,0))),"H",IF(INDEX(L_WKNDVAL,WEEKDAY(M$7,1))=1,"WKND",INDEX(T_LEAVE[LEAVE TYPE],SUMPRODUCT(--(T_LEAVE[EMPLOYEE NAME]=$C17),--(T_LEAVE[START DATE]&lt;=M$7),--(T_LEAVE[END DATE]&gt;=M$7),ROW(T_LEAVE[LEAVE TYPE]))-ROW(T_LEAVE[#Headers]))))))),"")</f>
        <v/>
      </c>
      <c r="N17" s="112" t="str">
        <f t="array" ref="N17">IFERROR(IF(N$7="","NA",IF(N$7&lt;INDEX(T_EMP[From Date],ROW($C17)-ROW($C$7)),"NE",IF(AND(INDEX(T_EMP[TERMINATION DATE],ROW($C17)-ROW($C$7))&gt;0,N$7&gt;INDEX(T_EMP[TERMINATION DATE],ROW($C17)-ROW($C$7))),"NE",IF(NOT(ISERROR(MATCH(N$7,L_HOLS,0))),"H",IF(INDEX(L_WKNDVAL,WEEKDAY(N$7,1))=1,"WKND",INDEX(T_LEAVE[LEAVE TYPE],SUMPRODUCT(--(T_LEAVE[EMPLOYEE NAME]=$C17),--(T_LEAVE[START DATE]&lt;=N$7),--(T_LEAVE[END DATE]&gt;=N$7),ROW(T_LEAVE[LEAVE TYPE]))-ROW(T_LEAVE[#Headers]))))))),"")</f>
        <v/>
      </c>
      <c r="O17" s="112" t="str">
        <f t="array" ref="O17">IFERROR(IF(O$7="","NA",IF(O$7&lt;INDEX(T_EMP[From Date],ROW($C17)-ROW($C$7)),"NE",IF(AND(INDEX(T_EMP[TERMINATION DATE],ROW($C17)-ROW($C$7))&gt;0,O$7&gt;INDEX(T_EMP[TERMINATION DATE],ROW($C17)-ROW($C$7))),"NE",IF(NOT(ISERROR(MATCH(O$7,L_HOLS,0))),"H",IF(INDEX(L_WKNDVAL,WEEKDAY(O$7,1))=1,"WKND",INDEX(T_LEAVE[LEAVE TYPE],SUMPRODUCT(--(T_LEAVE[EMPLOYEE NAME]=$C17),--(T_LEAVE[START DATE]&lt;=O$7),--(T_LEAVE[END DATE]&gt;=O$7),ROW(T_LEAVE[LEAVE TYPE]))-ROW(T_LEAVE[#Headers]))))))),"")</f>
        <v/>
      </c>
      <c r="P17" s="112" t="str">
        <f t="array" ref="P17">IFERROR(IF(P$7="","NA",IF(P$7&lt;INDEX(T_EMP[From Date],ROW($C17)-ROW($C$7)),"NE",IF(AND(INDEX(T_EMP[TERMINATION DATE],ROW($C17)-ROW($C$7))&gt;0,P$7&gt;INDEX(T_EMP[TERMINATION DATE],ROW($C17)-ROW($C$7))),"NE",IF(NOT(ISERROR(MATCH(P$7,L_HOLS,0))),"H",IF(INDEX(L_WKNDVAL,WEEKDAY(P$7,1))=1,"WKND",INDEX(T_LEAVE[LEAVE TYPE],SUMPRODUCT(--(T_LEAVE[EMPLOYEE NAME]=$C17),--(T_LEAVE[START DATE]&lt;=P$7),--(T_LEAVE[END DATE]&gt;=P$7),ROW(T_LEAVE[LEAVE TYPE]))-ROW(T_LEAVE[#Headers]))))))),"")</f>
        <v/>
      </c>
      <c r="Q17" s="112" t="str">
        <f t="array" ref="Q17">IFERROR(IF(Q$7="","NA",IF(Q$7&lt;INDEX(T_EMP[From Date],ROW($C17)-ROW($C$7)),"NE",IF(AND(INDEX(T_EMP[TERMINATION DATE],ROW($C17)-ROW($C$7))&gt;0,Q$7&gt;INDEX(T_EMP[TERMINATION DATE],ROW($C17)-ROW($C$7))),"NE",IF(NOT(ISERROR(MATCH(Q$7,L_HOLS,0))),"H",IF(INDEX(L_WKNDVAL,WEEKDAY(Q$7,1))=1,"WKND",INDEX(T_LEAVE[LEAVE TYPE],SUMPRODUCT(--(T_LEAVE[EMPLOYEE NAME]=$C17),--(T_LEAVE[START DATE]&lt;=Q$7),--(T_LEAVE[END DATE]&gt;=Q$7),ROW(T_LEAVE[LEAVE TYPE]))-ROW(T_LEAVE[#Headers]))))))),"")</f>
        <v>WKND</v>
      </c>
      <c r="R17" s="112" t="str">
        <f t="array" ref="R17">IFERROR(IF(R$7="","NA",IF(R$7&lt;INDEX(T_EMP[From Date],ROW($C17)-ROW($C$7)),"NE",IF(AND(INDEX(T_EMP[TERMINATION DATE],ROW($C17)-ROW($C$7))&gt;0,R$7&gt;INDEX(T_EMP[TERMINATION DATE],ROW($C17)-ROW($C$7))),"NE",IF(NOT(ISERROR(MATCH(R$7,L_HOLS,0))),"H",IF(INDEX(L_WKNDVAL,WEEKDAY(R$7,1))=1,"WKND",INDEX(T_LEAVE[LEAVE TYPE],SUMPRODUCT(--(T_LEAVE[EMPLOYEE NAME]=$C17),--(T_LEAVE[START DATE]&lt;=R$7),--(T_LEAVE[END DATE]&gt;=R$7),ROW(T_LEAVE[LEAVE TYPE]))-ROW(T_LEAVE[#Headers]))))))),"")</f>
        <v>WKND</v>
      </c>
      <c r="S17" s="112" t="str">
        <f t="array" ref="S17">IFERROR(IF(S$7="","NA",IF(S$7&lt;INDEX(T_EMP[From Date],ROW($C17)-ROW($C$7)),"NE",IF(AND(INDEX(T_EMP[TERMINATION DATE],ROW($C17)-ROW($C$7))&gt;0,S$7&gt;INDEX(T_EMP[TERMINATION DATE],ROW($C17)-ROW($C$7))),"NE",IF(NOT(ISERROR(MATCH(S$7,L_HOLS,0))),"H",IF(INDEX(L_WKNDVAL,WEEKDAY(S$7,1))=1,"WKND",INDEX(T_LEAVE[LEAVE TYPE],SUMPRODUCT(--(T_LEAVE[EMPLOYEE NAME]=$C17),--(T_LEAVE[START DATE]&lt;=S$7),--(T_LEAVE[END DATE]&gt;=S$7),ROW(T_LEAVE[LEAVE TYPE]))-ROW(T_LEAVE[#Headers]))))))),"")</f>
        <v/>
      </c>
      <c r="T17" s="112" t="str">
        <f t="array" ref="T17">IFERROR(IF(T$7="","NA",IF(T$7&lt;INDEX(T_EMP[From Date],ROW($C17)-ROW($C$7)),"NE",IF(AND(INDEX(T_EMP[TERMINATION DATE],ROW($C17)-ROW($C$7))&gt;0,T$7&gt;INDEX(T_EMP[TERMINATION DATE],ROW($C17)-ROW($C$7))),"NE",IF(NOT(ISERROR(MATCH(T$7,L_HOLS,0))),"H",IF(INDEX(L_WKNDVAL,WEEKDAY(T$7,1))=1,"WKND",INDEX(T_LEAVE[LEAVE TYPE],SUMPRODUCT(--(T_LEAVE[EMPLOYEE NAME]=$C17),--(T_LEAVE[START DATE]&lt;=T$7),--(T_LEAVE[END DATE]&gt;=T$7),ROW(T_LEAVE[LEAVE TYPE]))-ROW(T_LEAVE[#Headers]))))))),"")</f>
        <v/>
      </c>
      <c r="U17" s="112" t="str">
        <f t="array" ref="U17">IFERROR(IF(U$7="","NA",IF(U$7&lt;INDEX(T_EMP[From Date],ROW($C17)-ROW($C$7)),"NE",IF(AND(INDEX(T_EMP[TERMINATION DATE],ROW($C17)-ROW($C$7))&gt;0,U$7&gt;INDEX(T_EMP[TERMINATION DATE],ROW($C17)-ROW($C$7))),"NE",IF(NOT(ISERROR(MATCH(U$7,L_HOLS,0))),"H",IF(INDEX(L_WKNDVAL,WEEKDAY(U$7,1))=1,"WKND",INDEX(T_LEAVE[LEAVE TYPE],SUMPRODUCT(--(T_LEAVE[EMPLOYEE NAME]=$C17),--(T_LEAVE[START DATE]&lt;=U$7),--(T_LEAVE[END DATE]&gt;=U$7),ROW(T_LEAVE[LEAVE TYPE]))-ROW(T_LEAVE[#Headers]))))))),"")</f>
        <v/>
      </c>
      <c r="V17" s="112" t="str">
        <f t="array" ref="V17">IFERROR(IF(V$7="","NA",IF(V$7&lt;INDEX(T_EMP[From Date],ROW($C17)-ROW($C$7)),"NE",IF(AND(INDEX(T_EMP[TERMINATION DATE],ROW($C17)-ROW($C$7))&gt;0,V$7&gt;INDEX(T_EMP[TERMINATION DATE],ROW($C17)-ROW($C$7))),"NE",IF(NOT(ISERROR(MATCH(V$7,L_HOLS,0))),"H",IF(INDEX(L_WKNDVAL,WEEKDAY(V$7,1))=1,"WKND",INDEX(T_LEAVE[LEAVE TYPE],SUMPRODUCT(--(T_LEAVE[EMPLOYEE NAME]=$C17),--(T_LEAVE[START DATE]&lt;=V$7),--(T_LEAVE[END DATE]&gt;=V$7),ROW(T_LEAVE[LEAVE TYPE]))-ROW(T_LEAVE[#Headers]))))))),"")</f>
        <v/>
      </c>
      <c r="W17" s="112" t="str">
        <f t="array" ref="W17">IFERROR(IF(W$7="","NA",IF(W$7&lt;INDEX(T_EMP[From Date],ROW($C17)-ROW($C$7)),"NE",IF(AND(INDEX(T_EMP[TERMINATION DATE],ROW($C17)-ROW($C$7))&gt;0,W$7&gt;INDEX(T_EMP[TERMINATION DATE],ROW($C17)-ROW($C$7))),"NE",IF(NOT(ISERROR(MATCH(W$7,L_HOLS,0))),"H",IF(INDEX(L_WKNDVAL,WEEKDAY(W$7,1))=1,"WKND",INDEX(T_LEAVE[LEAVE TYPE],SUMPRODUCT(--(T_LEAVE[EMPLOYEE NAME]=$C17),--(T_LEAVE[START DATE]&lt;=W$7),--(T_LEAVE[END DATE]&gt;=W$7),ROW(T_LEAVE[LEAVE TYPE]))-ROW(T_LEAVE[#Headers]))))))),"")</f>
        <v/>
      </c>
      <c r="X17" s="112" t="str">
        <f t="array" ref="X17">IFERROR(IF(X$7="","NA",IF(X$7&lt;INDEX(T_EMP[From Date],ROW($C17)-ROW($C$7)),"NE",IF(AND(INDEX(T_EMP[TERMINATION DATE],ROW($C17)-ROW($C$7))&gt;0,X$7&gt;INDEX(T_EMP[TERMINATION DATE],ROW($C17)-ROW($C$7))),"NE",IF(NOT(ISERROR(MATCH(X$7,L_HOLS,0))),"H",IF(INDEX(L_WKNDVAL,WEEKDAY(X$7,1))=1,"WKND",INDEX(T_LEAVE[LEAVE TYPE],SUMPRODUCT(--(T_LEAVE[EMPLOYEE NAME]=$C17),--(T_LEAVE[START DATE]&lt;=X$7),--(T_LEAVE[END DATE]&gt;=X$7),ROW(T_LEAVE[LEAVE TYPE]))-ROW(T_LEAVE[#Headers]))))))),"")</f>
        <v>WKND</v>
      </c>
      <c r="Y17" s="112" t="str">
        <f t="array" ref="Y17">IFERROR(IF(Y$7="","NA",IF(Y$7&lt;INDEX(T_EMP[From Date],ROW($C17)-ROW($C$7)),"NE",IF(AND(INDEX(T_EMP[TERMINATION DATE],ROW($C17)-ROW($C$7))&gt;0,Y$7&gt;INDEX(T_EMP[TERMINATION DATE],ROW($C17)-ROW($C$7))),"NE",IF(NOT(ISERROR(MATCH(Y$7,L_HOLS,0))),"H",IF(INDEX(L_WKNDVAL,WEEKDAY(Y$7,1))=1,"WKND",INDEX(T_LEAVE[LEAVE TYPE],SUMPRODUCT(--(T_LEAVE[EMPLOYEE NAME]=$C17),--(T_LEAVE[START DATE]&lt;=Y$7),--(T_LEAVE[END DATE]&gt;=Y$7),ROW(T_LEAVE[LEAVE TYPE]))-ROW(T_LEAVE[#Headers]))))))),"")</f>
        <v>WKND</v>
      </c>
      <c r="Z17" s="112" t="str">
        <f t="array" ref="Z17">IFERROR(IF(Z$7="","NA",IF(Z$7&lt;INDEX(T_EMP[From Date],ROW($C17)-ROW($C$7)),"NE",IF(AND(INDEX(T_EMP[TERMINATION DATE],ROW($C17)-ROW($C$7))&gt;0,Z$7&gt;INDEX(T_EMP[TERMINATION DATE],ROW($C17)-ROW($C$7))),"NE",IF(NOT(ISERROR(MATCH(Z$7,L_HOLS,0))),"H",IF(INDEX(L_WKNDVAL,WEEKDAY(Z$7,1))=1,"WKND",INDEX(T_LEAVE[LEAVE TYPE],SUMPRODUCT(--(T_LEAVE[EMPLOYEE NAME]=$C17),--(T_LEAVE[START DATE]&lt;=Z$7),--(T_LEAVE[END DATE]&gt;=Z$7),ROW(T_LEAVE[LEAVE TYPE]))-ROW(T_LEAVE[#Headers]))))))),"")</f>
        <v/>
      </c>
      <c r="AA17" s="112" t="str">
        <f t="array" ref="AA17">IFERROR(IF(AA$7="","NA",IF(AA$7&lt;INDEX(T_EMP[From Date],ROW($C17)-ROW($C$7)),"NE",IF(AND(INDEX(T_EMP[TERMINATION DATE],ROW($C17)-ROW($C$7))&gt;0,AA$7&gt;INDEX(T_EMP[TERMINATION DATE],ROW($C17)-ROW($C$7))),"NE",IF(NOT(ISERROR(MATCH(AA$7,L_HOLS,0))),"H",IF(INDEX(L_WKNDVAL,WEEKDAY(AA$7,1))=1,"WKND",INDEX(T_LEAVE[LEAVE TYPE],SUMPRODUCT(--(T_LEAVE[EMPLOYEE NAME]=$C17),--(T_LEAVE[START DATE]&lt;=AA$7),--(T_LEAVE[END DATE]&gt;=AA$7),ROW(T_LEAVE[LEAVE TYPE]))-ROW(T_LEAVE[#Headers]))))))),"")</f>
        <v/>
      </c>
      <c r="AB17" s="112" t="str">
        <f t="array" ref="AB17">IFERROR(IF(AB$7="","NA",IF(AB$7&lt;INDEX(T_EMP[From Date],ROW($C17)-ROW($C$7)),"NE",IF(AND(INDEX(T_EMP[TERMINATION DATE],ROW($C17)-ROW($C$7))&gt;0,AB$7&gt;INDEX(T_EMP[TERMINATION DATE],ROW($C17)-ROW($C$7))),"NE",IF(NOT(ISERROR(MATCH(AB$7,L_HOLS,0))),"H",IF(INDEX(L_WKNDVAL,WEEKDAY(AB$7,1))=1,"WKND",INDEX(T_LEAVE[LEAVE TYPE],SUMPRODUCT(--(T_LEAVE[EMPLOYEE NAME]=$C17),--(T_LEAVE[START DATE]&lt;=AB$7),--(T_LEAVE[END DATE]&gt;=AB$7),ROW(T_LEAVE[LEAVE TYPE]))-ROW(T_LEAVE[#Headers]))))))),"")</f>
        <v/>
      </c>
      <c r="AC17" s="112" t="str">
        <f t="array" ref="AC17">IFERROR(IF(AC$7="","NA",IF(AC$7&lt;INDEX(T_EMP[From Date],ROW($C17)-ROW($C$7)),"NE",IF(AND(INDEX(T_EMP[TERMINATION DATE],ROW($C17)-ROW($C$7))&gt;0,AC$7&gt;INDEX(T_EMP[TERMINATION DATE],ROW($C17)-ROW($C$7))),"NE",IF(NOT(ISERROR(MATCH(AC$7,L_HOLS,0))),"H",IF(INDEX(L_WKNDVAL,WEEKDAY(AC$7,1))=1,"WKND",INDEX(T_LEAVE[LEAVE TYPE],SUMPRODUCT(--(T_LEAVE[EMPLOYEE NAME]=$C17),--(T_LEAVE[START DATE]&lt;=AC$7),--(T_LEAVE[END DATE]&gt;=AC$7),ROW(T_LEAVE[LEAVE TYPE]))-ROW(T_LEAVE[#Headers]))))))),"")</f>
        <v/>
      </c>
      <c r="AD17" s="112" t="str">
        <f t="array" ref="AD17">IFERROR(IF(AD$7="","NA",IF(AD$7&lt;INDEX(T_EMP[From Date],ROW($C17)-ROW($C$7)),"NE",IF(AND(INDEX(T_EMP[TERMINATION DATE],ROW($C17)-ROW($C$7))&gt;0,AD$7&gt;INDEX(T_EMP[TERMINATION DATE],ROW($C17)-ROW($C$7))),"NE",IF(NOT(ISERROR(MATCH(AD$7,L_HOLS,0))),"H",IF(INDEX(L_WKNDVAL,WEEKDAY(AD$7,1))=1,"WKND",INDEX(T_LEAVE[LEAVE TYPE],SUMPRODUCT(--(T_LEAVE[EMPLOYEE NAME]=$C17),--(T_LEAVE[START DATE]&lt;=AD$7),--(T_LEAVE[END DATE]&gt;=AD$7),ROW(T_LEAVE[LEAVE TYPE]))-ROW(T_LEAVE[#Headers]))))))),"")</f>
        <v/>
      </c>
      <c r="AE17" s="112" t="str">
        <f t="array" ref="AE17">IFERROR(IF(AE$7="","NA",IF(AE$7&lt;INDEX(T_EMP[From Date],ROW($C17)-ROW($C$7)),"NE",IF(AND(INDEX(T_EMP[TERMINATION DATE],ROW($C17)-ROW($C$7))&gt;0,AE$7&gt;INDEX(T_EMP[TERMINATION DATE],ROW($C17)-ROW($C$7))),"NE",IF(NOT(ISERROR(MATCH(AE$7,L_HOLS,0))),"H",IF(INDEX(L_WKNDVAL,WEEKDAY(AE$7,1))=1,"WKND",INDEX(T_LEAVE[LEAVE TYPE],SUMPRODUCT(--(T_LEAVE[EMPLOYEE NAME]=$C17),--(T_LEAVE[START DATE]&lt;=AE$7),--(T_LEAVE[END DATE]&gt;=AE$7),ROW(T_LEAVE[LEAVE TYPE]))-ROW(T_LEAVE[#Headers]))))))),"")</f>
        <v>WKND</v>
      </c>
      <c r="AF17" s="112" t="str">
        <f t="array" ref="AF17">IFERROR(IF(AF$7="","NA",IF(AF$7&lt;INDEX(T_EMP[From Date],ROW($C17)-ROW($C$7)),"NE",IF(AND(INDEX(T_EMP[TERMINATION DATE],ROW($C17)-ROW($C$7))&gt;0,AF$7&gt;INDEX(T_EMP[TERMINATION DATE],ROW($C17)-ROW($C$7))),"NE",IF(NOT(ISERROR(MATCH(AF$7,L_HOLS,0))),"H",IF(INDEX(L_WKNDVAL,WEEKDAY(AF$7,1))=1,"WKND",INDEX(T_LEAVE[LEAVE TYPE],SUMPRODUCT(--(T_LEAVE[EMPLOYEE NAME]=$C17),--(T_LEAVE[START DATE]&lt;=AF$7),--(T_LEAVE[END DATE]&gt;=AF$7),ROW(T_LEAVE[LEAVE TYPE]))-ROW(T_LEAVE[#Headers]))))))),"")</f>
        <v>WKND</v>
      </c>
      <c r="AG17" s="112" t="str">
        <f t="array" ref="AG17">IFERROR(IF(AG$7="","NA",IF(AG$7&lt;INDEX(T_EMP[From Date],ROW($C17)-ROW($C$7)),"NE",IF(AND(INDEX(T_EMP[TERMINATION DATE],ROW($C17)-ROW($C$7))&gt;0,AG$7&gt;INDEX(T_EMP[TERMINATION DATE],ROW($C17)-ROW($C$7))),"NE",IF(NOT(ISERROR(MATCH(AG$7,L_HOLS,0))),"H",IF(INDEX(L_WKNDVAL,WEEKDAY(AG$7,1))=1,"WKND",INDEX(T_LEAVE[LEAVE TYPE],SUMPRODUCT(--(T_LEAVE[EMPLOYEE NAME]=$C17),--(T_LEAVE[START DATE]&lt;=AG$7),--(T_LEAVE[END DATE]&gt;=AG$7),ROW(T_LEAVE[LEAVE TYPE]))-ROW(T_LEAVE[#Headers]))))))),"")</f>
        <v/>
      </c>
      <c r="AH17" s="112" t="str">
        <f t="array" ref="AH17">IFERROR(IF(AH$7="","NA",IF(AH$7&lt;INDEX(T_EMP[From Date],ROW($C17)-ROW($C$7)),"NE",IF(AND(INDEX(T_EMP[TERMINATION DATE],ROW($C17)-ROW($C$7))&gt;0,AH$7&gt;INDEX(T_EMP[TERMINATION DATE],ROW($C17)-ROW($C$7))),"NE",IF(NOT(ISERROR(MATCH(AH$7,L_HOLS,0))),"H",IF(INDEX(L_WKNDVAL,WEEKDAY(AH$7,1))=1,"WKND",INDEX(T_LEAVE[LEAVE TYPE],SUMPRODUCT(--(T_LEAVE[EMPLOYEE NAME]=$C17),--(T_LEAVE[START DATE]&lt;=AH$7),--(T_LEAVE[END DATE]&gt;=AH$7),ROW(T_LEAVE[LEAVE TYPE]))-ROW(T_LEAVE[#Headers]))))))),"")</f>
        <v/>
      </c>
      <c r="AI17" s="87"/>
      <c r="AJ17" s="106">
        <f>IF(OR($C17="",AJ$7=""),"",COUNTIFS($D17:$AH17,AJ$7)*INDEX(T_LEAVETYPE[DAY VALUE],1))</f>
        <v>0</v>
      </c>
      <c r="AK17" s="106">
        <f>IF(OR($C17="",AK$7=""),"",COUNTIFS($D17:$AH17,AK$7)*INDEX(T_LEAVETYPE[DAY VALUE],2))</f>
        <v>0</v>
      </c>
      <c r="AL17" s="106">
        <f>IF(OR($C17="",AL$7=""),"",COUNTIFS($D17:$AH17,AL$7)*INDEX(T_LEAVETYPE[DAY VALUE],3))</f>
        <v>0</v>
      </c>
      <c r="AM17" s="106">
        <f>IF(OR($C17="",AM$7=""),"",COUNTIFS($D17:$AH17,AM$7)*INDEX(T_LEAVETYPE[DAY VALUE],4))</f>
        <v>0</v>
      </c>
      <c r="AN17" s="107">
        <f>IF(OR($C17="",AN$7=""),"",COUNTIFS($D17:$AH17,AN$7)*INDEX(T_LEAVETYPE[DAY VALUE],5))</f>
        <v>0</v>
      </c>
      <c r="AO17" s="113">
        <f t="shared" si="2"/>
        <v>0</v>
      </c>
      <c r="AP17" s="114">
        <f t="shared" si="3"/>
        <v>22</v>
      </c>
    </row>
    <row r="18" spans="3:42" x14ac:dyDescent="0.25">
      <c r="C18" s="104" t="str">
        <f>IFERROR(INDEX(T_EMP[EMPLOYEE NAME],ROW(C18)-ROW($C$7)),"")</f>
        <v>Employee11</v>
      </c>
      <c r="D18" s="115" t="str">
        <f t="array" ref="D18">IFERROR(IF(D$7="","NA",IF(D$7&lt;INDEX(T_EMP[From Date],ROW($C18)-ROW($C$7)),"NE",IF(AND(INDEX(T_EMP[TERMINATION DATE],ROW($C18)-ROW($C$7))&gt;0,D$7&gt;INDEX(T_EMP[TERMINATION DATE],ROW($C18)-ROW($C$7))),"NE",IF(NOT(ISERROR(MATCH(D$7,L_HOLS,0))),"H",IF(INDEX(L_WKNDVAL,WEEKDAY(D$7,1))=1,"WKND",INDEX(T_LEAVE[LEAVE TYPE],SUMPRODUCT(--(T_LEAVE[EMPLOYEE NAME]=$C18),--(T_LEAVE[START DATE]&lt;=D$7),--(T_LEAVE[END DATE]&gt;=D$7),ROW(T_LEAVE[LEAVE TYPE]))-ROW(T_LEAVE[#Headers]))))))),"")</f>
        <v>WKND</v>
      </c>
      <c r="E18" s="112" t="str">
        <f t="array" ref="E18">IFERROR(IF(E$7="","NA",IF(E$7&lt;INDEX(T_EMP[From Date],ROW($C18)-ROW($C$7)),"NE",IF(AND(INDEX(T_EMP[TERMINATION DATE],ROW($C18)-ROW($C$7))&gt;0,E$7&gt;INDEX(T_EMP[TERMINATION DATE],ROW($C18)-ROW($C$7))),"NE",IF(NOT(ISERROR(MATCH(E$7,L_HOLS,0))),"H",IF(INDEX(L_WKNDVAL,WEEKDAY(E$7,1))=1,"WKND",INDEX(T_LEAVE[LEAVE TYPE],SUMPRODUCT(--(T_LEAVE[EMPLOYEE NAME]=$C18),--(T_LEAVE[START DATE]&lt;=E$7),--(T_LEAVE[END DATE]&gt;=E$7),ROW(T_LEAVE[LEAVE TYPE]))-ROW(T_LEAVE[#Headers]))))))),"")</f>
        <v/>
      </c>
      <c r="F18" s="112" t="str">
        <f t="array" ref="F18">IFERROR(IF(F$7="","NA",IF(F$7&lt;INDEX(T_EMP[From Date],ROW($C18)-ROW($C$7)),"NE",IF(AND(INDEX(T_EMP[TERMINATION DATE],ROW($C18)-ROW($C$7))&gt;0,F$7&gt;INDEX(T_EMP[TERMINATION DATE],ROW($C18)-ROW($C$7))),"NE",IF(NOT(ISERROR(MATCH(F$7,L_HOLS,0))),"H",IF(INDEX(L_WKNDVAL,WEEKDAY(F$7,1))=1,"WKND",INDEX(T_LEAVE[LEAVE TYPE],SUMPRODUCT(--(T_LEAVE[EMPLOYEE NAME]=$C18),--(T_LEAVE[START DATE]&lt;=F$7),--(T_LEAVE[END DATE]&gt;=F$7),ROW(T_LEAVE[LEAVE TYPE]))-ROW(T_LEAVE[#Headers]))))))),"")</f>
        <v/>
      </c>
      <c r="G18" s="112" t="str">
        <f t="array" ref="G18">IFERROR(IF(G$7="","NA",IF(G$7&lt;INDEX(T_EMP[From Date],ROW($C18)-ROW($C$7)),"NE",IF(AND(INDEX(T_EMP[TERMINATION DATE],ROW($C18)-ROW($C$7))&gt;0,G$7&gt;INDEX(T_EMP[TERMINATION DATE],ROW($C18)-ROW($C$7))),"NE",IF(NOT(ISERROR(MATCH(G$7,L_HOLS,0))),"H",IF(INDEX(L_WKNDVAL,WEEKDAY(G$7,1))=1,"WKND",INDEX(T_LEAVE[LEAVE TYPE],SUMPRODUCT(--(T_LEAVE[EMPLOYEE NAME]=$C18),--(T_LEAVE[START DATE]&lt;=G$7),--(T_LEAVE[END DATE]&gt;=G$7),ROW(T_LEAVE[LEAVE TYPE]))-ROW(T_LEAVE[#Headers]))))))),"")</f>
        <v/>
      </c>
      <c r="H18" s="112" t="str">
        <f t="array" ref="H18">IFERROR(IF(H$7="","NA",IF(H$7&lt;INDEX(T_EMP[From Date],ROW($C18)-ROW($C$7)),"NE",IF(AND(INDEX(T_EMP[TERMINATION DATE],ROW($C18)-ROW($C$7))&gt;0,H$7&gt;INDEX(T_EMP[TERMINATION DATE],ROW($C18)-ROW($C$7))),"NE",IF(NOT(ISERROR(MATCH(H$7,L_HOLS,0))),"H",IF(INDEX(L_WKNDVAL,WEEKDAY(H$7,1))=1,"WKND",INDEX(T_LEAVE[LEAVE TYPE],SUMPRODUCT(--(T_LEAVE[EMPLOYEE NAME]=$C18),--(T_LEAVE[START DATE]&lt;=H$7),--(T_LEAVE[END DATE]&gt;=H$7),ROW(T_LEAVE[LEAVE TYPE]))-ROW(T_LEAVE[#Headers]))))))),"")</f>
        <v/>
      </c>
      <c r="I18" s="112" t="str">
        <f t="array" ref="I18">IFERROR(IF(I$7="","NA",IF(I$7&lt;INDEX(T_EMP[From Date],ROW($C18)-ROW($C$7)),"NE",IF(AND(INDEX(T_EMP[TERMINATION DATE],ROW($C18)-ROW($C$7))&gt;0,I$7&gt;INDEX(T_EMP[TERMINATION DATE],ROW($C18)-ROW($C$7))),"NE",IF(NOT(ISERROR(MATCH(I$7,L_HOLS,0))),"H",IF(INDEX(L_WKNDVAL,WEEKDAY(I$7,1))=1,"WKND",INDEX(T_LEAVE[LEAVE TYPE],SUMPRODUCT(--(T_LEAVE[EMPLOYEE NAME]=$C18),--(T_LEAVE[START DATE]&lt;=I$7),--(T_LEAVE[END DATE]&gt;=I$7),ROW(T_LEAVE[LEAVE TYPE]))-ROW(T_LEAVE[#Headers]))))))),"")</f>
        <v/>
      </c>
      <c r="J18" s="112" t="str">
        <f t="array" ref="J18">IFERROR(IF(J$7="","NA",IF(J$7&lt;INDEX(T_EMP[From Date],ROW($C18)-ROW($C$7)),"NE",IF(AND(INDEX(T_EMP[TERMINATION DATE],ROW($C18)-ROW($C$7))&gt;0,J$7&gt;INDEX(T_EMP[TERMINATION DATE],ROW($C18)-ROW($C$7))),"NE",IF(NOT(ISERROR(MATCH(J$7,L_HOLS,0))),"H",IF(INDEX(L_WKNDVAL,WEEKDAY(J$7,1))=1,"WKND",INDEX(T_LEAVE[LEAVE TYPE],SUMPRODUCT(--(T_LEAVE[EMPLOYEE NAME]=$C18),--(T_LEAVE[START DATE]&lt;=J$7),--(T_LEAVE[END DATE]&gt;=J$7),ROW(T_LEAVE[LEAVE TYPE]))-ROW(T_LEAVE[#Headers]))))))),"")</f>
        <v>WKND</v>
      </c>
      <c r="K18" s="112" t="str">
        <f t="array" ref="K18">IFERROR(IF(K$7="","NA",IF(K$7&lt;INDEX(T_EMP[From Date],ROW($C18)-ROW($C$7)),"NE",IF(AND(INDEX(T_EMP[TERMINATION DATE],ROW($C18)-ROW($C$7))&gt;0,K$7&gt;INDEX(T_EMP[TERMINATION DATE],ROW($C18)-ROW($C$7))),"NE",IF(NOT(ISERROR(MATCH(K$7,L_HOLS,0))),"H",IF(INDEX(L_WKNDVAL,WEEKDAY(K$7,1))=1,"WKND",INDEX(T_LEAVE[LEAVE TYPE],SUMPRODUCT(--(T_LEAVE[EMPLOYEE NAME]=$C18),--(T_LEAVE[START DATE]&lt;=K$7),--(T_LEAVE[END DATE]&gt;=K$7),ROW(T_LEAVE[LEAVE TYPE]))-ROW(T_LEAVE[#Headers]))))))),"")</f>
        <v>WKND</v>
      </c>
      <c r="L18" s="112" t="str">
        <f t="array" ref="L18">IFERROR(IF(L$7="","NA",IF(L$7&lt;INDEX(T_EMP[From Date],ROW($C18)-ROW($C$7)),"NE",IF(AND(INDEX(T_EMP[TERMINATION DATE],ROW($C18)-ROW($C$7))&gt;0,L$7&gt;INDEX(T_EMP[TERMINATION DATE],ROW($C18)-ROW($C$7))),"NE",IF(NOT(ISERROR(MATCH(L$7,L_HOLS,0))),"H",IF(INDEX(L_WKNDVAL,WEEKDAY(L$7,1))=1,"WKND",INDEX(T_LEAVE[LEAVE TYPE],SUMPRODUCT(--(T_LEAVE[EMPLOYEE NAME]=$C18),--(T_LEAVE[START DATE]&lt;=L$7),--(T_LEAVE[END DATE]&gt;=L$7),ROW(T_LEAVE[LEAVE TYPE]))-ROW(T_LEAVE[#Headers]))))))),"")</f>
        <v/>
      </c>
      <c r="M18" s="112" t="str">
        <f t="array" ref="M18">IFERROR(IF(M$7="","NA",IF(M$7&lt;INDEX(T_EMP[From Date],ROW($C18)-ROW($C$7)),"NE",IF(AND(INDEX(T_EMP[TERMINATION DATE],ROW($C18)-ROW($C$7))&gt;0,M$7&gt;INDEX(T_EMP[TERMINATION DATE],ROW($C18)-ROW($C$7))),"NE",IF(NOT(ISERROR(MATCH(M$7,L_HOLS,0))),"H",IF(INDEX(L_WKNDVAL,WEEKDAY(M$7,1))=1,"WKND",INDEX(T_LEAVE[LEAVE TYPE],SUMPRODUCT(--(T_LEAVE[EMPLOYEE NAME]=$C18),--(T_LEAVE[START DATE]&lt;=M$7),--(T_LEAVE[END DATE]&gt;=M$7),ROW(T_LEAVE[LEAVE TYPE]))-ROW(T_LEAVE[#Headers]))))))),"")</f>
        <v/>
      </c>
      <c r="N18" s="112" t="str">
        <f t="array" ref="N18">IFERROR(IF(N$7="","NA",IF(N$7&lt;INDEX(T_EMP[From Date],ROW($C18)-ROW($C$7)),"NE",IF(AND(INDEX(T_EMP[TERMINATION DATE],ROW($C18)-ROW($C$7))&gt;0,N$7&gt;INDEX(T_EMP[TERMINATION DATE],ROW($C18)-ROW($C$7))),"NE",IF(NOT(ISERROR(MATCH(N$7,L_HOLS,0))),"H",IF(INDEX(L_WKNDVAL,WEEKDAY(N$7,1))=1,"WKND",INDEX(T_LEAVE[LEAVE TYPE],SUMPRODUCT(--(T_LEAVE[EMPLOYEE NAME]=$C18),--(T_LEAVE[START DATE]&lt;=N$7),--(T_LEAVE[END DATE]&gt;=N$7),ROW(T_LEAVE[LEAVE TYPE]))-ROW(T_LEAVE[#Headers]))))))),"")</f>
        <v/>
      </c>
      <c r="O18" s="112" t="str">
        <f t="array" ref="O18">IFERROR(IF(O$7="","NA",IF(O$7&lt;INDEX(T_EMP[From Date],ROW($C18)-ROW($C$7)),"NE",IF(AND(INDEX(T_EMP[TERMINATION DATE],ROW($C18)-ROW($C$7))&gt;0,O$7&gt;INDEX(T_EMP[TERMINATION DATE],ROW($C18)-ROW($C$7))),"NE",IF(NOT(ISERROR(MATCH(O$7,L_HOLS,0))),"H",IF(INDEX(L_WKNDVAL,WEEKDAY(O$7,1))=1,"WKND",INDEX(T_LEAVE[LEAVE TYPE],SUMPRODUCT(--(T_LEAVE[EMPLOYEE NAME]=$C18),--(T_LEAVE[START DATE]&lt;=O$7),--(T_LEAVE[END DATE]&gt;=O$7),ROW(T_LEAVE[LEAVE TYPE]))-ROW(T_LEAVE[#Headers]))))))),"")</f>
        <v/>
      </c>
      <c r="P18" s="112" t="str">
        <f t="array" ref="P18">IFERROR(IF(P$7="","NA",IF(P$7&lt;INDEX(T_EMP[From Date],ROW($C18)-ROW($C$7)),"NE",IF(AND(INDEX(T_EMP[TERMINATION DATE],ROW($C18)-ROW($C$7))&gt;0,P$7&gt;INDEX(T_EMP[TERMINATION DATE],ROW($C18)-ROW($C$7))),"NE",IF(NOT(ISERROR(MATCH(P$7,L_HOLS,0))),"H",IF(INDEX(L_WKNDVAL,WEEKDAY(P$7,1))=1,"WKND",INDEX(T_LEAVE[LEAVE TYPE],SUMPRODUCT(--(T_LEAVE[EMPLOYEE NAME]=$C18),--(T_LEAVE[START DATE]&lt;=P$7),--(T_LEAVE[END DATE]&gt;=P$7),ROW(T_LEAVE[LEAVE TYPE]))-ROW(T_LEAVE[#Headers]))))))),"")</f>
        <v/>
      </c>
      <c r="Q18" s="112" t="str">
        <f t="array" ref="Q18">IFERROR(IF(Q$7="","NA",IF(Q$7&lt;INDEX(T_EMP[From Date],ROW($C18)-ROW($C$7)),"NE",IF(AND(INDEX(T_EMP[TERMINATION DATE],ROW($C18)-ROW($C$7))&gt;0,Q$7&gt;INDEX(T_EMP[TERMINATION DATE],ROW($C18)-ROW($C$7))),"NE",IF(NOT(ISERROR(MATCH(Q$7,L_HOLS,0))),"H",IF(INDEX(L_WKNDVAL,WEEKDAY(Q$7,1))=1,"WKND",INDEX(T_LEAVE[LEAVE TYPE],SUMPRODUCT(--(T_LEAVE[EMPLOYEE NAME]=$C18),--(T_LEAVE[START DATE]&lt;=Q$7),--(T_LEAVE[END DATE]&gt;=Q$7),ROW(T_LEAVE[LEAVE TYPE]))-ROW(T_LEAVE[#Headers]))))))),"")</f>
        <v>WKND</v>
      </c>
      <c r="R18" s="112" t="str">
        <f t="array" ref="R18">IFERROR(IF(R$7="","NA",IF(R$7&lt;INDEX(T_EMP[From Date],ROW($C18)-ROW($C$7)),"NE",IF(AND(INDEX(T_EMP[TERMINATION DATE],ROW($C18)-ROW($C$7))&gt;0,R$7&gt;INDEX(T_EMP[TERMINATION DATE],ROW($C18)-ROW($C$7))),"NE",IF(NOT(ISERROR(MATCH(R$7,L_HOLS,0))),"H",IF(INDEX(L_WKNDVAL,WEEKDAY(R$7,1))=1,"WKND",INDEX(T_LEAVE[LEAVE TYPE],SUMPRODUCT(--(T_LEAVE[EMPLOYEE NAME]=$C18),--(T_LEAVE[START DATE]&lt;=R$7),--(T_LEAVE[END DATE]&gt;=R$7),ROW(T_LEAVE[LEAVE TYPE]))-ROW(T_LEAVE[#Headers]))))))),"")</f>
        <v>WKND</v>
      </c>
      <c r="S18" s="112" t="str">
        <f t="array" ref="S18">IFERROR(IF(S$7="","NA",IF(S$7&lt;INDEX(T_EMP[From Date],ROW($C18)-ROW($C$7)),"NE",IF(AND(INDEX(T_EMP[TERMINATION DATE],ROW($C18)-ROW($C$7))&gt;0,S$7&gt;INDEX(T_EMP[TERMINATION DATE],ROW($C18)-ROW($C$7))),"NE",IF(NOT(ISERROR(MATCH(S$7,L_HOLS,0))),"H",IF(INDEX(L_WKNDVAL,WEEKDAY(S$7,1))=1,"WKND",INDEX(T_LEAVE[LEAVE TYPE],SUMPRODUCT(--(T_LEAVE[EMPLOYEE NAME]=$C18),--(T_LEAVE[START DATE]&lt;=S$7),--(T_LEAVE[END DATE]&gt;=S$7),ROW(T_LEAVE[LEAVE TYPE]))-ROW(T_LEAVE[#Headers]))))))),"")</f>
        <v/>
      </c>
      <c r="T18" s="112" t="str">
        <f t="array" ref="T18">IFERROR(IF(T$7="","NA",IF(T$7&lt;INDEX(T_EMP[From Date],ROW($C18)-ROW($C$7)),"NE",IF(AND(INDEX(T_EMP[TERMINATION DATE],ROW($C18)-ROW($C$7))&gt;0,T$7&gt;INDEX(T_EMP[TERMINATION DATE],ROW($C18)-ROW($C$7))),"NE",IF(NOT(ISERROR(MATCH(T$7,L_HOLS,0))),"H",IF(INDEX(L_WKNDVAL,WEEKDAY(T$7,1))=1,"WKND",INDEX(T_LEAVE[LEAVE TYPE],SUMPRODUCT(--(T_LEAVE[EMPLOYEE NAME]=$C18),--(T_LEAVE[START DATE]&lt;=T$7),--(T_LEAVE[END DATE]&gt;=T$7),ROW(T_LEAVE[LEAVE TYPE]))-ROW(T_LEAVE[#Headers]))))))),"")</f>
        <v/>
      </c>
      <c r="U18" s="112" t="str">
        <f t="array" ref="U18">IFERROR(IF(U$7="","NA",IF(U$7&lt;INDEX(T_EMP[From Date],ROW($C18)-ROW($C$7)),"NE",IF(AND(INDEX(T_EMP[TERMINATION DATE],ROW($C18)-ROW($C$7))&gt;0,U$7&gt;INDEX(T_EMP[TERMINATION DATE],ROW($C18)-ROW($C$7))),"NE",IF(NOT(ISERROR(MATCH(U$7,L_HOLS,0))),"H",IF(INDEX(L_WKNDVAL,WEEKDAY(U$7,1))=1,"WKND",INDEX(T_LEAVE[LEAVE TYPE],SUMPRODUCT(--(T_LEAVE[EMPLOYEE NAME]=$C18),--(T_LEAVE[START DATE]&lt;=U$7),--(T_LEAVE[END DATE]&gt;=U$7),ROW(T_LEAVE[LEAVE TYPE]))-ROW(T_LEAVE[#Headers]))))))),"")</f>
        <v/>
      </c>
      <c r="V18" s="112" t="str">
        <f t="array" ref="V18">IFERROR(IF(V$7="","NA",IF(V$7&lt;INDEX(T_EMP[From Date],ROW($C18)-ROW($C$7)),"NE",IF(AND(INDEX(T_EMP[TERMINATION DATE],ROW($C18)-ROW($C$7))&gt;0,V$7&gt;INDEX(T_EMP[TERMINATION DATE],ROW($C18)-ROW($C$7))),"NE",IF(NOT(ISERROR(MATCH(V$7,L_HOLS,0))),"H",IF(INDEX(L_WKNDVAL,WEEKDAY(V$7,1))=1,"WKND",INDEX(T_LEAVE[LEAVE TYPE],SUMPRODUCT(--(T_LEAVE[EMPLOYEE NAME]=$C18),--(T_LEAVE[START DATE]&lt;=V$7),--(T_LEAVE[END DATE]&gt;=V$7),ROW(T_LEAVE[LEAVE TYPE]))-ROW(T_LEAVE[#Headers]))))))),"")</f>
        <v/>
      </c>
      <c r="W18" s="112" t="str">
        <f t="array" ref="W18">IFERROR(IF(W$7="","NA",IF(W$7&lt;INDEX(T_EMP[From Date],ROW($C18)-ROW($C$7)),"NE",IF(AND(INDEX(T_EMP[TERMINATION DATE],ROW($C18)-ROW($C$7))&gt;0,W$7&gt;INDEX(T_EMP[TERMINATION DATE],ROW($C18)-ROW($C$7))),"NE",IF(NOT(ISERROR(MATCH(W$7,L_HOLS,0))),"H",IF(INDEX(L_WKNDVAL,WEEKDAY(W$7,1))=1,"WKND",INDEX(T_LEAVE[LEAVE TYPE],SUMPRODUCT(--(T_LEAVE[EMPLOYEE NAME]=$C18),--(T_LEAVE[START DATE]&lt;=W$7),--(T_LEAVE[END DATE]&gt;=W$7),ROW(T_LEAVE[LEAVE TYPE]))-ROW(T_LEAVE[#Headers]))))))),"")</f>
        <v/>
      </c>
      <c r="X18" s="112" t="str">
        <f t="array" ref="X18">IFERROR(IF(X$7="","NA",IF(X$7&lt;INDEX(T_EMP[From Date],ROW($C18)-ROW($C$7)),"NE",IF(AND(INDEX(T_EMP[TERMINATION DATE],ROW($C18)-ROW($C$7))&gt;0,X$7&gt;INDEX(T_EMP[TERMINATION DATE],ROW($C18)-ROW($C$7))),"NE",IF(NOT(ISERROR(MATCH(X$7,L_HOLS,0))),"H",IF(INDEX(L_WKNDVAL,WEEKDAY(X$7,1))=1,"WKND",INDEX(T_LEAVE[LEAVE TYPE],SUMPRODUCT(--(T_LEAVE[EMPLOYEE NAME]=$C18),--(T_LEAVE[START DATE]&lt;=X$7),--(T_LEAVE[END DATE]&gt;=X$7),ROW(T_LEAVE[LEAVE TYPE]))-ROW(T_LEAVE[#Headers]))))))),"")</f>
        <v>WKND</v>
      </c>
      <c r="Y18" s="112" t="str">
        <f t="array" ref="Y18">IFERROR(IF(Y$7="","NA",IF(Y$7&lt;INDEX(T_EMP[From Date],ROW($C18)-ROW($C$7)),"NE",IF(AND(INDEX(T_EMP[TERMINATION DATE],ROW($C18)-ROW($C$7))&gt;0,Y$7&gt;INDEX(T_EMP[TERMINATION DATE],ROW($C18)-ROW($C$7))),"NE",IF(NOT(ISERROR(MATCH(Y$7,L_HOLS,0))),"H",IF(INDEX(L_WKNDVAL,WEEKDAY(Y$7,1))=1,"WKND",INDEX(T_LEAVE[LEAVE TYPE],SUMPRODUCT(--(T_LEAVE[EMPLOYEE NAME]=$C18),--(T_LEAVE[START DATE]&lt;=Y$7),--(T_LEAVE[END DATE]&gt;=Y$7),ROW(T_LEAVE[LEAVE TYPE]))-ROW(T_LEAVE[#Headers]))))))),"")</f>
        <v>WKND</v>
      </c>
      <c r="Z18" s="112" t="str">
        <f t="array" ref="Z18">IFERROR(IF(Z$7="","NA",IF(Z$7&lt;INDEX(T_EMP[From Date],ROW($C18)-ROW($C$7)),"NE",IF(AND(INDEX(T_EMP[TERMINATION DATE],ROW($C18)-ROW($C$7))&gt;0,Z$7&gt;INDEX(T_EMP[TERMINATION DATE],ROW($C18)-ROW($C$7))),"NE",IF(NOT(ISERROR(MATCH(Z$7,L_HOLS,0))),"H",IF(INDEX(L_WKNDVAL,WEEKDAY(Z$7,1))=1,"WKND",INDEX(T_LEAVE[LEAVE TYPE],SUMPRODUCT(--(T_LEAVE[EMPLOYEE NAME]=$C18),--(T_LEAVE[START DATE]&lt;=Z$7),--(T_LEAVE[END DATE]&gt;=Z$7),ROW(T_LEAVE[LEAVE TYPE]))-ROW(T_LEAVE[#Headers]))))))),"")</f>
        <v/>
      </c>
      <c r="AA18" s="112" t="str">
        <f t="array" ref="AA18">IFERROR(IF(AA$7="","NA",IF(AA$7&lt;INDEX(T_EMP[From Date],ROW($C18)-ROW($C$7)),"NE",IF(AND(INDEX(T_EMP[TERMINATION DATE],ROW($C18)-ROW($C$7))&gt;0,AA$7&gt;INDEX(T_EMP[TERMINATION DATE],ROW($C18)-ROW($C$7))),"NE",IF(NOT(ISERROR(MATCH(AA$7,L_HOLS,0))),"H",IF(INDEX(L_WKNDVAL,WEEKDAY(AA$7,1))=1,"WKND",INDEX(T_LEAVE[LEAVE TYPE],SUMPRODUCT(--(T_LEAVE[EMPLOYEE NAME]=$C18),--(T_LEAVE[START DATE]&lt;=AA$7),--(T_LEAVE[END DATE]&gt;=AA$7),ROW(T_LEAVE[LEAVE TYPE]))-ROW(T_LEAVE[#Headers]))))))),"")</f>
        <v/>
      </c>
      <c r="AB18" s="112" t="str">
        <f t="array" ref="AB18">IFERROR(IF(AB$7="","NA",IF(AB$7&lt;INDEX(T_EMP[From Date],ROW($C18)-ROW($C$7)),"NE",IF(AND(INDEX(T_EMP[TERMINATION DATE],ROW($C18)-ROW($C$7))&gt;0,AB$7&gt;INDEX(T_EMP[TERMINATION DATE],ROW($C18)-ROW($C$7))),"NE",IF(NOT(ISERROR(MATCH(AB$7,L_HOLS,0))),"H",IF(INDEX(L_WKNDVAL,WEEKDAY(AB$7,1))=1,"WKND",INDEX(T_LEAVE[LEAVE TYPE],SUMPRODUCT(--(T_LEAVE[EMPLOYEE NAME]=$C18),--(T_LEAVE[START DATE]&lt;=AB$7),--(T_LEAVE[END DATE]&gt;=AB$7),ROW(T_LEAVE[LEAVE TYPE]))-ROW(T_LEAVE[#Headers]))))))),"")</f>
        <v/>
      </c>
      <c r="AC18" s="112" t="str">
        <f t="array" ref="AC18">IFERROR(IF(AC$7="","NA",IF(AC$7&lt;INDEX(T_EMP[From Date],ROW($C18)-ROW($C$7)),"NE",IF(AND(INDEX(T_EMP[TERMINATION DATE],ROW($C18)-ROW($C$7))&gt;0,AC$7&gt;INDEX(T_EMP[TERMINATION DATE],ROW($C18)-ROW($C$7))),"NE",IF(NOT(ISERROR(MATCH(AC$7,L_HOLS,0))),"H",IF(INDEX(L_WKNDVAL,WEEKDAY(AC$7,1))=1,"WKND",INDEX(T_LEAVE[LEAVE TYPE],SUMPRODUCT(--(T_LEAVE[EMPLOYEE NAME]=$C18),--(T_LEAVE[START DATE]&lt;=AC$7),--(T_LEAVE[END DATE]&gt;=AC$7),ROW(T_LEAVE[LEAVE TYPE]))-ROW(T_LEAVE[#Headers]))))))),"")</f>
        <v/>
      </c>
      <c r="AD18" s="112" t="str">
        <f t="array" ref="AD18">IFERROR(IF(AD$7="","NA",IF(AD$7&lt;INDEX(T_EMP[From Date],ROW($C18)-ROW($C$7)),"NE",IF(AND(INDEX(T_EMP[TERMINATION DATE],ROW($C18)-ROW($C$7))&gt;0,AD$7&gt;INDEX(T_EMP[TERMINATION DATE],ROW($C18)-ROW($C$7))),"NE",IF(NOT(ISERROR(MATCH(AD$7,L_HOLS,0))),"H",IF(INDEX(L_WKNDVAL,WEEKDAY(AD$7,1))=1,"WKND",INDEX(T_LEAVE[LEAVE TYPE],SUMPRODUCT(--(T_LEAVE[EMPLOYEE NAME]=$C18),--(T_LEAVE[START DATE]&lt;=AD$7),--(T_LEAVE[END DATE]&gt;=AD$7),ROW(T_LEAVE[LEAVE TYPE]))-ROW(T_LEAVE[#Headers]))))))),"")</f>
        <v/>
      </c>
      <c r="AE18" s="112" t="str">
        <f t="array" ref="AE18">IFERROR(IF(AE$7="","NA",IF(AE$7&lt;INDEX(T_EMP[From Date],ROW($C18)-ROW($C$7)),"NE",IF(AND(INDEX(T_EMP[TERMINATION DATE],ROW($C18)-ROW($C$7))&gt;0,AE$7&gt;INDEX(T_EMP[TERMINATION DATE],ROW($C18)-ROW($C$7))),"NE",IF(NOT(ISERROR(MATCH(AE$7,L_HOLS,0))),"H",IF(INDEX(L_WKNDVAL,WEEKDAY(AE$7,1))=1,"WKND",INDEX(T_LEAVE[LEAVE TYPE],SUMPRODUCT(--(T_LEAVE[EMPLOYEE NAME]=$C18),--(T_LEAVE[START DATE]&lt;=AE$7),--(T_LEAVE[END DATE]&gt;=AE$7),ROW(T_LEAVE[LEAVE TYPE]))-ROW(T_LEAVE[#Headers]))))))),"")</f>
        <v>WKND</v>
      </c>
      <c r="AF18" s="112" t="str">
        <f t="array" ref="AF18">IFERROR(IF(AF$7="","NA",IF(AF$7&lt;INDEX(T_EMP[From Date],ROW($C18)-ROW($C$7)),"NE",IF(AND(INDEX(T_EMP[TERMINATION DATE],ROW($C18)-ROW($C$7))&gt;0,AF$7&gt;INDEX(T_EMP[TERMINATION DATE],ROW($C18)-ROW($C$7))),"NE",IF(NOT(ISERROR(MATCH(AF$7,L_HOLS,0))),"H",IF(INDEX(L_WKNDVAL,WEEKDAY(AF$7,1))=1,"WKND",INDEX(T_LEAVE[LEAVE TYPE],SUMPRODUCT(--(T_LEAVE[EMPLOYEE NAME]=$C18),--(T_LEAVE[START DATE]&lt;=AF$7),--(T_LEAVE[END DATE]&gt;=AF$7),ROW(T_LEAVE[LEAVE TYPE]))-ROW(T_LEAVE[#Headers]))))))),"")</f>
        <v>WKND</v>
      </c>
      <c r="AG18" s="112" t="str">
        <f t="array" ref="AG18">IFERROR(IF(AG$7="","NA",IF(AG$7&lt;INDEX(T_EMP[From Date],ROW($C18)-ROW($C$7)),"NE",IF(AND(INDEX(T_EMP[TERMINATION DATE],ROW($C18)-ROW($C$7))&gt;0,AG$7&gt;INDEX(T_EMP[TERMINATION DATE],ROW($C18)-ROW($C$7))),"NE",IF(NOT(ISERROR(MATCH(AG$7,L_HOLS,0))),"H",IF(INDEX(L_WKNDVAL,WEEKDAY(AG$7,1))=1,"WKND",INDEX(T_LEAVE[LEAVE TYPE],SUMPRODUCT(--(T_LEAVE[EMPLOYEE NAME]=$C18),--(T_LEAVE[START DATE]&lt;=AG$7),--(T_LEAVE[END DATE]&gt;=AG$7),ROW(T_LEAVE[LEAVE TYPE]))-ROW(T_LEAVE[#Headers]))))))),"")</f>
        <v/>
      </c>
      <c r="AH18" s="112" t="str">
        <f t="array" ref="AH18">IFERROR(IF(AH$7="","NA",IF(AH$7&lt;INDEX(T_EMP[From Date],ROW($C18)-ROW($C$7)),"NE",IF(AND(INDEX(T_EMP[TERMINATION DATE],ROW($C18)-ROW($C$7))&gt;0,AH$7&gt;INDEX(T_EMP[TERMINATION DATE],ROW($C18)-ROW($C$7))),"NE",IF(NOT(ISERROR(MATCH(AH$7,L_HOLS,0))),"H",IF(INDEX(L_WKNDVAL,WEEKDAY(AH$7,1))=1,"WKND",INDEX(T_LEAVE[LEAVE TYPE],SUMPRODUCT(--(T_LEAVE[EMPLOYEE NAME]=$C18),--(T_LEAVE[START DATE]&lt;=AH$7),--(T_LEAVE[END DATE]&gt;=AH$7),ROW(T_LEAVE[LEAVE TYPE]))-ROW(T_LEAVE[#Headers]))))))),"")</f>
        <v/>
      </c>
      <c r="AI18" s="87"/>
      <c r="AJ18" s="106">
        <f>IF(OR($C18="",AJ$7=""),"",COUNTIFS($D18:$AH18,AJ$7)*INDEX(T_LEAVETYPE[DAY VALUE],1))</f>
        <v>0</v>
      </c>
      <c r="AK18" s="106">
        <f>IF(OR($C18="",AK$7=""),"",COUNTIFS($D18:$AH18,AK$7)*INDEX(T_LEAVETYPE[DAY VALUE],2))</f>
        <v>0</v>
      </c>
      <c r="AL18" s="106">
        <f>IF(OR($C18="",AL$7=""),"",COUNTIFS($D18:$AH18,AL$7)*INDEX(T_LEAVETYPE[DAY VALUE],3))</f>
        <v>0</v>
      </c>
      <c r="AM18" s="106">
        <f>IF(OR($C18="",AM$7=""),"",COUNTIFS($D18:$AH18,AM$7)*INDEX(T_LEAVETYPE[DAY VALUE],4))</f>
        <v>0</v>
      </c>
      <c r="AN18" s="107">
        <f>IF(OR($C18="",AN$7=""),"",COUNTIFS($D18:$AH18,AN$7)*INDEX(T_LEAVETYPE[DAY VALUE],5))</f>
        <v>0</v>
      </c>
      <c r="AO18" s="113">
        <f t="shared" si="2"/>
        <v>0</v>
      </c>
      <c r="AP18" s="114">
        <f t="shared" si="3"/>
        <v>22</v>
      </c>
    </row>
    <row r="19" spans="3:42" x14ac:dyDescent="0.25">
      <c r="C19" s="104" t="str">
        <f>IFERROR(INDEX(T_EMP[EMPLOYEE NAME],ROW(C19)-ROW($C$7)),"")</f>
        <v>Employee12</v>
      </c>
      <c r="D19" s="115" t="str">
        <f t="array" ref="D19">IFERROR(IF(D$7="","NA",IF(D$7&lt;INDEX(T_EMP[From Date],ROW($C19)-ROW($C$7)),"NE",IF(AND(INDEX(T_EMP[TERMINATION DATE],ROW($C19)-ROW($C$7))&gt;0,D$7&gt;INDEX(T_EMP[TERMINATION DATE],ROW($C19)-ROW($C$7))),"NE",IF(NOT(ISERROR(MATCH(D$7,L_HOLS,0))),"H",IF(INDEX(L_WKNDVAL,WEEKDAY(D$7,1))=1,"WKND",INDEX(T_LEAVE[LEAVE TYPE],SUMPRODUCT(--(T_LEAVE[EMPLOYEE NAME]=$C19),--(T_LEAVE[START DATE]&lt;=D$7),--(T_LEAVE[END DATE]&gt;=D$7),ROW(T_LEAVE[LEAVE TYPE]))-ROW(T_LEAVE[#Headers]))))))),"")</f>
        <v>WKND</v>
      </c>
      <c r="E19" s="112" t="str">
        <f t="array" ref="E19">IFERROR(IF(E$7="","NA",IF(E$7&lt;INDEX(T_EMP[From Date],ROW($C19)-ROW($C$7)),"NE",IF(AND(INDEX(T_EMP[TERMINATION DATE],ROW($C19)-ROW($C$7))&gt;0,E$7&gt;INDEX(T_EMP[TERMINATION DATE],ROW($C19)-ROW($C$7))),"NE",IF(NOT(ISERROR(MATCH(E$7,L_HOLS,0))),"H",IF(INDEX(L_WKNDVAL,WEEKDAY(E$7,1))=1,"WKND",INDEX(T_LEAVE[LEAVE TYPE],SUMPRODUCT(--(T_LEAVE[EMPLOYEE NAME]=$C19),--(T_LEAVE[START DATE]&lt;=E$7),--(T_LEAVE[END DATE]&gt;=E$7),ROW(T_LEAVE[LEAVE TYPE]))-ROW(T_LEAVE[#Headers]))))))),"")</f>
        <v/>
      </c>
      <c r="F19" s="112" t="str">
        <f t="array" ref="F19">IFERROR(IF(F$7="","NA",IF(F$7&lt;INDEX(T_EMP[From Date],ROW($C19)-ROW($C$7)),"NE",IF(AND(INDEX(T_EMP[TERMINATION DATE],ROW($C19)-ROW($C$7))&gt;0,F$7&gt;INDEX(T_EMP[TERMINATION DATE],ROW($C19)-ROW($C$7))),"NE",IF(NOT(ISERROR(MATCH(F$7,L_HOLS,0))),"H",IF(INDEX(L_WKNDVAL,WEEKDAY(F$7,1))=1,"WKND",INDEX(T_LEAVE[LEAVE TYPE],SUMPRODUCT(--(T_LEAVE[EMPLOYEE NAME]=$C19),--(T_LEAVE[START DATE]&lt;=F$7),--(T_LEAVE[END DATE]&gt;=F$7),ROW(T_LEAVE[LEAVE TYPE]))-ROW(T_LEAVE[#Headers]))))))),"")</f>
        <v/>
      </c>
      <c r="G19" s="112" t="str">
        <f t="array" ref="G19">IFERROR(IF(G$7="","NA",IF(G$7&lt;INDEX(T_EMP[From Date],ROW($C19)-ROW($C$7)),"NE",IF(AND(INDEX(T_EMP[TERMINATION DATE],ROW($C19)-ROW($C$7))&gt;0,G$7&gt;INDEX(T_EMP[TERMINATION DATE],ROW($C19)-ROW($C$7))),"NE",IF(NOT(ISERROR(MATCH(G$7,L_HOLS,0))),"H",IF(INDEX(L_WKNDVAL,WEEKDAY(G$7,1))=1,"WKND",INDEX(T_LEAVE[LEAVE TYPE],SUMPRODUCT(--(T_LEAVE[EMPLOYEE NAME]=$C19),--(T_LEAVE[START DATE]&lt;=G$7),--(T_LEAVE[END DATE]&gt;=G$7),ROW(T_LEAVE[LEAVE TYPE]))-ROW(T_LEAVE[#Headers]))))))),"")</f>
        <v/>
      </c>
      <c r="H19" s="112" t="str">
        <f t="array" ref="H19">IFERROR(IF(H$7="","NA",IF(H$7&lt;INDEX(T_EMP[From Date],ROW($C19)-ROW($C$7)),"NE",IF(AND(INDEX(T_EMP[TERMINATION DATE],ROW($C19)-ROW($C$7))&gt;0,H$7&gt;INDEX(T_EMP[TERMINATION DATE],ROW($C19)-ROW($C$7))),"NE",IF(NOT(ISERROR(MATCH(H$7,L_HOLS,0))),"H",IF(INDEX(L_WKNDVAL,WEEKDAY(H$7,1))=1,"WKND",INDEX(T_LEAVE[LEAVE TYPE],SUMPRODUCT(--(T_LEAVE[EMPLOYEE NAME]=$C19),--(T_LEAVE[START DATE]&lt;=H$7),--(T_LEAVE[END DATE]&gt;=H$7),ROW(T_LEAVE[LEAVE TYPE]))-ROW(T_LEAVE[#Headers]))))))),"")</f>
        <v/>
      </c>
      <c r="I19" s="112" t="str">
        <f t="array" ref="I19">IFERROR(IF(I$7="","NA",IF(I$7&lt;INDEX(T_EMP[From Date],ROW($C19)-ROW($C$7)),"NE",IF(AND(INDEX(T_EMP[TERMINATION DATE],ROW($C19)-ROW($C$7))&gt;0,I$7&gt;INDEX(T_EMP[TERMINATION DATE],ROW($C19)-ROW($C$7))),"NE",IF(NOT(ISERROR(MATCH(I$7,L_HOLS,0))),"H",IF(INDEX(L_WKNDVAL,WEEKDAY(I$7,1))=1,"WKND",INDEX(T_LEAVE[LEAVE TYPE],SUMPRODUCT(--(T_LEAVE[EMPLOYEE NAME]=$C19),--(T_LEAVE[START DATE]&lt;=I$7),--(T_LEAVE[END DATE]&gt;=I$7),ROW(T_LEAVE[LEAVE TYPE]))-ROW(T_LEAVE[#Headers]))))))),"")</f>
        <v/>
      </c>
      <c r="J19" s="112" t="str">
        <f t="array" ref="J19">IFERROR(IF(J$7="","NA",IF(J$7&lt;INDEX(T_EMP[From Date],ROW($C19)-ROW($C$7)),"NE",IF(AND(INDEX(T_EMP[TERMINATION DATE],ROW($C19)-ROW($C$7))&gt;0,J$7&gt;INDEX(T_EMP[TERMINATION DATE],ROW($C19)-ROW($C$7))),"NE",IF(NOT(ISERROR(MATCH(J$7,L_HOLS,0))),"H",IF(INDEX(L_WKNDVAL,WEEKDAY(J$7,1))=1,"WKND",INDEX(T_LEAVE[LEAVE TYPE],SUMPRODUCT(--(T_LEAVE[EMPLOYEE NAME]=$C19),--(T_LEAVE[START DATE]&lt;=J$7),--(T_LEAVE[END DATE]&gt;=J$7),ROW(T_LEAVE[LEAVE TYPE]))-ROW(T_LEAVE[#Headers]))))))),"")</f>
        <v>WKND</v>
      </c>
      <c r="K19" s="112" t="str">
        <f t="array" ref="K19">IFERROR(IF(K$7="","NA",IF(K$7&lt;INDEX(T_EMP[From Date],ROW($C19)-ROW($C$7)),"NE",IF(AND(INDEX(T_EMP[TERMINATION DATE],ROW($C19)-ROW($C$7))&gt;0,K$7&gt;INDEX(T_EMP[TERMINATION DATE],ROW($C19)-ROW($C$7))),"NE",IF(NOT(ISERROR(MATCH(K$7,L_HOLS,0))),"H",IF(INDEX(L_WKNDVAL,WEEKDAY(K$7,1))=1,"WKND",INDEX(T_LEAVE[LEAVE TYPE],SUMPRODUCT(--(T_LEAVE[EMPLOYEE NAME]=$C19),--(T_LEAVE[START DATE]&lt;=K$7),--(T_LEAVE[END DATE]&gt;=K$7),ROW(T_LEAVE[LEAVE TYPE]))-ROW(T_LEAVE[#Headers]))))))),"")</f>
        <v>WKND</v>
      </c>
      <c r="L19" s="112" t="str">
        <f t="array" ref="L19">IFERROR(IF(L$7="","NA",IF(L$7&lt;INDEX(T_EMP[From Date],ROW($C19)-ROW($C$7)),"NE",IF(AND(INDEX(T_EMP[TERMINATION DATE],ROW($C19)-ROW($C$7))&gt;0,L$7&gt;INDEX(T_EMP[TERMINATION DATE],ROW($C19)-ROW($C$7))),"NE",IF(NOT(ISERROR(MATCH(L$7,L_HOLS,0))),"H",IF(INDEX(L_WKNDVAL,WEEKDAY(L$7,1))=1,"WKND",INDEX(T_LEAVE[LEAVE TYPE],SUMPRODUCT(--(T_LEAVE[EMPLOYEE NAME]=$C19),--(T_LEAVE[START DATE]&lt;=L$7),--(T_LEAVE[END DATE]&gt;=L$7),ROW(T_LEAVE[LEAVE TYPE]))-ROW(T_LEAVE[#Headers]))))))),"")</f>
        <v/>
      </c>
      <c r="M19" s="112" t="str">
        <f t="array" ref="M19">IFERROR(IF(M$7="","NA",IF(M$7&lt;INDEX(T_EMP[From Date],ROW($C19)-ROW($C$7)),"NE",IF(AND(INDEX(T_EMP[TERMINATION DATE],ROW($C19)-ROW($C$7))&gt;0,M$7&gt;INDEX(T_EMP[TERMINATION DATE],ROW($C19)-ROW($C$7))),"NE",IF(NOT(ISERROR(MATCH(M$7,L_HOLS,0))),"H",IF(INDEX(L_WKNDVAL,WEEKDAY(M$7,1))=1,"WKND",INDEX(T_LEAVE[LEAVE TYPE],SUMPRODUCT(--(T_LEAVE[EMPLOYEE NAME]=$C19),--(T_LEAVE[START DATE]&lt;=M$7),--(T_LEAVE[END DATE]&gt;=M$7),ROW(T_LEAVE[LEAVE TYPE]))-ROW(T_LEAVE[#Headers]))))))),"")</f>
        <v/>
      </c>
      <c r="N19" s="112" t="str">
        <f t="array" ref="N19">IFERROR(IF(N$7="","NA",IF(N$7&lt;INDEX(T_EMP[From Date],ROW($C19)-ROW($C$7)),"NE",IF(AND(INDEX(T_EMP[TERMINATION DATE],ROW($C19)-ROW($C$7))&gt;0,N$7&gt;INDEX(T_EMP[TERMINATION DATE],ROW($C19)-ROW($C$7))),"NE",IF(NOT(ISERROR(MATCH(N$7,L_HOLS,0))),"H",IF(INDEX(L_WKNDVAL,WEEKDAY(N$7,1))=1,"WKND",INDEX(T_LEAVE[LEAVE TYPE],SUMPRODUCT(--(T_LEAVE[EMPLOYEE NAME]=$C19),--(T_LEAVE[START DATE]&lt;=N$7),--(T_LEAVE[END DATE]&gt;=N$7),ROW(T_LEAVE[LEAVE TYPE]))-ROW(T_LEAVE[#Headers]))))))),"")</f>
        <v/>
      </c>
      <c r="O19" s="112" t="str">
        <f t="array" ref="O19">IFERROR(IF(O$7="","NA",IF(O$7&lt;INDEX(T_EMP[From Date],ROW($C19)-ROW($C$7)),"NE",IF(AND(INDEX(T_EMP[TERMINATION DATE],ROW($C19)-ROW($C$7))&gt;0,O$7&gt;INDEX(T_EMP[TERMINATION DATE],ROW($C19)-ROW($C$7))),"NE",IF(NOT(ISERROR(MATCH(O$7,L_HOLS,0))),"H",IF(INDEX(L_WKNDVAL,WEEKDAY(O$7,1))=1,"WKND",INDEX(T_LEAVE[LEAVE TYPE],SUMPRODUCT(--(T_LEAVE[EMPLOYEE NAME]=$C19),--(T_LEAVE[START DATE]&lt;=O$7),--(T_LEAVE[END DATE]&gt;=O$7),ROW(T_LEAVE[LEAVE TYPE]))-ROW(T_LEAVE[#Headers]))))))),"")</f>
        <v/>
      </c>
      <c r="P19" s="112" t="str">
        <f t="array" ref="P19">IFERROR(IF(P$7="","NA",IF(P$7&lt;INDEX(T_EMP[From Date],ROW($C19)-ROW($C$7)),"NE",IF(AND(INDEX(T_EMP[TERMINATION DATE],ROW($C19)-ROW($C$7))&gt;0,P$7&gt;INDEX(T_EMP[TERMINATION DATE],ROW($C19)-ROW($C$7))),"NE",IF(NOT(ISERROR(MATCH(P$7,L_HOLS,0))),"H",IF(INDEX(L_WKNDVAL,WEEKDAY(P$7,1))=1,"WKND",INDEX(T_LEAVE[LEAVE TYPE],SUMPRODUCT(--(T_LEAVE[EMPLOYEE NAME]=$C19),--(T_LEAVE[START DATE]&lt;=P$7),--(T_LEAVE[END DATE]&gt;=P$7),ROW(T_LEAVE[LEAVE TYPE]))-ROW(T_LEAVE[#Headers]))))))),"")</f>
        <v/>
      </c>
      <c r="Q19" s="112" t="str">
        <f t="array" ref="Q19">IFERROR(IF(Q$7="","NA",IF(Q$7&lt;INDEX(T_EMP[From Date],ROW($C19)-ROW($C$7)),"NE",IF(AND(INDEX(T_EMP[TERMINATION DATE],ROW($C19)-ROW($C$7))&gt;0,Q$7&gt;INDEX(T_EMP[TERMINATION DATE],ROW($C19)-ROW($C$7))),"NE",IF(NOT(ISERROR(MATCH(Q$7,L_HOLS,0))),"H",IF(INDEX(L_WKNDVAL,WEEKDAY(Q$7,1))=1,"WKND",INDEX(T_LEAVE[LEAVE TYPE],SUMPRODUCT(--(T_LEAVE[EMPLOYEE NAME]=$C19),--(T_LEAVE[START DATE]&lt;=Q$7),--(T_LEAVE[END DATE]&gt;=Q$7),ROW(T_LEAVE[LEAVE TYPE]))-ROW(T_LEAVE[#Headers]))))))),"")</f>
        <v>WKND</v>
      </c>
      <c r="R19" s="112" t="str">
        <f t="array" ref="R19">IFERROR(IF(R$7="","NA",IF(R$7&lt;INDEX(T_EMP[From Date],ROW($C19)-ROW($C$7)),"NE",IF(AND(INDEX(T_EMP[TERMINATION DATE],ROW($C19)-ROW($C$7))&gt;0,R$7&gt;INDEX(T_EMP[TERMINATION DATE],ROW($C19)-ROW($C$7))),"NE",IF(NOT(ISERROR(MATCH(R$7,L_HOLS,0))),"H",IF(INDEX(L_WKNDVAL,WEEKDAY(R$7,1))=1,"WKND",INDEX(T_LEAVE[LEAVE TYPE],SUMPRODUCT(--(T_LEAVE[EMPLOYEE NAME]=$C19),--(T_LEAVE[START DATE]&lt;=R$7),--(T_LEAVE[END DATE]&gt;=R$7),ROW(T_LEAVE[LEAVE TYPE]))-ROW(T_LEAVE[#Headers]))))))),"")</f>
        <v>WKND</v>
      </c>
      <c r="S19" s="112" t="str">
        <f t="array" ref="S19">IFERROR(IF(S$7="","NA",IF(S$7&lt;INDEX(T_EMP[From Date],ROW($C19)-ROW($C$7)),"NE",IF(AND(INDEX(T_EMP[TERMINATION DATE],ROW($C19)-ROW($C$7))&gt;0,S$7&gt;INDEX(T_EMP[TERMINATION DATE],ROW($C19)-ROW($C$7))),"NE",IF(NOT(ISERROR(MATCH(S$7,L_HOLS,0))),"H",IF(INDEX(L_WKNDVAL,WEEKDAY(S$7,1))=1,"WKND",INDEX(T_LEAVE[LEAVE TYPE],SUMPRODUCT(--(T_LEAVE[EMPLOYEE NAME]=$C19),--(T_LEAVE[START DATE]&lt;=S$7),--(T_LEAVE[END DATE]&gt;=S$7),ROW(T_LEAVE[LEAVE TYPE]))-ROW(T_LEAVE[#Headers]))))))),"")</f>
        <v/>
      </c>
      <c r="T19" s="112" t="str">
        <f t="array" ref="T19">IFERROR(IF(T$7="","NA",IF(T$7&lt;INDEX(T_EMP[From Date],ROW($C19)-ROW($C$7)),"NE",IF(AND(INDEX(T_EMP[TERMINATION DATE],ROW($C19)-ROW($C$7))&gt;0,T$7&gt;INDEX(T_EMP[TERMINATION DATE],ROW($C19)-ROW($C$7))),"NE",IF(NOT(ISERROR(MATCH(T$7,L_HOLS,0))),"H",IF(INDEX(L_WKNDVAL,WEEKDAY(T$7,1))=1,"WKND",INDEX(T_LEAVE[LEAVE TYPE],SUMPRODUCT(--(T_LEAVE[EMPLOYEE NAME]=$C19),--(T_LEAVE[START DATE]&lt;=T$7),--(T_LEAVE[END DATE]&gt;=T$7),ROW(T_LEAVE[LEAVE TYPE]))-ROW(T_LEAVE[#Headers]))))))),"")</f>
        <v/>
      </c>
      <c r="U19" s="112" t="str">
        <f t="array" ref="U19">IFERROR(IF(U$7="","NA",IF(U$7&lt;INDEX(T_EMP[From Date],ROW($C19)-ROW($C$7)),"NE",IF(AND(INDEX(T_EMP[TERMINATION DATE],ROW($C19)-ROW($C$7))&gt;0,U$7&gt;INDEX(T_EMP[TERMINATION DATE],ROW($C19)-ROW($C$7))),"NE",IF(NOT(ISERROR(MATCH(U$7,L_HOLS,0))),"H",IF(INDEX(L_WKNDVAL,WEEKDAY(U$7,1))=1,"WKND",INDEX(T_LEAVE[LEAVE TYPE],SUMPRODUCT(--(T_LEAVE[EMPLOYEE NAME]=$C19),--(T_LEAVE[START DATE]&lt;=U$7),--(T_LEAVE[END DATE]&gt;=U$7),ROW(T_LEAVE[LEAVE TYPE]))-ROW(T_LEAVE[#Headers]))))))),"")</f>
        <v/>
      </c>
      <c r="V19" s="112" t="str">
        <f t="array" ref="V19">IFERROR(IF(V$7="","NA",IF(V$7&lt;INDEX(T_EMP[From Date],ROW($C19)-ROW($C$7)),"NE",IF(AND(INDEX(T_EMP[TERMINATION DATE],ROW($C19)-ROW($C$7))&gt;0,V$7&gt;INDEX(T_EMP[TERMINATION DATE],ROW($C19)-ROW($C$7))),"NE",IF(NOT(ISERROR(MATCH(V$7,L_HOLS,0))),"H",IF(INDEX(L_WKNDVAL,WEEKDAY(V$7,1))=1,"WKND",INDEX(T_LEAVE[LEAVE TYPE],SUMPRODUCT(--(T_LEAVE[EMPLOYEE NAME]=$C19),--(T_LEAVE[START DATE]&lt;=V$7),--(T_LEAVE[END DATE]&gt;=V$7),ROW(T_LEAVE[LEAVE TYPE]))-ROW(T_LEAVE[#Headers]))))))),"")</f>
        <v/>
      </c>
      <c r="W19" s="112" t="str">
        <f t="array" ref="W19">IFERROR(IF(W$7="","NA",IF(W$7&lt;INDEX(T_EMP[From Date],ROW($C19)-ROW($C$7)),"NE",IF(AND(INDEX(T_EMP[TERMINATION DATE],ROW($C19)-ROW($C$7))&gt;0,W$7&gt;INDEX(T_EMP[TERMINATION DATE],ROW($C19)-ROW($C$7))),"NE",IF(NOT(ISERROR(MATCH(W$7,L_HOLS,0))),"H",IF(INDEX(L_WKNDVAL,WEEKDAY(W$7,1))=1,"WKND",INDEX(T_LEAVE[LEAVE TYPE],SUMPRODUCT(--(T_LEAVE[EMPLOYEE NAME]=$C19),--(T_LEAVE[START DATE]&lt;=W$7),--(T_LEAVE[END DATE]&gt;=W$7),ROW(T_LEAVE[LEAVE TYPE]))-ROW(T_LEAVE[#Headers]))))))),"")</f>
        <v/>
      </c>
      <c r="X19" s="112" t="str">
        <f t="array" ref="X19">IFERROR(IF(X$7="","NA",IF(X$7&lt;INDEX(T_EMP[From Date],ROW($C19)-ROW($C$7)),"NE",IF(AND(INDEX(T_EMP[TERMINATION DATE],ROW($C19)-ROW($C$7))&gt;0,X$7&gt;INDEX(T_EMP[TERMINATION DATE],ROW($C19)-ROW($C$7))),"NE",IF(NOT(ISERROR(MATCH(X$7,L_HOLS,0))),"H",IF(INDEX(L_WKNDVAL,WEEKDAY(X$7,1))=1,"WKND",INDEX(T_LEAVE[LEAVE TYPE],SUMPRODUCT(--(T_LEAVE[EMPLOYEE NAME]=$C19),--(T_LEAVE[START DATE]&lt;=X$7),--(T_LEAVE[END DATE]&gt;=X$7),ROW(T_LEAVE[LEAVE TYPE]))-ROW(T_LEAVE[#Headers]))))))),"")</f>
        <v>WKND</v>
      </c>
      <c r="Y19" s="112" t="str">
        <f t="array" ref="Y19">IFERROR(IF(Y$7="","NA",IF(Y$7&lt;INDEX(T_EMP[From Date],ROW($C19)-ROW($C$7)),"NE",IF(AND(INDEX(T_EMP[TERMINATION DATE],ROW($C19)-ROW($C$7))&gt;0,Y$7&gt;INDEX(T_EMP[TERMINATION DATE],ROW($C19)-ROW($C$7))),"NE",IF(NOT(ISERROR(MATCH(Y$7,L_HOLS,0))),"H",IF(INDEX(L_WKNDVAL,WEEKDAY(Y$7,1))=1,"WKND",INDEX(T_LEAVE[LEAVE TYPE],SUMPRODUCT(--(T_LEAVE[EMPLOYEE NAME]=$C19),--(T_LEAVE[START DATE]&lt;=Y$7),--(T_LEAVE[END DATE]&gt;=Y$7),ROW(T_LEAVE[LEAVE TYPE]))-ROW(T_LEAVE[#Headers]))))))),"")</f>
        <v>WKND</v>
      </c>
      <c r="Z19" s="112" t="str">
        <f t="array" ref="Z19">IFERROR(IF(Z$7="","NA",IF(Z$7&lt;INDEX(T_EMP[From Date],ROW($C19)-ROW($C$7)),"NE",IF(AND(INDEX(T_EMP[TERMINATION DATE],ROW($C19)-ROW($C$7))&gt;0,Z$7&gt;INDEX(T_EMP[TERMINATION DATE],ROW($C19)-ROW($C$7))),"NE",IF(NOT(ISERROR(MATCH(Z$7,L_HOLS,0))),"H",IF(INDEX(L_WKNDVAL,WEEKDAY(Z$7,1))=1,"WKND",INDEX(T_LEAVE[LEAVE TYPE],SUMPRODUCT(--(T_LEAVE[EMPLOYEE NAME]=$C19),--(T_LEAVE[START DATE]&lt;=Z$7),--(T_LEAVE[END DATE]&gt;=Z$7),ROW(T_LEAVE[LEAVE TYPE]))-ROW(T_LEAVE[#Headers]))))))),"")</f>
        <v/>
      </c>
      <c r="AA19" s="112" t="str">
        <f t="array" ref="AA19">IFERROR(IF(AA$7="","NA",IF(AA$7&lt;INDEX(T_EMP[From Date],ROW($C19)-ROW($C$7)),"NE",IF(AND(INDEX(T_EMP[TERMINATION DATE],ROW($C19)-ROW($C$7))&gt;0,AA$7&gt;INDEX(T_EMP[TERMINATION DATE],ROW($C19)-ROW($C$7))),"NE",IF(NOT(ISERROR(MATCH(AA$7,L_HOLS,0))),"H",IF(INDEX(L_WKNDVAL,WEEKDAY(AA$7,1))=1,"WKND",INDEX(T_LEAVE[LEAVE TYPE],SUMPRODUCT(--(T_LEAVE[EMPLOYEE NAME]=$C19),--(T_LEAVE[START DATE]&lt;=AA$7),--(T_LEAVE[END DATE]&gt;=AA$7),ROW(T_LEAVE[LEAVE TYPE]))-ROW(T_LEAVE[#Headers]))))))),"")</f>
        <v/>
      </c>
      <c r="AB19" s="112" t="str">
        <f t="array" ref="AB19">IFERROR(IF(AB$7="","NA",IF(AB$7&lt;INDEX(T_EMP[From Date],ROW($C19)-ROW($C$7)),"NE",IF(AND(INDEX(T_EMP[TERMINATION DATE],ROW($C19)-ROW($C$7))&gt;0,AB$7&gt;INDEX(T_EMP[TERMINATION DATE],ROW($C19)-ROW($C$7))),"NE",IF(NOT(ISERROR(MATCH(AB$7,L_HOLS,0))),"H",IF(INDEX(L_WKNDVAL,WEEKDAY(AB$7,1))=1,"WKND",INDEX(T_LEAVE[LEAVE TYPE],SUMPRODUCT(--(T_LEAVE[EMPLOYEE NAME]=$C19),--(T_LEAVE[START DATE]&lt;=AB$7),--(T_LEAVE[END DATE]&gt;=AB$7),ROW(T_LEAVE[LEAVE TYPE]))-ROW(T_LEAVE[#Headers]))))))),"")</f>
        <v/>
      </c>
      <c r="AC19" s="112" t="str">
        <f t="array" ref="AC19">IFERROR(IF(AC$7="","NA",IF(AC$7&lt;INDEX(T_EMP[From Date],ROW($C19)-ROW($C$7)),"NE",IF(AND(INDEX(T_EMP[TERMINATION DATE],ROW($C19)-ROW($C$7))&gt;0,AC$7&gt;INDEX(T_EMP[TERMINATION DATE],ROW($C19)-ROW($C$7))),"NE",IF(NOT(ISERROR(MATCH(AC$7,L_HOLS,0))),"H",IF(INDEX(L_WKNDVAL,WEEKDAY(AC$7,1))=1,"WKND",INDEX(T_LEAVE[LEAVE TYPE],SUMPRODUCT(--(T_LEAVE[EMPLOYEE NAME]=$C19),--(T_LEAVE[START DATE]&lt;=AC$7),--(T_LEAVE[END DATE]&gt;=AC$7),ROW(T_LEAVE[LEAVE TYPE]))-ROW(T_LEAVE[#Headers]))))))),"")</f>
        <v/>
      </c>
      <c r="AD19" s="112" t="str">
        <f t="array" ref="AD19">IFERROR(IF(AD$7="","NA",IF(AD$7&lt;INDEX(T_EMP[From Date],ROW($C19)-ROW($C$7)),"NE",IF(AND(INDEX(T_EMP[TERMINATION DATE],ROW($C19)-ROW($C$7))&gt;0,AD$7&gt;INDEX(T_EMP[TERMINATION DATE],ROW($C19)-ROW($C$7))),"NE",IF(NOT(ISERROR(MATCH(AD$7,L_HOLS,0))),"H",IF(INDEX(L_WKNDVAL,WEEKDAY(AD$7,1))=1,"WKND",INDEX(T_LEAVE[LEAVE TYPE],SUMPRODUCT(--(T_LEAVE[EMPLOYEE NAME]=$C19),--(T_LEAVE[START DATE]&lt;=AD$7),--(T_LEAVE[END DATE]&gt;=AD$7),ROW(T_LEAVE[LEAVE TYPE]))-ROW(T_LEAVE[#Headers]))))))),"")</f>
        <v/>
      </c>
      <c r="AE19" s="112" t="str">
        <f t="array" ref="AE19">IFERROR(IF(AE$7="","NA",IF(AE$7&lt;INDEX(T_EMP[From Date],ROW($C19)-ROW($C$7)),"NE",IF(AND(INDEX(T_EMP[TERMINATION DATE],ROW($C19)-ROW($C$7))&gt;0,AE$7&gt;INDEX(T_EMP[TERMINATION DATE],ROW($C19)-ROW($C$7))),"NE",IF(NOT(ISERROR(MATCH(AE$7,L_HOLS,0))),"H",IF(INDEX(L_WKNDVAL,WEEKDAY(AE$7,1))=1,"WKND",INDEX(T_LEAVE[LEAVE TYPE],SUMPRODUCT(--(T_LEAVE[EMPLOYEE NAME]=$C19),--(T_LEAVE[START DATE]&lt;=AE$7),--(T_LEAVE[END DATE]&gt;=AE$7),ROW(T_LEAVE[LEAVE TYPE]))-ROW(T_LEAVE[#Headers]))))))),"")</f>
        <v>WKND</v>
      </c>
      <c r="AF19" s="112" t="str">
        <f t="array" ref="AF19">IFERROR(IF(AF$7="","NA",IF(AF$7&lt;INDEX(T_EMP[From Date],ROW($C19)-ROW($C$7)),"NE",IF(AND(INDEX(T_EMP[TERMINATION DATE],ROW($C19)-ROW($C$7))&gt;0,AF$7&gt;INDEX(T_EMP[TERMINATION DATE],ROW($C19)-ROW($C$7))),"NE",IF(NOT(ISERROR(MATCH(AF$7,L_HOLS,0))),"H",IF(INDEX(L_WKNDVAL,WEEKDAY(AF$7,1))=1,"WKND",INDEX(T_LEAVE[LEAVE TYPE],SUMPRODUCT(--(T_LEAVE[EMPLOYEE NAME]=$C19),--(T_LEAVE[START DATE]&lt;=AF$7),--(T_LEAVE[END DATE]&gt;=AF$7),ROW(T_LEAVE[LEAVE TYPE]))-ROW(T_LEAVE[#Headers]))))))),"")</f>
        <v>WKND</v>
      </c>
      <c r="AG19" s="112" t="str">
        <f t="array" ref="AG19">IFERROR(IF(AG$7="","NA",IF(AG$7&lt;INDEX(T_EMP[From Date],ROW($C19)-ROW($C$7)),"NE",IF(AND(INDEX(T_EMP[TERMINATION DATE],ROW($C19)-ROW($C$7))&gt;0,AG$7&gt;INDEX(T_EMP[TERMINATION DATE],ROW($C19)-ROW($C$7))),"NE",IF(NOT(ISERROR(MATCH(AG$7,L_HOLS,0))),"H",IF(INDEX(L_WKNDVAL,WEEKDAY(AG$7,1))=1,"WKND",INDEX(T_LEAVE[LEAVE TYPE],SUMPRODUCT(--(T_LEAVE[EMPLOYEE NAME]=$C19),--(T_LEAVE[START DATE]&lt;=AG$7),--(T_LEAVE[END DATE]&gt;=AG$7),ROW(T_LEAVE[LEAVE TYPE]))-ROW(T_LEAVE[#Headers]))))))),"")</f>
        <v/>
      </c>
      <c r="AH19" s="112" t="str">
        <f t="array" ref="AH19">IFERROR(IF(AH$7="","NA",IF(AH$7&lt;INDEX(T_EMP[From Date],ROW($C19)-ROW($C$7)),"NE",IF(AND(INDEX(T_EMP[TERMINATION DATE],ROW($C19)-ROW($C$7))&gt;0,AH$7&gt;INDEX(T_EMP[TERMINATION DATE],ROW($C19)-ROW($C$7))),"NE",IF(NOT(ISERROR(MATCH(AH$7,L_HOLS,0))),"H",IF(INDEX(L_WKNDVAL,WEEKDAY(AH$7,1))=1,"WKND",INDEX(T_LEAVE[LEAVE TYPE],SUMPRODUCT(--(T_LEAVE[EMPLOYEE NAME]=$C19),--(T_LEAVE[START DATE]&lt;=AH$7),--(T_LEAVE[END DATE]&gt;=AH$7),ROW(T_LEAVE[LEAVE TYPE]))-ROW(T_LEAVE[#Headers]))))))),"")</f>
        <v/>
      </c>
      <c r="AI19" s="87"/>
      <c r="AJ19" s="106">
        <f>IF(OR($C19="",AJ$7=""),"",COUNTIFS($D19:$AH19,AJ$7)*INDEX(T_LEAVETYPE[DAY VALUE],1))</f>
        <v>0</v>
      </c>
      <c r="AK19" s="106">
        <f>IF(OR($C19="",AK$7=""),"",COUNTIFS($D19:$AH19,AK$7)*INDEX(T_LEAVETYPE[DAY VALUE],2))</f>
        <v>0</v>
      </c>
      <c r="AL19" s="106">
        <f>IF(OR($C19="",AL$7=""),"",COUNTIFS($D19:$AH19,AL$7)*INDEX(T_LEAVETYPE[DAY VALUE],3))</f>
        <v>0</v>
      </c>
      <c r="AM19" s="106">
        <f>IF(OR($C19="",AM$7=""),"",COUNTIFS($D19:$AH19,AM$7)*INDEX(T_LEAVETYPE[DAY VALUE],4))</f>
        <v>0</v>
      </c>
      <c r="AN19" s="107">
        <f>IF(OR($C19="",AN$7=""),"",COUNTIFS($D19:$AH19,AN$7)*INDEX(T_LEAVETYPE[DAY VALUE],5))</f>
        <v>0</v>
      </c>
      <c r="AO19" s="113">
        <f t="shared" si="2"/>
        <v>0</v>
      </c>
      <c r="AP19" s="114">
        <f t="shared" si="3"/>
        <v>22</v>
      </c>
    </row>
    <row r="20" spans="3:42" x14ac:dyDescent="0.25">
      <c r="C20" s="104" t="str">
        <f>IFERROR(INDEX(T_EMP[EMPLOYEE NAME],ROW(C20)-ROW($C$7)),"")</f>
        <v>Employee13</v>
      </c>
      <c r="D20" s="115" t="str">
        <f t="array" ref="D20">IFERROR(IF(D$7="","NA",IF(D$7&lt;INDEX(T_EMP[From Date],ROW($C20)-ROW($C$7)),"NE",IF(AND(INDEX(T_EMP[TERMINATION DATE],ROW($C20)-ROW($C$7))&gt;0,D$7&gt;INDEX(T_EMP[TERMINATION DATE],ROW($C20)-ROW($C$7))),"NE",IF(NOT(ISERROR(MATCH(D$7,L_HOLS,0))),"H",IF(INDEX(L_WKNDVAL,WEEKDAY(D$7,1))=1,"WKND",INDEX(T_LEAVE[LEAVE TYPE],SUMPRODUCT(--(T_LEAVE[EMPLOYEE NAME]=$C20),--(T_LEAVE[START DATE]&lt;=D$7),--(T_LEAVE[END DATE]&gt;=D$7),ROW(T_LEAVE[LEAVE TYPE]))-ROW(T_LEAVE[#Headers]))))))),"")</f>
        <v>WKND</v>
      </c>
      <c r="E20" s="112" t="str">
        <f t="array" ref="E20">IFERROR(IF(E$7="","NA",IF(E$7&lt;INDEX(T_EMP[From Date],ROW($C20)-ROW($C$7)),"NE",IF(AND(INDEX(T_EMP[TERMINATION DATE],ROW($C20)-ROW($C$7))&gt;0,E$7&gt;INDEX(T_EMP[TERMINATION DATE],ROW($C20)-ROW($C$7))),"NE",IF(NOT(ISERROR(MATCH(E$7,L_HOLS,0))),"H",IF(INDEX(L_WKNDVAL,WEEKDAY(E$7,1))=1,"WKND",INDEX(T_LEAVE[LEAVE TYPE],SUMPRODUCT(--(T_LEAVE[EMPLOYEE NAME]=$C20),--(T_LEAVE[START DATE]&lt;=E$7),--(T_LEAVE[END DATE]&gt;=E$7),ROW(T_LEAVE[LEAVE TYPE]))-ROW(T_LEAVE[#Headers]))))))),"")</f>
        <v/>
      </c>
      <c r="F20" s="112" t="str">
        <f t="array" ref="F20">IFERROR(IF(F$7="","NA",IF(F$7&lt;INDEX(T_EMP[From Date],ROW($C20)-ROW($C$7)),"NE",IF(AND(INDEX(T_EMP[TERMINATION DATE],ROW($C20)-ROW($C$7))&gt;0,F$7&gt;INDEX(T_EMP[TERMINATION DATE],ROW($C20)-ROW($C$7))),"NE",IF(NOT(ISERROR(MATCH(F$7,L_HOLS,0))),"H",IF(INDEX(L_WKNDVAL,WEEKDAY(F$7,1))=1,"WKND",INDEX(T_LEAVE[LEAVE TYPE],SUMPRODUCT(--(T_LEAVE[EMPLOYEE NAME]=$C20),--(T_LEAVE[START DATE]&lt;=F$7),--(T_LEAVE[END DATE]&gt;=F$7),ROW(T_LEAVE[LEAVE TYPE]))-ROW(T_LEAVE[#Headers]))))))),"")</f>
        <v/>
      </c>
      <c r="G20" s="112" t="str">
        <f t="array" ref="G20">IFERROR(IF(G$7="","NA",IF(G$7&lt;INDEX(T_EMP[From Date],ROW($C20)-ROW($C$7)),"NE",IF(AND(INDEX(T_EMP[TERMINATION DATE],ROW($C20)-ROW($C$7))&gt;0,G$7&gt;INDEX(T_EMP[TERMINATION DATE],ROW($C20)-ROW($C$7))),"NE",IF(NOT(ISERROR(MATCH(G$7,L_HOLS,0))),"H",IF(INDEX(L_WKNDVAL,WEEKDAY(G$7,1))=1,"WKND",INDEX(T_LEAVE[LEAVE TYPE],SUMPRODUCT(--(T_LEAVE[EMPLOYEE NAME]=$C20),--(T_LEAVE[START DATE]&lt;=G$7),--(T_LEAVE[END DATE]&gt;=G$7),ROW(T_LEAVE[LEAVE TYPE]))-ROW(T_LEAVE[#Headers]))))))),"")</f>
        <v/>
      </c>
      <c r="H20" s="112" t="str">
        <f t="array" ref="H20">IFERROR(IF(H$7="","NA",IF(H$7&lt;INDEX(T_EMP[From Date],ROW($C20)-ROW($C$7)),"NE",IF(AND(INDEX(T_EMP[TERMINATION DATE],ROW($C20)-ROW($C$7))&gt;0,H$7&gt;INDEX(T_EMP[TERMINATION DATE],ROW($C20)-ROW($C$7))),"NE",IF(NOT(ISERROR(MATCH(H$7,L_HOLS,0))),"H",IF(INDEX(L_WKNDVAL,WEEKDAY(H$7,1))=1,"WKND",INDEX(T_LEAVE[LEAVE TYPE],SUMPRODUCT(--(T_LEAVE[EMPLOYEE NAME]=$C20),--(T_LEAVE[START DATE]&lt;=H$7),--(T_LEAVE[END DATE]&gt;=H$7),ROW(T_LEAVE[LEAVE TYPE]))-ROW(T_LEAVE[#Headers]))))))),"")</f>
        <v/>
      </c>
      <c r="I20" s="112" t="str">
        <f t="array" ref="I20">IFERROR(IF(I$7="","NA",IF(I$7&lt;INDEX(T_EMP[From Date],ROW($C20)-ROW($C$7)),"NE",IF(AND(INDEX(T_EMP[TERMINATION DATE],ROW($C20)-ROW($C$7))&gt;0,I$7&gt;INDEX(T_EMP[TERMINATION DATE],ROW($C20)-ROW($C$7))),"NE",IF(NOT(ISERROR(MATCH(I$7,L_HOLS,0))),"H",IF(INDEX(L_WKNDVAL,WEEKDAY(I$7,1))=1,"WKND",INDEX(T_LEAVE[LEAVE TYPE],SUMPRODUCT(--(T_LEAVE[EMPLOYEE NAME]=$C20),--(T_LEAVE[START DATE]&lt;=I$7),--(T_LEAVE[END DATE]&gt;=I$7),ROW(T_LEAVE[LEAVE TYPE]))-ROW(T_LEAVE[#Headers]))))))),"")</f>
        <v/>
      </c>
      <c r="J20" s="112" t="str">
        <f t="array" ref="J20">IFERROR(IF(J$7="","NA",IF(J$7&lt;INDEX(T_EMP[From Date],ROW($C20)-ROW($C$7)),"NE",IF(AND(INDEX(T_EMP[TERMINATION DATE],ROW($C20)-ROW($C$7))&gt;0,J$7&gt;INDEX(T_EMP[TERMINATION DATE],ROW($C20)-ROW($C$7))),"NE",IF(NOT(ISERROR(MATCH(J$7,L_HOLS,0))),"H",IF(INDEX(L_WKNDVAL,WEEKDAY(J$7,1))=1,"WKND",INDEX(T_LEAVE[LEAVE TYPE],SUMPRODUCT(--(T_LEAVE[EMPLOYEE NAME]=$C20),--(T_LEAVE[START DATE]&lt;=J$7),--(T_LEAVE[END DATE]&gt;=J$7),ROW(T_LEAVE[LEAVE TYPE]))-ROW(T_LEAVE[#Headers]))))))),"")</f>
        <v>WKND</v>
      </c>
      <c r="K20" s="112" t="str">
        <f t="array" ref="K20">IFERROR(IF(K$7="","NA",IF(K$7&lt;INDEX(T_EMP[From Date],ROW($C20)-ROW($C$7)),"NE",IF(AND(INDEX(T_EMP[TERMINATION DATE],ROW($C20)-ROW($C$7))&gt;0,K$7&gt;INDEX(T_EMP[TERMINATION DATE],ROW($C20)-ROW($C$7))),"NE",IF(NOT(ISERROR(MATCH(K$7,L_HOLS,0))),"H",IF(INDEX(L_WKNDVAL,WEEKDAY(K$7,1))=1,"WKND",INDEX(T_LEAVE[LEAVE TYPE],SUMPRODUCT(--(T_LEAVE[EMPLOYEE NAME]=$C20),--(T_LEAVE[START DATE]&lt;=K$7),--(T_LEAVE[END DATE]&gt;=K$7),ROW(T_LEAVE[LEAVE TYPE]))-ROW(T_LEAVE[#Headers]))))))),"")</f>
        <v>WKND</v>
      </c>
      <c r="L20" s="112" t="str">
        <f t="array" ref="L20">IFERROR(IF(L$7="","NA",IF(L$7&lt;INDEX(T_EMP[From Date],ROW($C20)-ROW($C$7)),"NE",IF(AND(INDEX(T_EMP[TERMINATION DATE],ROW($C20)-ROW($C$7))&gt;0,L$7&gt;INDEX(T_EMP[TERMINATION DATE],ROW($C20)-ROW($C$7))),"NE",IF(NOT(ISERROR(MATCH(L$7,L_HOLS,0))),"H",IF(INDEX(L_WKNDVAL,WEEKDAY(L$7,1))=1,"WKND",INDEX(T_LEAVE[LEAVE TYPE],SUMPRODUCT(--(T_LEAVE[EMPLOYEE NAME]=$C20),--(T_LEAVE[START DATE]&lt;=L$7),--(T_LEAVE[END DATE]&gt;=L$7),ROW(T_LEAVE[LEAVE TYPE]))-ROW(T_LEAVE[#Headers]))))))),"")</f>
        <v/>
      </c>
      <c r="M20" s="112" t="str">
        <f t="array" ref="M20">IFERROR(IF(M$7="","NA",IF(M$7&lt;INDEX(T_EMP[From Date],ROW($C20)-ROW($C$7)),"NE",IF(AND(INDEX(T_EMP[TERMINATION DATE],ROW($C20)-ROW($C$7))&gt;0,M$7&gt;INDEX(T_EMP[TERMINATION DATE],ROW($C20)-ROW($C$7))),"NE",IF(NOT(ISERROR(MATCH(M$7,L_HOLS,0))),"H",IF(INDEX(L_WKNDVAL,WEEKDAY(M$7,1))=1,"WKND",INDEX(T_LEAVE[LEAVE TYPE],SUMPRODUCT(--(T_LEAVE[EMPLOYEE NAME]=$C20),--(T_LEAVE[START DATE]&lt;=M$7),--(T_LEAVE[END DATE]&gt;=M$7),ROW(T_LEAVE[LEAVE TYPE]))-ROW(T_LEAVE[#Headers]))))))),"")</f>
        <v/>
      </c>
      <c r="N20" s="112" t="str">
        <f t="array" ref="N20">IFERROR(IF(N$7="","NA",IF(N$7&lt;INDEX(T_EMP[From Date],ROW($C20)-ROW($C$7)),"NE",IF(AND(INDEX(T_EMP[TERMINATION DATE],ROW($C20)-ROW($C$7))&gt;0,N$7&gt;INDEX(T_EMP[TERMINATION DATE],ROW($C20)-ROW($C$7))),"NE",IF(NOT(ISERROR(MATCH(N$7,L_HOLS,0))),"H",IF(INDEX(L_WKNDVAL,WEEKDAY(N$7,1))=1,"WKND",INDEX(T_LEAVE[LEAVE TYPE],SUMPRODUCT(--(T_LEAVE[EMPLOYEE NAME]=$C20),--(T_LEAVE[START DATE]&lt;=N$7),--(T_LEAVE[END DATE]&gt;=N$7),ROW(T_LEAVE[LEAVE TYPE]))-ROW(T_LEAVE[#Headers]))))))),"")</f>
        <v/>
      </c>
      <c r="O20" s="112" t="str">
        <f t="array" ref="O20">IFERROR(IF(O$7="","NA",IF(O$7&lt;INDEX(T_EMP[From Date],ROW($C20)-ROW($C$7)),"NE",IF(AND(INDEX(T_EMP[TERMINATION DATE],ROW($C20)-ROW($C$7))&gt;0,O$7&gt;INDEX(T_EMP[TERMINATION DATE],ROW($C20)-ROW($C$7))),"NE",IF(NOT(ISERROR(MATCH(O$7,L_HOLS,0))),"H",IF(INDEX(L_WKNDVAL,WEEKDAY(O$7,1))=1,"WKND",INDEX(T_LEAVE[LEAVE TYPE],SUMPRODUCT(--(T_LEAVE[EMPLOYEE NAME]=$C20),--(T_LEAVE[START DATE]&lt;=O$7),--(T_LEAVE[END DATE]&gt;=O$7),ROW(T_LEAVE[LEAVE TYPE]))-ROW(T_LEAVE[#Headers]))))))),"")</f>
        <v/>
      </c>
      <c r="P20" s="112" t="str">
        <f t="array" ref="P20">IFERROR(IF(P$7="","NA",IF(P$7&lt;INDEX(T_EMP[From Date],ROW($C20)-ROW($C$7)),"NE",IF(AND(INDEX(T_EMP[TERMINATION DATE],ROW($C20)-ROW($C$7))&gt;0,P$7&gt;INDEX(T_EMP[TERMINATION DATE],ROW($C20)-ROW($C$7))),"NE",IF(NOT(ISERROR(MATCH(P$7,L_HOLS,0))),"H",IF(INDEX(L_WKNDVAL,WEEKDAY(P$7,1))=1,"WKND",INDEX(T_LEAVE[LEAVE TYPE],SUMPRODUCT(--(T_LEAVE[EMPLOYEE NAME]=$C20),--(T_LEAVE[START DATE]&lt;=P$7),--(T_LEAVE[END DATE]&gt;=P$7),ROW(T_LEAVE[LEAVE TYPE]))-ROW(T_LEAVE[#Headers]))))))),"")</f>
        <v/>
      </c>
      <c r="Q20" s="112" t="str">
        <f t="array" ref="Q20">IFERROR(IF(Q$7="","NA",IF(Q$7&lt;INDEX(T_EMP[From Date],ROW($C20)-ROW($C$7)),"NE",IF(AND(INDEX(T_EMP[TERMINATION DATE],ROW($C20)-ROW($C$7))&gt;0,Q$7&gt;INDEX(T_EMP[TERMINATION DATE],ROW($C20)-ROW($C$7))),"NE",IF(NOT(ISERROR(MATCH(Q$7,L_HOLS,0))),"H",IF(INDEX(L_WKNDVAL,WEEKDAY(Q$7,1))=1,"WKND",INDEX(T_LEAVE[LEAVE TYPE],SUMPRODUCT(--(T_LEAVE[EMPLOYEE NAME]=$C20),--(T_LEAVE[START DATE]&lt;=Q$7),--(T_LEAVE[END DATE]&gt;=Q$7),ROW(T_LEAVE[LEAVE TYPE]))-ROW(T_LEAVE[#Headers]))))))),"")</f>
        <v>WKND</v>
      </c>
      <c r="R20" s="112" t="str">
        <f t="array" ref="R20">IFERROR(IF(R$7="","NA",IF(R$7&lt;INDEX(T_EMP[From Date],ROW($C20)-ROW($C$7)),"NE",IF(AND(INDEX(T_EMP[TERMINATION DATE],ROW($C20)-ROW($C$7))&gt;0,R$7&gt;INDEX(T_EMP[TERMINATION DATE],ROW($C20)-ROW($C$7))),"NE",IF(NOT(ISERROR(MATCH(R$7,L_HOLS,0))),"H",IF(INDEX(L_WKNDVAL,WEEKDAY(R$7,1))=1,"WKND",INDEX(T_LEAVE[LEAVE TYPE],SUMPRODUCT(--(T_LEAVE[EMPLOYEE NAME]=$C20),--(T_LEAVE[START DATE]&lt;=R$7),--(T_LEAVE[END DATE]&gt;=R$7),ROW(T_LEAVE[LEAVE TYPE]))-ROW(T_LEAVE[#Headers]))))))),"")</f>
        <v>WKND</v>
      </c>
      <c r="S20" s="112" t="str">
        <f t="array" ref="S20">IFERROR(IF(S$7="","NA",IF(S$7&lt;INDEX(T_EMP[From Date],ROW($C20)-ROW($C$7)),"NE",IF(AND(INDEX(T_EMP[TERMINATION DATE],ROW($C20)-ROW($C$7))&gt;0,S$7&gt;INDEX(T_EMP[TERMINATION DATE],ROW($C20)-ROW($C$7))),"NE",IF(NOT(ISERROR(MATCH(S$7,L_HOLS,0))),"H",IF(INDEX(L_WKNDVAL,WEEKDAY(S$7,1))=1,"WKND",INDEX(T_LEAVE[LEAVE TYPE],SUMPRODUCT(--(T_LEAVE[EMPLOYEE NAME]=$C20),--(T_LEAVE[START DATE]&lt;=S$7),--(T_LEAVE[END DATE]&gt;=S$7),ROW(T_LEAVE[LEAVE TYPE]))-ROW(T_LEAVE[#Headers]))))))),"")</f>
        <v/>
      </c>
      <c r="T20" s="112" t="str">
        <f t="array" ref="T20">IFERROR(IF(T$7="","NA",IF(T$7&lt;INDEX(T_EMP[From Date],ROW($C20)-ROW($C$7)),"NE",IF(AND(INDEX(T_EMP[TERMINATION DATE],ROW($C20)-ROW($C$7))&gt;0,T$7&gt;INDEX(T_EMP[TERMINATION DATE],ROW($C20)-ROW($C$7))),"NE",IF(NOT(ISERROR(MATCH(T$7,L_HOLS,0))),"H",IF(INDEX(L_WKNDVAL,WEEKDAY(T$7,1))=1,"WKND",INDEX(T_LEAVE[LEAVE TYPE],SUMPRODUCT(--(T_LEAVE[EMPLOYEE NAME]=$C20),--(T_LEAVE[START DATE]&lt;=T$7),--(T_LEAVE[END DATE]&gt;=T$7),ROW(T_LEAVE[LEAVE TYPE]))-ROW(T_LEAVE[#Headers]))))))),"")</f>
        <v/>
      </c>
      <c r="U20" s="112" t="str">
        <f t="array" ref="U20">IFERROR(IF(U$7="","NA",IF(U$7&lt;INDEX(T_EMP[From Date],ROW($C20)-ROW($C$7)),"NE",IF(AND(INDEX(T_EMP[TERMINATION DATE],ROW($C20)-ROW($C$7))&gt;0,U$7&gt;INDEX(T_EMP[TERMINATION DATE],ROW($C20)-ROW($C$7))),"NE",IF(NOT(ISERROR(MATCH(U$7,L_HOLS,0))),"H",IF(INDEX(L_WKNDVAL,WEEKDAY(U$7,1))=1,"WKND",INDEX(T_LEAVE[LEAVE TYPE],SUMPRODUCT(--(T_LEAVE[EMPLOYEE NAME]=$C20),--(T_LEAVE[START DATE]&lt;=U$7),--(T_LEAVE[END DATE]&gt;=U$7),ROW(T_LEAVE[LEAVE TYPE]))-ROW(T_LEAVE[#Headers]))))))),"")</f>
        <v/>
      </c>
      <c r="V20" s="112" t="str">
        <f t="array" ref="V20">IFERROR(IF(V$7="","NA",IF(V$7&lt;INDEX(T_EMP[From Date],ROW($C20)-ROW($C$7)),"NE",IF(AND(INDEX(T_EMP[TERMINATION DATE],ROW($C20)-ROW($C$7))&gt;0,V$7&gt;INDEX(T_EMP[TERMINATION DATE],ROW($C20)-ROW($C$7))),"NE",IF(NOT(ISERROR(MATCH(V$7,L_HOLS,0))),"H",IF(INDEX(L_WKNDVAL,WEEKDAY(V$7,1))=1,"WKND",INDEX(T_LEAVE[LEAVE TYPE],SUMPRODUCT(--(T_LEAVE[EMPLOYEE NAME]=$C20),--(T_LEAVE[START DATE]&lt;=V$7),--(T_LEAVE[END DATE]&gt;=V$7),ROW(T_LEAVE[LEAVE TYPE]))-ROW(T_LEAVE[#Headers]))))))),"")</f>
        <v/>
      </c>
      <c r="W20" s="112" t="str">
        <f t="array" ref="W20">IFERROR(IF(W$7="","NA",IF(W$7&lt;INDEX(T_EMP[From Date],ROW($C20)-ROW($C$7)),"NE",IF(AND(INDEX(T_EMP[TERMINATION DATE],ROW($C20)-ROW($C$7))&gt;0,W$7&gt;INDEX(T_EMP[TERMINATION DATE],ROW($C20)-ROW($C$7))),"NE",IF(NOT(ISERROR(MATCH(W$7,L_HOLS,0))),"H",IF(INDEX(L_WKNDVAL,WEEKDAY(W$7,1))=1,"WKND",INDEX(T_LEAVE[LEAVE TYPE],SUMPRODUCT(--(T_LEAVE[EMPLOYEE NAME]=$C20),--(T_LEAVE[START DATE]&lt;=W$7),--(T_LEAVE[END DATE]&gt;=W$7),ROW(T_LEAVE[LEAVE TYPE]))-ROW(T_LEAVE[#Headers]))))))),"")</f>
        <v/>
      </c>
      <c r="X20" s="112" t="str">
        <f t="array" ref="X20">IFERROR(IF(X$7="","NA",IF(X$7&lt;INDEX(T_EMP[From Date],ROW($C20)-ROW($C$7)),"NE",IF(AND(INDEX(T_EMP[TERMINATION DATE],ROW($C20)-ROW($C$7))&gt;0,X$7&gt;INDEX(T_EMP[TERMINATION DATE],ROW($C20)-ROW($C$7))),"NE",IF(NOT(ISERROR(MATCH(X$7,L_HOLS,0))),"H",IF(INDEX(L_WKNDVAL,WEEKDAY(X$7,1))=1,"WKND",INDEX(T_LEAVE[LEAVE TYPE],SUMPRODUCT(--(T_LEAVE[EMPLOYEE NAME]=$C20),--(T_LEAVE[START DATE]&lt;=X$7),--(T_LEAVE[END DATE]&gt;=X$7),ROW(T_LEAVE[LEAVE TYPE]))-ROW(T_LEAVE[#Headers]))))))),"")</f>
        <v>WKND</v>
      </c>
      <c r="Y20" s="112" t="str">
        <f t="array" ref="Y20">IFERROR(IF(Y$7="","NA",IF(Y$7&lt;INDEX(T_EMP[From Date],ROW($C20)-ROW($C$7)),"NE",IF(AND(INDEX(T_EMP[TERMINATION DATE],ROW($C20)-ROW($C$7))&gt;0,Y$7&gt;INDEX(T_EMP[TERMINATION DATE],ROW($C20)-ROW($C$7))),"NE",IF(NOT(ISERROR(MATCH(Y$7,L_HOLS,0))),"H",IF(INDEX(L_WKNDVAL,WEEKDAY(Y$7,1))=1,"WKND",INDEX(T_LEAVE[LEAVE TYPE],SUMPRODUCT(--(T_LEAVE[EMPLOYEE NAME]=$C20),--(T_LEAVE[START DATE]&lt;=Y$7),--(T_LEAVE[END DATE]&gt;=Y$7),ROW(T_LEAVE[LEAVE TYPE]))-ROW(T_LEAVE[#Headers]))))))),"")</f>
        <v>WKND</v>
      </c>
      <c r="Z20" s="112" t="str">
        <f t="array" ref="Z20">IFERROR(IF(Z$7="","NA",IF(Z$7&lt;INDEX(T_EMP[From Date],ROW($C20)-ROW($C$7)),"NE",IF(AND(INDEX(T_EMP[TERMINATION DATE],ROW($C20)-ROW($C$7))&gt;0,Z$7&gt;INDEX(T_EMP[TERMINATION DATE],ROW($C20)-ROW($C$7))),"NE",IF(NOT(ISERROR(MATCH(Z$7,L_HOLS,0))),"H",IF(INDEX(L_WKNDVAL,WEEKDAY(Z$7,1))=1,"WKND",INDEX(T_LEAVE[LEAVE TYPE],SUMPRODUCT(--(T_LEAVE[EMPLOYEE NAME]=$C20),--(T_LEAVE[START DATE]&lt;=Z$7),--(T_LEAVE[END DATE]&gt;=Z$7),ROW(T_LEAVE[LEAVE TYPE]))-ROW(T_LEAVE[#Headers]))))))),"")</f>
        <v/>
      </c>
      <c r="AA20" s="112" t="str">
        <f t="array" ref="AA20">IFERROR(IF(AA$7="","NA",IF(AA$7&lt;INDEX(T_EMP[From Date],ROW($C20)-ROW($C$7)),"NE",IF(AND(INDEX(T_EMP[TERMINATION DATE],ROW($C20)-ROW($C$7))&gt;0,AA$7&gt;INDEX(T_EMP[TERMINATION DATE],ROW($C20)-ROW($C$7))),"NE",IF(NOT(ISERROR(MATCH(AA$7,L_HOLS,0))),"H",IF(INDEX(L_WKNDVAL,WEEKDAY(AA$7,1))=1,"WKND",INDEX(T_LEAVE[LEAVE TYPE],SUMPRODUCT(--(T_LEAVE[EMPLOYEE NAME]=$C20),--(T_LEAVE[START DATE]&lt;=AA$7),--(T_LEAVE[END DATE]&gt;=AA$7),ROW(T_LEAVE[LEAVE TYPE]))-ROW(T_LEAVE[#Headers]))))))),"")</f>
        <v/>
      </c>
      <c r="AB20" s="112" t="str">
        <f t="array" ref="AB20">IFERROR(IF(AB$7="","NA",IF(AB$7&lt;INDEX(T_EMP[From Date],ROW($C20)-ROW($C$7)),"NE",IF(AND(INDEX(T_EMP[TERMINATION DATE],ROW($C20)-ROW($C$7))&gt;0,AB$7&gt;INDEX(T_EMP[TERMINATION DATE],ROW($C20)-ROW($C$7))),"NE",IF(NOT(ISERROR(MATCH(AB$7,L_HOLS,0))),"H",IF(INDEX(L_WKNDVAL,WEEKDAY(AB$7,1))=1,"WKND",INDEX(T_LEAVE[LEAVE TYPE],SUMPRODUCT(--(T_LEAVE[EMPLOYEE NAME]=$C20),--(T_LEAVE[START DATE]&lt;=AB$7),--(T_LEAVE[END DATE]&gt;=AB$7),ROW(T_LEAVE[LEAVE TYPE]))-ROW(T_LEAVE[#Headers]))))))),"")</f>
        <v/>
      </c>
      <c r="AC20" s="112" t="str">
        <f t="array" ref="AC20">IFERROR(IF(AC$7="","NA",IF(AC$7&lt;INDEX(T_EMP[From Date],ROW($C20)-ROW($C$7)),"NE",IF(AND(INDEX(T_EMP[TERMINATION DATE],ROW($C20)-ROW($C$7))&gt;0,AC$7&gt;INDEX(T_EMP[TERMINATION DATE],ROW($C20)-ROW($C$7))),"NE",IF(NOT(ISERROR(MATCH(AC$7,L_HOLS,0))),"H",IF(INDEX(L_WKNDVAL,WEEKDAY(AC$7,1))=1,"WKND",INDEX(T_LEAVE[LEAVE TYPE],SUMPRODUCT(--(T_LEAVE[EMPLOYEE NAME]=$C20),--(T_LEAVE[START DATE]&lt;=AC$7),--(T_LEAVE[END DATE]&gt;=AC$7),ROW(T_LEAVE[LEAVE TYPE]))-ROW(T_LEAVE[#Headers]))))))),"")</f>
        <v/>
      </c>
      <c r="AD20" s="112" t="str">
        <f t="array" ref="AD20">IFERROR(IF(AD$7="","NA",IF(AD$7&lt;INDEX(T_EMP[From Date],ROW($C20)-ROW($C$7)),"NE",IF(AND(INDEX(T_EMP[TERMINATION DATE],ROW($C20)-ROW($C$7))&gt;0,AD$7&gt;INDEX(T_EMP[TERMINATION DATE],ROW($C20)-ROW($C$7))),"NE",IF(NOT(ISERROR(MATCH(AD$7,L_HOLS,0))),"H",IF(INDEX(L_WKNDVAL,WEEKDAY(AD$7,1))=1,"WKND",INDEX(T_LEAVE[LEAVE TYPE],SUMPRODUCT(--(T_LEAVE[EMPLOYEE NAME]=$C20),--(T_LEAVE[START DATE]&lt;=AD$7),--(T_LEAVE[END DATE]&gt;=AD$7),ROW(T_LEAVE[LEAVE TYPE]))-ROW(T_LEAVE[#Headers]))))))),"")</f>
        <v/>
      </c>
      <c r="AE20" s="112" t="str">
        <f t="array" ref="AE20">IFERROR(IF(AE$7="","NA",IF(AE$7&lt;INDEX(T_EMP[From Date],ROW($C20)-ROW($C$7)),"NE",IF(AND(INDEX(T_EMP[TERMINATION DATE],ROW($C20)-ROW($C$7))&gt;0,AE$7&gt;INDEX(T_EMP[TERMINATION DATE],ROW($C20)-ROW($C$7))),"NE",IF(NOT(ISERROR(MATCH(AE$7,L_HOLS,0))),"H",IF(INDEX(L_WKNDVAL,WEEKDAY(AE$7,1))=1,"WKND",INDEX(T_LEAVE[LEAVE TYPE],SUMPRODUCT(--(T_LEAVE[EMPLOYEE NAME]=$C20),--(T_LEAVE[START DATE]&lt;=AE$7),--(T_LEAVE[END DATE]&gt;=AE$7),ROW(T_LEAVE[LEAVE TYPE]))-ROW(T_LEAVE[#Headers]))))))),"")</f>
        <v>WKND</v>
      </c>
      <c r="AF20" s="112" t="str">
        <f t="array" ref="AF20">IFERROR(IF(AF$7="","NA",IF(AF$7&lt;INDEX(T_EMP[From Date],ROW($C20)-ROW($C$7)),"NE",IF(AND(INDEX(T_EMP[TERMINATION DATE],ROW($C20)-ROW($C$7))&gt;0,AF$7&gt;INDEX(T_EMP[TERMINATION DATE],ROW($C20)-ROW($C$7))),"NE",IF(NOT(ISERROR(MATCH(AF$7,L_HOLS,0))),"H",IF(INDEX(L_WKNDVAL,WEEKDAY(AF$7,1))=1,"WKND",INDEX(T_LEAVE[LEAVE TYPE],SUMPRODUCT(--(T_LEAVE[EMPLOYEE NAME]=$C20),--(T_LEAVE[START DATE]&lt;=AF$7),--(T_LEAVE[END DATE]&gt;=AF$7),ROW(T_LEAVE[LEAVE TYPE]))-ROW(T_LEAVE[#Headers]))))))),"")</f>
        <v>WKND</v>
      </c>
      <c r="AG20" s="112" t="str">
        <f t="array" ref="AG20">IFERROR(IF(AG$7="","NA",IF(AG$7&lt;INDEX(T_EMP[From Date],ROW($C20)-ROW($C$7)),"NE",IF(AND(INDEX(T_EMP[TERMINATION DATE],ROW($C20)-ROW($C$7))&gt;0,AG$7&gt;INDEX(T_EMP[TERMINATION DATE],ROW($C20)-ROW($C$7))),"NE",IF(NOT(ISERROR(MATCH(AG$7,L_HOLS,0))),"H",IF(INDEX(L_WKNDVAL,WEEKDAY(AG$7,1))=1,"WKND",INDEX(T_LEAVE[LEAVE TYPE],SUMPRODUCT(--(T_LEAVE[EMPLOYEE NAME]=$C20),--(T_LEAVE[START DATE]&lt;=AG$7),--(T_LEAVE[END DATE]&gt;=AG$7),ROW(T_LEAVE[LEAVE TYPE]))-ROW(T_LEAVE[#Headers]))))))),"")</f>
        <v/>
      </c>
      <c r="AH20" s="112" t="str">
        <f t="array" ref="AH20">IFERROR(IF(AH$7="","NA",IF(AH$7&lt;INDEX(T_EMP[From Date],ROW($C20)-ROW($C$7)),"NE",IF(AND(INDEX(T_EMP[TERMINATION DATE],ROW($C20)-ROW($C$7))&gt;0,AH$7&gt;INDEX(T_EMP[TERMINATION DATE],ROW($C20)-ROW($C$7))),"NE",IF(NOT(ISERROR(MATCH(AH$7,L_HOLS,0))),"H",IF(INDEX(L_WKNDVAL,WEEKDAY(AH$7,1))=1,"WKND",INDEX(T_LEAVE[LEAVE TYPE],SUMPRODUCT(--(T_LEAVE[EMPLOYEE NAME]=$C20),--(T_LEAVE[START DATE]&lt;=AH$7),--(T_LEAVE[END DATE]&gt;=AH$7),ROW(T_LEAVE[LEAVE TYPE]))-ROW(T_LEAVE[#Headers]))))))),"")</f>
        <v/>
      </c>
      <c r="AI20" s="87"/>
      <c r="AJ20" s="106">
        <f>IF(OR($C20="",AJ$7=""),"",COUNTIFS($D20:$AH20,AJ$7)*INDEX(T_LEAVETYPE[DAY VALUE],1))</f>
        <v>0</v>
      </c>
      <c r="AK20" s="106">
        <f>IF(OR($C20="",AK$7=""),"",COUNTIFS($D20:$AH20,AK$7)*INDEX(T_LEAVETYPE[DAY VALUE],2))</f>
        <v>0</v>
      </c>
      <c r="AL20" s="106">
        <f>IF(OR($C20="",AL$7=""),"",COUNTIFS($D20:$AH20,AL$7)*INDEX(T_LEAVETYPE[DAY VALUE],3))</f>
        <v>0</v>
      </c>
      <c r="AM20" s="106">
        <f>IF(OR($C20="",AM$7=""),"",COUNTIFS($D20:$AH20,AM$7)*INDEX(T_LEAVETYPE[DAY VALUE],4))</f>
        <v>0</v>
      </c>
      <c r="AN20" s="107">
        <f>IF(OR($C20="",AN$7=""),"",COUNTIFS($D20:$AH20,AN$7)*INDEX(T_LEAVETYPE[DAY VALUE],5))</f>
        <v>0</v>
      </c>
      <c r="AO20" s="113">
        <f t="shared" si="2"/>
        <v>0</v>
      </c>
      <c r="AP20" s="114">
        <f t="shared" si="3"/>
        <v>22</v>
      </c>
    </row>
    <row r="21" spans="3:42" x14ac:dyDescent="0.25">
      <c r="C21" s="104" t="str">
        <f>IFERROR(INDEX(T_EMP[EMPLOYEE NAME],ROW(C21)-ROW($C$7)),"")</f>
        <v>Employee14</v>
      </c>
      <c r="D21" s="115" t="str">
        <f t="array" ref="D21">IFERROR(IF(D$7="","NA",IF(D$7&lt;INDEX(T_EMP[From Date],ROW($C21)-ROW($C$7)),"NE",IF(AND(INDEX(T_EMP[TERMINATION DATE],ROW($C21)-ROW($C$7))&gt;0,D$7&gt;INDEX(T_EMP[TERMINATION DATE],ROW($C21)-ROW($C$7))),"NE",IF(NOT(ISERROR(MATCH(D$7,L_HOLS,0))),"H",IF(INDEX(L_WKNDVAL,WEEKDAY(D$7,1))=1,"WKND",INDEX(T_LEAVE[LEAVE TYPE],SUMPRODUCT(--(T_LEAVE[EMPLOYEE NAME]=$C21),--(T_LEAVE[START DATE]&lt;=D$7),--(T_LEAVE[END DATE]&gt;=D$7),ROW(T_LEAVE[LEAVE TYPE]))-ROW(T_LEAVE[#Headers]))))))),"")</f>
        <v>WKND</v>
      </c>
      <c r="E21" s="112" t="str">
        <f t="array" ref="E21">IFERROR(IF(E$7="","NA",IF(E$7&lt;INDEX(T_EMP[From Date],ROW($C21)-ROW($C$7)),"NE",IF(AND(INDEX(T_EMP[TERMINATION DATE],ROW($C21)-ROW($C$7))&gt;0,E$7&gt;INDEX(T_EMP[TERMINATION DATE],ROW($C21)-ROW($C$7))),"NE",IF(NOT(ISERROR(MATCH(E$7,L_HOLS,0))),"H",IF(INDEX(L_WKNDVAL,WEEKDAY(E$7,1))=1,"WKND",INDEX(T_LEAVE[LEAVE TYPE],SUMPRODUCT(--(T_LEAVE[EMPLOYEE NAME]=$C21),--(T_LEAVE[START DATE]&lt;=E$7),--(T_LEAVE[END DATE]&gt;=E$7),ROW(T_LEAVE[LEAVE TYPE]))-ROW(T_LEAVE[#Headers]))))))),"")</f>
        <v/>
      </c>
      <c r="F21" s="112" t="str">
        <f t="array" ref="F21">IFERROR(IF(F$7="","NA",IF(F$7&lt;INDEX(T_EMP[From Date],ROW($C21)-ROW($C$7)),"NE",IF(AND(INDEX(T_EMP[TERMINATION DATE],ROW($C21)-ROW($C$7))&gt;0,F$7&gt;INDEX(T_EMP[TERMINATION DATE],ROW($C21)-ROW($C$7))),"NE",IF(NOT(ISERROR(MATCH(F$7,L_HOLS,0))),"H",IF(INDEX(L_WKNDVAL,WEEKDAY(F$7,1))=1,"WKND",INDEX(T_LEAVE[LEAVE TYPE],SUMPRODUCT(--(T_LEAVE[EMPLOYEE NAME]=$C21),--(T_LEAVE[START DATE]&lt;=F$7),--(T_LEAVE[END DATE]&gt;=F$7),ROW(T_LEAVE[LEAVE TYPE]))-ROW(T_LEAVE[#Headers]))))))),"")</f>
        <v/>
      </c>
      <c r="G21" s="112" t="str">
        <f t="array" ref="G21">IFERROR(IF(G$7="","NA",IF(G$7&lt;INDEX(T_EMP[From Date],ROW($C21)-ROW($C$7)),"NE",IF(AND(INDEX(T_EMP[TERMINATION DATE],ROW($C21)-ROW($C$7))&gt;0,G$7&gt;INDEX(T_EMP[TERMINATION DATE],ROW($C21)-ROW($C$7))),"NE",IF(NOT(ISERROR(MATCH(G$7,L_HOLS,0))),"H",IF(INDEX(L_WKNDVAL,WEEKDAY(G$7,1))=1,"WKND",INDEX(T_LEAVE[LEAVE TYPE],SUMPRODUCT(--(T_LEAVE[EMPLOYEE NAME]=$C21),--(T_LEAVE[START DATE]&lt;=G$7),--(T_LEAVE[END DATE]&gt;=G$7),ROW(T_LEAVE[LEAVE TYPE]))-ROW(T_LEAVE[#Headers]))))))),"")</f>
        <v/>
      </c>
      <c r="H21" s="112" t="str">
        <f t="array" ref="H21">IFERROR(IF(H$7="","NA",IF(H$7&lt;INDEX(T_EMP[From Date],ROW($C21)-ROW($C$7)),"NE",IF(AND(INDEX(T_EMP[TERMINATION DATE],ROW($C21)-ROW($C$7))&gt;0,H$7&gt;INDEX(T_EMP[TERMINATION DATE],ROW($C21)-ROW($C$7))),"NE",IF(NOT(ISERROR(MATCH(H$7,L_HOLS,0))),"H",IF(INDEX(L_WKNDVAL,WEEKDAY(H$7,1))=1,"WKND",INDEX(T_LEAVE[LEAVE TYPE],SUMPRODUCT(--(T_LEAVE[EMPLOYEE NAME]=$C21),--(T_LEAVE[START DATE]&lt;=H$7),--(T_LEAVE[END DATE]&gt;=H$7),ROW(T_LEAVE[LEAVE TYPE]))-ROW(T_LEAVE[#Headers]))))))),"")</f>
        <v/>
      </c>
      <c r="I21" s="112" t="str">
        <f t="array" ref="I21">IFERROR(IF(I$7="","NA",IF(I$7&lt;INDEX(T_EMP[From Date],ROW($C21)-ROW($C$7)),"NE",IF(AND(INDEX(T_EMP[TERMINATION DATE],ROW($C21)-ROW($C$7))&gt;0,I$7&gt;INDEX(T_EMP[TERMINATION DATE],ROW($C21)-ROW($C$7))),"NE",IF(NOT(ISERROR(MATCH(I$7,L_HOLS,0))),"H",IF(INDEX(L_WKNDVAL,WEEKDAY(I$7,1))=1,"WKND",INDEX(T_LEAVE[LEAVE TYPE],SUMPRODUCT(--(T_LEAVE[EMPLOYEE NAME]=$C21),--(T_LEAVE[START DATE]&lt;=I$7),--(T_LEAVE[END DATE]&gt;=I$7),ROW(T_LEAVE[LEAVE TYPE]))-ROW(T_LEAVE[#Headers]))))))),"")</f>
        <v/>
      </c>
      <c r="J21" s="112" t="str">
        <f t="array" ref="J21">IFERROR(IF(J$7="","NA",IF(J$7&lt;INDEX(T_EMP[From Date],ROW($C21)-ROW($C$7)),"NE",IF(AND(INDEX(T_EMP[TERMINATION DATE],ROW($C21)-ROW($C$7))&gt;0,J$7&gt;INDEX(T_EMP[TERMINATION DATE],ROW($C21)-ROW($C$7))),"NE",IF(NOT(ISERROR(MATCH(J$7,L_HOLS,0))),"H",IF(INDEX(L_WKNDVAL,WEEKDAY(J$7,1))=1,"WKND",INDEX(T_LEAVE[LEAVE TYPE],SUMPRODUCT(--(T_LEAVE[EMPLOYEE NAME]=$C21),--(T_LEAVE[START DATE]&lt;=J$7),--(T_LEAVE[END DATE]&gt;=J$7),ROW(T_LEAVE[LEAVE TYPE]))-ROW(T_LEAVE[#Headers]))))))),"")</f>
        <v>WKND</v>
      </c>
      <c r="K21" s="112" t="str">
        <f t="array" ref="K21">IFERROR(IF(K$7="","NA",IF(K$7&lt;INDEX(T_EMP[From Date],ROW($C21)-ROW($C$7)),"NE",IF(AND(INDEX(T_EMP[TERMINATION DATE],ROW($C21)-ROW($C$7))&gt;0,K$7&gt;INDEX(T_EMP[TERMINATION DATE],ROW($C21)-ROW($C$7))),"NE",IF(NOT(ISERROR(MATCH(K$7,L_HOLS,0))),"H",IF(INDEX(L_WKNDVAL,WEEKDAY(K$7,1))=1,"WKND",INDEX(T_LEAVE[LEAVE TYPE],SUMPRODUCT(--(T_LEAVE[EMPLOYEE NAME]=$C21),--(T_LEAVE[START DATE]&lt;=K$7),--(T_LEAVE[END DATE]&gt;=K$7),ROW(T_LEAVE[LEAVE TYPE]))-ROW(T_LEAVE[#Headers]))))))),"")</f>
        <v>WKND</v>
      </c>
      <c r="L21" s="112" t="str">
        <f t="array" ref="L21">IFERROR(IF(L$7="","NA",IF(L$7&lt;INDEX(T_EMP[From Date],ROW($C21)-ROW($C$7)),"NE",IF(AND(INDEX(T_EMP[TERMINATION DATE],ROW($C21)-ROW($C$7))&gt;0,L$7&gt;INDEX(T_EMP[TERMINATION DATE],ROW($C21)-ROW($C$7))),"NE",IF(NOT(ISERROR(MATCH(L$7,L_HOLS,0))),"H",IF(INDEX(L_WKNDVAL,WEEKDAY(L$7,1))=1,"WKND",INDEX(T_LEAVE[LEAVE TYPE],SUMPRODUCT(--(T_LEAVE[EMPLOYEE NAME]=$C21),--(T_LEAVE[START DATE]&lt;=L$7),--(T_LEAVE[END DATE]&gt;=L$7),ROW(T_LEAVE[LEAVE TYPE]))-ROW(T_LEAVE[#Headers]))))))),"")</f>
        <v/>
      </c>
      <c r="M21" s="112" t="str">
        <f t="array" ref="M21">IFERROR(IF(M$7="","NA",IF(M$7&lt;INDEX(T_EMP[From Date],ROW($C21)-ROW($C$7)),"NE",IF(AND(INDEX(T_EMP[TERMINATION DATE],ROW($C21)-ROW($C$7))&gt;0,M$7&gt;INDEX(T_EMP[TERMINATION DATE],ROW($C21)-ROW($C$7))),"NE",IF(NOT(ISERROR(MATCH(M$7,L_HOLS,0))),"H",IF(INDEX(L_WKNDVAL,WEEKDAY(M$7,1))=1,"WKND",INDEX(T_LEAVE[LEAVE TYPE],SUMPRODUCT(--(T_LEAVE[EMPLOYEE NAME]=$C21),--(T_LEAVE[START DATE]&lt;=M$7),--(T_LEAVE[END DATE]&gt;=M$7),ROW(T_LEAVE[LEAVE TYPE]))-ROW(T_LEAVE[#Headers]))))))),"")</f>
        <v/>
      </c>
      <c r="N21" s="112" t="str">
        <f t="array" ref="N21">IFERROR(IF(N$7="","NA",IF(N$7&lt;INDEX(T_EMP[From Date],ROW($C21)-ROW($C$7)),"NE",IF(AND(INDEX(T_EMP[TERMINATION DATE],ROW($C21)-ROW($C$7))&gt;0,N$7&gt;INDEX(T_EMP[TERMINATION DATE],ROW($C21)-ROW($C$7))),"NE",IF(NOT(ISERROR(MATCH(N$7,L_HOLS,0))),"H",IF(INDEX(L_WKNDVAL,WEEKDAY(N$7,1))=1,"WKND",INDEX(T_LEAVE[LEAVE TYPE],SUMPRODUCT(--(T_LEAVE[EMPLOYEE NAME]=$C21),--(T_LEAVE[START DATE]&lt;=N$7),--(T_LEAVE[END DATE]&gt;=N$7),ROW(T_LEAVE[LEAVE TYPE]))-ROW(T_LEAVE[#Headers]))))))),"")</f>
        <v/>
      </c>
      <c r="O21" s="112" t="str">
        <f t="array" ref="O21">IFERROR(IF(O$7="","NA",IF(O$7&lt;INDEX(T_EMP[From Date],ROW($C21)-ROW($C$7)),"NE",IF(AND(INDEX(T_EMP[TERMINATION DATE],ROW($C21)-ROW($C$7))&gt;0,O$7&gt;INDEX(T_EMP[TERMINATION DATE],ROW($C21)-ROW($C$7))),"NE",IF(NOT(ISERROR(MATCH(O$7,L_HOLS,0))),"H",IF(INDEX(L_WKNDVAL,WEEKDAY(O$7,1))=1,"WKND",INDEX(T_LEAVE[LEAVE TYPE],SUMPRODUCT(--(T_LEAVE[EMPLOYEE NAME]=$C21),--(T_LEAVE[START DATE]&lt;=O$7),--(T_LEAVE[END DATE]&gt;=O$7),ROW(T_LEAVE[LEAVE TYPE]))-ROW(T_LEAVE[#Headers]))))))),"")</f>
        <v/>
      </c>
      <c r="P21" s="112" t="str">
        <f t="array" ref="P21">IFERROR(IF(P$7="","NA",IF(P$7&lt;INDEX(T_EMP[From Date],ROW($C21)-ROW($C$7)),"NE",IF(AND(INDEX(T_EMP[TERMINATION DATE],ROW($C21)-ROW($C$7))&gt;0,P$7&gt;INDEX(T_EMP[TERMINATION DATE],ROW($C21)-ROW($C$7))),"NE",IF(NOT(ISERROR(MATCH(P$7,L_HOLS,0))),"H",IF(INDEX(L_WKNDVAL,WEEKDAY(P$7,1))=1,"WKND",INDEX(T_LEAVE[LEAVE TYPE],SUMPRODUCT(--(T_LEAVE[EMPLOYEE NAME]=$C21),--(T_LEAVE[START DATE]&lt;=P$7),--(T_LEAVE[END DATE]&gt;=P$7),ROW(T_LEAVE[LEAVE TYPE]))-ROW(T_LEAVE[#Headers]))))))),"")</f>
        <v/>
      </c>
      <c r="Q21" s="112" t="str">
        <f t="array" ref="Q21">IFERROR(IF(Q$7="","NA",IF(Q$7&lt;INDEX(T_EMP[From Date],ROW($C21)-ROW($C$7)),"NE",IF(AND(INDEX(T_EMP[TERMINATION DATE],ROW($C21)-ROW($C$7))&gt;0,Q$7&gt;INDEX(T_EMP[TERMINATION DATE],ROW($C21)-ROW($C$7))),"NE",IF(NOT(ISERROR(MATCH(Q$7,L_HOLS,0))),"H",IF(INDEX(L_WKNDVAL,WEEKDAY(Q$7,1))=1,"WKND",INDEX(T_LEAVE[LEAVE TYPE],SUMPRODUCT(--(T_LEAVE[EMPLOYEE NAME]=$C21),--(T_LEAVE[START DATE]&lt;=Q$7),--(T_LEAVE[END DATE]&gt;=Q$7),ROW(T_LEAVE[LEAVE TYPE]))-ROW(T_LEAVE[#Headers]))))))),"")</f>
        <v>WKND</v>
      </c>
      <c r="R21" s="112" t="str">
        <f t="array" ref="R21">IFERROR(IF(R$7="","NA",IF(R$7&lt;INDEX(T_EMP[From Date],ROW($C21)-ROW($C$7)),"NE",IF(AND(INDEX(T_EMP[TERMINATION DATE],ROW($C21)-ROW($C$7))&gt;0,R$7&gt;INDEX(T_EMP[TERMINATION DATE],ROW($C21)-ROW($C$7))),"NE",IF(NOT(ISERROR(MATCH(R$7,L_HOLS,0))),"H",IF(INDEX(L_WKNDVAL,WEEKDAY(R$7,1))=1,"WKND",INDEX(T_LEAVE[LEAVE TYPE],SUMPRODUCT(--(T_LEAVE[EMPLOYEE NAME]=$C21),--(T_LEAVE[START DATE]&lt;=R$7),--(T_LEAVE[END DATE]&gt;=R$7),ROW(T_LEAVE[LEAVE TYPE]))-ROW(T_LEAVE[#Headers]))))))),"")</f>
        <v>WKND</v>
      </c>
      <c r="S21" s="112" t="str">
        <f t="array" ref="S21">IFERROR(IF(S$7="","NA",IF(S$7&lt;INDEX(T_EMP[From Date],ROW($C21)-ROW($C$7)),"NE",IF(AND(INDEX(T_EMP[TERMINATION DATE],ROW($C21)-ROW($C$7))&gt;0,S$7&gt;INDEX(T_EMP[TERMINATION DATE],ROW($C21)-ROW($C$7))),"NE",IF(NOT(ISERROR(MATCH(S$7,L_HOLS,0))),"H",IF(INDEX(L_WKNDVAL,WEEKDAY(S$7,1))=1,"WKND",INDEX(T_LEAVE[LEAVE TYPE],SUMPRODUCT(--(T_LEAVE[EMPLOYEE NAME]=$C21),--(T_LEAVE[START DATE]&lt;=S$7),--(T_LEAVE[END DATE]&gt;=S$7),ROW(T_LEAVE[LEAVE TYPE]))-ROW(T_LEAVE[#Headers]))))))),"")</f>
        <v/>
      </c>
      <c r="T21" s="112" t="str">
        <f t="array" ref="T21">IFERROR(IF(T$7="","NA",IF(T$7&lt;INDEX(T_EMP[From Date],ROW($C21)-ROW($C$7)),"NE",IF(AND(INDEX(T_EMP[TERMINATION DATE],ROW($C21)-ROW($C$7))&gt;0,T$7&gt;INDEX(T_EMP[TERMINATION DATE],ROW($C21)-ROW($C$7))),"NE",IF(NOT(ISERROR(MATCH(T$7,L_HOLS,0))),"H",IF(INDEX(L_WKNDVAL,WEEKDAY(T$7,1))=1,"WKND",INDEX(T_LEAVE[LEAVE TYPE],SUMPRODUCT(--(T_LEAVE[EMPLOYEE NAME]=$C21),--(T_LEAVE[START DATE]&lt;=T$7),--(T_LEAVE[END DATE]&gt;=T$7),ROW(T_LEAVE[LEAVE TYPE]))-ROW(T_LEAVE[#Headers]))))))),"")</f>
        <v/>
      </c>
      <c r="U21" s="112" t="str">
        <f t="array" ref="U21">IFERROR(IF(U$7="","NA",IF(U$7&lt;INDEX(T_EMP[From Date],ROW($C21)-ROW($C$7)),"NE",IF(AND(INDEX(T_EMP[TERMINATION DATE],ROW($C21)-ROW($C$7))&gt;0,U$7&gt;INDEX(T_EMP[TERMINATION DATE],ROW($C21)-ROW($C$7))),"NE",IF(NOT(ISERROR(MATCH(U$7,L_HOLS,0))),"H",IF(INDEX(L_WKNDVAL,WEEKDAY(U$7,1))=1,"WKND",INDEX(T_LEAVE[LEAVE TYPE],SUMPRODUCT(--(T_LEAVE[EMPLOYEE NAME]=$C21),--(T_LEAVE[START DATE]&lt;=U$7),--(T_LEAVE[END DATE]&gt;=U$7),ROW(T_LEAVE[LEAVE TYPE]))-ROW(T_LEAVE[#Headers]))))))),"")</f>
        <v/>
      </c>
      <c r="V21" s="112" t="str">
        <f t="array" ref="V21">IFERROR(IF(V$7="","NA",IF(V$7&lt;INDEX(T_EMP[From Date],ROW($C21)-ROW($C$7)),"NE",IF(AND(INDEX(T_EMP[TERMINATION DATE],ROW($C21)-ROW($C$7))&gt;0,V$7&gt;INDEX(T_EMP[TERMINATION DATE],ROW($C21)-ROW($C$7))),"NE",IF(NOT(ISERROR(MATCH(V$7,L_HOLS,0))),"H",IF(INDEX(L_WKNDVAL,WEEKDAY(V$7,1))=1,"WKND",INDEX(T_LEAVE[LEAVE TYPE],SUMPRODUCT(--(T_LEAVE[EMPLOYEE NAME]=$C21),--(T_LEAVE[START DATE]&lt;=V$7),--(T_LEAVE[END DATE]&gt;=V$7),ROW(T_LEAVE[LEAVE TYPE]))-ROW(T_LEAVE[#Headers]))))))),"")</f>
        <v/>
      </c>
      <c r="W21" s="112" t="str">
        <f t="array" ref="W21">IFERROR(IF(W$7="","NA",IF(W$7&lt;INDEX(T_EMP[From Date],ROW($C21)-ROW($C$7)),"NE",IF(AND(INDEX(T_EMP[TERMINATION DATE],ROW($C21)-ROW($C$7))&gt;0,W$7&gt;INDEX(T_EMP[TERMINATION DATE],ROW($C21)-ROW($C$7))),"NE",IF(NOT(ISERROR(MATCH(W$7,L_HOLS,0))),"H",IF(INDEX(L_WKNDVAL,WEEKDAY(W$7,1))=1,"WKND",INDEX(T_LEAVE[LEAVE TYPE],SUMPRODUCT(--(T_LEAVE[EMPLOYEE NAME]=$C21),--(T_LEAVE[START DATE]&lt;=W$7),--(T_LEAVE[END DATE]&gt;=W$7),ROW(T_LEAVE[LEAVE TYPE]))-ROW(T_LEAVE[#Headers]))))))),"")</f>
        <v/>
      </c>
      <c r="X21" s="112" t="str">
        <f t="array" ref="X21">IFERROR(IF(X$7="","NA",IF(X$7&lt;INDEX(T_EMP[From Date],ROW($C21)-ROW($C$7)),"NE",IF(AND(INDEX(T_EMP[TERMINATION DATE],ROW($C21)-ROW($C$7))&gt;0,X$7&gt;INDEX(T_EMP[TERMINATION DATE],ROW($C21)-ROW($C$7))),"NE",IF(NOT(ISERROR(MATCH(X$7,L_HOLS,0))),"H",IF(INDEX(L_WKNDVAL,WEEKDAY(X$7,1))=1,"WKND",INDEX(T_LEAVE[LEAVE TYPE],SUMPRODUCT(--(T_LEAVE[EMPLOYEE NAME]=$C21),--(T_LEAVE[START DATE]&lt;=X$7),--(T_LEAVE[END DATE]&gt;=X$7),ROW(T_LEAVE[LEAVE TYPE]))-ROW(T_LEAVE[#Headers]))))))),"")</f>
        <v>WKND</v>
      </c>
      <c r="Y21" s="112" t="str">
        <f t="array" ref="Y21">IFERROR(IF(Y$7="","NA",IF(Y$7&lt;INDEX(T_EMP[From Date],ROW($C21)-ROW($C$7)),"NE",IF(AND(INDEX(T_EMP[TERMINATION DATE],ROW($C21)-ROW($C$7))&gt;0,Y$7&gt;INDEX(T_EMP[TERMINATION DATE],ROW($C21)-ROW($C$7))),"NE",IF(NOT(ISERROR(MATCH(Y$7,L_HOLS,0))),"H",IF(INDEX(L_WKNDVAL,WEEKDAY(Y$7,1))=1,"WKND",INDEX(T_LEAVE[LEAVE TYPE],SUMPRODUCT(--(T_LEAVE[EMPLOYEE NAME]=$C21),--(T_LEAVE[START DATE]&lt;=Y$7),--(T_LEAVE[END DATE]&gt;=Y$7),ROW(T_LEAVE[LEAVE TYPE]))-ROW(T_LEAVE[#Headers]))))))),"")</f>
        <v>WKND</v>
      </c>
      <c r="Z21" s="112" t="str">
        <f t="array" ref="Z21">IFERROR(IF(Z$7="","NA",IF(Z$7&lt;INDEX(T_EMP[From Date],ROW($C21)-ROW($C$7)),"NE",IF(AND(INDEX(T_EMP[TERMINATION DATE],ROW($C21)-ROW($C$7))&gt;0,Z$7&gt;INDEX(T_EMP[TERMINATION DATE],ROW($C21)-ROW($C$7))),"NE",IF(NOT(ISERROR(MATCH(Z$7,L_HOLS,0))),"H",IF(INDEX(L_WKNDVAL,WEEKDAY(Z$7,1))=1,"WKND",INDEX(T_LEAVE[LEAVE TYPE],SUMPRODUCT(--(T_LEAVE[EMPLOYEE NAME]=$C21),--(T_LEAVE[START DATE]&lt;=Z$7),--(T_LEAVE[END DATE]&gt;=Z$7),ROW(T_LEAVE[LEAVE TYPE]))-ROW(T_LEAVE[#Headers]))))))),"")</f>
        <v/>
      </c>
      <c r="AA21" s="112" t="str">
        <f t="array" ref="AA21">IFERROR(IF(AA$7="","NA",IF(AA$7&lt;INDEX(T_EMP[From Date],ROW($C21)-ROW($C$7)),"NE",IF(AND(INDEX(T_EMP[TERMINATION DATE],ROW($C21)-ROW($C$7))&gt;0,AA$7&gt;INDEX(T_EMP[TERMINATION DATE],ROW($C21)-ROW($C$7))),"NE",IF(NOT(ISERROR(MATCH(AA$7,L_HOLS,0))),"H",IF(INDEX(L_WKNDVAL,WEEKDAY(AA$7,1))=1,"WKND",INDEX(T_LEAVE[LEAVE TYPE],SUMPRODUCT(--(T_LEAVE[EMPLOYEE NAME]=$C21),--(T_LEAVE[START DATE]&lt;=AA$7),--(T_LEAVE[END DATE]&gt;=AA$7),ROW(T_LEAVE[LEAVE TYPE]))-ROW(T_LEAVE[#Headers]))))))),"")</f>
        <v/>
      </c>
      <c r="AB21" s="112" t="str">
        <f t="array" ref="AB21">IFERROR(IF(AB$7="","NA",IF(AB$7&lt;INDEX(T_EMP[From Date],ROW($C21)-ROW($C$7)),"NE",IF(AND(INDEX(T_EMP[TERMINATION DATE],ROW($C21)-ROW($C$7))&gt;0,AB$7&gt;INDEX(T_EMP[TERMINATION DATE],ROW($C21)-ROW($C$7))),"NE",IF(NOT(ISERROR(MATCH(AB$7,L_HOLS,0))),"H",IF(INDEX(L_WKNDVAL,WEEKDAY(AB$7,1))=1,"WKND",INDEX(T_LEAVE[LEAVE TYPE],SUMPRODUCT(--(T_LEAVE[EMPLOYEE NAME]=$C21),--(T_LEAVE[START DATE]&lt;=AB$7),--(T_LEAVE[END DATE]&gt;=AB$7),ROW(T_LEAVE[LEAVE TYPE]))-ROW(T_LEAVE[#Headers]))))))),"")</f>
        <v/>
      </c>
      <c r="AC21" s="112" t="str">
        <f t="array" ref="AC21">IFERROR(IF(AC$7="","NA",IF(AC$7&lt;INDEX(T_EMP[From Date],ROW($C21)-ROW($C$7)),"NE",IF(AND(INDEX(T_EMP[TERMINATION DATE],ROW($C21)-ROW($C$7))&gt;0,AC$7&gt;INDEX(T_EMP[TERMINATION DATE],ROW($C21)-ROW($C$7))),"NE",IF(NOT(ISERROR(MATCH(AC$7,L_HOLS,0))),"H",IF(INDEX(L_WKNDVAL,WEEKDAY(AC$7,1))=1,"WKND",INDEX(T_LEAVE[LEAVE TYPE],SUMPRODUCT(--(T_LEAVE[EMPLOYEE NAME]=$C21),--(T_LEAVE[START DATE]&lt;=AC$7),--(T_LEAVE[END DATE]&gt;=AC$7),ROW(T_LEAVE[LEAVE TYPE]))-ROW(T_LEAVE[#Headers]))))))),"")</f>
        <v/>
      </c>
      <c r="AD21" s="112" t="str">
        <f t="array" ref="AD21">IFERROR(IF(AD$7="","NA",IF(AD$7&lt;INDEX(T_EMP[From Date],ROW($C21)-ROW($C$7)),"NE",IF(AND(INDEX(T_EMP[TERMINATION DATE],ROW($C21)-ROW($C$7))&gt;0,AD$7&gt;INDEX(T_EMP[TERMINATION DATE],ROW($C21)-ROW($C$7))),"NE",IF(NOT(ISERROR(MATCH(AD$7,L_HOLS,0))),"H",IF(INDEX(L_WKNDVAL,WEEKDAY(AD$7,1))=1,"WKND",INDEX(T_LEAVE[LEAVE TYPE],SUMPRODUCT(--(T_LEAVE[EMPLOYEE NAME]=$C21),--(T_LEAVE[START DATE]&lt;=AD$7),--(T_LEAVE[END DATE]&gt;=AD$7),ROW(T_LEAVE[LEAVE TYPE]))-ROW(T_LEAVE[#Headers]))))))),"")</f>
        <v/>
      </c>
      <c r="AE21" s="112" t="str">
        <f t="array" ref="AE21">IFERROR(IF(AE$7="","NA",IF(AE$7&lt;INDEX(T_EMP[From Date],ROW($C21)-ROW($C$7)),"NE",IF(AND(INDEX(T_EMP[TERMINATION DATE],ROW($C21)-ROW($C$7))&gt;0,AE$7&gt;INDEX(T_EMP[TERMINATION DATE],ROW($C21)-ROW($C$7))),"NE",IF(NOT(ISERROR(MATCH(AE$7,L_HOLS,0))),"H",IF(INDEX(L_WKNDVAL,WEEKDAY(AE$7,1))=1,"WKND",INDEX(T_LEAVE[LEAVE TYPE],SUMPRODUCT(--(T_LEAVE[EMPLOYEE NAME]=$C21),--(T_LEAVE[START DATE]&lt;=AE$7),--(T_LEAVE[END DATE]&gt;=AE$7),ROW(T_LEAVE[LEAVE TYPE]))-ROW(T_LEAVE[#Headers]))))))),"")</f>
        <v>WKND</v>
      </c>
      <c r="AF21" s="112" t="str">
        <f t="array" ref="AF21">IFERROR(IF(AF$7="","NA",IF(AF$7&lt;INDEX(T_EMP[From Date],ROW($C21)-ROW($C$7)),"NE",IF(AND(INDEX(T_EMP[TERMINATION DATE],ROW($C21)-ROW($C$7))&gt;0,AF$7&gt;INDEX(T_EMP[TERMINATION DATE],ROW($C21)-ROW($C$7))),"NE",IF(NOT(ISERROR(MATCH(AF$7,L_HOLS,0))),"H",IF(INDEX(L_WKNDVAL,WEEKDAY(AF$7,1))=1,"WKND",INDEX(T_LEAVE[LEAVE TYPE],SUMPRODUCT(--(T_LEAVE[EMPLOYEE NAME]=$C21),--(T_LEAVE[START DATE]&lt;=AF$7),--(T_LEAVE[END DATE]&gt;=AF$7),ROW(T_LEAVE[LEAVE TYPE]))-ROW(T_LEAVE[#Headers]))))))),"")</f>
        <v>WKND</v>
      </c>
      <c r="AG21" s="112" t="str">
        <f t="array" ref="AG21">IFERROR(IF(AG$7="","NA",IF(AG$7&lt;INDEX(T_EMP[From Date],ROW($C21)-ROW($C$7)),"NE",IF(AND(INDEX(T_EMP[TERMINATION DATE],ROW($C21)-ROW($C$7))&gt;0,AG$7&gt;INDEX(T_EMP[TERMINATION DATE],ROW($C21)-ROW($C$7))),"NE",IF(NOT(ISERROR(MATCH(AG$7,L_HOLS,0))),"H",IF(INDEX(L_WKNDVAL,WEEKDAY(AG$7,1))=1,"WKND",INDEX(T_LEAVE[LEAVE TYPE],SUMPRODUCT(--(T_LEAVE[EMPLOYEE NAME]=$C21),--(T_LEAVE[START DATE]&lt;=AG$7),--(T_LEAVE[END DATE]&gt;=AG$7),ROW(T_LEAVE[LEAVE TYPE]))-ROW(T_LEAVE[#Headers]))))))),"")</f>
        <v/>
      </c>
      <c r="AH21" s="112" t="str">
        <f t="array" ref="AH21">IFERROR(IF(AH$7="","NA",IF(AH$7&lt;INDEX(T_EMP[From Date],ROW($C21)-ROW($C$7)),"NE",IF(AND(INDEX(T_EMP[TERMINATION DATE],ROW($C21)-ROW($C$7))&gt;0,AH$7&gt;INDEX(T_EMP[TERMINATION DATE],ROW($C21)-ROW($C$7))),"NE",IF(NOT(ISERROR(MATCH(AH$7,L_HOLS,0))),"H",IF(INDEX(L_WKNDVAL,WEEKDAY(AH$7,1))=1,"WKND",INDEX(T_LEAVE[LEAVE TYPE],SUMPRODUCT(--(T_LEAVE[EMPLOYEE NAME]=$C21),--(T_LEAVE[START DATE]&lt;=AH$7),--(T_LEAVE[END DATE]&gt;=AH$7),ROW(T_LEAVE[LEAVE TYPE]))-ROW(T_LEAVE[#Headers]))))))),"")</f>
        <v/>
      </c>
      <c r="AI21" s="87"/>
      <c r="AJ21" s="106">
        <f>IF(OR($C21="",AJ$7=""),"",COUNTIFS($D21:$AH21,AJ$7)*INDEX(T_LEAVETYPE[DAY VALUE],1))</f>
        <v>0</v>
      </c>
      <c r="AK21" s="106">
        <f>IF(OR($C21="",AK$7=""),"",COUNTIFS($D21:$AH21,AK$7)*INDEX(T_LEAVETYPE[DAY VALUE],2))</f>
        <v>0</v>
      </c>
      <c r="AL21" s="106">
        <f>IF(OR($C21="",AL$7=""),"",COUNTIFS($D21:$AH21,AL$7)*INDEX(T_LEAVETYPE[DAY VALUE],3))</f>
        <v>0</v>
      </c>
      <c r="AM21" s="106">
        <f>IF(OR($C21="",AM$7=""),"",COUNTIFS($D21:$AH21,AM$7)*INDEX(T_LEAVETYPE[DAY VALUE],4))</f>
        <v>0</v>
      </c>
      <c r="AN21" s="107">
        <f>IF(OR($C21="",AN$7=""),"",COUNTIFS($D21:$AH21,AN$7)*INDEX(T_LEAVETYPE[DAY VALUE],5))</f>
        <v>0</v>
      </c>
      <c r="AO21" s="113">
        <f t="shared" si="2"/>
        <v>0</v>
      </c>
      <c r="AP21" s="114">
        <f t="shared" si="3"/>
        <v>22</v>
      </c>
    </row>
    <row r="22" spans="3:42" x14ac:dyDescent="0.25">
      <c r="C22" s="104" t="str">
        <f>IFERROR(INDEX(T_EMP[EMPLOYEE NAME],ROW(C22)-ROW($C$7)),"")</f>
        <v>Employee15</v>
      </c>
      <c r="D22" s="115" t="str">
        <f t="array" ref="D22">IFERROR(IF(D$7="","NA",IF(D$7&lt;INDEX(T_EMP[From Date],ROW($C22)-ROW($C$7)),"NE",IF(AND(INDEX(T_EMP[TERMINATION DATE],ROW($C22)-ROW($C$7))&gt;0,D$7&gt;INDEX(T_EMP[TERMINATION DATE],ROW($C22)-ROW($C$7))),"NE",IF(NOT(ISERROR(MATCH(D$7,L_HOLS,0))),"H",IF(INDEX(L_WKNDVAL,WEEKDAY(D$7,1))=1,"WKND",INDEX(T_LEAVE[LEAVE TYPE],SUMPRODUCT(--(T_LEAVE[EMPLOYEE NAME]=$C22),--(T_LEAVE[START DATE]&lt;=D$7),--(T_LEAVE[END DATE]&gt;=D$7),ROW(T_LEAVE[LEAVE TYPE]))-ROW(T_LEAVE[#Headers]))))))),"")</f>
        <v>WKND</v>
      </c>
      <c r="E22" s="112" t="str">
        <f t="array" ref="E22">IFERROR(IF(E$7="","NA",IF(E$7&lt;INDEX(T_EMP[From Date],ROW($C22)-ROW($C$7)),"NE",IF(AND(INDEX(T_EMP[TERMINATION DATE],ROW($C22)-ROW($C$7))&gt;0,E$7&gt;INDEX(T_EMP[TERMINATION DATE],ROW($C22)-ROW($C$7))),"NE",IF(NOT(ISERROR(MATCH(E$7,L_HOLS,0))),"H",IF(INDEX(L_WKNDVAL,WEEKDAY(E$7,1))=1,"WKND",INDEX(T_LEAVE[LEAVE TYPE],SUMPRODUCT(--(T_LEAVE[EMPLOYEE NAME]=$C22),--(T_LEAVE[START DATE]&lt;=E$7),--(T_LEAVE[END DATE]&gt;=E$7),ROW(T_LEAVE[LEAVE TYPE]))-ROW(T_LEAVE[#Headers]))))))),"")</f>
        <v/>
      </c>
      <c r="F22" s="112" t="str">
        <f t="array" ref="F22">IFERROR(IF(F$7="","NA",IF(F$7&lt;INDEX(T_EMP[From Date],ROW($C22)-ROW($C$7)),"NE",IF(AND(INDEX(T_EMP[TERMINATION DATE],ROW($C22)-ROW($C$7))&gt;0,F$7&gt;INDEX(T_EMP[TERMINATION DATE],ROW($C22)-ROW($C$7))),"NE",IF(NOT(ISERROR(MATCH(F$7,L_HOLS,0))),"H",IF(INDEX(L_WKNDVAL,WEEKDAY(F$7,1))=1,"WKND",INDEX(T_LEAVE[LEAVE TYPE],SUMPRODUCT(--(T_LEAVE[EMPLOYEE NAME]=$C22),--(T_LEAVE[START DATE]&lt;=F$7),--(T_LEAVE[END DATE]&gt;=F$7),ROW(T_LEAVE[LEAVE TYPE]))-ROW(T_LEAVE[#Headers]))))))),"")</f>
        <v/>
      </c>
      <c r="G22" s="112" t="str">
        <f t="array" ref="G22">IFERROR(IF(G$7="","NA",IF(G$7&lt;INDEX(T_EMP[From Date],ROW($C22)-ROW($C$7)),"NE",IF(AND(INDEX(T_EMP[TERMINATION DATE],ROW($C22)-ROW($C$7))&gt;0,G$7&gt;INDEX(T_EMP[TERMINATION DATE],ROW($C22)-ROW($C$7))),"NE",IF(NOT(ISERROR(MATCH(G$7,L_HOLS,0))),"H",IF(INDEX(L_WKNDVAL,WEEKDAY(G$7,1))=1,"WKND",INDEX(T_LEAVE[LEAVE TYPE],SUMPRODUCT(--(T_LEAVE[EMPLOYEE NAME]=$C22),--(T_LEAVE[START DATE]&lt;=G$7),--(T_LEAVE[END DATE]&gt;=G$7),ROW(T_LEAVE[LEAVE TYPE]))-ROW(T_LEAVE[#Headers]))))))),"")</f>
        <v/>
      </c>
      <c r="H22" s="112" t="str">
        <f t="array" ref="H22">IFERROR(IF(H$7="","NA",IF(H$7&lt;INDEX(T_EMP[From Date],ROW($C22)-ROW($C$7)),"NE",IF(AND(INDEX(T_EMP[TERMINATION DATE],ROW($C22)-ROW($C$7))&gt;0,H$7&gt;INDEX(T_EMP[TERMINATION DATE],ROW($C22)-ROW($C$7))),"NE",IF(NOT(ISERROR(MATCH(H$7,L_HOLS,0))),"H",IF(INDEX(L_WKNDVAL,WEEKDAY(H$7,1))=1,"WKND",INDEX(T_LEAVE[LEAVE TYPE],SUMPRODUCT(--(T_LEAVE[EMPLOYEE NAME]=$C22),--(T_LEAVE[START DATE]&lt;=H$7),--(T_LEAVE[END DATE]&gt;=H$7),ROW(T_LEAVE[LEAVE TYPE]))-ROW(T_LEAVE[#Headers]))))))),"")</f>
        <v/>
      </c>
      <c r="I22" s="112" t="str">
        <f t="array" ref="I22">IFERROR(IF(I$7="","NA",IF(I$7&lt;INDEX(T_EMP[From Date],ROW($C22)-ROW($C$7)),"NE",IF(AND(INDEX(T_EMP[TERMINATION DATE],ROW($C22)-ROW($C$7))&gt;0,I$7&gt;INDEX(T_EMP[TERMINATION DATE],ROW($C22)-ROW($C$7))),"NE",IF(NOT(ISERROR(MATCH(I$7,L_HOLS,0))),"H",IF(INDEX(L_WKNDVAL,WEEKDAY(I$7,1))=1,"WKND",INDEX(T_LEAVE[LEAVE TYPE],SUMPRODUCT(--(T_LEAVE[EMPLOYEE NAME]=$C22),--(T_LEAVE[START DATE]&lt;=I$7),--(T_LEAVE[END DATE]&gt;=I$7),ROW(T_LEAVE[LEAVE TYPE]))-ROW(T_LEAVE[#Headers]))))))),"")</f>
        <v/>
      </c>
      <c r="J22" s="112" t="str">
        <f t="array" ref="J22">IFERROR(IF(J$7="","NA",IF(J$7&lt;INDEX(T_EMP[From Date],ROW($C22)-ROW($C$7)),"NE",IF(AND(INDEX(T_EMP[TERMINATION DATE],ROW($C22)-ROW($C$7))&gt;0,J$7&gt;INDEX(T_EMP[TERMINATION DATE],ROW($C22)-ROW($C$7))),"NE",IF(NOT(ISERROR(MATCH(J$7,L_HOLS,0))),"H",IF(INDEX(L_WKNDVAL,WEEKDAY(J$7,1))=1,"WKND",INDEX(T_LEAVE[LEAVE TYPE],SUMPRODUCT(--(T_LEAVE[EMPLOYEE NAME]=$C22),--(T_LEAVE[START DATE]&lt;=J$7),--(T_LEAVE[END DATE]&gt;=J$7),ROW(T_LEAVE[LEAVE TYPE]))-ROW(T_LEAVE[#Headers]))))))),"")</f>
        <v>WKND</v>
      </c>
      <c r="K22" s="112" t="str">
        <f t="array" ref="K22">IFERROR(IF(K$7="","NA",IF(K$7&lt;INDEX(T_EMP[From Date],ROW($C22)-ROW($C$7)),"NE",IF(AND(INDEX(T_EMP[TERMINATION DATE],ROW($C22)-ROW($C$7))&gt;0,K$7&gt;INDEX(T_EMP[TERMINATION DATE],ROW($C22)-ROW($C$7))),"NE",IF(NOT(ISERROR(MATCH(K$7,L_HOLS,0))),"H",IF(INDEX(L_WKNDVAL,WEEKDAY(K$7,1))=1,"WKND",INDEX(T_LEAVE[LEAVE TYPE],SUMPRODUCT(--(T_LEAVE[EMPLOYEE NAME]=$C22),--(T_LEAVE[START DATE]&lt;=K$7),--(T_LEAVE[END DATE]&gt;=K$7),ROW(T_LEAVE[LEAVE TYPE]))-ROW(T_LEAVE[#Headers]))))))),"")</f>
        <v>WKND</v>
      </c>
      <c r="L22" s="112" t="str">
        <f t="array" ref="L22">IFERROR(IF(L$7="","NA",IF(L$7&lt;INDEX(T_EMP[From Date],ROW($C22)-ROW($C$7)),"NE",IF(AND(INDEX(T_EMP[TERMINATION DATE],ROW($C22)-ROW($C$7))&gt;0,L$7&gt;INDEX(T_EMP[TERMINATION DATE],ROW($C22)-ROW($C$7))),"NE",IF(NOT(ISERROR(MATCH(L$7,L_HOLS,0))),"H",IF(INDEX(L_WKNDVAL,WEEKDAY(L$7,1))=1,"WKND",INDEX(T_LEAVE[LEAVE TYPE],SUMPRODUCT(--(T_LEAVE[EMPLOYEE NAME]=$C22),--(T_LEAVE[START DATE]&lt;=L$7),--(T_LEAVE[END DATE]&gt;=L$7),ROW(T_LEAVE[LEAVE TYPE]))-ROW(T_LEAVE[#Headers]))))))),"")</f>
        <v/>
      </c>
      <c r="M22" s="112" t="str">
        <f t="array" ref="M22">IFERROR(IF(M$7="","NA",IF(M$7&lt;INDEX(T_EMP[From Date],ROW($C22)-ROW($C$7)),"NE",IF(AND(INDEX(T_EMP[TERMINATION DATE],ROW($C22)-ROW($C$7))&gt;0,M$7&gt;INDEX(T_EMP[TERMINATION DATE],ROW($C22)-ROW($C$7))),"NE",IF(NOT(ISERROR(MATCH(M$7,L_HOLS,0))),"H",IF(INDEX(L_WKNDVAL,WEEKDAY(M$7,1))=1,"WKND",INDEX(T_LEAVE[LEAVE TYPE],SUMPRODUCT(--(T_LEAVE[EMPLOYEE NAME]=$C22),--(T_LEAVE[START DATE]&lt;=M$7),--(T_LEAVE[END DATE]&gt;=M$7),ROW(T_LEAVE[LEAVE TYPE]))-ROW(T_LEAVE[#Headers]))))))),"")</f>
        <v/>
      </c>
      <c r="N22" s="112" t="str">
        <f t="array" ref="N22">IFERROR(IF(N$7="","NA",IF(N$7&lt;INDEX(T_EMP[From Date],ROW($C22)-ROW($C$7)),"NE",IF(AND(INDEX(T_EMP[TERMINATION DATE],ROW($C22)-ROW($C$7))&gt;0,N$7&gt;INDEX(T_EMP[TERMINATION DATE],ROW($C22)-ROW($C$7))),"NE",IF(NOT(ISERROR(MATCH(N$7,L_HOLS,0))),"H",IF(INDEX(L_WKNDVAL,WEEKDAY(N$7,1))=1,"WKND",INDEX(T_LEAVE[LEAVE TYPE],SUMPRODUCT(--(T_LEAVE[EMPLOYEE NAME]=$C22),--(T_LEAVE[START DATE]&lt;=N$7),--(T_LEAVE[END DATE]&gt;=N$7),ROW(T_LEAVE[LEAVE TYPE]))-ROW(T_LEAVE[#Headers]))))))),"")</f>
        <v/>
      </c>
      <c r="O22" s="112" t="str">
        <f t="array" ref="O22">IFERROR(IF(O$7="","NA",IF(O$7&lt;INDEX(T_EMP[From Date],ROW($C22)-ROW($C$7)),"NE",IF(AND(INDEX(T_EMP[TERMINATION DATE],ROW($C22)-ROW($C$7))&gt;0,O$7&gt;INDEX(T_EMP[TERMINATION DATE],ROW($C22)-ROW($C$7))),"NE",IF(NOT(ISERROR(MATCH(O$7,L_HOLS,0))),"H",IF(INDEX(L_WKNDVAL,WEEKDAY(O$7,1))=1,"WKND",INDEX(T_LEAVE[LEAVE TYPE],SUMPRODUCT(--(T_LEAVE[EMPLOYEE NAME]=$C22),--(T_LEAVE[START DATE]&lt;=O$7),--(T_LEAVE[END DATE]&gt;=O$7),ROW(T_LEAVE[LEAVE TYPE]))-ROW(T_LEAVE[#Headers]))))))),"")</f>
        <v/>
      </c>
      <c r="P22" s="112" t="str">
        <f t="array" ref="P22">IFERROR(IF(P$7="","NA",IF(P$7&lt;INDEX(T_EMP[From Date],ROW($C22)-ROW($C$7)),"NE",IF(AND(INDEX(T_EMP[TERMINATION DATE],ROW($C22)-ROW($C$7))&gt;0,P$7&gt;INDEX(T_EMP[TERMINATION DATE],ROW($C22)-ROW($C$7))),"NE",IF(NOT(ISERROR(MATCH(P$7,L_HOLS,0))),"H",IF(INDEX(L_WKNDVAL,WEEKDAY(P$7,1))=1,"WKND",INDEX(T_LEAVE[LEAVE TYPE],SUMPRODUCT(--(T_LEAVE[EMPLOYEE NAME]=$C22),--(T_LEAVE[START DATE]&lt;=P$7),--(T_LEAVE[END DATE]&gt;=P$7),ROW(T_LEAVE[LEAVE TYPE]))-ROW(T_LEAVE[#Headers]))))))),"")</f>
        <v/>
      </c>
      <c r="Q22" s="112" t="str">
        <f t="array" ref="Q22">IFERROR(IF(Q$7="","NA",IF(Q$7&lt;INDEX(T_EMP[From Date],ROW($C22)-ROW($C$7)),"NE",IF(AND(INDEX(T_EMP[TERMINATION DATE],ROW($C22)-ROW($C$7))&gt;0,Q$7&gt;INDEX(T_EMP[TERMINATION DATE],ROW($C22)-ROW($C$7))),"NE",IF(NOT(ISERROR(MATCH(Q$7,L_HOLS,0))),"H",IF(INDEX(L_WKNDVAL,WEEKDAY(Q$7,1))=1,"WKND",INDEX(T_LEAVE[LEAVE TYPE],SUMPRODUCT(--(T_LEAVE[EMPLOYEE NAME]=$C22),--(T_LEAVE[START DATE]&lt;=Q$7),--(T_LEAVE[END DATE]&gt;=Q$7),ROW(T_LEAVE[LEAVE TYPE]))-ROW(T_LEAVE[#Headers]))))))),"")</f>
        <v>WKND</v>
      </c>
      <c r="R22" s="112" t="str">
        <f t="array" ref="R22">IFERROR(IF(R$7="","NA",IF(R$7&lt;INDEX(T_EMP[From Date],ROW($C22)-ROW($C$7)),"NE",IF(AND(INDEX(T_EMP[TERMINATION DATE],ROW($C22)-ROW($C$7))&gt;0,R$7&gt;INDEX(T_EMP[TERMINATION DATE],ROW($C22)-ROW($C$7))),"NE",IF(NOT(ISERROR(MATCH(R$7,L_HOLS,0))),"H",IF(INDEX(L_WKNDVAL,WEEKDAY(R$7,1))=1,"WKND",INDEX(T_LEAVE[LEAVE TYPE],SUMPRODUCT(--(T_LEAVE[EMPLOYEE NAME]=$C22),--(T_LEAVE[START DATE]&lt;=R$7),--(T_LEAVE[END DATE]&gt;=R$7),ROW(T_LEAVE[LEAVE TYPE]))-ROW(T_LEAVE[#Headers]))))))),"")</f>
        <v>WKND</v>
      </c>
      <c r="S22" s="112" t="str">
        <f t="array" ref="S22">IFERROR(IF(S$7="","NA",IF(S$7&lt;INDEX(T_EMP[From Date],ROW($C22)-ROW($C$7)),"NE",IF(AND(INDEX(T_EMP[TERMINATION DATE],ROW($C22)-ROW($C$7))&gt;0,S$7&gt;INDEX(T_EMP[TERMINATION DATE],ROW($C22)-ROW($C$7))),"NE",IF(NOT(ISERROR(MATCH(S$7,L_HOLS,0))),"H",IF(INDEX(L_WKNDVAL,WEEKDAY(S$7,1))=1,"WKND",INDEX(T_LEAVE[LEAVE TYPE],SUMPRODUCT(--(T_LEAVE[EMPLOYEE NAME]=$C22),--(T_LEAVE[START DATE]&lt;=S$7),--(T_LEAVE[END DATE]&gt;=S$7),ROW(T_LEAVE[LEAVE TYPE]))-ROW(T_LEAVE[#Headers]))))))),"")</f>
        <v/>
      </c>
      <c r="T22" s="112" t="str">
        <f t="array" ref="T22">IFERROR(IF(T$7="","NA",IF(T$7&lt;INDEX(T_EMP[From Date],ROW($C22)-ROW($C$7)),"NE",IF(AND(INDEX(T_EMP[TERMINATION DATE],ROW($C22)-ROW($C$7))&gt;0,T$7&gt;INDEX(T_EMP[TERMINATION DATE],ROW($C22)-ROW($C$7))),"NE",IF(NOT(ISERROR(MATCH(T$7,L_HOLS,0))),"H",IF(INDEX(L_WKNDVAL,WEEKDAY(T$7,1))=1,"WKND",INDEX(T_LEAVE[LEAVE TYPE],SUMPRODUCT(--(T_LEAVE[EMPLOYEE NAME]=$C22),--(T_LEAVE[START DATE]&lt;=T$7),--(T_LEAVE[END DATE]&gt;=T$7),ROW(T_LEAVE[LEAVE TYPE]))-ROW(T_LEAVE[#Headers]))))))),"")</f>
        <v/>
      </c>
      <c r="U22" s="112" t="str">
        <f t="array" ref="U22">IFERROR(IF(U$7="","NA",IF(U$7&lt;INDEX(T_EMP[From Date],ROW($C22)-ROW($C$7)),"NE",IF(AND(INDEX(T_EMP[TERMINATION DATE],ROW($C22)-ROW($C$7))&gt;0,U$7&gt;INDEX(T_EMP[TERMINATION DATE],ROW($C22)-ROW($C$7))),"NE",IF(NOT(ISERROR(MATCH(U$7,L_HOLS,0))),"H",IF(INDEX(L_WKNDVAL,WEEKDAY(U$7,1))=1,"WKND",INDEX(T_LEAVE[LEAVE TYPE],SUMPRODUCT(--(T_LEAVE[EMPLOYEE NAME]=$C22),--(T_LEAVE[START DATE]&lt;=U$7),--(T_LEAVE[END DATE]&gt;=U$7),ROW(T_LEAVE[LEAVE TYPE]))-ROW(T_LEAVE[#Headers]))))))),"")</f>
        <v/>
      </c>
      <c r="V22" s="112" t="str">
        <f t="array" ref="V22">IFERROR(IF(V$7="","NA",IF(V$7&lt;INDEX(T_EMP[From Date],ROW($C22)-ROW($C$7)),"NE",IF(AND(INDEX(T_EMP[TERMINATION DATE],ROW($C22)-ROW($C$7))&gt;0,V$7&gt;INDEX(T_EMP[TERMINATION DATE],ROW($C22)-ROW($C$7))),"NE",IF(NOT(ISERROR(MATCH(V$7,L_HOLS,0))),"H",IF(INDEX(L_WKNDVAL,WEEKDAY(V$7,1))=1,"WKND",INDEX(T_LEAVE[LEAVE TYPE],SUMPRODUCT(--(T_LEAVE[EMPLOYEE NAME]=$C22),--(T_LEAVE[START DATE]&lt;=V$7),--(T_LEAVE[END DATE]&gt;=V$7),ROW(T_LEAVE[LEAVE TYPE]))-ROW(T_LEAVE[#Headers]))))))),"")</f>
        <v/>
      </c>
      <c r="W22" s="112" t="str">
        <f t="array" ref="W22">IFERROR(IF(W$7="","NA",IF(W$7&lt;INDEX(T_EMP[From Date],ROW($C22)-ROW($C$7)),"NE",IF(AND(INDEX(T_EMP[TERMINATION DATE],ROW($C22)-ROW($C$7))&gt;0,W$7&gt;INDEX(T_EMP[TERMINATION DATE],ROW($C22)-ROW($C$7))),"NE",IF(NOT(ISERROR(MATCH(W$7,L_HOLS,0))),"H",IF(INDEX(L_WKNDVAL,WEEKDAY(W$7,1))=1,"WKND",INDEX(T_LEAVE[LEAVE TYPE],SUMPRODUCT(--(T_LEAVE[EMPLOYEE NAME]=$C22),--(T_LEAVE[START DATE]&lt;=W$7),--(T_LEAVE[END DATE]&gt;=W$7),ROW(T_LEAVE[LEAVE TYPE]))-ROW(T_LEAVE[#Headers]))))))),"")</f>
        <v/>
      </c>
      <c r="X22" s="112" t="str">
        <f t="array" ref="X22">IFERROR(IF(X$7="","NA",IF(X$7&lt;INDEX(T_EMP[From Date],ROW($C22)-ROW($C$7)),"NE",IF(AND(INDEX(T_EMP[TERMINATION DATE],ROW($C22)-ROW($C$7))&gt;0,X$7&gt;INDEX(T_EMP[TERMINATION DATE],ROW($C22)-ROW($C$7))),"NE",IF(NOT(ISERROR(MATCH(X$7,L_HOLS,0))),"H",IF(INDEX(L_WKNDVAL,WEEKDAY(X$7,1))=1,"WKND",INDEX(T_LEAVE[LEAVE TYPE],SUMPRODUCT(--(T_LEAVE[EMPLOYEE NAME]=$C22),--(T_LEAVE[START DATE]&lt;=X$7),--(T_LEAVE[END DATE]&gt;=X$7),ROW(T_LEAVE[LEAVE TYPE]))-ROW(T_LEAVE[#Headers]))))))),"")</f>
        <v>WKND</v>
      </c>
      <c r="Y22" s="112" t="str">
        <f t="array" ref="Y22">IFERROR(IF(Y$7="","NA",IF(Y$7&lt;INDEX(T_EMP[From Date],ROW($C22)-ROW($C$7)),"NE",IF(AND(INDEX(T_EMP[TERMINATION DATE],ROW($C22)-ROW($C$7))&gt;0,Y$7&gt;INDEX(T_EMP[TERMINATION DATE],ROW($C22)-ROW($C$7))),"NE",IF(NOT(ISERROR(MATCH(Y$7,L_HOLS,0))),"H",IF(INDEX(L_WKNDVAL,WEEKDAY(Y$7,1))=1,"WKND",INDEX(T_LEAVE[LEAVE TYPE],SUMPRODUCT(--(T_LEAVE[EMPLOYEE NAME]=$C22),--(T_LEAVE[START DATE]&lt;=Y$7),--(T_LEAVE[END DATE]&gt;=Y$7),ROW(T_LEAVE[LEAVE TYPE]))-ROW(T_LEAVE[#Headers]))))))),"")</f>
        <v>WKND</v>
      </c>
      <c r="Z22" s="112" t="str">
        <f t="array" ref="Z22">IFERROR(IF(Z$7="","NA",IF(Z$7&lt;INDEX(T_EMP[From Date],ROW($C22)-ROW($C$7)),"NE",IF(AND(INDEX(T_EMP[TERMINATION DATE],ROW($C22)-ROW($C$7))&gt;0,Z$7&gt;INDEX(T_EMP[TERMINATION DATE],ROW($C22)-ROW($C$7))),"NE",IF(NOT(ISERROR(MATCH(Z$7,L_HOLS,0))),"H",IF(INDEX(L_WKNDVAL,WEEKDAY(Z$7,1))=1,"WKND",INDEX(T_LEAVE[LEAVE TYPE],SUMPRODUCT(--(T_LEAVE[EMPLOYEE NAME]=$C22),--(T_LEAVE[START DATE]&lt;=Z$7),--(T_LEAVE[END DATE]&gt;=Z$7),ROW(T_LEAVE[LEAVE TYPE]))-ROW(T_LEAVE[#Headers]))))))),"")</f>
        <v/>
      </c>
      <c r="AA22" s="112" t="str">
        <f t="array" ref="AA22">IFERROR(IF(AA$7="","NA",IF(AA$7&lt;INDEX(T_EMP[From Date],ROW($C22)-ROW($C$7)),"NE",IF(AND(INDEX(T_EMP[TERMINATION DATE],ROW($C22)-ROW($C$7))&gt;0,AA$7&gt;INDEX(T_EMP[TERMINATION DATE],ROW($C22)-ROW($C$7))),"NE",IF(NOT(ISERROR(MATCH(AA$7,L_HOLS,0))),"H",IF(INDEX(L_WKNDVAL,WEEKDAY(AA$7,1))=1,"WKND",INDEX(T_LEAVE[LEAVE TYPE],SUMPRODUCT(--(T_LEAVE[EMPLOYEE NAME]=$C22),--(T_LEAVE[START DATE]&lt;=AA$7),--(T_LEAVE[END DATE]&gt;=AA$7),ROW(T_LEAVE[LEAVE TYPE]))-ROW(T_LEAVE[#Headers]))))))),"")</f>
        <v/>
      </c>
      <c r="AB22" s="112" t="str">
        <f t="array" ref="AB22">IFERROR(IF(AB$7="","NA",IF(AB$7&lt;INDEX(T_EMP[From Date],ROW($C22)-ROW($C$7)),"NE",IF(AND(INDEX(T_EMP[TERMINATION DATE],ROW($C22)-ROW($C$7))&gt;0,AB$7&gt;INDEX(T_EMP[TERMINATION DATE],ROW($C22)-ROW($C$7))),"NE",IF(NOT(ISERROR(MATCH(AB$7,L_HOLS,0))),"H",IF(INDEX(L_WKNDVAL,WEEKDAY(AB$7,1))=1,"WKND",INDEX(T_LEAVE[LEAVE TYPE],SUMPRODUCT(--(T_LEAVE[EMPLOYEE NAME]=$C22),--(T_LEAVE[START DATE]&lt;=AB$7),--(T_LEAVE[END DATE]&gt;=AB$7),ROW(T_LEAVE[LEAVE TYPE]))-ROW(T_LEAVE[#Headers]))))))),"")</f>
        <v/>
      </c>
      <c r="AC22" s="112" t="str">
        <f t="array" ref="AC22">IFERROR(IF(AC$7="","NA",IF(AC$7&lt;INDEX(T_EMP[From Date],ROW($C22)-ROW($C$7)),"NE",IF(AND(INDEX(T_EMP[TERMINATION DATE],ROW($C22)-ROW($C$7))&gt;0,AC$7&gt;INDEX(T_EMP[TERMINATION DATE],ROW($C22)-ROW($C$7))),"NE",IF(NOT(ISERROR(MATCH(AC$7,L_HOLS,0))),"H",IF(INDEX(L_WKNDVAL,WEEKDAY(AC$7,1))=1,"WKND",INDEX(T_LEAVE[LEAVE TYPE],SUMPRODUCT(--(T_LEAVE[EMPLOYEE NAME]=$C22),--(T_LEAVE[START DATE]&lt;=AC$7),--(T_LEAVE[END DATE]&gt;=AC$7),ROW(T_LEAVE[LEAVE TYPE]))-ROW(T_LEAVE[#Headers]))))))),"")</f>
        <v/>
      </c>
      <c r="AD22" s="112" t="str">
        <f t="array" ref="AD22">IFERROR(IF(AD$7="","NA",IF(AD$7&lt;INDEX(T_EMP[From Date],ROW($C22)-ROW($C$7)),"NE",IF(AND(INDEX(T_EMP[TERMINATION DATE],ROW($C22)-ROW($C$7))&gt;0,AD$7&gt;INDEX(T_EMP[TERMINATION DATE],ROW($C22)-ROW($C$7))),"NE",IF(NOT(ISERROR(MATCH(AD$7,L_HOLS,0))),"H",IF(INDEX(L_WKNDVAL,WEEKDAY(AD$7,1))=1,"WKND",INDEX(T_LEAVE[LEAVE TYPE],SUMPRODUCT(--(T_LEAVE[EMPLOYEE NAME]=$C22),--(T_LEAVE[START DATE]&lt;=AD$7),--(T_LEAVE[END DATE]&gt;=AD$7),ROW(T_LEAVE[LEAVE TYPE]))-ROW(T_LEAVE[#Headers]))))))),"")</f>
        <v/>
      </c>
      <c r="AE22" s="112" t="str">
        <f t="array" ref="AE22">IFERROR(IF(AE$7="","NA",IF(AE$7&lt;INDEX(T_EMP[From Date],ROW($C22)-ROW($C$7)),"NE",IF(AND(INDEX(T_EMP[TERMINATION DATE],ROW($C22)-ROW($C$7))&gt;0,AE$7&gt;INDEX(T_EMP[TERMINATION DATE],ROW($C22)-ROW($C$7))),"NE",IF(NOT(ISERROR(MATCH(AE$7,L_HOLS,0))),"H",IF(INDEX(L_WKNDVAL,WEEKDAY(AE$7,1))=1,"WKND",INDEX(T_LEAVE[LEAVE TYPE],SUMPRODUCT(--(T_LEAVE[EMPLOYEE NAME]=$C22),--(T_LEAVE[START DATE]&lt;=AE$7),--(T_LEAVE[END DATE]&gt;=AE$7),ROW(T_LEAVE[LEAVE TYPE]))-ROW(T_LEAVE[#Headers]))))))),"")</f>
        <v>WKND</v>
      </c>
      <c r="AF22" s="112" t="str">
        <f t="array" ref="AF22">IFERROR(IF(AF$7="","NA",IF(AF$7&lt;INDEX(T_EMP[From Date],ROW($C22)-ROW($C$7)),"NE",IF(AND(INDEX(T_EMP[TERMINATION DATE],ROW($C22)-ROW($C$7))&gt;0,AF$7&gt;INDEX(T_EMP[TERMINATION DATE],ROW($C22)-ROW($C$7))),"NE",IF(NOT(ISERROR(MATCH(AF$7,L_HOLS,0))),"H",IF(INDEX(L_WKNDVAL,WEEKDAY(AF$7,1))=1,"WKND",INDEX(T_LEAVE[LEAVE TYPE],SUMPRODUCT(--(T_LEAVE[EMPLOYEE NAME]=$C22),--(T_LEAVE[START DATE]&lt;=AF$7),--(T_LEAVE[END DATE]&gt;=AF$7),ROW(T_LEAVE[LEAVE TYPE]))-ROW(T_LEAVE[#Headers]))))))),"")</f>
        <v>WKND</v>
      </c>
      <c r="AG22" s="112" t="str">
        <f t="array" ref="AG22">IFERROR(IF(AG$7="","NA",IF(AG$7&lt;INDEX(T_EMP[From Date],ROW($C22)-ROW($C$7)),"NE",IF(AND(INDEX(T_EMP[TERMINATION DATE],ROW($C22)-ROW($C$7))&gt;0,AG$7&gt;INDEX(T_EMP[TERMINATION DATE],ROW($C22)-ROW($C$7))),"NE",IF(NOT(ISERROR(MATCH(AG$7,L_HOLS,0))),"H",IF(INDEX(L_WKNDVAL,WEEKDAY(AG$7,1))=1,"WKND",INDEX(T_LEAVE[LEAVE TYPE],SUMPRODUCT(--(T_LEAVE[EMPLOYEE NAME]=$C22),--(T_LEAVE[START DATE]&lt;=AG$7),--(T_LEAVE[END DATE]&gt;=AG$7),ROW(T_LEAVE[LEAVE TYPE]))-ROW(T_LEAVE[#Headers]))))))),"")</f>
        <v/>
      </c>
      <c r="AH22" s="112" t="str">
        <f t="array" ref="AH22">IFERROR(IF(AH$7="","NA",IF(AH$7&lt;INDEX(T_EMP[From Date],ROW($C22)-ROW($C$7)),"NE",IF(AND(INDEX(T_EMP[TERMINATION DATE],ROW($C22)-ROW($C$7))&gt;0,AH$7&gt;INDEX(T_EMP[TERMINATION DATE],ROW($C22)-ROW($C$7))),"NE",IF(NOT(ISERROR(MATCH(AH$7,L_HOLS,0))),"H",IF(INDEX(L_WKNDVAL,WEEKDAY(AH$7,1))=1,"WKND",INDEX(T_LEAVE[LEAVE TYPE],SUMPRODUCT(--(T_LEAVE[EMPLOYEE NAME]=$C22),--(T_LEAVE[START DATE]&lt;=AH$7),--(T_LEAVE[END DATE]&gt;=AH$7),ROW(T_LEAVE[LEAVE TYPE]))-ROW(T_LEAVE[#Headers]))))))),"")</f>
        <v/>
      </c>
      <c r="AI22" s="87"/>
      <c r="AJ22" s="106">
        <f>IF(OR($C22="",AJ$7=""),"",COUNTIFS($D22:$AH22,AJ$7)*INDEX(T_LEAVETYPE[DAY VALUE],1))</f>
        <v>0</v>
      </c>
      <c r="AK22" s="106">
        <f>IF(OR($C22="",AK$7=""),"",COUNTIFS($D22:$AH22,AK$7)*INDEX(T_LEAVETYPE[DAY VALUE],2))</f>
        <v>0</v>
      </c>
      <c r="AL22" s="106">
        <f>IF(OR($C22="",AL$7=""),"",COUNTIFS($D22:$AH22,AL$7)*INDEX(T_LEAVETYPE[DAY VALUE],3))</f>
        <v>0</v>
      </c>
      <c r="AM22" s="106">
        <f>IF(OR($C22="",AM$7=""),"",COUNTIFS($D22:$AH22,AM$7)*INDEX(T_LEAVETYPE[DAY VALUE],4))</f>
        <v>0</v>
      </c>
      <c r="AN22" s="107">
        <f>IF(OR($C22="",AN$7=""),"",COUNTIFS($D22:$AH22,AN$7)*INDEX(T_LEAVETYPE[DAY VALUE],5))</f>
        <v>0</v>
      </c>
      <c r="AO22" s="113">
        <f t="shared" si="2"/>
        <v>0</v>
      </c>
      <c r="AP22" s="114">
        <f t="shared" si="3"/>
        <v>22</v>
      </c>
    </row>
    <row r="23" spans="3:42" x14ac:dyDescent="0.25">
      <c r="C23" s="104" t="str">
        <f>IFERROR(INDEX(T_EMP[EMPLOYEE NAME],ROW(C23)-ROW($C$7)),"")</f>
        <v>Employee16</v>
      </c>
      <c r="D23" s="115" t="str">
        <f t="array" ref="D23">IFERROR(IF(D$7="","NA",IF(D$7&lt;INDEX(T_EMP[From Date],ROW($C23)-ROW($C$7)),"NE",IF(AND(INDEX(T_EMP[TERMINATION DATE],ROW($C23)-ROW($C$7))&gt;0,D$7&gt;INDEX(T_EMP[TERMINATION DATE],ROW($C23)-ROW($C$7))),"NE",IF(NOT(ISERROR(MATCH(D$7,L_HOLS,0))),"H",IF(INDEX(L_WKNDVAL,WEEKDAY(D$7,1))=1,"WKND",INDEX(T_LEAVE[LEAVE TYPE],SUMPRODUCT(--(T_LEAVE[EMPLOYEE NAME]=$C23),--(T_LEAVE[START DATE]&lt;=D$7),--(T_LEAVE[END DATE]&gt;=D$7),ROW(T_LEAVE[LEAVE TYPE]))-ROW(T_LEAVE[#Headers]))))))),"")</f>
        <v>WKND</v>
      </c>
      <c r="E23" s="112" t="str">
        <f t="array" ref="E23">IFERROR(IF(E$7="","NA",IF(E$7&lt;INDEX(T_EMP[From Date],ROW($C23)-ROW($C$7)),"NE",IF(AND(INDEX(T_EMP[TERMINATION DATE],ROW($C23)-ROW($C$7))&gt;0,E$7&gt;INDEX(T_EMP[TERMINATION DATE],ROW($C23)-ROW($C$7))),"NE",IF(NOT(ISERROR(MATCH(E$7,L_HOLS,0))),"H",IF(INDEX(L_WKNDVAL,WEEKDAY(E$7,1))=1,"WKND",INDEX(T_LEAVE[LEAVE TYPE],SUMPRODUCT(--(T_LEAVE[EMPLOYEE NAME]=$C23),--(T_LEAVE[START DATE]&lt;=E$7),--(T_LEAVE[END DATE]&gt;=E$7),ROW(T_LEAVE[LEAVE TYPE]))-ROW(T_LEAVE[#Headers]))))))),"")</f>
        <v/>
      </c>
      <c r="F23" s="112" t="str">
        <f t="array" ref="F23">IFERROR(IF(F$7="","NA",IF(F$7&lt;INDEX(T_EMP[From Date],ROW($C23)-ROW($C$7)),"NE",IF(AND(INDEX(T_EMP[TERMINATION DATE],ROW($C23)-ROW($C$7))&gt;0,F$7&gt;INDEX(T_EMP[TERMINATION DATE],ROW($C23)-ROW($C$7))),"NE",IF(NOT(ISERROR(MATCH(F$7,L_HOLS,0))),"H",IF(INDEX(L_WKNDVAL,WEEKDAY(F$7,1))=1,"WKND",INDEX(T_LEAVE[LEAVE TYPE],SUMPRODUCT(--(T_LEAVE[EMPLOYEE NAME]=$C23),--(T_LEAVE[START DATE]&lt;=F$7),--(T_LEAVE[END DATE]&gt;=F$7),ROW(T_LEAVE[LEAVE TYPE]))-ROW(T_LEAVE[#Headers]))))))),"")</f>
        <v/>
      </c>
      <c r="G23" s="112" t="str">
        <f t="array" ref="G23">IFERROR(IF(G$7="","NA",IF(G$7&lt;INDEX(T_EMP[From Date],ROW($C23)-ROW($C$7)),"NE",IF(AND(INDEX(T_EMP[TERMINATION DATE],ROW($C23)-ROW($C$7))&gt;0,G$7&gt;INDEX(T_EMP[TERMINATION DATE],ROW($C23)-ROW($C$7))),"NE",IF(NOT(ISERROR(MATCH(G$7,L_HOLS,0))),"H",IF(INDEX(L_WKNDVAL,WEEKDAY(G$7,1))=1,"WKND",INDEX(T_LEAVE[LEAVE TYPE],SUMPRODUCT(--(T_LEAVE[EMPLOYEE NAME]=$C23),--(T_LEAVE[START DATE]&lt;=G$7),--(T_LEAVE[END DATE]&gt;=G$7),ROW(T_LEAVE[LEAVE TYPE]))-ROW(T_LEAVE[#Headers]))))))),"")</f>
        <v/>
      </c>
      <c r="H23" s="112" t="str">
        <f t="array" ref="H23">IFERROR(IF(H$7="","NA",IF(H$7&lt;INDEX(T_EMP[From Date],ROW($C23)-ROW($C$7)),"NE",IF(AND(INDEX(T_EMP[TERMINATION DATE],ROW($C23)-ROW($C$7))&gt;0,H$7&gt;INDEX(T_EMP[TERMINATION DATE],ROW($C23)-ROW($C$7))),"NE",IF(NOT(ISERROR(MATCH(H$7,L_HOLS,0))),"H",IF(INDEX(L_WKNDVAL,WEEKDAY(H$7,1))=1,"WKND",INDEX(T_LEAVE[LEAVE TYPE],SUMPRODUCT(--(T_LEAVE[EMPLOYEE NAME]=$C23),--(T_LEAVE[START DATE]&lt;=H$7),--(T_LEAVE[END DATE]&gt;=H$7),ROW(T_LEAVE[LEAVE TYPE]))-ROW(T_LEAVE[#Headers]))))))),"")</f>
        <v/>
      </c>
      <c r="I23" s="112" t="str">
        <f t="array" ref="I23">IFERROR(IF(I$7="","NA",IF(I$7&lt;INDEX(T_EMP[From Date],ROW($C23)-ROW($C$7)),"NE",IF(AND(INDEX(T_EMP[TERMINATION DATE],ROW($C23)-ROW($C$7))&gt;0,I$7&gt;INDEX(T_EMP[TERMINATION DATE],ROW($C23)-ROW($C$7))),"NE",IF(NOT(ISERROR(MATCH(I$7,L_HOLS,0))),"H",IF(INDEX(L_WKNDVAL,WEEKDAY(I$7,1))=1,"WKND",INDEX(T_LEAVE[LEAVE TYPE],SUMPRODUCT(--(T_LEAVE[EMPLOYEE NAME]=$C23),--(T_LEAVE[START DATE]&lt;=I$7),--(T_LEAVE[END DATE]&gt;=I$7),ROW(T_LEAVE[LEAVE TYPE]))-ROW(T_LEAVE[#Headers]))))))),"")</f>
        <v/>
      </c>
      <c r="J23" s="112" t="str">
        <f t="array" ref="J23">IFERROR(IF(J$7="","NA",IF(J$7&lt;INDEX(T_EMP[From Date],ROW($C23)-ROW($C$7)),"NE",IF(AND(INDEX(T_EMP[TERMINATION DATE],ROW($C23)-ROW($C$7))&gt;0,J$7&gt;INDEX(T_EMP[TERMINATION DATE],ROW($C23)-ROW($C$7))),"NE",IF(NOT(ISERROR(MATCH(J$7,L_HOLS,0))),"H",IF(INDEX(L_WKNDVAL,WEEKDAY(J$7,1))=1,"WKND",INDEX(T_LEAVE[LEAVE TYPE],SUMPRODUCT(--(T_LEAVE[EMPLOYEE NAME]=$C23),--(T_LEAVE[START DATE]&lt;=J$7),--(T_LEAVE[END DATE]&gt;=J$7),ROW(T_LEAVE[LEAVE TYPE]))-ROW(T_LEAVE[#Headers]))))))),"")</f>
        <v>WKND</v>
      </c>
      <c r="K23" s="112" t="str">
        <f t="array" ref="K23">IFERROR(IF(K$7="","NA",IF(K$7&lt;INDEX(T_EMP[From Date],ROW($C23)-ROW($C$7)),"NE",IF(AND(INDEX(T_EMP[TERMINATION DATE],ROW($C23)-ROW($C$7))&gt;0,K$7&gt;INDEX(T_EMP[TERMINATION DATE],ROW($C23)-ROW($C$7))),"NE",IF(NOT(ISERROR(MATCH(K$7,L_HOLS,0))),"H",IF(INDEX(L_WKNDVAL,WEEKDAY(K$7,1))=1,"WKND",INDEX(T_LEAVE[LEAVE TYPE],SUMPRODUCT(--(T_LEAVE[EMPLOYEE NAME]=$C23),--(T_LEAVE[START DATE]&lt;=K$7),--(T_LEAVE[END DATE]&gt;=K$7),ROW(T_LEAVE[LEAVE TYPE]))-ROW(T_LEAVE[#Headers]))))))),"")</f>
        <v>WKND</v>
      </c>
      <c r="L23" s="112" t="str">
        <f t="array" ref="L23">IFERROR(IF(L$7="","NA",IF(L$7&lt;INDEX(T_EMP[From Date],ROW($C23)-ROW($C$7)),"NE",IF(AND(INDEX(T_EMP[TERMINATION DATE],ROW($C23)-ROW($C$7))&gt;0,L$7&gt;INDEX(T_EMP[TERMINATION DATE],ROW($C23)-ROW($C$7))),"NE",IF(NOT(ISERROR(MATCH(L$7,L_HOLS,0))),"H",IF(INDEX(L_WKNDVAL,WEEKDAY(L$7,1))=1,"WKND",INDEX(T_LEAVE[LEAVE TYPE],SUMPRODUCT(--(T_LEAVE[EMPLOYEE NAME]=$C23),--(T_LEAVE[START DATE]&lt;=L$7),--(T_LEAVE[END DATE]&gt;=L$7),ROW(T_LEAVE[LEAVE TYPE]))-ROW(T_LEAVE[#Headers]))))))),"")</f>
        <v/>
      </c>
      <c r="M23" s="112" t="str">
        <f t="array" ref="M23">IFERROR(IF(M$7="","NA",IF(M$7&lt;INDEX(T_EMP[From Date],ROW($C23)-ROW($C$7)),"NE",IF(AND(INDEX(T_EMP[TERMINATION DATE],ROW($C23)-ROW($C$7))&gt;0,M$7&gt;INDEX(T_EMP[TERMINATION DATE],ROW($C23)-ROW($C$7))),"NE",IF(NOT(ISERROR(MATCH(M$7,L_HOLS,0))),"H",IF(INDEX(L_WKNDVAL,WEEKDAY(M$7,1))=1,"WKND",INDEX(T_LEAVE[LEAVE TYPE],SUMPRODUCT(--(T_LEAVE[EMPLOYEE NAME]=$C23),--(T_LEAVE[START DATE]&lt;=M$7),--(T_LEAVE[END DATE]&gt;=M$7),ROW(T_LEAVE[LEAVE TYPE]))-ROW(T_LEAVE[#Headers]))))))),"")</f>
        <v/>
      </c>
      <c r="N23" s="112" t="str">
        <f t="array" ref="N23">IFERROR(IF(N$7="","NA",IF(N$7&lt;INDEX(T_EMP[From Date],ROW($C23)-ROW($C$7)),"NE",IF(AND(INDEX(T_EMP[TERMINATION DATE],ROW($C23)-ROW($C$7))&gt;0,N$7&gt;INDEX(T_EMP[TERMINATION DATE],ROW($C23)-ROW($C$7))),"NE",IF(NOT(ISERROR(MATCH(N$7,L_HOLS,0))),"H",IF(INDEX(L_WKNDVAL,WEEKDAY(N$7,1))=1,"WKND",INDEX(T_LEAVE[LEAVE TYPE],SUMPRODUCT(--(T_LEAVE[EMPLOYEE NAME]=$C23),--(T_LEAVE[START DATE]&lt;=N$7),--(T_LEAVE[END DATE]&gt;=N$7),ROW(T_LEAVE[LEAVE TYPE]))-ROW(T_LEAVE[#Headers]))))))),"")</f>
        <v/>
      </c>
      <c r="O23" s="112" t="str">
        <f t="array" ref="O23">IFERROR(IF(O$7="","NA",IF(O$7&lt;INDEX(T_EMP[From Date],ROW($C23)-ROW($C$7)),"NE",IF(AND(INDEX(T_EMP[TERMINATION DATE],ROW($C23)-ROW($C$7))&gt;0,O$7&gt;INDEX(T_EMP[TERMINATION DATE],ROW($C23)-ROW($C$7))),"NE",IF(NOT(ISERROR(MATCH(O$7,L_HOLS,0))),"H",IF(INDEX(L_WKNDVAL,WEEKDAY(O$7,1))=1,"WKND",INDEX(T_LEAVE[LEAVE TYPE],SUMPRODUCT(--(T_LEAVE[EMPLOYEE NAME]=$C23),--(T_LEAVE[START DATE]&lt;=O$7),--(T_LEAVE[END DATE]&gt;=O$7),ROW(T_LEAVE[LEAVE TYPE]))-ROW(T_LEAVE[#Headers]))))))),"")</f>
        <v/>
      </c>
      <c r="P23" s="112" t="str">
        <f t="array" ref="P23">IFERROR(IF(P$7="","NA",IF(P$7&lt;INDEX(T_EMP[From Date],ROW($C23)-ROW($C$7)),"NE",IF(AND(INDEX(T_EMP[TERMINATION DATE],ROW($C23)-ROW($C$7))&gt;0,P$7&gt;INDEX(T_EMP[TERMINATION DATE],ROW($C23)-ROW($C$7))),"NE",IF(NOT(ISERROR(MATCH(P$7,L_HOLS,0))),"H",IF(INDEX(L_WKNDVAL,WEEKDAY(P$7,1))=1,"WKND",INDEX(T_LEAVE[LEAVE TYPE],SUMPRODUCT(--(T_LEAVE[EMPLOYEE NAME]=$C23),--(T_LEAVE[START DATE]&lt;=P$7),--(T_LEAVE[END DATE]&gt;=P$7),ROW(T_LEAVE[LEAVE TYPE]))-ROW(T_LEAVE[#Headers]))))))),"")</f>
        <v/>
      </c>
      <c r="Q23" s="112" t="str">
        <f t="array" ref="Q23">IFERROR(IF(Q$7="","NA",IF(Q$7&lt;INDEX(T_EMP[From Date],ROW($C23)-ROW($C$7)),"NE",IF(AND(INDEX(T_EMP[TERMINATION DATE],ROW($C23)-ROW($C$7))&gt;0,Q$7&gt;INDEX(T_EMP[TERMINATION DATE],ROW($C23)-ROW($C$7))),"NE",IF(NOT(ISERROR(MATCH(Q$7,L_HOLS,0))),"H",IF(INDEX(L_WKNDVAL,WEEKDAY(Q$7,1))=1,"WKND",INDEX(T_LEAVE[LEAVE TYPE],SUMPRODUCT(--(T_LEAVE[EMPLOYEE NAME]=$C23),--(T_LEAVE[START DATE]&lt;=Q$7),--(T_LEAVE[END DATE]&gt;=Q$7),ROW(T_LEAVE[LEAVE TYPE]))-ROW(T_LEAVE[#Headers]))))))),"")</f>
        <v>WKND</v>
      </c>
      <c r="R23" s="112" t="str">
        <f t="array" ref="R23">IFERROR(IF(R$7="","NA",IF(R$7&lt;INDEX(T_EMP[From Date],ROW($C23)-ROW($C$7)),"NE",IF(AND(INDEX(T_EMP[TERMINATION DATE],ROW($C23)-ROW($C$7))&gt;0,R$7&gt;INDEX(T_EMP[TERMINATION DATE],ROW($C23)-ROW($C$7))),"NE",IF(NOT(ISERROR(MATCH(R$7,L_HOLS,0))),"H",IF(INDEX(L_WKNDVAL,WEEKDAY(R$7,1))=1,"WKND",INDEX(T_LEAVE[LEAVE TYPE],SUMPRODUCT(--(T_LEAVE[EMPLOYEE NAME]=$C23),--(T_LEAVE[START DATE]&lt;=R$7),--(T_LEAVE[END DATE]&gt;=R$7),ROW(T_LEAVE[LEAVE TYPE]))-ROW(T_LEAVE[#Headers]))))))),"")</f>
        <v>WKND</v>
      </c>
      <c r="S23" s="112" t="str">
        <f t="array" ref="S23">IFERROR(IF(S$7="","NA",IF(S$7&lt;INDEX(T_EMP[From Date],ROW($C23)-ROW($C$7)),"NE",IF(AND(INDEX(T_EMP[TERMINATION DATE],ROW($C23)-ROW($C$7))&gt;0,S$7&gt;INDEX(T_EMP[TERMINATION DATE],ROW($C23)-ROW($C$7))),"NE",IF(NOT(ISERROR(MATCH(S$7,L_HOLS,0))),"H",IF(INDEX(L_WKNDVAL,WEEKDAY(S$7,1))=1,"WKND",INDEX(T_LEAVE[LEAVE TYPE],SUMPRODUCT(--(T_LEAVE[EMPLOYEE NAME]=$C23),--(T_LEAVE[START DATE]&lt;=S$7),--(T_LEAVE[END DATE]&gt;=S$7),ROW(T_LEAVE[LEAVE TYPE]))-ROW(T_LEAVE[#Headers]))))))),"")</f>
        <v/>
      </c>
      <c r="T23" s="112" t="str">
        <f t="array" ref="T23">IFERROR(IF(T$7="","NA",IF(T$7&lt;INDEX(T_EMP[From Date],ROW($C23)-ROW($C$7)),"NE",IF(AND(INDEX(T_EMP[TERMINATION DATE],ROW($C23)-ROW($C$7))&gt;0,T$7&gt;INDEX(T_EMP[TERMINATION DATE],ROW($C23)-ROW($C$7))),"NE",IF(NOT(ISERROR(MATCH(T$7,L_HOLS,0))),"H",IF(INDEX(L_WKNDVAL,WEEKDAY(T$7,1))=1,"WKND",INDEX(T_LEAVE[LEAVE TYPE],SUMPRODUCT(--(T_LEAVE[EMPLOYEE NAME]=$C23),--(T_LEAVE[START DATE]&lt;=T$7),--(T_LEAVE[END DATE]&gt;=T$7),ROW(T_LEAVE[LEAVE TYPE]))-ROW(T_LEAVE[#Headers]))))))),"")</f>
        <v/>
      </c>
      <c r="U23" s="112" t="str">
        <f t="array" ref="U23">IFERROR(IF(U$7="","NA",IF(U$7&lt;INDEX(T_EMP[From Date],ROW($C23)-ROW($C$7)),"NE",IF(AND(INDEX(T_EMP[TERMINATION DATE],ROW($C23)-ROW($C$7))&gt;0,U$7&gt;INDEX(T_EMP[TERMINATION DATE],ROW($C23)-ROW($C$7))),"NE",IF(NOT(ISERROR(MATCH(U$7,L_HOLS,0))),"H",IF(INDEX(L_WKNDVAL,WEEKDAY(U$7,1))=1,"WKND",INDEX(T_LEAVE[LEAVE TYPE],SUMPRODUCT(--(T_LEAVE[EMPLOYEE NAME]=$C23),--(T_LEAVE[START DATE]&lt;=U$7),--(T_LEAVE[END DATE]&gt;=U$7),ROW(T_LEAVE[LEAVE TYPE]))-ROW(T_LEAVE[#Headers]))))))),"")</f>
        <v/>
      </c>
      <c r="V23" s="112" t="str">
        <f t="array" ref="V23">IFERROR(IF(V$7="","NA",IF(V$7&lt;INDEX(T_EMP[From Date],ROW($C23)-ROW($C$7)),"NE",IF(AND(INDEX(T_EMP[TERMINATION DATE],ROW($C23)-ROW($C$7))&gt;0,V$7&gt;INDEX(T_EMP[TERMINATION DATE],ROW($C23)-ROW($C$7))),"NE",IF(NOT(ISERROR(MATCH(V$7,L_HOLS,0))),"H",IF(INDEX(L_WKNDVAL,WEEKDAY(V$7,1))=1,"WKND",INDEX(T_LEAVE[LEAVE TYPE],SUMPRODUCT(--(T_LEAVE[EMPLOYEE NAME]=$C23),--(T_LEAVE[START DATE]&lt;=V$7),--(T_LEAVE[END DATE]&gt;=V$7),ROW(T_LEAVE[LEAVE TYPE]))-ROW(T_LEAVE[#Headers]))))))),"")</f>
        <v/>
      </c>
      <c r="W23" s="112" t="str">
        <f t="array" ref="W23">IFERROR(IF(W$7="","NA",IF(W$7&lt;INDEX(T_EMP[From Date],ROW($C23)-ROW($C$7)),"NE",IF(AND(INDEX(T_EMP[TERMINATION DATE],ROW($C23)-ROW($C$7))&gt;0,W$7&gt;INDEX(T_EMP[TERMINATION DATE],ROW($C23)-ROW($C$7))),"NE",IF(NOT(ISERROR(MATCH(W$7,L_HOLS,0))),"H",IF(INDEX(L_WKNDVAL,WEEKDAY(W$7,1))=1,"WKND",INDEX(T_LEAVE[LEAVE TYPE],SUMPRODUCT(--(T_LEAVE[EMPLOYEE NAME]=$C23),--(T_LEAVE[START DATE]&lt;=W$7),--(T_LEAVE[END DATE]&gt;=W$7),ROW(T_LEAVE[LEAVE TYPE]))-ROW(T_LEAVE[#Headers]))))))),"")</f>
        <v/>
      </c>
      <c r="X23" s="112" t="str">
        <f t="array" ref="X23">IFERROR(IF(X$7="","NA",IF(X$7&lt;INDEX(T_EMP[From Date],ROW($C23)-ROW($C$7)),"NE",IF(AND(INDEX(T_EMP[TERMINATION DATE],ROW($C23)-ROW($C$7))&gt;0,X$7&gt;INDEX(T_EMP[TERMINATION DATE],ROW($C23)-ROW($C$7))),"NE",IF(NOT(ISERROR(MATCH(X$7,L_HOLS,0))),"H",IF(INDEX(L_WKNDVAL,WEEKDAY(X$7,1))=1,"WKND",INDEX(T_LEAVE[LEAVE TYPE],SUMPRODUCT(--(T_LEAVE[EMPLOYEE NAME]=$C23),--(T_LEAVE[START DATE]&lt;=X$7),--(T_LEAVE[END DATE]&gt;=X$7),ROW(T_LEAVE[LEAVE TYPE]))-ROW(T_LEAVE[#Headers]))))))),"")</f>
        <v>WKND</v>
      </c>
      <c r="Y23" s="112" t="str">
        <f t="array" ref="Y23">IFERROR(IF(Y$7="","NA",IF(Y$7&lt;INDEX(T_EMP[From Date],ROW($C23)-ROW($C$7)),"NE",IF(AND(INDEX(T_EMP[TERMINATION DATE],ROW($C23)-ROW($C$7))&gt;0,Y$7&gt;INDEX(T_EMP[TERMINATION DATE],ROW($C23)-ROW($C$7))),"NE",IF(NOT(ISERROR(MATCH(Y$7,L_HOLS,0))),"H",IF(INDEX(L_WKNDVAL,WEEKDAY(Y$7,1))=1,"WKND",INDEX(T_LEAVE[LEAVE TYPE],SUMPRODUCT(--(T_LEAVE[EMPLOYEE NAME]=$C23),--(T_LEAVE[START DATE]&lt;=Y$7),--(T_LEAVE[END DATE]&gt;=Y$7),ROW(T_LEAVE[LEAVE TYPE]))-ROW(T_LEAVE[#Headers]))))))),"")</f>
        <v>WKND</v>
      </c>
      <c r="Z23" s="112" t="str">
        <f t="array" ref="Z23">IFERROR(IF(Z$7="","NA",IF(Z$7&lt;INDEX(T_EMP[From Date],ROW($C23)-ROW($C$7)),"NE",IF(AND(INDEX(T_EMP[TERMINATION DATE],ROW($C23)-ROW($C$7))&gt;0,Z$7&gt;INDEX(T_EMP[TERMINATION DATE],ROW($C23)-ROW($C$7))),"NE",IF(NOT(ISERROR(MATCH(Z$7,L_HOLS,0))),"H",IF(INDEX(L_WKNDVAL,WEEKDAY(Z$7,1))=1,"WKND",INDEX(T_LEAVE[LEAVE TYPE],SUMPRODUCT(--(T_LEAVE[EMPLOYEE NAME]=$C23),--(T_LEAVE[START DATE]&lt;=Z$7),--(T_LEAVE[END DATE]&gt;=Z$7),ROW(T_LEAVE[LEAVE TYPE]))-ROW(T_LEAVE[#Headers]))))))),"")</f>
        <v/>
      </c>
      <c r="AA23" s="112" t="str">
        <f t="array" ref="AA23">IFERROR(IF(AA$7="","NA",IF(AA$7&lt;INDEX(T_EMP[From Date],ROW($C23)-ROW($C$7)),"NE",IF(AND(INDEX(T_EMP[TERMINATION DATE],ROW($C23)-ROW($C$7))&gt;0,AA$7&gt;INDEX(T_EMP[TERMINATION DATE],ROW($C23)-ROW($C$7))),"NE",IF(NOT(ISERROR(MATCH(AA$7,L_HOLS,0))),"H",IF(INDEX(L_WKNDVAL,WEEKDAY(AA$7,1))=1,"WKND",INDEX(T_LEAVE[LEAVE TYPE],SUMPRODUCT(--(T_LEAVE[EMPLOYEE NAME]=$C23),--(T_LEAVE[START DATE]&lt;=AA$7),--(T_LEAVE[END DATE]&gt;=AA$7),ROW(T_LEAVE[LEAVE TYPE]))-ROW(T_LEAVE[#Headers]))))))),"")</f>
        <v/>
      </c>
      <c r="AB23" s="112" t="str">
        <f t="array" ref="AB23">IFERROR(IF(AB$7="","NA",IF(AB$7&lt;INDEX(T_EMP[From Date],ROW($C23)-ROW($C$7)),"NE",IF(AND(INDEX(T_EMP[TERMINATION DATE],ROW($C23)-ROW($C$7))&gt;0,AB$7&gt;INDEX(T_EMP[TERMINATION DATE],ROW($C23)-ROW($C$7))),"NE",IF(NOT(ISERROR(MATCH(AB$7,L_HOLS,0))),"H",IF(INDEX(L_WKNDVAL,WEEKDAY(AB$7,1))=1,"WKND",INDEX(T_LEAVE[LEAVE TYPE],SUMPRODUCT(--(T_LEAVE[EMPLOYEE NAME]=$C23),--(T_LEAVE[START DATE]&lt;=AB$7),--(T_LEAVE[END DATE]&gt;=AB$7),ROW(T_LEAVE[LEAVE TYPE]))-ROW(T_LEAVE[#Headers]))))))),"")</f>
        <v/>
      </c>
      <c r="AC23" s="112" t="str">
        <f t="array" ref="AC23">IFERROR(IF(AC$7="","NA",IF(AC$7&lt;INDEX(T_EMP[From Date],ROW($C23)-ROW($C$7)),"NE",IF(AND(INDEX(T_EMP[TERMINATION DATE],ROW($C23)-ROW($C$7))&gt;0,AC$7&gt;INDEX(T_EMP[TERMINATION DATE],ROW($C23)-ROW($C$7))),"NE",IF(NOT(ISERROR(MATCH(AC$7,L_HOLS,0))),"H",IF(INDEX(L_WKNDVAL,WEEKDAY(AC$7,1))=1,"WKND",INDEX(T_LEAVE[LEAVE TYPE],SUMPRODUCT(--(T_LEAVE[EMPLOYEE NAME]=$C23),--(T_LEAVE[START DATE]&lt;=AC$7),--(T_LEAVE[END DATE]&gt;=AC$7),ROW(T_LEAVE[LEAVE TYPE]))-ROW(T_LEAVE[#Headers]))))))),"")</f>
        <v/>
      </c>
      <c r="AD23" s="112" t="str">
        <f t="array" ref="AD23">IFERROR(IF(AD$7="","NA",IF(AD$7&lt;INDEX(T_EMP[From Date],ROW($C23)-ROW($C$7)),"NE",IF(AND(INDEX(T_EMP[TERMINATION DATE],ROW($C23)-ROW($C$7))&gt;0,AD$7&gt;INDEX(T_EMP[TERMINATION DATE],ROW($C23)-ROW($C$7))),"NE",IF(NOT(ISERROR(MATCH(AD$7,L_HOLS,0))),"H",IF(INDEX(L_WKNDVAL,WEEKDAY(AD$7,1))=1,"WKND",INDEX(T_LEAVE[LEAVE TYPE],SUMPRODUCT(--(T_LEAVE[EMPLOYEE NAME]=$C23),--(T_LEAVE[START DATE]&lt;=AD$7),--(T_LEAVE[END DATE]&gt;=AD$7),ROW(T_LEAVE[LEAVE TYPE]))-ROW(T_LEAVE[#Headers]))))))),"")</f>
        <v/>
      </c>
      <c r="AE23" s="112" t="str">
        <f t="array" ref="AE23">IFERROR(IF(AE$7="","NA",IF(AE$7&lt;INDEX(T_EMP[From Date],ROW($C23)-ROW($C$7)),"NE",IF(AND(INDEX(T_EMP[TERMINATION DATE],ROW($C23)-ROW($C$7))&gt;0,AE$7&gt;INDEX(T_EMP[TERMINATION DATE],ROW($C23)-ROW($C$7))),"NE",IF(NOT(ISERROR(MATCH(AE$7,L_HOLS,0))),"H",IF(INDEX(L_WKNDVAL,WEEKDAY(AE$7,1))=1,"WKND",INDEX(T_LEAVE[LEAVE TYPE],SUMPRODUCT(--(T_LEAVE[EMPLOYEE NAME]=$C23),--(T_LEAVE[START DATE]&lt;=AE$7),--(T_LEAVE[END DATE]&gt;=AE$7),ROW(T_LEAVE[LEAVE TYPE]))-ROW(T_LEAVE[#Headers]))))))),"")</f>
        <v>WKND</v>
      </c>
      <c r="AF23" s="112" t="str">
        <f t="array" ref="AF23">IFERROR(IF(AF$7="","NA",IF(AF$7&lt;INDEX(T_EMP[From Date],ROW($C23)-ROW($C$7)),"NE",IF(AND(INDEX(T_EMP[TERMINATION DATE],ROW($C23)-ROW($C$7))&gt;0,AF$7&gt;INDEX(T_EMP[TERMINATION DATE],ROW($C23)-ROW($C$7))),"NE",IF(NOT(ISERROR(MATCH(AF$7,L_HOLS,0))),"H",IF(INDEX(L_WKNDVAL,WEEKDAY(AF$7,1))=1,"WKND",INDEX(T_LEAVE[LEAVE TYPE],SUMPRODUCT(--(T_LEAVE[EMPLOYEE NAME]=$C23),--(T_LEAVE[START DATE]&lt;=AF$7),--(T_LEAVE[END DATE]&gt;=AF$7),ROW(T_LEAVE[LEAVE TYPE]))-ROW(T_LEAVE[#Headers]))))))),"")</f>
        <v>WKND</v>
      </c>
      <c r="AG23" s="112" t="str">
        <f t="array" ref="AG23">IFERROR(IF(AG$7="","NA",IF(AG$7&lt;INDEX(T_EMP[From Date],ROW($C23)-ROW($C$7)),"NE",IF(AND(INDEX(T_EMP[TERMINATION DATE],ROW($C23)-ROW($C$7))&gt;0,AG$7&gt;INDEX(T_EMP[TERMINATION DATE],ROW($C23)-ROW($C$7))),"NE",IF(NOT(ISERROR(MATCH(AG$7,L_HOLS,0))),"H",IF(INDEX(L_WKNDVAL,WEEKDAY(AG$7,1))=1,"WKND",INDEX(T_LEAVE[LEAVE TYPE],SUMPRODUCT(--(T_LEAVE[EMPLOYEE NAME]=$C23),--(T_LEAVE[START DATE]&lt;=AG$7),--(T_LEAVE[END DATE]&gt;=AG$7),ROW(T_LEAVE[LEAVE TYPE]))-ROW(T_LEAVE[#Headers]))))))),"")</f>
        <v/>
      </c>
      <c r="AH23" s="112" t="str">
        <f t="array" ref="AH23">IFERROR(IF(AH$7="","NA",IF(AH$7&lt;INDEX(T_EMP[From Date],ROW($C23)-ROW($C$7)),"NE",IF(AND(INDEX(T_EMP[TERMINATION DATE],ROW($C23)-ROW($C$7))&gt;0,AH$7&gt;INDEX(T_EMP[TERMINATION DATE],ROW($C23)-ROW($C$7))),"NE",IF(NOT(ISERROR(MATCH(AH$7,L_HOLS,0))),"H",IF(INDEX(L_WKNDVAL,WEEKDAY(AH$7,1))=1,"WKND",INDEX(T_LEAVE[LEAVE TYPE],SUMPRODUCT(--(T_LEAVE[EMPLOYEE NAME]=$C23),--(T_LEAVE[START DATE]&lt;=AH$7),--(T_LEAVE[END DATE]&gt;=AH$7),ROW(T_LEAVE[LEAVE TYPE]))-ROW(T_LEAVE[#Headers]))))))),"")</f>
        <v/>
      </c>
      <c r="AI23" s="87"/>
      <c r="AJ23" s="106">
        <f>IF(OR($C23="",AJ$7=""),"",COUNTIFS($D23:$AH23,AJ$7)*INDEX(T_LEAVETYPE[DAY VALUE],1))</f>
        <v>0</v>
      </c>
      <c r="AK23" s="106">
        <f>IF(OR($C23="",AK$7=""),"",COUNTIFS($D23:$AH23,AK$7)*INDEX(T_LEAVETYPE[DAY VALUE],2))</f>
        <v>0</v>
      </c>
      <c r="AL23" s="106">
        <f>IF(OR($C23="",AL$7=""),"",COUNTIFS($D23:$AH23,AL$7)*INDEX(T_LEAVETYPE[DAY VALUE],3))</f>
        <v>0</v>
      </c>
      <c r="AM23" s="106">
        <f>IF(OR($C23="",AM$7=""),"",COUNTIFS($D23:$AH23,AM$7)*INDEX(T_LEAVETYPE[DAY VALUE],4))</f>
        <v>0</v>
      </c>
      <c r="AN23" s="107">
        <f>IF(OR($C23="",AN$7=""),"",COUNTIFS($D23:$AH23,AN$7)*INDEX(T_LEAVETYPE[DAY VALUE],5))</f>
        <v>0</v>
      </c>
      <c r="AO23" s="113">
        <f t="shared" si="2"/>
        <v>0</v>
      </c>
      <c r="AP23" s="114">
        <f t="shared" si="3"/>
        <v>22</v>
      </c>
    </row>
    <row r="24" spans="3:42" x14ac:dyDescent="0.25">
      <c r="C24" s="104" t="str">
        <f>IFERROR(INDEX(T_EMP[EMPLOYEE NAME],ROW(C24)-ROW($C$7)),"")</f>
        <v>Employee17</v>
      </c>
      <c r="D24" s="115" t="str">
        <f t="array" ref="D24">IFERROR(IF(D$7="","NA",IF(D$7&lt;INDEX(T_EMP[From Date],ROW($C24)-ROW($C$7)),"NE",IF(AND(INDEX(T_EMP[TERMINATION DATE],ROW($C24)-ROW($C$7))&gt;0,D$7&gt;INDEX(T_EMP[TERMINATION DATE],ROW($C24)-ROW($C$7))),"NE",IF(NOT(ISERROR(MATCH(D$7,L_HOLS,0))),"H",IF(INDEX(L_WKNDVAL,WEEKDAY(D$7,1))=1,"WKND",INDEX(T_LEAVE[LEAVE TYPE],SUMPRODUCT(--(T_LEAVE[EMPLOYEE NAME]=$C24),--(T_LEAVE[START DATE]&lt;=D$7),--(T_LEAVE[END DATE]&gt;=D$7),ROW(T_LEAVE[LEAVE TYPE]))-ROW(T_LEAVE[#Headers]))))))),"")</f>
        <v>WKND</v>
      </c>
      <c r="E24" s="112" t="str">
        <f t="array" ref="E24">IFERROR(IF(E$7="","NA",IF(E$7&lt;INDEX(T_EMP[From Date],ROW($C24)-ROW($C$7)),"NE",IF(AND(INDEX(T_EMP[TERMINATION DATE],ROW($C24)-ROW($C$7))&gt;0,E$7&gt;INDEX(T_EMP[TERMINATION DATE],ROW($C24)-ROW($C$7))),"NE",IF(NOT(ISERROR(MATCH(E$7,L_HOLS,0))),"H",IF(INDEX(L_WKNDVAL,WEEKDAY(E$7,1))=1,"WKND",INDEX(T_LEAVE[LEAVE TYPE],SUMPRODUCT(--(T_LEAVE[EMPLOYEE NAME]=$C24),--(T_LEAVE[START DATE]&lt;=E$7),--(T_LEAVE[END DATE]&gt;=E$7),ROW(T_LEAVE[LEAVE TYPE]))-ROW(T_LEAVE[#Headers]))))))),"")</f>
        <v/>
      </c>
      <c r="F24" s="112" t="str">
        <f t="array" ref="F24">IFERROR(IF(F$7="","NA",IF(F$7&lt;INDEX(T_EMP[From Date],ROW($C24)-ROW($C$7)),"NE",IF(AND(INDEX(T_EMP[TERMINATION DATE],ROW($C24)-ROW($C$7))&gt;0,F$7&gt;INDEX(T_EMP[TERMINATION DATE],ROW($C24)-ROW($C$7))),"NE",IF(NOT(ISERROR(MATCH(F$7,L_HOLS,0))),"H",IF(INDEX(L_WKNDVAL,WEEKDAY(F$7,1))=1,"WKND",INDEX(T_LEAVE[LEAVE TYPE],SUMPRODUCT(--(T_LEAVE[EMPLOYEE NAME]=$C24),--(T_LEAVE[START DATE]&lt;=F$7),--(T_LEAVE[END DATE]&gt;=F$7),ROW(T_LEAVE[LEAVE TYPE]))-ROW(T_LEAVE[#Headers]))))))),"")</f>
        <v/>
      </c>
      <c r="G24" s="112" t="str">
        <f t="array" ref="G24">IFERROR(IF(G$7="","NA",IF(G$7&lt;INDEX(T_EMP[From Date],ROW($C24)-ROW($C$7)),"NE",IF(AND(INDEX(T_EMP[TERMINATION DATE],ROW($C24)-ROW($C$7))&gt;0,G$7&gt;INDEX(T_EMP[TERMINATION DATE],ROW($C24)-ROW($C$7))),"NE",IF(NOT(ISERROR(MATCH(G$7,L_HOLS,0))),"H",IF(INDEX(L_WKNDVAL,WEEKDAY(G$7,1))=1,"WKND",INDEX(T_LEAVE[LEAVE TYPE],SUMPRODUCT(--(T_LEAVE[EMPLOYEE NAME]=$C24),--(T_LEAVE[START DATE]&lt;=G$7),--(T_LEAVE[END DATE]&gt;=G$7),ROW(T_LEAVE[LEAVE TYPE]))-ROW(T_LEAVE[#Headers]))))))),"")</f>
        <v/>
      </c>
      <c r="H24" s="112" t="str">
        <f t="array" ref="H24">IFERROR(IF(H$7="","NA",IF(H$7&lt;INDEX(T_EMP[From Date],ROW($C24)-ROW($C$7)),"NE",IF(AND(INDEX(T_EMP[TERMINATION DATE],ROW($C24)-ROW($C$7))&gt;0,H$7&gt;INDEX(T_EMP[TERMINATION DATE],ROW($C24)-ROW($C$7))),"NE",IF(NOT(ISERROR(MATCH(H$7,L_HOLS,0))),"H",IF(INDEX(L_WKNDVAL,WEEKDAY(H$7,1))=1,"WKND",INDEX(T_LEAVE[LEAVE TYPE],SUMPRODUCT(--(T_LEAVE[EMPLOYEE NAME]=$C24),--(T_LEAVE[START DATE]&lt;=H$7),--(T_LEAVE[END DATE]&gt;=H$7),ROW(T_LEAVE[LEAVE TYPE]))-ROW(T_LEAVE[#Headers]))))))),"")</f>
        <v/>
      </c>
      <c r="I24" s="112" t="str">
        <f t="array" ref="I24">IFERROR(IF(I$7="","NA",IF(I$7&lt;INDEX(T_EMP[From Date],ROW($C24)-ROW($C$7)),"NE",IF(AND(INDEX(T_EMP[TERMINATION DATE],ROW($C24)-ROW($C$7))&gt;0,I$7&gt;INDEX(T_EMP[TERMINATION DATE],ROW($C24)-ROW($C$7))),"NE",IF(NOT(ISERROR(MATCH(I$7,L_HOLS,0))),"H",IF(INDEX(L_WKNDVAL,WEEKDAY(I$7,1))=1,"WKND",INDEX(T_LEAVE[LEAVE TYPE],SUMPRODUCT(--(T_LEAVE[EMPLOYEE NAME]=$C24),--(T_LEAVE[START DATE]&lt;=I$7),--(T_LEAVE[END DATE]&gt;=I$7),ROW(T_LEAVE[LEAVE TYPE]))-ROW(T_LEAVE[#Headers]))))))),"")</f>
        <v/>
      </c>
      <c r="J24" s="112" t="str">
        <f t="array" ref="J24">IFERROR(IF(J$7="","NA",IF(J$7&lt;INDEX(T_EMP[From Date],ROW($C24)-ROW($C$7)),"NE",IF(AND(INDEX(T_EMP[TERMINATION DATE],ROW($C24)-ROW($C$7))&gt;0,J$7&gt;INDEX(T_EMP[TERMINATION DATE],ROW($C24)-ROW($C$7))),"NE",IF(NOT(ISERROR(MATCH(J$7,L_HOLS,0))),"H",IF(INDEX(L_WKNDVAL,WEEKDAY(J$7,1))=1,"WKND",INDEX(T_LEAVE[LEAVE TYPE],SUMPRODUCT(--(T_LEAVE[EMPLOYEE NAME]=$C24),--(T_LEAVE[START DATE]&lt;=J$7),--(T_LEAVE[END DATE]&gt;=J$7),ROW(T_LEAVE[LEAVE TYPE]))-ROW(T_LEAVE[#Headers]))))))),"")</f>
        <v>WKND</v>
      </c>
      <c r="K24" s="112" t="str">
        <f t="array" ref="K24">IFERROR(IF(K$7="","NA",IF(K$7&lt;INDEX(T_EMP[From Date],ROW($C24)-ROW($C$7)),"NE",IF(AND(INDEX(T_EMP[TERMINATION DATE],ROW($C24)-ROW($C$7))&gt;0,K$7&gt;INDEX(T_EMP[TERMINATION DATE],ROW($C24)-ROW($C$7))),"NE",IF(NOT(ISERROR(MATCH(K$7,L_HOLS,0))),"H",IF(INDEX(L_WKNDVAL,WEEKDAY(K$7,1))=1,"WKND",INDEX(T_LEAVE[LEAVE TYPE],SUMPRODUCT(--(T_LEAVE[EMPLOYEE NAME]=$C24),--(T_LEAVE[START DATE]&lt;=K$7),--(T_LEAVE[END DATE]&gt;=K$7),ROW(T_LEAVE[LEAVE TYPE]))-ROW(T_LEAVE[#Headers]))))))),"")</f>
        <v>WKND</v>
      </c>
      <c r="L24" s="112" t="str">
        <f t="array" ref="L24">IFERROR(IF(L$7="","NA",IF(L$7&lt;INDEX(T_EMP[From Date],ROW($C24)-ROW($C$7)),"NE",IF(AND(INDEX(T_EMP[TERMINATION DATE],ROW($C24)-ROW($C$7))&gt;0,L$7&gt;INDEX(T_EMP[TERMINATION DATE],ROW($C24)-ROW($C$7))),"NE",IF(NOT(ISERROR(MATCH(L$7,L_HOLS,0))),"H",IF(INDEX(L_WKNDVAL,WEEKDAY(L$7,1))=1,"WKND",INDEX(T_LEAVE[LEAVE TYPE],SUMPRODUCT(--(T_LEAVE[EMPLOYEE NAME]=$C24),--(T_LEAVE[START DATE]&lt;=L$7),--(T_LEAVE[END DATE]&gt;=L$7),ROW(T_LEAVE[LEAVE TYPE]))-ROW(T_LEAVE[#Headers]))))))),"")</f>
        <v/>
      </c>
      <c r="M24" s="112" t="str">
        <f t="array" ref="M24">IFERROR(IF(M$7="","NA",IF(M$7&lt;INDEX(T_EMP[From Date],ROW($C24)-ROW($C$7)),"NE",IF(AND(INDEX(T_EMP[TERMINATION DATE],ROW($C24)-ROW($C$7))&gt;0,M$7&gt;INDEX(T_EMP[TERMINATION DATE],ROW($C24)-ROW($C$7))),"NE",IF(NOT(ISERROR(MATCH(M$7,L_HOLS,0))),"H",IF(INDEX(L_WKNDVAL,WEEKDAY(M$7,1))=1,"WKND",INDEX(T_LEAVE[LEAVE TYPE],SUMPRODUCT(--(T_LEAVE[EMPLOYEE NAME]=$C24),--(T_LEAVE[START DATE]&lt;=M$7),--(T_LEAVE[END DATE]&gt;=M$7),ROW(T_LEAVE[LEAVE TYPE]))-ROW(T_LEAVE[#Headers]))))))),"")</f>
        <v/>
      </c>
      <c r="N24" s="112" t="str">
        <f t="array" ref="N24">IFERROR(IF(N$7="","NA",IF(N$7&lt;INDEX(T_EMP[From Date],ROW($C24)-ROW($C$7)),"NE",IF(AND(INDEX(T_EMP[TERMINATION DATE],ROW($C24)-ROW($C$7))&gt;0,N$7&gt;INDEX(T_EMP[TERMINATION DATE],ROW($C24)-ROW($C$7))),"NE",IF(NOT(ISERROR(MATCH(N$7,L_HOLS,0))),"H",IF(INDEX(L_WKNDVAL,WEEKDAY(N$7,1))=1,"WKND",INDEX(T_LEAVE[LEAVE TYPE],SUMPRODUCT(--(T_LEAVE[EMPLOYEE NAME]=$C24),--(T_LEAVE[START DATE]&lt;=N$7),--(T_LEAVE[END DATE]&gt;=N$7),ROW(T_LEAVE[LEAVE TYPE]))-ROW(T_LEAVE[#Headers]))))))),"")</f>
        <v/>
      </c>
      <c r="O24" s="112" t="str">
        <f t="array" ref="O24">IFERROR(IF(O$7="","NA",IF(O$7&lt;INDEX(T_EMP[From Date],ROW($C24)-ROW($C$7)),"NE",IF(AND(INDEX(T_EMP[TERMINATION DATE],ROW($C24)-ROW($C$7))&gt;0,O$7&gt;INDEX(T_EMP[TERMINATION DATE],ROW($C24)-ROW($C$7))),"NE",IF(NOT(ISERROR(MATCH(O$7,L_HOLS,0))),"H",IF(INDEX(L_WKNDVAL,WEEKDAY(O$7,1))=1,"WKND",INDEX(T_LEAVE[LEAVE TYPE],SUMPRODUCT(--(T_LEAVE[EMPLOYEE NAME]=$C24),--(T_LEAVE[START DATE]&lt;=O$7),--(T_LEAVE[END DATE]&gt;=O$7),ROW(T_LEAVE[LEAVE TYPE]))-ROW(T_LEAVE[#Headers]))))))),"")</f>
        <v/>
      </c>
      <c r="P24" s="112" t="str">
        <f t="array" ref="P24">IFERROR(IF(P$7="","NA",IF(P$7&lt;INDEX(T_EMP[From Date],ROW($C24)-ROW($C$7)),"NE",IF(AND(INDEX(T_EMP[TERMINATION DATE],ROW($C24)-ROW($C$7))&gt;0,P$7&gt;INDEX(T_EMP[TERMINATION DATE],ROW($C24)-ROW($C$7))),"NE",IF(NOT(ISERROR(MATCH(P$7,L_HOLS,0))),"H",IF(INDEX(L_WKNDVAL,WEEKDAY(P$7,1))=1,"WKND",INDEX(T_LEAVE[LEAVE TYPE],SUMPRODUCT(--(T_LEAVE[EMPLOYEE NAME]=$C24),--(T_LEAVE[START DATE]&lt;=P$7),--(T_LEAVE[END DATE]&gt;=P$7),ROW(T_LEAVE[LEAVE TYPE]))-ROW(T_LEAVE[#Headers]))))))),"")</f>
        <v/>
      </c>
      <c r="Q24" s="112" t="str">
        <f t="array" ref="Q24">IFERROR(IF(Q$7="","NA",IF(Q$7&lt;INDEX(T_EMP[From Date],ROW($C24)-ROW($C$7)),"NE",IF(AND(INDEX(T_EMP[TERMINATION DATE],ROW($C24)-ROW($C$7))&gt;0,Q$7&gt;INDEX(T_EMP[TERMINATION DATE],ROW($C24)-ROW($C$7))),"NE",IF(NOT(ISERROR(MATCH(Q$7,L_HOLS,0))),"H",IF(INDEX(L_WKNDVAL,WEEKDAY(Q$7,1))=1,"WKND",INDEX(T_LEAVE[LEAVE TYPE],SUMPRODUCT(--(T_LEAVE[EMPLOYEE NAME]=$C24),--(T_LEAVE[START DATE]&lt;=Q$7),--(T_LEAVE[END DATE]&gt;=Q$7),ROW(T_LEAVE[LEAVE TYPE]))-ROW(T_LEAVE[#Headers]))))))),"")</f>
        <v>WKND</v>
      </c>
      <c r="R24" s="112" t="str">
        <f t="array" ref="R24">IFERROR(IF(R$7="","NA",IF(R$7&lt;INDEX(T_EMP[From Date],ROW($C24)-ROW($C$7)),"NE",IF(AND(INDEX(T_EMP[TERMINATION DATE],ROW($C24)-ROW($C$7))&gt;0,R$7&gt;INDEX(T_EMP[TERMINATION DATE],ROW($C24)-ROW($C$7))),"NE",IF(NOT(ISERROR(MATCH(R$7,L_HOLS,0))),"H",IF(INDEX(L_WKNDVAL,WEEKDAY(R$7,1))=1,"WKND",INDEX(T_LEAVE[LEAVE TYPE],SUMPRODUCT(--(T_LEAVE[EMPLOYEE NAME]=$C24),--(T_LEAVE[START DATE]&lt;=R$7),--(T_LEAVE[END DATE]&gt;=R$7),ROW(T_LEAVE[LEAVE TYPE]))-ROW(T_LEAVE[#Headers]))))))),"")</f>
        <v>WKND</v>
      </c>
      <c r="S24" s="112" t="str">
        <f t="array" ref="S24">IFERROR(IF(S$7="","NA",IF(S$7&lt;INDEX(T_EMP[From Date],ROW($C24)-ROW($C$7)),"NE",IF(AND(INDEX(T_EMP[TERMINATION DATE],ROW($C24)-ROW($C$7))&gt;0,S$7&gt;INDEX(T_EMP[TERMINATION DATE],ROW($C24)-ROW($C$7))),"NE",IF(NOT(ISERROR(MATCH(S$7,L_HOLS,0))),"H",IF(INDEX(L_WKNDVAL,WEEKDAY(S$7,1))=1,"WKND",INDEX(T_LEAVE[LEAVE TYPE],SUMPRODUCT(--(T_LEAVE[EMPLOYEE NAME]=$C24),--(T_LEAVE[START DATE]&lt;=S$7),--(T_LEAVE[END DATE]&gt;=S$7),ROW(T_LEAVE[LEAVE TYPE]))-ROW(T_LEAVE[#Headers]))))))),"")</f>
        <v/>
      </c>
      <c r="T24" s="112" t="str">
        <f t="array" ref="T24">IFERROR(IF(T$7="","NA",IF(T$7&lt;INDEX(T_EMP[From Date],ROW($C24)-ROW($C$7)),"NE",IF(AND(INDEX(T_EMP[TERMINATION DATE],ROW($C24)-ROW($C$7))&gt;0,T$7&gt;INDEX(T_EMP[TERMINATION DATE],ROW($C24)-ROW($C$7))),"NE",IF(NOT(ISERROR(MATCH(T$7,L_HOLS,0))),"H",IF(INDEX(L_WKNDVAL,WEEKDAY(T$7,1))=1,"WKND",INDEX(T_LEAVE[LEAVE TYPE],SUMPRODUCT(--(T_LEAVE[EMPLOYEE NAME]=$C24),--(T_LEAVE[START DATE]&lt;=T$7),--(T_LEAVE[END DATE]&gt;=T$7),ROW(T_LEAVE[LEAVE TYPE]))-ROW(T_LEAVE[#Headers]))))))),"")</f>
        <v/>
      </c>
      <c r="U24" s="112" t="str">
        <f t="array" ref="U24">IFERROR(IF(U$7="","NA",IF(U$7&lt;INDEX(T_EMP[From Date],ROW($C24)-ROW($C$7)),"NE",IF(AND(INDEX(T_EMP[TERMINATION DATE],ROW($C24)-ROW($C$7))&gt;0,U$7&gt;INDEX(T_EMP[TERMINATION DATE],ROW($C24)-ROW($C$7))),"NE",IF(NOT(ISERROR(MATCH(U$7,L_HOLS,0))),"H",IF(INDEX(L_WKNDVAL,WEEKDAY(U$7,1))=1,"WKND",INDEX(T_LEAVE[LEAVE TYPE],SUMPRODUCT(--(T_LEAVE[EMPLOYEE NAME]=$C24),--(T_LEAVE[START DATE]&lt;=U$7),--(T_LEAVE[END DATE]&gt;=U$7),ROW(T_LEAVE[LEAVE TYPE]))-ROW(T_LEAVE[#Headers]))))))),"")</f>
        <v/>
      </c>
      <c r="V24" s="112" t="str">
        <f t="array" ref="V24">IFERROR(IF(V$7="","NA",IF(V$7&lt;INDEX(T_EMP[From Date],ROW($C24)-ROW($C$7)),"NE",IF(AND(INDEX(T_EMP[TERMINATION DATE],ROW($C24)-ROW($C$7))&gt;0,V$7&gt;INDEX(T_EMP[TERMINATION DATE],ROW($C24)-ROW($C$7))),"NE",IF(NOT(ISERROR(MATCH(V$7,L_HOLS,0))),"H",IF(INDEX(L_WKNDVAL,WEEKDAY(V$7,1))=1,"WKND",INDEX(T_LEAVE[LEAVE TYPE],SUMPRODUCT(--(T_LEAVE[EMPLOYEE NAME]=$C24),--(T_LEAVE[START DATE]&lt;=V$7),--(T_LEAVE[END DATE]&gt;=V$7),ROW(T_LEAVE[LEAVE TYPE]))-ROW(T_LEAVE[#Headers]))))))),"")</f>
        <v/>
      </c>
      <c r="W24" s="112" t="str">
        <f t="array" ref="W24">IFERROR(IF(W$7="","NA",IF(W$7&lt;INDEX(T_EMP[From Date],ROW($C24)-ROW($C$7)),"NE",IF(AND(INDEX(T_EMP[TERMINATION DATE],ROW($C24)-ROW($C$7))&gt;0,W$7&gt;INDEX(T_EMP[TERMINATION DATE],ROW($C24)-ROW($C$7))),"NE",IF(NOT(ISERROR(MATCH(W$7,L_HOLS,0))),"H",IF(INDEX(L_WKNDVAL,WEEKDAY(W$7,1))=1,"WKND",INDEX(T_LEAVE[LEAVE TYPE],SUMPRODUCT(--(T_LEAVE[EMPLOYEE NAME]=$C24),--(T_LEAVE[START DATE]&lt;=W$7),--(T_LEAVE[END DATE]&gt;=W$7),ROW(T_LEAVE[LEAVE TYPE]))-ROW(T_LEAVE[#Headers]))))))),"")</f>
        <v/>
      </c>
      <c r="X24" s="112" t="str">
        <f t="array" ref="X24">IFERROR(IF(X$7="","NA",IF(X$7&lt;INDEX(T_EMP[From Date],ROW($C24)-ROW($C$7)),"NE",IF(AND(INDEX(T_EMP[TERMINATION DATE],ROW($C24)-ROW($C$7))&gt;0,X$7&gt;INDEX(T_EMP[TERMINATION DATE],ROW($C24)-ROW($C$7))),"NE",IF(NOT(ISERROR(MATCH(X$7,L_HOLS,0))),"H",IF(INDEX(L_WKNDVAL,WEEKDAY(X$7,1))=1,"WKND",INDEX(T_LEAVE[LEAVE TYPE],SUMPRODUCT(--(T_LEAVE[EMPLOYEE NAME]=$C24),--(T_LEAVE[START DATE]&lt;=X$7),--(T_LEAVE[END DATE]&gt;=X$7),ROW(T_LEAVE[LEAVE TYPE]))-ROW(T_LEAVE[#Headers]))))))),"")</f>
        <v>WKND</v>
      </c>
      <c r="Y24" s="112" t="str">
        <f t="array" ref="Y24">IFERROR(IF(Y$7="","NA",IF(Y$7&lt;INDEX(T_EMP[From Date],ROW($C24)-ROW($C$7)),"NE",IF(AND(INDEX(T_EMP[TERMINATION DATE],ROW($C24)-ROW($C$7))&gt;0,Y$7&gt;INDEX(T_EMP[TERMINATION DATE],ROW($C24)-ROW($C$7))),"NE",IF(NOT(ISERROR(MATCH(Y$7,L_HOLS,0))),"H",IF(INDEX(L_WKNDVAL,WEEKDAY(Y$7,1))=1,"WKND",INDEX(T_LEAVE[LEAVE TYPE],SUMPRODUCT(--(T_LEAVE[EMPLOYEE NAME]=$C24),--(T_LEAVE[START DATE]&lt;=Y$7),--(T_LEAVE[END DATE]&gt;=Y$7),ROW(T_LEAVE[LEAVE TYPE]))-ROW(T_LEAVE[#Headers]))))))),"")</f>
        <v>WKND</v>
      </c>
      <c r="Z24" s="112" t="str">
        <f t="array" ref="Z24">IFERROR(IF(Z$7="","NA",IF(Z$7&lt;INDEX(T_EMP[From Date],ROW($C24)-ROW($C$7)),"NE",IF(AND(INDEX(T_EMP[TERMINATION DATE],ROW($C24)-ROW($C$7))&gt;0,Z$7&gt;INDEX(T_EMP[TERMINATION DATE],ROW($C24)-ROW($C$7))),"NE",IF(NOT(ISERROR(MATCH(Z$7,L_HOLS,0))),"H",IF(INDEX(L_WKNDVAL,WEEKDAY(Z$7,1))=1,"WKND",INDEX(T_LEAVE[LEAVE TYPE],SUMPRODUCT(--(T_LEAVE[EMPLOYEE NAME]=$C24),--(T_LEAVE[START DATE]&lt;=Z$7),--(T_LEAVE[END DATE]&gt;=Z$7),ROW(T_LEAVE[LEAVE TYPE]))-ROW(T_LEAVE[#Headers]))))))),"")</f>
        <v/>
      </c>
      <c r="AA24" s="112" t="str">
        <f t="array" ref="AA24">IFERROR(IF(AA$7="","NA",IF(AA$7&lt;INDEX(T_EMP[From Date],ROW($C24)-ROW($C$7)),"NE",IF(AND(INDEX(T_EMP[TERMINATION DATE],ROW($C24)-ROW($C$7))&gt;0,AA$7&gt;INDEX(T_EMP[TERMINATION DATE],ROW($C24)-ROW($C$7))),"NE",IF(NOT(ISERROR(MATCH(AA$7,L_HOLS,0))),"H",IF(INDEX(L_WKNDVAL,WEEKDAY(AA$7,1))=1,"WKND",INDEX(T_LEAVE[LEAVE TYPE],SUMPRODUCT(--(T_LEAVE[EMPLOYEE NAME]=$C24),--(T_LEAVE[START DATE]&lt;=AA$7),--(T_LEAVE[END DATE]&gt;=AA$7),ROW(T_LEAVE[LEAVE TYPE]))-ROW(T_LEAVE[#Headers]))))))),"")</f>
        <v/>
      </c>
      <c r="AB24" s="112" t="str">
        <f t="array" ref="AB24">IFERROR(IF(AB$7="","NA",IF(AB$7&lt;INDEX(T_EMP[From Date],ROW($C24)-ROW($C$7)),"NE",IF(AND(INDEX(T_EMP[TERMINATION DATE],ROW($C24)-ROW($C$7))&gt;0,AB$7&gt;INDEX(T_EMP[TERMINATION DATE],ROW($C24)-ROW($C$7))),"NE",IF(NOT(ISERROR(MATCH(AB$7,L_HOLS,0))),"H",IF(INDEX(L_WKNDVAL,WEEKDAY(AB$7,1))=1,"WKND",INDEX(T_LEAVE[LEAVE TYPE],SUMPRODUCT(--(T_LEAVE[EMPLOYEE NAME]=$C24),--(T_LEAVE[START DATE]&lt;=AB$7),--(T_LEAVE[END DATE]&gt;=AB$7),ROW(T_LEAVE[LEAVE TYPE]))-ROW(T_LEAVE[#Headers]))))))),"")</f>
        <v/>
      </c>
      <c r="AC24" s="112" t="str">
        <f t="array" ref="AC24">IFERROR(IF(AC$7="","NA",IF(AC$7&lt;INDEX(T_EMP[From Date],ROW($C24)-ROW($C$7)),"NE",IF(AND(INDEX(T_EMP[TERMINATION DATE],ROW($C24)-ROW($C$7))&gt;0,AC$7&gt;INDEX(T_EMP[TERMINATION DATE],ROW($C24)-ROW($C$7))),"NE",IF(NOT(ISERROR(MATCH(AC$7,L_HOLS,0))),"H",IF(INDEX(L_WKNDVAL,WEEKDAY(AC$7,1))=1,"WKND",INDEX(T_LEAVE[LEAVE TYPE],SUMPRODUCT(--(T_LEAVE[EMPLOYEE NAME]=$C24),--(T_LEAVE[START DATE]&lt;=AC$7),--(T_LEAVE[END DATE]&gt;=AC$7),ROW(T_LEAVE[LEAVE TYPE]))-ROW(T_LEAVE[#Headers]))))))),"")</f>
        <v/>
      </c>
      <c r="AD24" s="112" t="str">
        <f t="array" ref="AD24">IFERROR(IF(AD$7="","NA",IF(AD$7&lt;INDEX(T_EMP[From Date],ROW($C24)-ROW($C$7)),"NE",IF(AND(INDEX(T_EMP[TERMINATION DATE],ROW($C24)-ROW($C$7))&gt;0,AD$7&gt;INDEX(T_EMP[TERMINATION DATE],ROW($C24)-ROW($C$7))),"NE",IF(NOT(ISERROR(MATCH(AD$7,L_HOLS,0))),"H",IF(INDEX(L_WKNDVAL,WEEKDAY(AD$7,1))=1,"WKND",INDEX(T_LEAVE[LEAVE TYPE],SUMPRODUCT(--(T_LEAVE[EMPLOYEE NAME]=$C24),--(T_LEAVE[START DATE]&lt;=AD$7),--(T_LEAVE[END DATE]&gt;=AD$7),ROW(T_LEAVE[LEAVE TYPE]))-ROW(T_LEAVE[#Headers]))))))),"")</f>
        <v/>
      </c>
      <c r="AE24" s="112" t="str">
        <f t="array" ref="AE24">IFERROR(IF(AE$7="","NA",IF(AE$7&lt;INDEX(T_EMP[From Date],ROW($C24)-ROW($C$7)),"NE",IF(AND(INDEX(T_EMP[TERMINATION DATE],ROW($C24)-ROW($C$7))&gt;0,AE$7&gt;INDEX(T_EMP[TERMINATION DATE],ROW($C24)-ROW($C$7))),"NE",IF(NOT(ISERROR(MATCH(AE$7,L_HOLS,0))),"H",IF(INDEX(L_WKNDVAL,WEEKDAY(AE$7,1))=1,"WKND",INDEX(T_LEAVE[LEAVE TYPE],SUMPRODUCT(--(T_LEAVE[EMPLOYEE NAME]=$C24),--(T_LEAVE[START DATE]&lt;=AE$7),--(T_LEAVE[END DATE]&gt;=AE$7),ROW(T_LEAVE[LEAVE TYPE]))-ROW(T_LEAVE[#Headers]))))))),"")</f>
        <v>WKND</v>
      </c>
      <c r="AF24" s="112" t="str">
        <f t="array" ref="AF24">IFERROR(IF(AF$7="","NA",IF(AF$7&lt;INDEX(T_EMP[From Date],ROW($C24)-ROW($C$7)),"NE",IF(AND(INDEX(T_EMP[TERMINATION DATE],ROW($C24)-ROW($C$7))&gt;0,AF$7&gt;INDEX(T_EMP[TERMINATION DATE],ROW($C24)-ROW($C$7))),"NE",IF(NOT(ISERROR(MATCH(AF$7,L_HOLS,0))),"H",IF(INDEX(L_WKNDVAL,WEEKDAY(AF$7,1))=1,"WKND",INDEX(T_LEAVE[LEAVE TYPE],SUMPRODUCT(--(T_LEAVE[EMPLOYEE NAME]=$C24),--(T_LEAVE[START DATE]&lt;=AF$7),--(T_LEAVE[END DATE]&gt;=AF$7),ROW(T_LEAVE[LEAVE TYPE]))-ROW(T_LEAVE[#Headers]))))))),"")</f>
        <v>WKND</v>
      </c>
      <c r="AG24" s="112" t="str">
        <f t="array" ref="AG24">IFERROR(IF(AG$7="","NA",IF(AG$7&lt;INDEX(T_EMP[From Date],ROW($C24)-ROW($C$7)),"NE",IF(AND(INDEX(T_EMP[TERMINATION DATE],ROW($C24)-ROW($C$7))&gt;0,AG$7&gt;INDEX(T_EMP[TERMINATION DATE],ROW($C24)-ROW($C$7))),"NE",IF(NOT(ISERROR(MATCH(AG$7,L_HOLS,0))),"H",IF(INDEX(L_WKNDVAL,WEEKDAY(AG$7,1))=1,"WKND",INDEX(T_LEAVE[LEAVE TYPE],SUMPRODUCT(--(T_LEAVE[EMPLOYEE NAME]=$C24),--(T_LEAVE[START DATE]&lt;=AG$7),--(T_LEAVE[END DATE]&gt;=AG$7),ROW(T_LEAVE[LEAVE TYPE]))-ROW(T_LEAVE[#Headers]))))))),"")</f>
        <v/>
      </c>
      <c r="AH24" s="112" t="str">
        <f t="array" ref="AH24">IFERROR(IF(AH$7="","NA",IF(AH$7&lt;INDEX(T_EMP[From Date],ROW($C24)-ROW($C$7)),"NE",IF(AND(INDEX(T_EMP[TERMINATION DATE],ROW($C24)-ROW($C$7))&gt;0,AH$7&gt;INDEX(T_EMP[TERMINATION DATE],ROW($C24)-ROW($C$7))),"NE",IF(NOT(ISERROR(MATCH(AH$7,L_HOLS,0))),"H",IF(INDEX(L_WKNDVAL,WEEKDAY(AH$7,1))=1,"WKND",INDEX(T_LEAVE[LEAVE TYPE],SUMPRODUCT(--(T_LEAVE[EMPLOYEE NAME]=$C24),--(T_LEAVE[START DATE]&lt;=AH$7),--(T_LEAVE[END DATE]&gt;=AH$7),ROW(T_LEAVE[LEAVE TYPE]))-ROW(T_LEAVE[#Headers]))))))),"")</f>
        <v/>
      </c>
      <c r="AI24" s="87"/>
      <c r="AJ24" s="106">
        <f>IF(OR($C24="",AJ$7=""),"",COUNTIFS($D24:$AH24,AJ$7)*INDEX(T_LEAVETYPE[DAY VALUE],1))</f>
        <v>0</v>
      </c>
      <c r="AK24" s="106">
        <f>IF(OR($C24="",AK$7=""),"",COUNTIFS($D24:$AH24,AK$7)*INDEX(T_LEAVETYPE[DAY VALUE],2))</f>
        <v>0</v>
      </c>
      <c r="AL24" s="106">
        <f>IF(OR($C24="",AL$7=""),"",COUNTIFS($D24:$AH24,AL$7)*INDEX(T_LEAVETYPE[DAY VALUE],3))</f>
        <v>0</v>
      </c>
      <c r="AM24" s="106">
        <f>IF(OR($C24="",AM$7=""),"",COUNTIFS($D24:$AH24,AM$7)*INDEX(T_LEAVETYPE[DAY VALUE],4))</f>
        <v>0</v>
      </c>
      <c r="AN24" s="107">
        <f>IF(OR($C24="",AN$7=""),"",COUNTIFS($D24:$AH24,AN$7)*INDEX(T_LEAVETYPE[DAY VALUE],5))</f>
        <v>0</v>
      </c>
      <c r="AO24" s="113">
        <f t="shared" si="2"/>
        <v>0</v>
      </c>
      <c r="AP24" s="114">
        <f t="shared" si="3"/>
        <v>22</v>
      </c>
    </row>
    <row r="25" spans="3:42" x14ac:dyDescent="0.25">
      <c r="C25" s="104" t="str">
        <f>IFERROR(INDEX(T_EMP[EMPLOYEE NAME],ROW(C25)-ROW($C$7)),"")</f>
        <v>Employee18</v>
      </c>
      <c r="D25" s="115" t="str">
        <f t="array" ref="D25">IFERROR(IF(D$7="","NA",IF(D$7&lt;INDEX(T_EMP[From Date],ROW($C25)-ROW($C$7)),"NE",IF(AND(INDEX(T_EMP[TERMINATION DATE],ROW($C25)-ROW($C$7))&gt;0,D$7&gt;INDEX(T_EMP[TERMINATION DATE],ROW($C25)-ROW($C$7))),"NE",IF(NOT(ISERROR(MATCH(D$7,L_HOLS,0))),"H",IF(INDEX(L_WKNDVAL,WEEKDAY(D$7,1))=1,"WKND",INDEX(T_LEAVE[LEAVE TYPE],SUMPRODUCT(--(T_LEAVE[EMPLOYEE NAME]=$C25),--(T_LEAVE[START DATE]&lt;=D$7),--(T_LEAVE[END DATE]&gt;=D$7),ROW(T_LEAVE[LEAVE TYPE]))-ROW(T_LEAVE[#Headers]))))))),"")</f>
        <v>WKND</v>
      </c>
      <c r="E25" s="112" t="str">
        <f t="array" ref="E25">IFERROR(IF(E$7="","NA",IF(E$7&lt;INDEX(T_EMP[From Date],ROW($C25)-ROW($C$7)),"NE",IF(AND(INDEX(T_EMP[TERMINATION DATE],ROW($C25)-ROW($C$7))&gt;0,E$7&gt;INDEX(T_EMP[TERMINATION DATE],ROW($C25)-ROW($C$7))),"NE",IF(NOT(ISERROR(MATCH(E$7,L_HOLS,0))),"H",IF(INDEX(L_WKNDVAL,WEEKDAY(E$7,1))=1,"WKND",INDEX(T_LEAVE[LEAVE TYPE],SUMPRODUCT(--(T_LEAVE[EMPLOYEE NAME]=$C25),--(T_LEAVE[START DATE]&lt;=E$7),--(T_LEAVE[END DATE]&gt;=E$7),ROW(T_LEAVE[LEAVE TYPE]))-ROW(T_LEAVE[#Headers]))))))),"")</f>
        <v/>
      </c>
      <c r="F25" s="112" t="str">
        <f t="array" ref="F25">IFERROR(IF(F$7="","NA",IF(F$7&lt;INDEX(T_EMP[From Date],ROW($C25)-ROW($C$7)),"NE",IF(AND(INDEX(T_EMP[TERMINATION DATE],ROW($C25)-ROW($C$7))&gt;0,F$7&gt;INDEX(T_EMP[TERMINATION DATE],ROW($C25)-ROW($C$7))),"NE",IF(NOT(ISERROR(MATCH(F$7,L_HOLS,0))),"H",IF(INDEX(L_WKNDVAL,WEEKDAY(F$7,1))=1,"WKND",INDEX(T_LEAVE[LEAVE TYPE],SUMPRODUCT(--(T_LEAVE[EMPLOYEE NAME]=$C25),--(T_LEAVE[START DATE]&lt;=F$7),--(T_LEAVE[END DATE]&gt;=F$7),ROW(T_LEAVE[LEAVE TYPE]))-ROW(T_LEAVE[#Headers]))))))),"")</f>
        <v/>
      </c>
      <c r="G25" s="112" t="str">
        <f t="array" ref="G25">IFERROR(IF(G$7="","NA",IF(G$7&lt;INDEX(T_EMP[From Date],ROW($C25)-ROW($C$7)),"NE",IF(AND(INDEX(T_EMP[TERMINATION DATE],ROW($C25)-ROW($C$7))&gt;0,G$7&gt;INDEX(T_EMP[TERMINATION DATE],ROW($C25)-ROW($C$7))),"NE",IF(NOT(ISERROR(MATCH(G$7,L_HOLS,0))),"H",IF(INDEX(L_WKNDVAL,WEEKDAY(G$7,1))=1,"WKND",INDEX(T_LEAVE[LEAVE TYPE],SUMPRODUCT(--(T_LEAVE[EMPLOYEE NAME]=$C25),--(T_LEAVE[START DATE]&lt;=G$7),--(T_LEAVE[END DATE]&gt;=G$7),ROW(T_LEAVE[LEAVE TYPE]))-ROW(T_LEAVE[#Headers]))))))),"")</f>
        <v/>
      </c>
      <c r="H25" s="112" t="str">
        <f t="array" ref="H25">IFERROR(IF(H$7="","NA",IF(H$7&lt;INDEX(T_EMP[From Date],ROW($C25)-ROW($C$7)),"NE",IF(AND(INDEX(T_EMP[TERMINATION DATE],ROW($C25)-ROW($C$7))&gt;0,H$7&gt;INDEX(T_EMP[TERMINATION DATE],ROW($C25)-ROW($C$7))),"NE",IF(NOT(ISERROR(MATCH(H$7,L_HOLS,0))),"H",IF(INDEX(L_WKNDVAL,WEEKDAY(H$7,1))=1,"WKND",INDEX(T_LEAVE[LEAVE TYPE],SUMPRODUCT(--(T_LEAVE[EMPLOYEE NAME]=$C25),--(T_LEAVE[START DATE]&lt;=H$7),--(T_LEAVE[END DATE]&gt;=H$7),ROW(T_LEAVE[LEAVE TYPE]))-ROW(T_LEAVE[#Headers]))))))),"")</f>
        <v/>
      </c>
      <c r="I25" s="112" t="str">
        <f t="array" ref="I25">IFERROR(IF(I$7="","NA",IF(I$7&lt;INDEX(T_EMP[From Date],ROW($C25)-ROW($C$7)),"NE",IF(AND(INDEX(T_EMP[TERMINATION DATE],ROW($C25)-ROW($C$7))&gt;0,I$7&gt;INDEX(T_EMP[TERMINATION DATE],ROW($C25)-ROW($C$7))),"NE",IF(NOT(ISERROR(MATCH(I$7,L_HOLS,0))),"H",IF(INDEX(L_WKNDVAL,WEEKDAY(I$7,1))=1,"WKND",INDEX(T_LEAVE[LEAVE TYPE],SUMPRODUCT(--(T_LEAVE[EMPLOYEE NAME]=$C25),--(T_LEAVE[START DATE]&lt;=I$7),--(T_LEAVE[END DATE]&gt;=I$7),ROW(T_LEAVE[LEAVE TYPE]))-ROW(T_LEAVE[#Headers]))))))),"")</f>
        <v/>
      </c>
      <c r="J25" s="112" t="str">
        <f t="array" ref="J25">IFERROR(IF(J$7="","NA",IF(J$7&lt;INDEX(T_EMP[From Date],ROW($C25)-ROW($C$7)),"NE",IF(AND(INDEX(T_EMP[TERMINATION DATE],ROW($C25)-ROW($C$7))&gt;0,J$7&gt;INDEX(T_EMP[TERMINATION DATE],ROW($C25)-ROW($C$7))),"NE",IF(NOT(ISERROR(MATCH(J$7,L_HOLS,0))),"H",IF(INDEX(L_WKNDVAL,WEEKDAY(J$7,1))=1,"WKND",INDEX(T_LEAVE[LEAVE TYPE],SUMPRODUCT(--(T_LEAVE[EMPLOYEE NAME]=$C25),--(T_LEAVE[START DATE]&lt;=J$7),--(T_LEAVE[END DATE]&gt;=J$7),ROW(T_LEAVE[LEAVE TYPE]))-ROW(T_LEAVE[#Headers]))))))),"")</f>
        <v>WKND</v>
      </c>
      <c r="K25" s="112" t="str">
        <f t="array" ref="K25">IFERROR(IF(K$7="","NA",IF(K$7&lt;INDEX(T_EMP[From Date],ROW($C25)-ROW($C$7)),"NE",IF(AND(INDEX(T_EMP[TERMINATION DATE],ROW($C25)-ROW($C$7))&gt;0,K$7&gt;INDEX(T_EMP[TERMINATION DATE],ROW($C25)-ROW($C$7))),"NE",IF(NOT(ISERROR(MATCH(K$7,L_HOLS,0))),"H",IF(INDEX(L_WKNDVAL,WEEKDAY(K$7,1))=1,"WKND",INDEX(T_LEAVE[LEAVE TYPE],SUMPRODUCT(--(T_LEAVE[EMPLOYEE NAME]=$C25),--(T_LEAVE[START DATE]&lt;=K$7),--(T_LEAVE[END DATE]&gt;=K$7),ROW(T_LEAVE[LEAVE TYPE]))-ROW(T_LEAVE[#Headers]))))))),"")</f>
        <v>WKND</v>
      </c>
      <c r="L25" s="112" t="str">
        <f t="array" ref="L25">IFERROR(IF(L$7="","NA",IF(L$7&lt;INDEX(T_EMP[From Date],ROW($C25)-ROW($C$7)),"NE",IF(AND(INDEX(T_EMP[TERMINATION DATE],ROW($C25)-ROW($C$7))&gt;0,L$7&gt;INDEX(T_EMP[TERMINATION DATE],ROW($C25)-ROW($C$7))),"NE",IF(NOT(ISERROR(MATCH(L$7,L_HOLS,0))),"H",IF(INDEX(L_WKNDVAL,WEEKDAY(L$7,1))=1,"WKND",INDEX(T_LEAVE[LEAVE TYPE],SUMPRODUCT(--(T_LEAVE[EMPLOYEE NAME]=$C25),--(T_LEAVE[START DATE]&lt;=L$7),--(T_LEAVE[END DATE]&gt;=L$7),ROW(T_LEAVE[LEAVE TYPE]))-ROW(T_LEAVE[#Headers]))))))),"")</f>
        <v/>
      </c>
      <c r="M25" s="112" t="str">
        <f t="array" ref="M25">IFERROR(IF(M$7="","NA",IF(M$7&lt;INDEX(T_EMP[From Date],ROW($C25)-ROW($C$7)),"NE",IF(AND(INDEX(T_EMP[TERMINATION DATE],ROW($C25)-ROW($C$7))&gt;0,M$7&gt;INDEX(T_EMP[TERMINATION DATE],ROW($C25)-ROW($C$7))),"NE",IF(NOT(ISERROR(MATCH(M$7,L_HOLS,0))),"H",IF(INDEX(L_WKNDVAL,WEEKDAY(M$7,1))=1,"WKND",INDEX(T_LEAVE[LEAVE TYPE],SUMPRODUCT(--(T_LEAVE[EMPLOYEE NAME]=$C25),--(T_LEAVE[START DATE]&lt;=M$7),--(T_LEAVE[END DATE]&gt;=M$7),ROW(T_LEAVE[LEAVE TYPE]))-ROW(T_LEAVE[#Headers]))))))),"")</f>
        <v/>
      </c>
      <c r="N25" s="112" t="str">
        <f t="array" ref="N25">IFERROR(IF(N$7="","NA",IF(N$7&lt;INDEX(T_EMP[From Date],ROW($C25)-ROW($C$7)),"NE",IF(AND(INDEX(T_EMP[TERMINATION DATE],ROW($C25)-ROW($C$7))&gt;0,N$7&gt;INDEX(T_EMP[TERMINATION DATE],ROW($C25)-ROW($C$7))),"NE",IF(NOT(ISERROR(MATCH(N$7,L_HOLS,0))),"H",IF(INDEX(L_WKNDVAL,WEEKDAY(N$7,1))=1,"WKND",INDEX(T_LEAVE[LEAVE TYPE],SUMPRODUCT(--(T_LEAVE[EMPLOYEE NAME]=$C25),--(T_LEAVE[START DATE]&lt;=N$7),--(T_LEAVE[END DATE]&gt;=N$7),ROW(T_LEAVE[LEAVE TYPE]))-ROW(T_LEAVE[#Headers]))))))),"")</f>
        <v/>
      </c>
      <c r="O25" s="112" t="str">
        <f t="array" ref="O25">IFERROR(IF(O$7="","NA",IF(O$7&lt;INDEX(T_EMP[From Date],ROW($C25)-ROW($C$7)),"NE",IF(AND(INDEX(T_EMP[TERMINATION DATE],ROW($C25)-ROW($C$7))&gt;0,O$7&gt;INDEX(T_EMP[TERMINATION DATE],ROW($C25)-ROW($C$7))),"NE",IF(NOT(ISERROR(MATCH(O$7,L_HOLS,0))),"H",IF(INDEX(L_WKNDVAL,WEEKDAY(O$7,1))=1,"WKND",INDEX(T_LEAVE[LEAVE TYPE],SUMPRODUCT(--(T_LEAVE[EMPLOYEE NAME]=$C25),--(T_LEAVE[START DATE]&lt;=O$7),--(T_LEAVE[END DATE]&gt;=O$7),ROW(T_LEAVE[LEAVE TYPE]))-ROW(T_LEAVE[#Headers]))))))),"")</f>
        <v/>
      </c>
      <c r="P25" s="112" t="str">
        <f t="array" ref="P25">IFERROR(IF(P$7="","NA",IF(P$7&lt;INDEX(T_EMP[From Date],ROW($C25)-ROW($C$7)),"NE",IF(AND(INDEX(T_EMP[TERMINATION DATE],ROW($C25)-ROW($C$7))&gt;0,P$7&gt;INDEX(T_EMP[TERMINATION DATE],ROW($C25)-ROW($C$7))),"NE",IF(NOT(ISERROR(MATCH(P$7,L_HOLS,0))),"H",IF(INDEX(L_WKNDVAL,WEEKDAY(P$7,1))=1,"WKND",INDEX(T_LEAVE[LEAVE TYPE],SUMPRODUCT(--(T_LEAVE[EMPLOYEE NAME]=$C25),--(T_LEAVE[START DATE]&lt;=P$7),--(T_LEAVE[END DATE]&gt;=P$7),ROW(T_LEAVE[LEAVE TYPE]))-ROW(T_LEAVE[#Headers]))))))),"")</f>
        <v/>
      </c>
      <c r="Q25" s="112" t="str">
        <f t="array" ref="Q25">IFERROR(IF(Q$7="","NA",IF(Q$7&lt;INDEX(T_EMP[From Date],ROW($C25)-ROW($C$7)),"NE",IF(AND(INDEX(T_EMP[TERMINATION DATE],ROW($C25)-ROW($C$7))&gt;0,Q$7&gt;INDEX(T_EMP[TERMINATION DATE],ROW($C25)-ROW($C$7))),"NE",IF(NOT(ISERROR(MATCH(Q$7,L_HOLS,0))),"H",IF(INDEX(L_WKNDVAL,WEEKDAY(Q$7,1))=1,"WKND",INDEX(T_LEAVE[LEAVE TYPE],SUMPRODUCT(--(T_LEAVE[EMPLOYEE NAME]=$C25),--(T_LEAVE[START DATE]&lt;=Q$7),--(T_LEAVE[END DATE]&gt;=Q$7),ROW(T_LEAVE[LEAVE TYPE]))-ROW(T_LEAVE[#Headers]))))))),"")</f>
        <v>WKND</v>
      </c>
      <c r="R25" s="112" t="str">
        <f t="array" ref="R25">IFERROR(IF(R$7="","NA",IF(R$7&lt;INDEX(T_EMP[From Date],ROW($C25)-ROW($C$7)),"NE",IF(AND(INDEX(T_EMP[TERMINATION DATE],ROW($C25)-ROW($C$7))&gt;0,R$7&gt;INDEX(T_EMP[TERMINATION DATE],ROW($C25)-ROW($C$7))),"NE",IF(NOT(ISERROR(MATCH(R$7,L_HOLS,0))),"H",IF(INDEX(L_WKNDVAL,WEEKDAY(R$7,1))=1,"WKND",INDEX(T_LEAVE[LEAVE TYPE],SUMPRODUCT(--(T_LEAVE[EMPLOYEE NAME]=$C25),--(T_LEAVE[START DATE]&lt;=R$7),--(T_LEAVE[END DATE]&gt;=R$7),ROW(T_LEAVE[LEAVE TYPE]))-ROW(T_LEAVE[#Headers]))))))),"")</f>
        <v>WKND</v>
      </c>
      <c r="S25" s="112" t="str">
        <f t="array" ref="S25">IFERROR(IF(S$7="","NA",IF(S$7&lt;INDEX(T_EMP[From Date],ROW($C25)-ROW($C$7)),"NE",IF(AND(INDEX(T_EMP[TERMINATION DATE],ROW($C25)-ROW($C$7))&gt;0,S$7&gt;INDEX(T_EMP[TERMINATION DATE],ROW($C25)-ROW($C$7))),"NE",IF(NOT(ISERROR(MATCH(S$7,L_HOLS,0))),"H",IF(INDEX(L_WKNDVAL,WEEKDAY(S$7,1))=1,"WKND",INDEX(T_LEAVE[LEAVE TYPE],SUMPRODUCT(--(T_LEAVE[EMPLOYEE NAME]=$C25),--(T_LEAVE[START DATE]&lt;=S$7),--(T_LEAVE[END DATE]&gt;=S$7),ROW(T_LEAVE[LEAVE TYPE]))-ROW(T_LEAVE[#Headers]))))))),"")</f>
        <v/>
      </c>
      <c r="T25" s="112" t="str">
        <f t="array" ref="T25">IFERROR(IF(T$7="","NA",IF(T$7&lt;INDEX(T_EMP[From Date],ROW($C25)-ROW($C$7)),"NE",IF(AND(INDEX(T_EMP[TERMINATION DATE],ROW($C25)-ROW($C$7))&gt;0,T$7&gt;INDEX(T_EMP[TERMINATION DATE],ROW($C25)-ROW($C$7))),"NE",IF(NOT(ISERROR(MATCH(T$7,L_HOLS,0))),"H",IF(INDEX(L_WKNDVAL,WEEKDAY(T$7,1))=1,"WKND",INDEX(T_LEAVE[LEAVE TYPE],SUMPRODUCT(--(T_LEAVE[EMPLOYEE NAME]=$C25),--(T_LEAVE[START DATE]&lt;=T$7),--(T_LEAVE[END DATE]&gt;=T$7),ROW(T_LEAVE[LEAVE TYPE]))-ROW(T_LEAVE[#Headers]))))))),"")</f>
        <v/>
      </c>
      <c r="U25" s="112" t="str">
        <f t="array" ref="U25">IFERROR(IF(U$7="","NA",IF(U$7&lt;INDEX(T_EMP[From Date],ROW($C25)-ROW($C$7)),"NE",IF(AND(INDEX(T_EMP[TERMINATION DATE],ROW($C25)-ROW($C$7))&gt;0,U$7&gt;INDEX(T_EMP[TERMINATION DATE],ROW($C25)-ROW($C$7))),"NE",IF(NOT(ISERROR(MATCH(U$7,L_HOLS,0))),"H",IF(INDEX(L_WKNDVAL,WEEKDAY(U$7,1))=1,"WKND",INDEX(T_LEAVE[LEAVE TYPE],SUMPRODUCT(--(T_LEAVE[EMPLOYEE NAME]=$C25),--(T_LEAVE[START DATE]&lt;=U$7),--(T_LEAVE[END DATE]&gt;=U$7),ROW(T_LEAVE[LEAVE TYPE]))-ROW(T_LEAVE[#Headers]))))))),"")</f>
        <v/>
      </c>
      <c r="V25" s="112" t="str">
        <f t="array" ref="V25">IFERROR(IF(V$7="","NA",IF(V$7&lt;INDEX(T_EMP[From Date],ROW($C25)-ROW($C$7)),"NE",IF(AND(INDEX(T_EMP[TERMINATION DATE],ROW($C25)-ROW($C$7))&gt;0,V$7&gt;INDEX(T_EMP[TERMINATION DATE],ROW($C25)-ROW($C$7))),"NE",IF(NOT(ISERROR(MATCH(V$7,L_HOLS,0))),"H",IF(INDEX(L_WKNDVAL,WEEKDAY(V$7,1))=1,"WKND",INDEX(T_LEAVE[LEAVE TYPE],SUMPRODUCT(--(T_LEAVE[EMPLOYEE NAME]=$C25),--(T_LEAVE[START DATE]&lt;=V$7),--(T_LEAVE[END DATE]&gt;=V$7),ROW(T_LEAVE[LEAVE TYPE]))-ROW(T_LEAVE[#Headers]))))))),"")</f>
        <v/>
      </c>
      <c r="W25" s="112" t="str">
        <f t="array" ref="W25">IFERROR(IF(W$7="","NA",IF(W$7&lt;INDEX(T_EMP[From Date],ROW($C25)-ROW($C$7)),"NE",IF(AND(INDEX(T_EMP[TERMINATION DATE],ROW($C25)-ROW($C$7))&gt;0,W$7&gt;INDEX(T_EMP[TERMINATION DATE],ROW($C25)-ROW($C$7))),"NE",IF(NOT(ISERROR(MATCH(W$7,L_HOLS,0))),"H",IF(INDEX(L_WKNDVAL,WEEKDAY(W$7,1))=1,"WKND",INDEX(T_LEAVE[LEAVE TYPE],SUMPRODUCT(--(T_LEAVE[EMPLOYEE NAME]=$C25),--(T_LEAVE[START DATE]&lt;=W$7),--(T_LEAVE[END DATE]&gt;=W$7),ROW(T_LEAVE[LEAVE TYPE]))-ROW(T_LEAVE[#Headers]))))))),"")</f>
        <v/>
      </c>
      <c r="X25" s="112" t="str">
        <f t="array" ref="X25">IFERROR(IF(X$7="","NA",IF(X$7&lt;INDEX(T_EMP[From Date],ROW($C25)-ROW($C$7)),"NE",IF(AND(INDEX(T_EMP[TERMINATION DATE],ROW($C25)-ROW($C$7))&gt;0,X$7&gt;INDEX(T_EMP[TERMINATION DATE],ROW($C25)-ROW($C$7))),"NE",IF(NOT(ISERROR(MATCH(X$7,L_HOLS,0))),"H",IF(INDEX(L_WKNDVAL,WEEKDAY(X$7,1))=1,"WKND",INDEX(T_LEAVE[LEAVE TYPE],SUMPRODUCT(--(T_LEAVE[EMPLOYEE NAME]=$C25),--(T_LEAVE[START DATE]&lt;=X$7),--(T_LEAVE[END DATE]&gt;=X$7),ROW(T_LEAVE[LEAVE TYPE]))-ROW(T_LEAVE[#Headers]))))))),"")</f>
        <v>WKND</v>
      </c>
      <c r="Y25" s="112" t="str">
        <f t="array" ref="Y25">IFERROR(IF(Y$7="","NA",IF(Y$7&lt;INDEX(T_EMP[From Date],ROW($C25)-ROW($C$7)),"NE",IF(AND(INDEX(T_EMP[TERMINATION DATE],ROW($C25)-ROW($C$7))&gt;0,Y$7&gt;INDEX(T_EMP[TERMINATION DATE],ROW($C25)-ROW($C$7))),"NE",IF(NOT(ISERROR(MATCH(Y$7,L_HOLS,0))),"H",IF(INDEX(L_WKNDVAL,WEEKDAY(Y$7,1))=1,"WKND",INDEX(T_LEAVE[LEAVE TYPE],SUMPRODUCT(--(T_LEAVE[EMPLOYEE NAME]=$C25),--(T_LEAVE[START DATE]&lt;=Y$7),--(T_LEAVE[END DATE]&gt;=Y$7),ROW(T_LEAVE[LEAVE TYPE]))-ROW(T_LEAVE[#Headers]))))))),"")</f>
        <v>WKND</v>
      </c>
      <c r="Z25" s="112" t="str">
        <f t="array" ref="Z25">IFERROR(IF(Z$7="","NA",IF(Z$7&lt;INDEX(T_EMP[From Date],ROW($C25)-ROW($C$7)),"NE",IF(AND(INDEX(T_EMP[TERMINATION DATE],ROW($C25)-ROW($C$7))&gt;0,Z$7&gt;INDEX(T_EMP[TERMINATION DATE],ROW($C25)-ROW($C$7))),"NE",IF(NOT(ISERROR(MATCH(Z$7,L_HOLS,0))),"H",IF(INDEX(L_WKNDVAL,WEEKDAY(Z$7,1))=1,"WKND",INDEX(T_LEAVE[LEAVE TYPE],SUMPRODUCT(--(T_LEAVE[EMPLOYEE NAME]=$C25),--(T_LEAVE[START DATE]&lt;=Z$7),--(T_LEAVE[END DATE]&gt;=Z$7),ROW(T_LEAVE[LEAVE TYPE]))-ROW(T_LEAVE[#Headers]))))))),"")</f>
        <v/>
      </c>
      <c r="AA25" s="112" t="str">
        <f t="array" ref="AA25">IFERROR(IF(AA$7="","NA",IF(AA$7&lt;INDEX(T_EMP[From Date],ROW($C25)-ROW($C$7)),"NE",IF(AND(INDEX(T_EMP[TERMINATION DATE],ROW($C25)-ROW($C$7))&gt;0,AA$7&gt;INDEX(T_EMP[TERMINATION DATE],ROW($C25)-ROW($C$7))),"NE",IF(NOT(ISERROR(MATCH(AA$7,L_HOLS,0))),"H",IF(INDEX(L_WKNDVAL,WEEKDAY(AA$7,1))=1,"WKND",INDEX(T_LEAVE[LEAVE TYPE],SUMPRODUCT(--(T_LEAVE[EMPLOYEE NAME]=$C25),--(T_LEAVE[START DATE]&lt;=AA$7),--(T_LEAVE[END DATE]&gt;=AA$7),ROW(T_LEAVE[LEAVE TYPE]))-ROW(T_LEAVE[#Headers]))))))),"")</f>
        <v/>
      </c>
      <c r="AB25" s="112" t="str">
        <f t="array" ref="AB25">IFERROR(IF(AB$7="","NA",IF(AB$7&lt;INDEX(T_EMP[From Date],ROW($C25)-ROW($C$7)),"NE",IF(AND(INDEX(T_EMP[TERMINATION DATE],ROW($C25)-ROW($C$7))&gt;0,AB$7&gt;INDEX(T_EMP[TERMINATION DATE],ROW($C25)-ROW($C$7))),"NE",IF(NOT(ISERROR(MATCH(AB$7,L_HOLS,0))),"H",IF(INDEX(L_WKNDVAL,WEEKDAY(AB$7,1))=1,"WKND",INDEX(T_LEAVE[LEAVE TYPE],SUMPRODUCT(--(T_LEAVE[EMPLOYEE NAME]=$C25),--(T_LEAVE[START DATE]&lt;=AB$7),--(T_LEAVE[END DATE]&gt;=AB$7),ROW(T_LEAVE[LEAVE TYPE]))-ROW(T_LEAVE[#Headers]))))))),"")</f>
        <v/>
      </c>
      <c r="AC25" s="112" t="str">
        <f t="array" ref="AC25">IFERROR(IF(AC$7="","NA",IF(AC$7&lt;INDEX(T_EMP[From Date],ROW($C25)-ROW($C$7)),"NE",IF(AND(INDEX(T_EMP[TERMINATION DATE],ROW($C25)-ROW($C$7))&gt;0,AC$7&gt;INDEX(T_EMP[TERMINATION DATE],ROW($C25)-ROW($C$7))),"NE",IF(NOT(ISERROR(MATCH(AC$7,L_HOLS,0))),"H",IF(INDEX(L_WKNDVAL,WEEKDAY(AC$7,1))=1,"WKND",INDEX(T_LEAVE[LEAVE TYPE],SUMPRODUCT(--(T_LEAVE[EMPLOYEE NAME]=$C25),--(T_LEAVE[START DATE]&lt;=AC$7),--(T_LEAVE[END DATE]&gt;=AC$7),ROW(T_LEAVE[LEAVE TYPE]))-ROW(T_LEAVE[#Headers]))))))),"")</f>
        <v/>
      </c>
      <c r="AD25" s="112" t="str">
        <f t="array" ref="AD25">IFERROR(IF(AD$7="","NA",IF(AD$7&lt;INDEX(T_EMP[From Date],ROW($C25)-ROW($C$7)),"NE",IF(AND(INDEX(T_EMP[TERMINATION DATE],ROW($C25)-ROW($C$7))&gt;0,AD$7&gt;INDEX(T_EMP[TERMINATION DATE],ROW($C25)-ROW($C$7))),"NE",IF(NOT(ISERROR(MATCH(AD$7,L_HOLS,0))),"H",IF(INDEX(L_WKNDVAL,WEEKDAY(AD$7,1))=1,"WKND",INDEX(T_LEAVE[LEAVE TYPE],SUMPRODUCT(--(T_LEAVE[EMPLOYEE NAME]=$C25),--(T_LEAVE[START DATE]&lt;=AD$7),--(T_LEAVE[END DATE]&gt;=AD$7),ROW(T_LEAVE[LEAVE TYPE]))-ROW(T_LEAVE[#Headers]))))))),"")</f>
        <v/>
      </c>
      <c r="AE25" s="112" t="str">
        <f t="array" ref="AE25">IFERROR(IF(AE$7="","NA",IF(AE$7&lt;INDEX(T_EMP[From Date],ROW($C25)-ROW($C$7)),"NE",IF(AND(INDEX(T_EMP[TERMINATION DATE],ROW($C25)-ROW($C$7))&gt;0,AE$7&gt;INDEX(T_EMP[TERMINATION DATE],ROW($C25)-ROW($C$7))),"NE",IF(NOT(ISERROR(MATCH(AE$7,L_HOLS,0))),"H",IF(INDEX(L_WKNDVAL,WEEKDAY(AE$7,1))=1,"WKND",INDEX(T_LEAVE[LEAVE TYPE],SUMPRODUCT(--(T_LEAVE[EMPLOYEE NAME]=$C25),--(T_LEAVE[START DATE]&lt;=AE$7),--(T_LEAVE[END DATE]&gt;=AE$7),ROW(T_LEAVE[LEAVE TYPE]))-ROW(T_LEAVE[#Headers]))))))),"")</f>
        <v>WKND</v>
      </c>
      <c r="AF25" s="112" t="str">
        <f t="array" ref="AF25">IFERROR(IF(AF$7="","NA",IF(AF$7&lt;INDEX(T_EMP[From Date],ROW($C25)-ROW($C$7)),"NE",IF(AND(INDEX(T_EMP[TERMINATION DATE],ROW($C25)-ROW($C$7))&gt;0,AF$7&gt;INDEX(T_EMP[TERMINATION DATE],ROW($C25)-ROW($C$7))),"NE",IF(NOT(ISERROR(MATCH(AF$7,L_HOLS,0))),"H",IF(INDEX(L_WKNDVAL,WEEKDAY(AF$7,1))=1,"WKND",INDEX(T_LEAVE[LEAVE TYPE],SUMPRODUCT(--(T_LEAVE[EMPLOYEE NAME]=$C25),--(T_LEAVE[START DATE]&lt;=AF$7),--(T_LEAVE[END DATE]&gt;=AF$7),ROW(T_LEAVE[LEAVE TYPE]))-ROW(T_LEAVE[#Headers]))))))),"")</f>
        <v>WKND</v>
      </c>
      <c r="AG25" s="112" t="str">
        <f t="array" ref="AG25">IFERROR(IF(AG$7="","NA",IF(AG$7&lt;INDEX(T_EMP[From Date],ROW($C25)-ROW($C$7)),"NE",IF(AND(INDEX(T_EMP[TERMINATION DATE],ROW($C25)-ROW($C$7))&gt;0,AG$7&gt;INDEX(T_EMP[TERMINATION DATE],ROW($C25)-ROW($C$7))),"NE",IF(NOT(ISERROR(MATCH(AG$7,L_HOLS,0))),"H",IF(INDEX(L_WKNDVAL,WEEKDAY(AG$7,1))=1,"WKND",INDEX(T_LEAVE[LEAVE TYPE],SUMPRODUCT(--(T_LEAVE[EMPLOYEE NAME]=$C25),--(T_LEAVE[START DATE]&lt;=AG$7),--(T_LEAVE[END DATE]&gt;=AG$7),ROW(T_LEAVE[LEAVE TYPE]))-ROW(T_LEAVE[#Headers]))))))),"")</f>
        <v/>
      </c>
      <c r="AH25" s="112" t="str">
        <f t="array" ref="AH25">IFERROR(IF(AH$7="","NA",IF(AH$7&lt;INDEX(T_EMP[From Date],ROW($C25)-ROW($C$7)),"NE",IF(AND(INDEX(T_EMP[TERMINATION DATE],ROW($C25)-ROW($C$7))&gt;0,AH$7&gt;INDEX(T_EMP[TERMINATION DATE],ROW($C25)-ROW($C$7))),"NE",IF(NOT(ISERROR(MATCH(AH$7,L_HOLS,0))),"H",IF(INDEX(L_WKNDVAL,WEEKDAY(AH$7,1))=1,"WKND",INDEX(T_LEAVE[LEAVE TYPE],SUMPRODUCT(--(T_LEAVE[EMPLOYEE NAME]=$C25),--(T_LEAVE[START DATE]&lt;=AH$7),--(T_LEAVE[END DATE]&gt;=AH$7),ROW(T_LEAVE[LEAVE TYPE]))-ROW(T_LEAVE[#Headers]))))))),"")</f>
        <v/>
      </c>
      <c r="AI25" s="87"/>
      <c r="AJ25" s="106">
        <f>IF(OR($C25="",AJ$7=""),"",COUNTIFS($D25:$AH25,AJ$7)*INDEX(T_LEAVETYPE[DAY VALUE],1))</f>
        <v>0</v>
      </c>
      <c r="AK25" s="106">
        <f>IF(OR($C25="",AK$7=""),"",COUNTIFS($D25:$AH25,AK$7)*INDEX(T_LEAVETYPE[DAY VALUE],2))</f>
        <v>0</v>
      </c>
      <c r="AL25" s="106">
        <f>IF(OR($C25="",AL$7=""),"",COUNTIFS($D25:$AH25,AL$7)*INDEX(T_LEAVETYPE[DAY VALUE],3))</f>
        <v>0</v>
      </c>
      <c r="AM25" s="106">
        <f>IF(OR($C25="",AM$7=""),"",COUNTIFS($D25:$AH25,AM$7)*INDEX(T_LEAVETYPE[DAY VALUE],4))</f>
        <v>0</v>
      </c>
      <c r="AN25" s="107">
        <f>IF(OR($C25="",AN$7=""),"",COUNTIFS($D25:$AH25,AN$7)*INDEX(T_LEAVETYPE[DAY VALUE],5))</f>
        <v>0</v>
      </c>
      <c r="AO25" s="113">
        <f t="shared" si="2"/>
        <v>0</v>
      </c>
      <c r="AP25" s="114">
        <f t="shared" si="3"/>
        <v>22</v>
      </c>
    </row>
    <row r="26" spans="3:42" x14ac:dyDescent="0.25">
      <c r="C26" s="104" t="str">
        <f>IFERROR(INDEX(T_EMP[EMPLOYEE NAME],ROW(C26)-ROW($C$7)),"")</f>
        <v>Employee19</v>
      </c>
      <c r="D26" s="115" t="str">
        <f t="array" ref="D26">IFERROR(IF(D$7="","NA",IF(D$7&lt;INDEX(T_EMP[From Date],ROW($C26)-ROW($C$7)),"NE",IF(AND(INDEX(T_EMP[TERMINATION DATE],ROW($C26)-ROW($C$7))&gt;0,D$7&gt;INDEX(T_EMP[TERMINATION DATE],ROW($C26)-ROW($C$7))),"NE",IF(NOT(ISERROR(MATCH(D$7,L_HOLS,0))),"H",IF(INDEX(L_WKNDVAL,WEEKDAY(D$7,1))=1,"WKND",INDEX(T_LEAVE[LEAVE TYPE],SUMPRODUCT(--(T_LEAVE[EMPLOYEE NAME]=$C26),--(T_LEAVE[START DATE]&lt;=D$7),--(T_LEAVE[END DATE]&gt;=D$7),ROW(T_LEAVE[LEAVE TYPE]))-ROW(T_LEAVE[#Headers]))))))),"")</f>
        <v>WKND</v>
      </c>
      <c r="E26" s="112" t="str">
        <f t="array" ref="E26">IFERROR(IF(E$7="","NA",IF(E$7&lt;INDEX(T_EMP[From Date],ROW($C26)-ROW($C$7)),"NE",IF(AND(INDEX(T_EMP[TERMINATION DATE],ROW($C26)-ROW($C$7))&gt;0,E$7&gt;INDEX(T_EMP[TERMINATION DATE],ROW($C26)-ROW($C$7))),"NE",IF(NOT(ISERROR(MATCH(E$7,L_HOLS,0))),"H",IF(INDEX(L_WKNDVAL,WEEKDAY(E$7,1))=1,"WKND",INDEX(T_LEAVE[LEAVE TYPE],SUMPRODUCT(--(T_LEAVE[EMPLOYEE NAME]=$C26),--(T_LEAVE[START DATE]&lt;=E$7),--(T_LEAVE[END DATE]&gt;=E$7),ROW(T_LEAVE[LEAVE TYPE]))-ROW(T_LEAVE[#Headers]))))))),"")</f>
        <v/>
      </c>
      <c r="F26" s="112" t="str">
        <f t="array" ref="F26">IFERROR(IF(F$7="","NA",IF(F$7&lt;INDEX(T_EMP[From Date],ROW($C26)-ROW($C$7)),"NE",IF(AND(INDEX(T_EMP[TERMINATION DATE],ROW($C26)-ROW($C$7))&gt;0,F$7&gt;INDEX(T_EMP[TERMINATION DATE],ROW($C26)-ROW($C$7))),"NE",IF(NOT(ISERROR(MATCH(F$7,L_HOLS,0))),"H",IF(INDEX(L_WKNDVAL,WEEKDAY(F$7,1))=1,"WKND",INDEX(T_LEAVE[LEAVE TYPE],SUMPRODUCT(--(T_LEAVE[EMPLOYEE NAME]=$C26),--(T_LEAVE[START DATE]&lt;=F$7),--(T_LEAVE[END DATE]&gt;=F$7),ROW(T_LEAVE[LEAVE TYPE]))-ROW(T_LEAVE[#Headers]))))))),"")</f>
        <v/>
      </c>
      <c r="G26" s="112" t="str">
        <f t="array" ref="G26">IFERROR(IF(G$7="","NA",IF(G$7&lt;INDEX(T_EMP[From Date],ROW($C26)-ROW($C$7)),"NE",IF(AND(INDEX(T_EMP[TERMINATION DATE],ROW($C26)-ROW($C$7))&gt;0,G$7&gt;INDEX(T_EMP[TERMINATION DATE],ROW($C26)-ROW($C$7))),"NE",IF(NOT(ISERROR(MATCH(G$7,L_HOLS,0))),"H",IF(INDEX(L_WKNDVAL,WEEKDAY(G$7,1))=1,"WKND",INDEX(T_LEAVE[LEAVE TYPE],SUMPRODUCT(--(T_LEAVE[EMPLOYEE NAME]=$C26),--(T_LEAVE[START DATE]&lt;=G$7),--(T_LEAVE[END DATE]&gt;=G$7),ROW(T_LEAVE[LEAVE TYPE]))-ROW(T_LEAVE[#Headers]))))))),"")</f>
        <v/>
      </c>
      <c r="H26" s="112" t="str">
        <f t="array" ref="H26">IFERROR(IF(H$7="","NA",IF(H$7&lt;INDEX(T_EMP[From Date],ROW($C26)-ROW($C$7)),"NE",IF(AND(INDEX(T_EMP[TERMINATION DATE],ROW($C26)-ROW($C$7))&gt;0,H$7&gt;INDEX(T_EMP[TERMINATION DATE],ROW($C26)-ROW($C$7))),"NE",IF(NOT(ISERROR(MATCH(H$7,L_HOLS,0))),"H",IF(INDEX(L_WKNDVAL,WEEKDAY(H$7,1))=1,"WKND",INDEX(T_LEAVE[LEAVE TYPE],SUMPRODUCT(--(T_LEAVE[EMPLOYEE NAME]=$C26),--(T_LEAVE[START DATE]&lt;=H$7),--(T_LEAVE[END DATE]&gt;=H$7),ROW(T_LEAVE[LEAVE TYPE]))-ROW(T_LEAVE[#Headers]))))))),"")</f>
        <v/>
      </c>
      <c r="I26" s="112" t="str">
        <f t="array" ref="I26">IFERROR(IF(I$7="","NA",IF(I$7&lt;INDEX(T_EMP[From Date],ROW($C26)-ROW($C$7)),"NE",IF(AND(INDEX(T_EMP[TERMINATION DATE],ROW($C26)-ROW($C$7))&gt;0,I$7&gt;INDEX(T_EMP[TERMINATION DATE],ROW($C26)-ROW($C$7))),"NE",IF(NOT(ISERROR(MATCH(I$7,L_HOLS,0))),"H",IF(INDEX(L_WKNDVAL,WEEKDAY(I$7,1))=1,"WKND",INDEX(T_LEAVE[LEAVE TYPE],SUMPRODUCT(--(T_LEAVE[EMPLOYEE NAME]=$C26),--(T_LEAVE[START DATE]&lt;=I$7),--(T_LEAVE[END DATE]&gt;=I$7),ROW(T_LEAVE[LEAVE TYPE]))-ROW(T_LEAVE[#Headers]))))))),"")</f>
        <v/>
      </c>
      <c r="J26" s="112" t="str">
        <f t="array" ref="J26">IFERROR(IF(J$7="","NA",IF(J$7&lt;INDEX(T_EMP[From Date],ROW($C26)-ROW($C$7)),"NE",IF(AND(INDEX(T_EMP[TERMINATION DATE],ROW($C26)-ROW($C$7))&gt;0,J$7&gt;INDEX(T_EMP[TERMINATION DATE],ROW($C26)-ROW($C$7))),"NE",IF(NOT(ISERROR(MATCH(J$7,L_HOLS,0))),"H",IF(INDEX(L_WKNDVAL,WEEKDAY(J$7,1))=1,"WKND",INDEX(T_LEAVE[LEAVE TYPE],SUMPRODUCT(--(T_LEAVE[EMPLOYEE NAME]=$C26),--(T_LEAVE[START DATE]&lt;=J$7),--(T_LEAVE[END DATE]&gt;=J$7),ROW(T_LEAVE[LEAVE TYPE]))-ROW(T_LEAVE[#Headers]))))))),"")</f>
        <v>WKND</v>
      </c>
      <c r="K26" s="112" t="str">
        <f t="array" ref="K26">IFERROR(IF(K$7="","NA",IF(K$7&lt;INDEX(T_EMP[From Date],ROW($C26)-ROW($C$7)),"NE",IF(AND(INDEX(T_EMP[TERMINATION DATE],ROW($C26)-ROW($C$7))&gt;0,K$7&gt;INDEX(T_EMP[TERMINATION DATE],ROW($C26)-ROW($C$7))),"NE",IF(NOT(ISERROR(MATCH(K$7,L_HOLS,0))),"H",IF(INDEX(L_WKNDVAL,WEEKDAY(K$7,1))=1,"WKND",INDEX(T_LEAVE[LEAVE TYPE],SUMPRODUCT(--(T_LEAVE[EMPLOYEE NAME]=$C26),--(T_LEAVE[START DATE]&lt;=K$7),--(T_LEAVE[END DATE]&gt;=K$7),ROW(T_LEAVE[LEAVE TYPE]))-ROW(T_LEAVE[#Headers]))))))),"")</f>
        <v>WKND</v>
      </c>
      <c r="L26" s="112" t="str">
        <f t="array" ref="L26">IFERROR(IF(L$7="","NA",IF(L$7&lt;INDEX(T_EMP[From Date],ROW($C26)-ROW($C$7)),"NE",IF(AND(INDEX(T_EMP[TERMINATION DATE],ROW($C26)-ROW($C$7))&gt;0,L$7&gt;INDEX(T_EMP[TERMINATION DATE],ROW($C26)-ROW($C$7))),"NE",IF(NOT(ISERROR(MATCH(L$7,L_HOLS,0))),"H",IF(INDEX(L_WKNDVAL,WEEKDAY(L$7,1))=1,"WKND",INDEX(T_LEAVE[LEAVE TYPE],SUMPRODUCT(--(T_LEAVE[EMPLOYEE NAME]=$C26),--(T_LEAVE[START DATE]&lt;=L$7),--(T_LEAVE[END DATE]&gt;=L$7),ROW(T_LEAVE[LEAVE TYPE]))-ROW(T_LEAVE[#Headers]))))))),"")</f>
        <v/>
      </c>
      <c r="M26" s="112" t="str">
        <f t="array" ref="M26">IFERROR(IF(M$7="","NA",IF(M$7&lt;INDEX(T_EMP[From Date],ROW($C26)-ROW($C$7)),"NE",IF(AND(INDEX(T_EMP[TERMINATION DATE],ROW($C26)-ROW($C$7))&gt;0,M$7&gt;INDEX(T_EMP[TERMINATION DATE],ROW($C26)-ROW($C$7))),"NE",IF(NOT(ISERROR(MATCH(M$7,L_HOLS,0))),"H",IF(INDEX(L_WKNDVAL,WEEKDAY(M$7,1))=1,"WKND",INDEX(T_LEAVE[LEAVE TYPE],SUMPRODUCT(--(T_LEAVE[EMPLOYEE NAME]=$C26),--(T_LEAVE[START DATE]&lt;=M$7),--(T_LEAVE[END DATE]&gt;=M$7),ROW(T_LEAVE[LEAVE TYPE]))-ROW(T_LEAVE[#Headers]))))))),"")</f>
        <v/>
      </c>
      <c r="N26" s="112" t="str">
        <f t="array" ref="N26">IFERROR(IF(N$7="","NA",IF(N$7&lt;INDEX(T_EMP[From Date],ROW($C26)-ROW($C$7)),"NE",IF(AND(INDEX(T_EMP[TERMINATION DATE],ROW($C26)-ROW($C$7))&gt;0,N$7&gt;INDEX(T_EMP[TERMINATION DATE],ROW($C26)-ROW($C$7))),"NE",IF(NOT(ISERROR(MATCH(N$7,L_HOLS,0))),"H",IF(INDEX(L_WKNDVAL,WEEKDAY(N$7,1))=1,"WKND",INDEX(T_LEAVE[LEAVE TYPE],SUMPRODUCT(--(T_LEAVE[EMPLOYEE NAME]=$C26),--(T_LEAVE[START DATE]&lt;=N$7),--(T_LEAVE[END DATE]&gt;=N$7),ROW(T_LEAVE[LEAVE TYPE]))-ROW(T_LEAVE[#Headers]))))))),"")</f>
        <v/>
      </c>
      <c r="O26" s="112" t="str">
        <f t="array" ref="O26">IFERROR(IF(O$7="","NA",IF(O$7&lt;INDEX(T_EMP[From Date],ROW($C26)-ROW($C$7)),"NE",IF(AND(INDEX(T_EMP[TERMINATION DATE],ROW($C26)-ROW($C$7))&gt;0,O$7&gt;INDEX(T_EMP[TERMINATION DATE],ROW($C26)-ROW($C$7))),"NE",IF(NOT(ISERROR(MATCH(O$7,L_HOLS,0))),"H",IF(INDEX(L_WKNDVAL,WEEKDAY(O$7,1))=1,"WKND",INDEX(T_LEAVE[LEAVE TYPE],SUMPRODUCT(--(T_LEAVE[EMPLOYEE NAME]=$C26),--(T_LEAVE[START DATE]&lt;=O$7),--(T_LEAVE[END DATE]&gt;=O$7),ROW(T_LEAVE[LEAVE TYPE]))-ROW(T_LEAVE[#Headers]))))))),"")</f>
        <v/>
      </c>
      <c r="P26" s="112" t="str">
        <f t="array" ref="P26">IFERROR(IF(P$7="","NA",IF(P$7&lt;INDEX(T_EMP[From Date],ROW($C26)-ROW($C$7)),"NE",IF(AND(INDEX(T_EMP[TERMINATION DATE],ROW($C26)-ROW($C$7))&gt;0,P$7&gt;INDEX(T_EMP[TERMINATION DATE],ROW($C26)-ROW($C$7))),"NE",IF(NOT(ISERROR(MATCH(P$7,L_HOLS,0))),"H",IF(INDEX(L_WKNDVAL,WEEKDAY(P$7,1))=1,"WKND",INDEX(T_LEAVE[LEAVE TYPE],SUMPRODUCT(--(T_LEAVE[EMPLOYEE NAME]=$C26),--(T_LEAVE[START DATE]&lt;=P$7),--(T_LEAVE[END DATE]&gt;=P$7),ROW(T_LEAVE[LEAVE TYPE]))-ROW(T_LEAVE[#Headers]))))))),"")</f>
        <v/>
      </c>
      <c r="Q26" s="112" t="str">
        <f t="array" ref="Q26">IFERROR(IF(Q$7="","NA",IF(Q$7&lt;INDEX(T_EMP[From Date],ROW($C26)-ROW($C$7)),"NE",IF(AND(INDEX(T_EMP[TERMINATION DATE],ROW($C26)-ROW($C$7))&gt;0,Q$7&gt;INDEX(T_EMP[TERMINATION DATE],ROW($C26)-ROW($C$7))),"NE",IF(NOT(ISERROR(MATCH(Q$7,L_HOLS,0))),"H",IF(INDEX(L_WKNDVAL,WEEKDAY(Q$7,1))=1,"WKND",INDEX(T_LEAVE[LEAVE TYPE],SUMPRODUCT(--(T_LEAVE[EMPLOYEE NAME]=$C26),--(T_LEAVE[START DATE]&lt;=Q$7),--(T_LEAVE[END DATE]&gt;=Q$7),ROW(T_LEAVE[LEAVE TYPE]))-ROW(T_LEAVE[#Headers]))))))),"")</f>
        <v>WKND</v>
      </c>
      <c r="R26" s="112" t="str">
        <f t="array" ref="R26">IFERROR(IF(R$7="","NA",IF(R$7&lt;INDEX(T_EMP[From Date],ROW($C26)-ROW($C$7)),"NE",IF(AND(INDEX(T_EMP[TERMINATION DATE],ROW($C26)-ROW($C$7))&gt;0,R$7&gt;INDEX(T_EMP[TERMINATION DATE],ROW($C26)-ROW($C$7))),"NE",IF(NOT(ISERROR(MATCH(R$7,L_HOLS,0))),"H",IF(INDEX(L_WKNDVAL,WEEKDAY(R$7,1))=1,"WKND",INDEX(T_LEAVE[LEAVE TYPE],SUMPRODUCT(--(T_LEAVE[EMPLOYEE NAME]=$C26),--(T_LEAVE[START DATE]&lt;=R$7),--(T_LEAVE[END DATE]&gt;=R$7),ROW(T_LEAVE[LEAVE TYPE]))-ROW(T_LEAVE[#Headers]))))))),"")</f>
        <v>WKND</v>
      </c>
      <c r="S26" s="112" t="str">
        <f t="array" ref="S26">IFERROR(IF(S$7="","NA",IF(S$7&lt;INDEX(T_EMP[From Date],ROW($C26)-ROW($C$7)),"NE",IF(AND(INDEX(T_EMP[TERMINATION DATE],ROW($C26)-ROW($C$7))&gt;0,S$7&gt;INDEX(T_EMP[TERMINATION DATE],ROW($C26)-ROW($C$7))),"NE",IF(NOT(ISERROR(MATCH(S$7,L_HOLS,0))),"H",IF(INDEX(L_WKNDVAL,WEEKDAY(S$7,1))=1,"WKND",INDEX(T_LEAVE[LEAVE TYPE],SUMPRODUCT(--(T_LEAVE[EMPLOYEE NAME]=$C26),--(T_LEAVE[START DATE]&lt;=S$7),--(T_LEAVE[END DATE]&gt;=S$7),ROW(T_LEAVE[LEAVE TYPE]))-ROW(T_LEAVE[#Headers]))))))),"")</f>
        <v/>
      </c>
      <c r="T26" s="112" t="str">
        <f t="array" ref="T26">IFERROR(IF(T$7="","NA",IF(T$7&lt;INDEX(T_EMP[From Date],ROW($C26)-ROW($C$7)),"NE",IF(AND(INDEX(T_EMP[TERMINATION DATE],ROW($C26)-ROW($C$7))&gt;0,T$7&gt;INDEX(T_EMP[TERMINATION DATE],ROW($C26)-ROW($C$7))),"NE",IF(NOT(ISERROR(MATCH(T$7,L_HOLS,0))),"H",IF(INDEX(L_WKNDVAL,WEEKDAY(T$7,1))=1,"WKND",INDEX(T_LEAVE[LEAVE TYPE],SUMPRODUCT(--(T_LEAVE[EMPLOYEE NAME]=$C26),--(T_LEAVE[START DATE]&lt;=T$7),--(T_LEAVE[END DATE]&gt;=T$7),ROW(T_LEAVE[LEAVE TYPE]))-ROW(T_LEAVE[#Headers]))))))),"")</f>
        <v/>
      </c>
      <c r="U26" s="112" t="str">
        <f t="array" ref="U26">IFERROR(IF(U$7="","NA",IF(U$7&lt;INDEX(T_EMP[From Date],ROW($C26)-ROW($C$7)),"NE",IF(AND(INDEX(T_EMP[TERMINATION DATE],ROW($C26)-ROW($C$7))&gt;0,U$7&gt;INDEX(T_EMP[TERMINATION DATE],ROW($C26)-ROW($C$7))),"NE",IF(NOT(ISERROR(MATCH(U$7,L_HOLS,0))),"H",IF(INDEX(L_WKNDVAL,WEEKDAY(U$7,1))=1,"WKND",INDEX(T_LEAVE[LEAVE TYPE],SUMPRODUCT(--(T_LEAVE[EMPLOYEE NAME]=$C26),--(T_LEAVE[START DATE]&lt;=U$7),--(T_LEAVE[END DATE]&gt;=U$7),ROW(T_LEAVE[LEAVE TYPE]))-ROW(T_LEAVE[#Headers]))))))),"")</f>
        <v/>
      </c>
      <c r="V26" s="112" t="str">
        <f t="array" ref="V26">IFERROR(IF(V$7="","NA",IF(V$7&lt;INDEX(T_EMP[From Date],ROW($C26)-ROW($C$7)),"NE",IF(AND(INDEX(T_EMP[TERMINATION DATE],ROW($C26)-ROW($C$7))&gt;0,V$7&gt;INDEX(T_EMP[TERMINATION DATE],ROW($C26)-ROW($C$7))),"NE",IF(NOT(ISERROR(MATCH(V$7,L_HOLS,0))),"H",IF(INDEX(L_WKNDVAL,WEEKDAY(V$7,1))=1,"WKND",INDEX(T_LEAVE[LEAVE TYPE],SUMPRODUCT(--(T_LEAVE[EMPLOYEE NAME]=$C26),--(T_LEAVE[START DATE]&lt;=V$7),--(T_LEAVE[END DATE]&gt;=V$7),ROW(T_LEAVE[LEAVE TYPE]))-ROW(T_LEAVE[#Headers]))))))),"")</f>
        <v/>
      </c>
      <c r="W26" s="112" t="str">
        <f t="array" ref="W26">IFERROR(IF(W$7="","NA",IF(W$7&lt;INDEX(T_EMP[From Date],ROW($C26)-ROW($C$7)),"NE",IF(AND(INDEX(T_EMP[TERMINATION DATE],ROW($C26)-ROW($C$7))&gt;0,W$7&gt;INDEX(T_EMP[TERMINATION DATE],ROW($C26)-ROW($C$7))),"NE",IF(NOT(ISERROR(MATCH(W$7,L_HOLS,0))),"H",IF(INDEX(L_WKNDVAL,WEEKDAY(W$7,1))=1,"WKND",INDEX(T_LEAVE[LEAVE TYPE],SUMPRODUCT(--(T_LEAVE[EMPLOYEE NAME]=$C26),--(T_LEAVE[START DATE]&lt;=W$7),--(T_LEAVE[END DATE]&gt;=W$7),ROW(T_LEAVE[LEAVE TYPE]))-ROW(T_LEAVE[#Headers]))))))),"")</f>
        <v/>
      </c>
      <c r="X26" s="112" t="str">
        <f t="array" ref="X26">IFERROR(IF(X$7="","NA",IF(X$7&lt;INDEX(T_EMP[From Date],ROW($C26)-ROW($C$7)),"NE",IF(AND(INDEX(T_EMP[TERMINATION DATE],ROW($C26)-ROW($C$7))&gt;0,X$7&gt;INDEX(T_EMP[TERMINATION DATE],ROW($C26)-ROW($C$7))),"NE",IF(NOT(ISERROR(MATCH(X$7,L_HOLS,0))),"H",IF(INDEX(L_WKNDVAL,WEEKDAY(X$7,1))=1,"WKND",INDEX(T_LEAVE[LEAVE TYPE],SUMPRODUCT(--(T_LEAVE[EMPLOYEE NAME]=$C26),--(T_LEAVE[START DATE]&lt;=X$7),--(T_LEAVE[END DATE]&gt;=X$7),ROW(T_LEAVE[LEAVE TYPE]))-ROW(T_LEAVE[#Headers]))))))),"")</f>
        <v>WKND</v>
      </c>
      <c r="Y26" s="112" t="str">
        <f t="array" ref="Y26">IFERROR(IF(Y$7="","NA",IF(Y$7&lt;INDEX(T_EMP[From Date],ROW($C26)-ROW($C$7)),"NE",IF(AND(INDEX(T_EMP[TERMINATION DATE],ROW($C26)-ROW($C$7))&gt;0,Y$7&gt;INDEX(T_EMP[TERMINATION DATE],ROW($C26)-ROW($C$7))),"NE",IF(NOT(ISERROR(MATCH(Y$7,L_HOLS,0))),"H",IF(INDEX(L_WKNDVAL,WEEKDAY(Y$7,1))=1,"WKND",INDEX(T_LEAVE[LEAVE TYPE],SUMPRODUCT(--(T_LEAVE[EMPLOYEE NAME]=$C26),--(T_LEAVE[START DATE]&lt;=Y$7),--(T_LEAVE[END DATE]&gt;=Y$7),ROW(T_LEAVE[LEAVE TYPE]))-ROW(T_LEAVE[#Headers]))))))),"")</f>
        <v>WKND</v>
      </c>
      <c r="Z26" s="112" t="str">
        <f t="array" ref="Z26">IFERROR(IF(Z$7="","NA",IF(Z$7&lt;INDEX(T_EMP[From Date],ROW($C26)-ROW($C$7)),"NE",IF(AND(INDEX(T_EMP[TERMINATION DATE],ROW($C26)-ROW($C$7))&gt;0,Z$7&gt;INDEX(T_EMP[TERMINATION DATE],ROW($C26)-ROW($C$7))),"NE",IF(NOT(ISERROR(MATCH(Z$7,L_HOLS,0))),"H",IF(INDEX(L_WKNDVAL,WEEKDAY(Z$7,1))=1,"WKND",INDEX(T_LEAVE[LEAVE TYPE],SUMPRODUCT(--(T_LEAVE[EMPLOYEE NAME]=$C26),--(T_LEAVE[START DATE]&lt;=Z$7),--(T_LEAVE[END DATE]&gt;=Z$7),ROW(T_LEAVE[LEAVE TYPE]))-ROW(T_LEAVE[#Headers]))))))),"")</f>
        <v/>
      </c>
      <c r="AA26" s="112" t="str">
        <f t="array" ref="AA26">IFERROR(IF(AA$7="","NA",IF(AA$7&lt;INDEX(T_EMP[From Date],ROW($C26)-ROW($C$7)),"NE",IF(AND(INDEX(T_EMP[TERMINATION DATE],ROW($C26)-ROW($C$7))&gt;0,AA$7&gt;INDEX(T_EMP[TERMINATION DATE],ROW($C26)-ROW($C$7))),"NE",IF(NOT(ISERROR(MATCH(AA$7,L_HOLS,0))),"H",IF(INDEX(L_WKNDVAL,WEEKDAY(AA$7,1))=1,"WKND",INDEX(T_LEAVE[LEAVE TYPE],SUMPRODUCT(--(T_LEAVE[EMPLOYEE NAME]=$C26),--(T_LEAVE[START DATE]&lt;=AA$7),--(T_LEAVE[END DATE]&gt;=AA$7),ROW(T_LEAVE[LEAVE TYPE]))-ROW(T_LEAVE[#Headers]))))))),"")</f>
        <v/>
      </c>
      <c r="AB26" s="112" t="str">
        <f t="array" ref="AB26">IFERROR(IF(AB$7="","NA",IF(AB$7&lt;INDEX(T_EMP[From Date],ROW($C26)-ROW($C$7)),"NE",IF(AND(INDEX(T_EMP[TERMINATION DATE],ROW($C26)-ROW($C$7))&gt;0,AB$7&gt;INDEX(T_EMP[TERMINATION DATE],ROW($C26)-ROW($C$7))),"NE",IF(NOT(ISERROR(MATCH(AB$7,L_HOLS,0))),"H",IF(INDEX(L_WKNDVAL,WEEKDAY(AB$7,1))=1,"WKND",INDEX(T_LEAVE[LEAVE TYPE],SUMPRODUCT(--(T_LEAVE[EMPLOYEE NAME]=$C26),--(T_LEAVE[START DATE]&lt;=AB$7),--(T_LEAVE[END DATE]&gt;=AB$7),ROW(T_LEAVE[LEAVE TYPE]))-ROW(T_LEAVE[#Headers]))))))),"")</f>
        <v/>
      </c>
      <c r="AC26" s="112" t="str">
        <f t="array" ref="AC26">IFERROR(IF(AC$7="","NA",IF(AC$7&lt;INDEX(T_EMP[From Date],ROW($C26)-ROW($C$7)),"NE",IF(AND(INDEX(T_EMP[TERMINATION DATE],ROW($C26)-ROW($C$7))&gt;0,AC$7&gt;INDEX(T_EMP[TERMINATION DATE],ROW($C26)-ROW($C$7))),"NE",IF(NOT(ISERROR(MATCH(AC$7,L_HOLS,0))),"H",IF(INDEX(L_WKNDVAL,WEEKDAY(AC$7,1))=1,"WKND",INDEX(T_LEAVE[LEAVE TYPE],SUMPRODUCT(--(T_LEAVE[EMPLOYEE NAME]=$C26),--(T_LEAVE[START DATE]&lt;=AC$7),--(T_LEAVE[END DATE]&gt;=AC$7),ROW(T_LEAVE[LEAVE TYPE]))-ROW(T_LEAVE[#Headers]))))))),"")</f>
        <v/>
      </c>
      <c r="AD26" s="112" t="str">
        <f t="array" ref="AD26">IFERROR(IF(AD$7="","NA",IF(AD$7&lt;INDEX(T_EMP[From Date],ROW($C26)-ROW($C$7)),"NE",IF(AND(INDEX(T_EMP[TERMINATION DATE],ROW($C26)-ROW($C$7))&gt;0,AD$7&gt;INDEX(T_EMP[TERMINATION DATE],ROW($C26)-ROW($C$7))),"NE",IF(NOT(ISERROR(MATCH(AD$7,L_HOLS,0))),"H",IF(INDEX(L_WKNDVAL,WEEKDAY(AD$7,1))=1,"WKND",INDEX(T_LEAVE[LEAVE TYPE],SUMPRODUCT(--(T_LEAVE[EMPLOYEE NAME]=$C26),--(T_LEAVE[START DATE]&lt;=AD$7),--(T_LEAVE[END DATE]&gt;=AD$7),ROW(T_LEAVE[LEAVE TYPE]))-ROW(T_LEAVE[#Headers]))))))),"")</f>
        <v/>
      </c>
      <c r="AE26" s="112" t="str">
        <f t="array" ref="AE26">IFERROR(IF(AE$7="","NA",IF(AE$7&lt;INDEX(T_EMP[From Date],ROW($C26)-ROW($C$7)),"NE",IF(AND(INDEX(T_EMP[TERMINATION DATE],ROW($C26)-ROW($C$7))&gt;0,AE$7&gt;INDEX(T_EMP[TERMINATION DATE],ROW($C26)-ROW($C$7))),"NE",IF(NOT(ISERROR(MATCH(AE$7,L_HOLS,0))),"H",IF(INDEX(L_WKNDVAL,WEEKDAY(AE$7,1))=1,"WKND",INDEX(T_LEAVE[LEAVE TYPE],SUMPRODUCT(--(T_LEAVE[EMPLOYEE NAME]=$C26),--(T_LEAVE[START DATE]&lt;=AE$7),--(T_LEAVE[END DATE]&gt;=AE$7),ROW(T_LEAVE[LEAVE TYPE]))-ROW(T_LEAVE[#Headers]))))))),"")</f>
        <v>WKND</v>
      </c>
      <c r="AF26" s="112" t="str">
        <f t="array" ref="AF26">IFERROR(IF(AF$7="","NA",IF(AF$7&lt;INDEX(T_EMP[From Date],ROW($C26)-ROW($C$7)),"NE",IF(AND(INDEX(T_EMP[TERMINATION DATE],ROW($C26)-ROW($C$7))&gt;0,AF$7&gt;INDEX(T_EMP[TERMINATION DATE],ROW($C26)-ROW($C$7))),"NE",IF(NOT(ISERROR(MATCH(AF$7,L_HOLS,0))),"H",IF(INDEX(L_WKNDVAL,WEEKDAY(AF$7,1))=1,"WKND",INDEX(T_LEAVE[LEAVE TYPE],SUMPRODUCT(--(T_LEAVE[EMPLOYEE NAME]=$C26),--(T_LEAVE[START DATE]&lt;=AF$7),--(T_LEAVE[END DATE]&gt;=AF$7),ROW(T_LEAVE[LEAVE TYPE]))-ROW(T_LEAVE[#Headers]))))))),"")</f>
        <v>WKND</v>
      </c>
      <c r="AG26" s="112" t="str">
        <f t="array" ref="AG26">IFERROR(IF(AG$7="","NA",IF(AG$7&lt;INDEX(T_EMP[From Date],ROW($C26)-ROW($C$7)),"NE",IF(AND(INDEX(T_EMP[TERMINATION DATE],ROW($C26)-ROW($C$7))&gt;0,AG$7&gt;INDEX(T_EMP[TERMINATION DATE],ROW($C26)-ROW($C$7))),"NE",IF(NOT(ISERROR(MATCH(AG$7,L_HOLS,0))),"H",IF(INDEX(L_WKNDVAL,WEEKDAY(AG$7,1))=1,"WKND",INDEX(T_LEAVE[LEAVE TYPE],SUMPRODUCT(--(T_LEAVE[EMPLOYEE NAME]=$C26),--(T_LEAVE[START DATE]&lt;=AG$7),--(T_LEAVE[END DATE]&gt;=AG$7),ROW(T_LEAVE[LEAVE TYPE]))-ROW(T_LEAVE[#Headers]))))))),"")</f>
        <v/>
      </c>
      <c r="AH26" s="112" t="str">
        <f t="array" ref="AH26">IFERROR(IF(AH$7="","NA",IF(AH$7&lt;INDEX(T_EMP[From Date],ROW($C26)-ROW($C$7)),"NE",IF(AND(INDEX(T_EMP[TERMINATION DATE],ROW($C26)-ROW($C$7))&gt;0,AH$7&gt;INDEX(T_EMP[TERMINATION DATE],ROW($C26)-ROW($C$7))),"NE",IF(NOT(ISERROR(MATCH(AH$7,L_HOLS,0))),"H",IF(INDEX(L_WKNDVAL,WEEKDAY(AH$7,1))=1,"WKND",INDEX(T_LEAVE[LEAVE TYPE],SUMPRODUCT(--(T_LEAVE[EMPLOYEE NAME]=$C26),--(T_LEAVE[START DATE]&lt;=AH$7),--(T_LEAVE[END DATE]&gt;=AH$7),ROW(T_LEAVE[LEAVE TYPE]))-ROW(T_LEAVE[#Headers]))))))),"")</f>
        <v/>
      </c>
      <c r="AI26" s="87"/>
      <c r="AJ26" s="106">
        <f>IF(OR($C26="",AJ$7=""),"",COUNTIFS($D26:$AH26,AJ$7)*INDEX(T_LEAVETYPE[DAY VALUE],1))</f>
        <v>0</v>
      </c>
      <c r="AK26" s="106">
        <f>IF(OR($C26="",AK$7=""),"",COUNTIFS($D26:$AH26,AK$7)*INDEX(T_LEAVETYPE[DAY VALUE],2))</f>
        <v>0</v>
      </c>
      <c r="AL26" s="106">
        <f>IF(OR($C26="",AL$7=""),"",COUNTIFS($D26:$AH26,AL$7)*INDEX(T_LEAVETYPE[DAY VALUE],3))</f>
        <v>0</v>
      </c>
      <c r="AM26" s="106">
        <f>IF(OR($C26="",AM$7=""),"",COUNTIFS($D26:$AH26,AM$7)*INDEX(T_LEAVETYPE[DAY VALUE],4))</f>
        <v>0</v>
      </c>
      <c r="AN26" s="107">
        <f>IF(OR($C26="",AN$7=""),"",COUNTIFS($D26:$AH26,AN$7)*INDEX(T_LEAVETYPE[DAY VALUE],5))</f>
        <v>0</v>
      </c>
      <c r="AO26" s="113">
        <f t="shared" si="2"/>
        <v>0</v>
      </c>
      <c r="AP26" s="114">
        <f t="shared" si="3"/>
        <v>22</v>
      </c>
    </row>
    <row r="27" spans="3:42" x14ac:dyDescent="0.25">
      <c r="C27" s="104" t="str">
        <f>IFERROR(INDEX(T_EMP[EMPLOYEE NAME],ROW(C27)-ROW($C$7)),"")</f>
        <v>Employee20</v>
      </c>
      <c r="D27" s="115" t="str">
        <f t="array" ref="D27">IFERROR(IF(D$7="","NA",IF(D$7&lt;INDEX(T_EMP[From Date],ROW($C27)-ROW($C$7)),"NE",IF(AND(INDEX(T_EMP[TERMINATION DATE],ROW($C27)-ROW($C$7))&gt;0,D$7&gt;INDEX(T_EMP[TERMINATION DATE],ROW($C27)-ROW($C$7))),"NE",IF(NOT(ISERROR(MATCH(D$7,L_HOLS,0))),"H",IF(INDEX(L_WKNDVAL,WEEKDAY(D$7,1))=1,"WKND",INDEX(T_LEAVE[LEAVE TYPE],SUMPRODUCT(--(T_LEAVE[EMPLOYEE NAME]=$C27),--(T_LEAVE[START DATE]&lt;=D$7),--(T_LEAVE[END DATE]&gt;=D$7),ROW(T_LEAVE[LEAVE TYPE]))-ROW(T_LEAVE[#Headers]))))))),"")</f>
        <v>WKND</v>
      </c>
      <c r="E27" s="112" t="str">
        <f t="array" ref="E27">IFERROR(IF(E$7="","NA",IF(E$7&lt;INDEX(T_EMP[From Date],ROW($C27)-ROW($C$7)),"NE",IF(AND(INDEX(T_EMP[TERMINATION DATE],ROW($C27)-ROW($C$7))&gt;0,E$7&gt;INDEX(T_EMP[TERMINATION DATE],ROW($C27)-ROW($C$7))),"NE",IF(NOT(ISERROR(MATCH(E$7,L_HOLS,0))),"H",IF(INDEX(L_WKNDVAL,WEEKDAY(E$7,1))=1,"WKND",INDEX(T_LEAVE[LEAVE TYPE],SUMPRODUCT(--(T_LEAVE[EMPLOYEE NAME]=$C27),--(T_LEAVE[START DATE]&lt;=E$7),--(T_LEAVE[END DATE]&gt;=E$7),ROW(T_LEAVE[LEAVE TYPE]))-ROW(T_LEAVE[#Headers]))))))),"")</f>
        <v/>
      </c>
      <c r="F27" s="112" t="str">
        <f t="array" ref="F27">IFERROR(IF(F$7="","NA",IF(F$7&lt;INDEX(T_EMP[From Date],ROW($C27)-ROW($C$7)),"NE",IF(AND(INDEX(T_EMP[TERMINATION DATE],ROW($C27)-ROW($C$7))&gt;0,F$7&gt;INDEX(T_EMP[TERMINATION DATE],ROW($C27)-ROW($C$7))),"NE",IF(NOT(ISERROR(MATCH(F$7,L_HOLS,0))),"H",IF(INDEX(L_WKNDVAL,WEEKDAY(F$7,1))=1,"WKND",INDEX(T_LEAVE[LEAVE TYPE],SUMPRODUCT(--(T_LEAVE[EMPLOYEE NAME]=$C27),--(T_LEAVE[START DATE]&lt;=F$7),--(T_LEAVE[END DATE]&gt;=F$7),ROW(T_LEAVE[LEAVE TYPE]))-ROW(T_LEAVE[#Headers]))))))),"")</f>
        <v/>
      </c>
      <c r="G27" s="112" t="str">
        <f t="array" ref="G27">IFERROR(IF(G$7="","NA",IF(G$7&lt;INDEX(T_EMP[From Date],ROW($C27)-ROW($C$7)),"NE",IF(AND(INDEX(T_EMP[TERMINATION DATE],ROW($C27)-ROW($C$7))&gt;0,G$7&gt;INDEX(T_EMP[TERMINATION DATE],ROW($C27)-ROW($C$7))),"NE",IF(NOT(ISERROR(MATCH(G$7,L_HOLS,0))),"H",IF(INDEX(L_WKNDVAL,WEEKDAY(G$7,1))=1,"WKND",INDEX(T_LEAVE[LEAVE TYPE],SUMPRODUCT(--(T_LEAVE[EMPLOYEE NAME]=$C27),--(T_LEAVE[START DATE]&lt;=G$7),--(T_LEAVE[END DATE]&gt;=G$7),ROW(T_LEAVE[LEAVE TYPE]))-ROW(T_LEAVE[#Headers]))))))),"")</f>
        <v/>
      </c>
      <c r="H27" s="112" t="str">
        <f t="array" ref="H27">IFERROR(IF(H$7="","NA",IF(H$7&lt;INDEX(T_EMP[From Date],ROW($C27)-ROW($C$7)),"NE",IF(AND(INDEX(T_EMP[TERMINATION DATE],ROW($C27)-ROW($C$7))&gt;0,H$7&gt;INDEX(T_EMP[TERMINATION DATE],ROW($C27)-ROW($C$7))),"NE",IF(NOT(ISERROR(MATCH(H$7,L_HOLS,0))),"H",IF(INDEX(L_WKNDVAL,WEEKDAY(H$7,1))=1,"WKND",INDEX(T_LEAVE[LEAVE TYPE],SUMPRODUCT(--(T_LEAVE[EMPLOYEE NAME]=$C27),--(T_LEAVE[START DATE]&lt;=H$7),--(T_LEAVE[END DATE]&gt;=H$7),ROW(T_LEAVE[LEAVE TYPE]))-ROW(T_LEAVE[#Headers]))))))),"")</f>
        <v/>
      </c>
      <c r="I27" s="112" t="str">
        <f t="array" ref="I27">IFERROR(IF(I$7="","NA",IF(I$7&lt;INDEX(T_EMP[From Date],ROW($C27)-ROW($C$7)),"NE",IF(AND(INDEX(T_EMP[TERMINATION DATE],ROW($C27)-ROW($C$7))&gt;0,I$7&gt;INDEX(T_EMP[TERMINATION DATE],ROW($C27)-ROW($C$7))),"NE",IF(NOT(ISERROR(MATCH(I$7,L_HOLS,0))),"H",IF(INDEX(L_WKNDVAL,WEEKDAY(I$7,1))=1,"WKND",INDEX(T_LEAVE[LEAVE TYPE],SUMPRODUCT(--(T_LEAVE[EMPLOYEE NAME]=$C27),--(T_LEAVE[START DATE]&lt;=I$7),--(T_LEAVE[END DATE]&gt;=I$7),ROW(T_LEAVE[LEAVE TYPE]))-ROW(T_LEAVE[#Headers]))))))),"")</f>
        <v/>
      </c>
      <c r="J27" s="112" t="str">
        <f t="array" ref="J27">IFERROR(IF(J$7="","NA",IF(J$7&lt;INDEX(T_EMP[From Date],ROW($C27)-ROW($C$7)),"NE",IF(AND(INDEX(T_EMP[TERMINATION DATE],ROW($C27)-ROW($C$7))&gt;0,J$7&gt;INDEX(T_EMP[TERMINATION DATE],ROW($C27)-ROW($C$7))),"NE",IF(NOT(ISERROR(MATCH(J$7,L_HOLS,0))),"H",IF(INDEX(L_WKNDVAL,WEEKDAY(J$7,1))=1,"WKND",INDEX(T_LEAVE[LEAVE TYPE],SUMPRODUCT(--(T_LEAVE[EMPLOYEE NAME]=$C27),--(T_LEAVE[START DATE]&lt;=J$7),--(T_LEAVE[END DATE]&gt;=J$7),ROW(T_LEAVE[LEAVE TYPE]))-ROW(T_LEAVE[#Headers]))))))),"")</f>
        <v>WKND</v>
      </c>
      <c r="K27" s="112" t="str">
        <f t="array" ref="K27">IFERROR(IF(K$7="","NA",IF(K$7&lt;INDEX(T_EMP[From Date],ROW($C27)-ROW($C$7)),"NE",IF(AND(INDEX(T_EMP[TERMINATION DATE],ROW($C27)-ROW($C$7))&gt;0,K$7&gt;INDEX(T_EMP[TERMINATION DATE],ROW($C27)-ROW($C$7))),"NE",IF(NOT(ISERROR(MATCH(K$7,L_HOLS,0))),"H",IF(INDEX(L_WKNDVAL,WEEKDAY(K$7,1))=1,"WKND",INDEX(T_LEAVE[LEAVE TYPE],SUMPRODUCT(--(T_LEAVE[EMPLOYEE NAME]=$C27),--(T_LEAVE[START DATE]&lt;=K$7),--(T_LEAVE[END DATE]&gt;=K$7),ROW(T_LEAVE[LEAVE TYPE]))-ROW(T_LEAVE[#Headers]))))))),"")</f>
        <v>WKND</v>
      </c>
      <c r="L27" s="112" t="str">
        <f t="array" ref="L27">IFERROR(IF(L$7="","NA",IF(L$7&lt;INDEX(T_EMP[From Date],ROW($C27)-ROW($C$7)),"NE",IF(AND(INDEX(T_EMP[TERMINATION DATE],ROW($C27)-ROW($C$7))&gt;0,L$7&gt;INDEX(T_EMP[TERMINATION DATE],ROW($C27)-ROW($C$7))),"NE",IF(NOT(ISERROR(MATCH(L$7,L_HOLS,0))),"H",IF(INDEX(L_WKNDVAL,WEEKDAY(L$7,1))=1,"WKND",INDEX(T_LEAVE[LEAVE TYPE],SUMPRODUCT(--(T_LEAVE[EMPLOYEE NAME]=$C27),--(T_LEAVE[START DATE]&lt;=L$7),--(T_LEAVE[END DATE]&gt;=L$7),ROW(T_LEAVE[LEAVE TYPE]))-ROW(T_LEAVE[#Headers]))))))),"")</f>
        <v/>
      </c>
      <c r="M27" s="112" t="str">
        <f t="array" ref="M27">IFERROR(IF(M$7="","NA",IF(M$7&lt;INDEX(T_EMP[From Date],ROW($C27)-ROW($C$7)),"NE",IF(AND(INDEX(T_EMP[TERMINATION DATE],ROW($C27)-ROW($C$7))&gt;0,M$7&gt;INDEX(T_EMP[TERMINATION DATE],ROW($C27)-ROW($C$7))),"NE",IF(NOT(ISERROR(MATCH(M$7,L_HOLS,0))),"H",IF(INDEX(L_WKNDVAL,WEEKDAY(M$7,1))=1,"WKND",INDEX(T_LEAVE[LEAVE TYPE],SUMPRODUCT(--(T_LEAVE[EMPLOYEE NAME]=$C27),--(T_LEAVE[START DATE]&lt;=M$7),--(T_LEAVE[END DATE]&gt;=M$7),ROW(T_LEAVE[LEAVE TYPE]))-ROW(T_LEAVE[#Headers]))))))),"")</f>
        <v/>
      </c>
      <c r="N27" s="112" t="str">
        <f t="array" ref="N27">IFERROR(IF(N$7="","NA",IF(N$7&lt;INDEX(T_EMP[From Date],ROW($C27)-ROW($C$7)),"NE",IF(AND(INDEX(T_EMP[TERMINATION DATE],ROW($C27)-ROW($C$7))&gt;0,N$7&gt;INDEX(T_EMP[TERMINATION DATE],ROW($C27)-ROW($C$7))),"NE",IF(NOT(ISERROR(MATCH(N$7,L_HOLS,0))),"H",IF(INDEX(L_WKNDVAL,WEEKDAY(N$7,1))=1,"WKND",INDEX(T_LEAVE[LEAVE TYPE],SUMPRODUCT(--(T_LEAVE[EMPLOYEE NAME]=$C27),--(T_LEAVE[START DATE]&lt;=N$7),--(T_LEAVE[END DATE]&gt;=N$7),ROW(T_LEAVE[LEAVE TYPE]))-ROW(T_LEAVE[#Headers]))))))),"")</f>
        <v/>
      </c>
      <c r="O27" s="112" t="str">
        <f t="array" ref="O27">IFERROR(IF(O$7="","NA",IF(O$7&lt;INDEX(T_EMP[From Date],ROW($C27)-ROW($C$7)),"NE",IF(AND(INDEX(T_EMP[TERMINATION DATE],ROW($C27)-ROW($C$7))&gt;0,O$7&gt;INDEX(T_EMP[TERMINATION DATE],ROW($C27)-ROW($C$7))),"NE",IF(NOT(ISERROR(MATCH(O$7,L_HOLS,0))),"H",IF(INDEX(L_WKNDVAL,WEEKDAY(O$7,1))=1,"WKND",INDEX(T_LEAVE[LEAVE TYPE],SUMPRODUCT(--(T_LEAVE[EMPLOYEE NAME]=$C27),--(T_LEAVE[START DATE]&lt;=O$7),--(T_LEAVE[END DATE]&gt;=O$7),ROW(T_LEAVE[LEAVE TYPE]))-ROW(T_LEAVE[#Headers]))))))),"")</f>
        <v/>
      </c>
      <c r="P27" s="112" t="str">
        <f t="array" ref="P27">IFERROR(IF(P$7="","NA",IF(P$7&lt;INDEX(T_EMP[From Date],ROW($C27)-ROW($C$7)),"NE",IF(AND(INDEX(T_EMP[TERMINATION DATE],ROW($C27)-ROW($C$7))&gt;0,P$7&gt;INDEX(T_EMP[TERMINATION DATE],ROW($C27)-ROW($C$7))),"NE",IF(NOT(ISERROR(MATCH(P$7,L_HOLS,0))),"H",IF(INDEX(L_WKNDVAL,WEEKDAY(P$7,1))=1,"WKND",INDEX(T_LEAVE[LEAVE TYPE],SUMPRODUCT(--(T_LEAVE[EMPLOYEE NAME]=$C27),--(T_LEAVE[START DATE]&lt;=P$7),--(T_LEAVE[END DATE]&gt;=P$7),ROW(T_LEAVE[LEAVE TYPE]))-ROW(T_LEAVE[#Headers]))))))),"")</f>
        <v/>
      </c>
      <c r="Q27" s="112" t="str">
        <f t="array" ref="Q27">IFERROR(IF(Q$7="","NA",IF(Q$7&lt;INDEX(T_EMP[From Date],ROW($C27)-ROW($C$7)),"NE",IF(AND(INDEX(T_EMP[TERMINATION DATE],ROW($C27)-ROW($C$7))&gt;0,Q$7&gt;INDEX(T_EMP[TERMINATION DATE],ROW($C27)-ROW($C$7))),"NE",IF(NOT(ISERROR(MATCH(Q$7,L_HOLS,0))),"H",IF(INDEX(L_WKNDVAL,WEEKDAY(Q$7,1))=1,"WKND",INDEX(T_LEAVE[LEAVE TYPE],SUMPRODUCT(--(T_LEAVE[EMPLOYEE NAME]=$C27),--(T_LEAVE[START DATE]&lt;=Q$7),--(T_LEAVE[END DATE]&gt;=Q$7),ROW(T_LEAVE[LEAVE TYPE]))-ROW(T_LEAVE[#Headers]))))))),"")</f>
        <v>WKND</v>
      </c>
      <c r="R27" s="112" t="str">
        <f t="array" ref="R27">IFERROR(IF(R$7="","NA",IF(R$7&lt;INDEX(T_EMP[From Date],ROW($C27)-ROW($C$7)),"NE",IF(AND(INDEX(T_EMP[TERMINATION DATE],ROW($C27)-ROW($C$7))&gt;0,R$7&gt;INDEX(T_EMP[TERMINATION DATE],ROW($C27)-ROW($C$7))),"NE",IF(NOT(ISERROR(MATCH(R$7,L_HOLS,0))),"H",IF(INDEX(L_WKNDVAL,WEEKDAY(R$7,1))=1,"WKND",INDEX(T_LEAVE[LEAVE TYPE],SUMPRODUCT(--(T_LEAVE[EMPLOYEE NAME]=$C27),--(T_LEAVE[START DATE]&lt;=R$7),--(T_LEAVE[END DATE]&gt;=R$7),ROW(T_LEAVE[LEAVE TYPE]))-ROW(T_LEAVE[#Headers]))))))),"")</f>
        <v>WKND</v>
      </c>
      <c r="S27" s="112" t="str">
        <f t="array" ref="S27">IFERROR(IF(S$7="","NA",IF(S$7&lt;INDEX(T_EMP[From Date],ROW($C27)-ROW($C$7)),"NE",IF(AND(INDEX(T_EMP[TERMINATION DATE],ROW($C27)-ROW($C$7))&gt;0,S$7&gt;INDEX(T_EMP[TERMINATION DATE],ROW($C27)-ROW($C$7))),"NE",IF(NOT(ISERROR(MATCH(S$7,L_HOLS,0))),"H",IF(INDEX(L_WKNDVAL,WEEKDAY(S$7,1))=1,"WKND",INDEX(T_LEAVE[LEAVE TYPE],SUMPRODUCT(--(T_LEAVE[EMPLOYEE NAME]=$C27),--(T_LEAVE[START DATE]&lt;=S$7),--(T_LEAVE[END DATE]&gt;=S$7),ROW(T_LEAVE[LEAVE TYPE]))-ROW(T_LEAVE[#Headers]))))))),"")</f>
        <v/>
      </c>
      <c r="T27" s="112" t="str">
        <f t="array" ref="T27">IFERROR(IF(T$7="","NA",IF(T$7&lt;INDEX(T_EMP[From Date],ROW($C27)-ROW($C$7)),"NE",IF(AND(INDEX(T_EMP[TERMINATION DATE],ROW($C27)-ROW($C$7))&gt;0,T$7&gt;INDEX(T_EMP[TERMINATION DATE],ROW($C27)-ROW($C$7))),"NE",IF(NOT(ISERROR(MATCH(T$7,L_HOLS,0))),"H",IF(INDEX(L_WKNDVAL,WEEKDAY(T$7,1))=1,"WKND",INDEX(T_LEAVE[LEAVE TYPE],SUMPRODUCT(--(T_LEAVE[EMPLOYEE NAME]=$C27),--(T_LEAVE[START DATE]&lt;=T$7),--(T_LEAVE[END DATE]&gt;=T$7),ROW(T_LEAVE[LEAVE TYPE]))-ROW(T_LEAVE[#Headers]))))))),"")</f>
        <v/>
      </c>
      <c r="U27" s="112" t="str">
        <f t="array" ref="U27">IFERROR(IF(U$7="","NA",IF(U$7&lt;INDEX(T_EMP[From Date],ROW($C27)-ROW($C$7)),"NE",IF(AND(INDEX(T_EMP[TERMINATION DATE],ROW($C27)-ROW($C$7))&gt;0,U$7&gt;INDEX(T_EMP[TERMINATION DATE],ROW($C27)-ROW($C$7))),"NE",IF(NOT(ISERROR(MATCH(U$7,L_HOLS,0))),"H",IF(INDEX(L_WKNDVAL,WEEKDAY(U$7,1))=1,"WKND",INDEX(T_LEAVE[LEAVE TYPE],SUMPRODUCT(--(T_LEAVE[EMPLOYEE NAME]=$C27),--(T_LEAVE[START DATE]&lt;=U$7),--(T_LEAVE[END DATE]&gt;=U$7),ROW(T_LEAVE[LEAVE TYPE]))-ROW(T_LEAVE[#Headers]))))))),"")</f>
        <v/>
      </c>
      <c r="V27" s="112" t="str">
        <f t="array" ref="V27">IFERROR(IF(V$7="","NA",IF(V$7&lt;INDEX(T_EMP[From Date],ROW($C27)-ROW($C$7)),"NE",IF(AND(INDEX(T_EMP[TERMINATION DATE],ROW($C27)-ROW($C$7))&gt;0,V$7&gt;INDEX(T_EMP[TERMINATION DATE],ROW($C27)-ROW($C$7))),"NE",IF(NOT(ISERROR(MATCH(V$7,L_HOLS,0))),"H",IF(INDEX(L_WKNDVAL,WEEKDAY(V$7,1))=1,"WKND",INDEX(T_LEAVE[LEAVE TYPE],SUMPRODUCT(--(T_LEAVE[EMPLOYEE NAME]=$C27),--(T_LEAVE[START DATE]&lt;=V$7),--(T_LEAVE[END DATE]&gt;=V$7),ROW(T_LEAVE[LEAVE TYPE]))-ROW(T_LEAVE[#Headers]))))))),"")</f>
        <v/>
      </c>
      <c r="W27" s="112" t="str">
        <f t="array" ref="W27">IFERROR(IF(W$7="","NA",IF(W$7&lt;INDEX(T_EMP[From Date],ROW($C27)-ROW($C$7)),"NE",IF(AND(INDEX(T_EMP[TERMINATION DATE],ROW($C27)-ROW($C$7))&gt;0,W$7&gt;INDEX(T_EMP[TERMINATION DATE],ROW($C27)-ROW($C$7))),"NE",IF(NOT(ISERROR(MATCH(W$7,L_HOLS,0))),"H",IF(INDEX(L_WKNDVAL,WEEKDAY(W$7,1))=1,"WKND",INDEX(T_LEAVE[LEAVE TYPE],SUMPRODUCT(--(T_LEAVE[EMPLOYEE NAME]=$C27),--(T_LEAVE[START DATE]&lt;=W$7),--(T_LEAVE[END DATE]&gt;=W$7),ROW(T_LEAVE[LEAVE TYPE]))-ROW(T_LEAVE[#Headers]))))))),"")</f>
        <v/>
      </c>
      <c r="X27" s="112" t="str">
        <f t="array" ref="X27">IFERROR(IF(X$7="","NA",IF(X$7&lt;INDEX(T_EMP[From Date],ROW($C27)-ROW($C$7)),"NE",IF(AND(INDEX(T_EMP[TERMINATION DATE],ROW($C27)-ROW($C$7))&gt;0,X$7&gt;INDEX(T_EMP[TERMINATION DATE],ROW($C27)-ROW($C$7))),"NE",IF(NOT(ISERROR(MATCH(X$7,L_HOLS,0))),"H",IF(INDEX(L_WKNDVAL,WEEKDAY(X$7,1))=1,"WKND",INDEX(T_LEAVE[LEAVE TYPE],SUMPRODUCT(--(T_LEAVE[EMPLOYEE NAME]=$C27),--(T_LEAVE[START DATE]&lt;=X$7),--(T_LEAVE[END DATE]&gt;=X$7),ROW(T_LEAVE[LEAVE TYPE]))-ROW(T_LEAVE[#Headers]))))))),"")</f>
        <v>WKND</v>
      </c>
      <c r="Y27" s="112" t="str">
        <f t="array" ref="Y27">IFERROR(IF(Y$7="","NA",IF(Y$7&lt;INDEX(T_EMP[From Date],ROW($C27)-ROW($C$7)),"NE",IF(AND(INDEX(T_EMP[TERMINATION DATE],ROW($C27)-ROW($C$7))&gt;0,Y$7&gt;INDEX(T_EMP[TERMINATION DATE],ROW($C27)-ROW($C$7))),"NE",IF(NOT(ISERROR(MATCH(Y$7,L_HOLS,0))),"H",IF(INDEX(L_WKNDVAL,WEEKDAY(Y$7,1))=1,"WKND",INDEX(T_LEAVE[LEAVE TYPE],SUMPRODUCT(--(T_LEAVE[EMPLOYEE NAME]=$C27),--(T_LEAVE[START DATE]&lt;=Y$7),--(T_LEAVE[END DATE]&gt;=Y$7),ROW(T_LEAVE[LEAVE TYPE]))-ROW(T_LEAVE[#Headers]))))))),"")</f>
        <v>WKND</v>
      </c>
      <c r="Z27" s="112" t="str">
        <f t="array" ref="Z27">IFERROR(IF(Z$7="","NA",IF(Z$7&lt;INDEX(T_EMP[From Date],ROW($C27)-ROW($C$7)),"NE",IF(AND(INDEX(T_EMP[TERMINATION DATE],ROW($C27)-ROW($C$7))&gt;0,Z$7&gt;INDEX(T_EMP[TERMINATION DATE],ROW($C27)-ROW($C$7))),"NE",IF(NOT(ISERROR(MATCH(Z$7,L_HOLS,0))),"H",IF(INDEX(L_WKNDVAL,WEEKDAY(Z$7,1))=1,"WKND",INDEX(T_LEAVE[LEAVE TYPE],SUMPRODUCT(--(T_LEAVE[EMPLOYEE NAME]=$C27),--(T_LEAVE[START DATE]&lt;=Z$7),--(T_LEAVE[END DATE]&gt;=Z$7),ROW(T_LEAVE[LEAVE TYPE]))-ROW(T_LEAVE[#Headers]))))))),"")</f>
        <v/>
      </c>
      <c r="AA27" s="112" t="str">
        <f t="array" ref="AA27">IFERROR(IF(AA$7="","NA",IF(AA$7&lt;INDEX(T_EMP[From Date],ROW($C27)-ROW($C$7)),"NE",IF(AND(INDEX(T_EMP[TERMINATION DATE],ROW($C27)-ROW($C$7))&gt;0,AA$7&gt;INDEX(T_EMP[TERMINATION DATE],ROW($C27)-ROW($C$7))),"NE",IF(NOT(ISERROR(MATCH(AA$7,L_HOLS,0))),"H",IF(INDEX(L_WKNDVAL,WEEKDAY(AA$7,1))=1,"WKND",INDEX(T_LEAVE[LEAVE TYPE],SUMPRODUCT(--(T_LEAVE[EMPLOYEE NAME]=$C27),--(T_LEAVE[START DATE]&lt;=AA$7),--(T_LEAVE[END DATE]&gt;=AA$7),ROW(T_LEAVE[LEAVE TYPE]))-ROW(T_LEAVE[#Headers]))))))),"")</f>
        <v/>
      </c>
      <c r="AB27" s="112" t="str">
        <f t="array" ref="AB27">IFERROR(IF(AB$7="","NA",IF(AB$7&lt;INDEX(T_EMP[From Date],ROW($C27)-ROW($C$7)),"NE",IF(AND(INDEX(T_EMP[TERMINATION DATE],ROW($C27)-ROW($C$7))&gt;0,AB$7&gt;INDEX(T_EMP[TERMINATION DATE],ROW($C27)-ROW($C$7))),"NE",IF(NOT(ISERROR(MATCH(AB$7,L_HOLS,0))),"H",IF(INDEX(L_WKNDVAL,WEEKDAY(AB$7,1))=1,"WKND",INDEX(T_LEAVE[LEAVE TYPE],SUMPRODUCT(--(T_LEAVE[EMPLOYEE NAME]=$C27),--(T_LEAVE[START DATE]&lt;=AB$7),--(T_LEAVE[END DATE]&gt;=AB$7),ROW(T_LEAVE[LEAVE TYPE]))-ROW(T_LEAVE[#Headers]))))))),"")</f>
        <v/>
      </c>
      <c r="AC27" s="112" t="str">
        <f t="array" ref="AC27">IFERROR(IF(AC$7="","NA",IF(AC$7&lt;INDEX(T_EMP[From Date],ROW($C27)-ROW($C$7)),"NE",IF(AND(INDEX(T_EMP[TERMINATION DATE],ROW($C27)-ROW($C$7))&gt;0,AC$7&gt;INDEX(T_EMP[TERMINATION DATE],ROW($C27)-ROW($C$7))),"NE",IF(NOT(ISERROR(MATCH(AC$7,L_HOLS,0))),"H",IF(INDEX(L_WKNDVAL,WEEKDAY(AC$7,1))=1,"WKND",INDEX(T_LEAVE[LEAVE TYPE],SUMPRODUCT(--(T_LEAVE[EMPLOYEE NAME]=$C27),--(T_LEAVE[START DATE]&lt;=AC$7),--(T_LEAVE[END DATE]&gt;=AC$7),ROW(T_LEAVE[LEAVE TYPE]))-ROW(T_LEAVE[#Headers]))))))),"")</f>
        <v/>
      </c>
      <c r="AD27" s="112" t="str">
        <f t="array" ref="AD27">IFERROR(IF(AD$7="","NA",IF(AD$7&lt;INDEX(T_EMP[From Date],ROW($C27)-ROW($C$7)),"NE",IF(AND(INDEX(T_EMP[TERMINATION DATE],ROW($C27)-ROW($C$7))&gt;0,AD$7&gt;INDEX(T_EMP[TERMINATION DATE],ROW($C27)-ROW($C$7))),"NE",IF(NOT(ISERROR(MATCH(AD$7,L_HOLS,0))),"H",IF(INDEX(L_WKNDVAL,WEEKDAY(AD$7,1))=1,"WKND",INDEX(T_LEAVE[LEAVE TYPE],SUMPRODUCT(--(T_LEAVE[EMPLOYEE NAME]=$C27),--(T_LEAVE[START DATE]&lt;=AD$7),--(T_LEAVE[END DATE]&gt;=AD$7),ROW(T_LEAVE[LEAVE TYPE]))-ROW(T_LEAVE[#Headers]))))))),"")</f>
        <v/>
      </c>
      <c r="AE27" s="112" t="str">
        <f t="array" ref="AE27">IFERROR(IF(AE$7="","NA",IF(AE$7&lt;INDEX(T_EMP[From Date],ROW($C27)-ROW($C$7)),"NE",IF(AND(INDEX(T_EMP[TERMINATION DATE],ROW($C27)-ROW($C$7))&gt;0,AE$7&gt;INDEX(T_EMP[TERMINATION DATE],ROW($C27)-ROW($C$7))),"NE",IF(NOT(ISERROR(MATCH(AE$7,L_HOLS,0))),"H",IF(INDEX(L_WKNDVAL,WEEKDAY(AE$7,1))=1,"WKND",INDEX(T_LEAVE[LEAVE TYPE],SUMPRODUCT(--(T_LEAVE[EMPLOYEE NAME]=$C27),--(T_LEAVE[START DATE]&lt;=AE$7),--(T_LEAVE[END DATE]&gt;=AE$7),ROW(T_LEAVE[LEAVE TYPE]))-ROW(T_LEAVE[#Headers]))))))),"")</f>
        <v>WKND</v>
      </c>
      <c r="AF27" s="112" t="str">
        <f t="array" ref="AF27">IFERROR(IF(AF$7="","NA",IF(AF$7&lt;INDEX(T_EMP[From Date],ROW($C27)-ROW($C$7)),"NE",IF(AND(INDEX(T_EMP[TERMINATION DATE],ROW($C27)-ROW($C$7))&gt;0,AF$7&gt;INDEX(T_EMP[TERMINATION DATE],ROW($C27)-ROW($C$7))),"NE",IF(NOT(ISERROR(MATCH(AF$7,L_HOLS,0))),"H",IF(INDEX(L_WKNDVAL,WEEKDAY(AF$7,1))=1,"WKND",INDEX(T_LEAVE[LEAVE TYPE],SUMPRODUCT(--(T_LEAVE[EMPLOYEE NAME]=$C27),--(T_LEAVE[START DATE]&lt;=AF$7),--(T_LEAVE[END DATE]&gt;=AF$7),ROW(T_LEAVE[LEAVE TYPE]))-ROW(T_LEAVE[#Headers]))))))),"")</f>
        <v>WKND</v>
      </c>
      <c r="AG27" s="112" t="str">
        <f t="array" ref="AG27">IFERROR(IF(AG$7="","NA",IF(AG$7&lt;INDEX(T_EMP[From Date],ROW($C27)-ROW($C$7)),"NE",IF(AND(INDEX(T_EMP[TERMINATION DATE],ROW($C27)-ROW($C$7))&gt;0,AG$7&gt;INDEX(T_EMP[TERMINATION DATE],ROW($C27)-ROW($C$7))),"NE",IF(NOT(ISERROR(MATCH(AG$7,L_HOLS,0))),"H",IF(INDEX(L_WKNDVAL,WEEKDAY(AG$7,1))=1,"WKND",INDEX(T_LEAVE[LEAVE TYPE],SUMPRODUCT(--(T_LEAVE[EMPLOYEE NAME]=$C27),--(T_LEAVE[START DATE]&lt;=AG$7),--(T_LEAVE[END DATE]&gt;=AG$7),ROW(T_LEAVE[LEAVE TYPE]))-ROW(T_LEAVE[#Headers]))))))),"")</f>
        <v/>
      </c>
      <c r="AH27" s="112" t="str">
        <f t="array" ref="AH27">IFERROR(IF(AH$7="","NA",IF(AH$7&lt;INDEX(T_EMP[From Date],ROW($C27)-ROW($C$7)),"NE",IF(AND(INDEX(T_EMP[TERMINATION DATE],ROW($C27)-ROW($C$7))&gt;0,AH$7&gt;INDEX(T_EMP[TERMINATION DATE],ROW($C27)-ROW($C$7))),"NE",IF(NOT(ISERROR(MATCH(AH$7,L_HOLS,0))),"H",IF(INDEX(L_WKNDVAL,WEEKDAY(AH$7,1))=1,"WKND",INDEX(T_LEAVE[LEAVE TYPE],SUMPRODUCT(--(T_LEAVE[EMPLOYEE NAME]=$C27),--(T_LEAVE[START DATE]&lt;=AH$7),--(T_LEAVE[END DATE]&gt;=AH$7),ROW(T_LEAVE[LEAVE TYPE]))-ROW(T_LEAVE[#Headers]))))))),"")</f>
        <v/>
      </c>
      <c r="AI27" s="87"/>
      <c r="AJ27" s="106">
        <f>IF(OR($C27="",AJ$7=""),"",COUNTIFS($D27:$AH27,AJ$7)*INDEX(T_LEAVETYPE[DAY VALUE],1))</f>
        <v>0</v>
      </c>
      <c r="AK27" s="106">
        <f>IF(OR($C27="",AK$7=""),"",COUNTIFS($D27:$AH27,AK$7)*INDEX(T_LEAVETYPE[DAY VALUE],2))</f>
        <v>0</v>
      </c>
      <c r="AL27" s="106">
        <f>IF(OR($C27="",AL$7=""),"",COUNTIFS($D27:$AH27,AL$7)*INDEX(T_LEAVETYPE[DAY VALUE],3))</f>
        <v>0</v>
      </c>
      <c r="AM27" s="106">
        <f>IF(OR($C27="",AM$7=""),"",COUNTIFS($D27:$AH27,AM$7)*INDEX(T_LEAVETYPE[DAY VALUE],4))</f>
        <v>0</v>
      </c>
      <c r="AN27" s="107">
        <f>IF(OR($C27="",AN$7=""),"",COUNTIFS($D27:$AH27,AN$7)*INDEX(T_LEAVETYPE[DAY VALUE],5))</f>
        <v>0</v>
      </c>
      <c r="AO27" s="113">
        <f t="shared" si="2"/>
        <v>0</v>
      </c>
      <c r="AP27" s="114">
        <f t="shared" si="3"/>
        <v>22</v>
      </c>
    </row>
    <row r="28" spans="3:42" x14ac:dyDescent="0.25">
      <c r="C28" s="104" t="str">
        <f>IFERROR(INDEX(T_EMP[EMPLOYEE NAME],ROW(C28)-ROW($C$7)),"")</f>
        <v>Employee21</v>
      </c>
      <c r="D28" s="115" t="str">
        <f t="array" ref="D28">IFERROR(IF(D$7="","NA",IF(D$7&lt;INDEX(T_EMP[From Date],ROW($C28)-ROW($C$7)),"NE",IF(AND(INDEX(T_EMP[TERMINATION DATE],ROW($C28)-ROW($C$7))&gt;0,D$7&gt;INDEX(T_EMP[TERMINATION DATE],ROW($C28)-ROW($C$7))),"NE",IF(NOT(ISERROR(MATCH(D$7,L_HOLS,0))),"H",IF(INDEX(L_WKNDVAL,WEEKDAY(D$7,1))=1,"WKND",INDEX(T_LEAVE[LEAVE TYPE],SUMPRODUCT(--(T_LEAVE[EMPLOYEE NAME]=$C28),--(T_LEAVE[START DATE]&lt;=D$7),--(T_LEAVE[END DATE]&gt;=D$7),ROW(T_LEAVE[LEAVE TYPE]))-ROW(T_LEAVE[#Headers]))))))),"")</f>
        <v>WKND</v>
      </c>
      <c r="E28" s="112" t="str">
        <f t="array" ref="E28">IFERROR(IF(E$7="","NA",IF(E$7&lt;INDEX(T_EMP[From Date],ROW($C28)-ROW($C$7)),"NE",IF(AND(INDEX(T_EMP[TERMINATION DATE],ROW($C28)-ROW($C$7))&gt;0,E$7&gt;INDEX(T_EMP[TERMINATION DATE],ROW($C28)-ROW($C$7))),"NE",IF(NOT(ISERROR(MATCH(E$7,L_HOLS,0))),"H",IF(INDEX(L_WKNDVAL,WEEKDAY(E$7,1))=1,"WKND",INDEX(T_LEAVE[LEAVE TYPE],SUMPRODUCT(--(T_LEAVE[EMPLOYEE NAME]=$C28),--(T_LEAVE[START DATE]&lt;=E$7),--(T_LEAVE[END DATE]&gt;=E$7),ROW(T_LEAVE[LEAVE TYPE]))-ROW(T_LEAVE[#Headers]))))))),"")</f>
        <v/>
      </c>
      <c r="F28" s="112" t="str">
        <f t="array" ref="F28">IFERROR(IF(F$7="","NA",IF(F$7&lt;INDEX(T_EMP[From Date],ROW($C28)-ROW($C$7)),"NE",IF(AND(INDEX(T_EMP[TERMINATION DATE],ROW($C28)-ROW($C$7))&gt;0,F$7&gt;INDEX(T_EMP[TERMINATION DATE],ROW($C28)-ROW($C$7))),"NE",IF(NOT(ISERROR(MATCH(F$7,L_HOLS,0))),"H",IF(INDEX(L_WKNDVAL,WEEKDAY(F$7,1))=1,"WKND",INDEX(T_LEAVE[LEAVE TYPE],SUMPRODUCT(--(T_LEAVE[EMPLOYEE NAME]=$C28),--(T_LEAVE[START DATE]&lt;=F$7),--(T_LEAVE[END DATE]&gt;=F$7),ROW(T_LEAVE[LEAVE TYPE]))-ROW(T_LEAVE[#Headers]))))))),"")</f>
        <v/>
      </c>
      <c r="G28" s="112" t="str">
        <f t="array" ref="G28">IFERROR(IF(G$7="","NA",IF(G$7&lt;INDEX(T_EMP[From Date],ROW($C28)-ROW($C$7)),"NE",IF(AND(INDEX(T_EMP[TERMINATION DATE],ROW($C28)-ROW($C$7))&gt;0,G$7&gt;INDEX(T_EMP[TERMINATION DATE],ROW($C28)-ROW($C$7))),"NE",IF(NOT(ISERROR(MATCH(G$7,L_HOLS,0))),"H",IF(INDEX(L_WKNDVAL,WEEKDAY(G$7,1))=1,"WKND",INDEX(T_LEAVE[LEAVE TYPE],SUMPRODUCT(--(T_LEAVE[EMPLOYEE NAME]=$C28),--(T_LEAVE[START DATE]&lt;=G$7),--(T_LEAVE[END DATE]&gt;=G$7),ROW(T_LEAVE[LEAVE TYPE]))-ROW(T_LEAVE[#Headers]))))))),"")</f>
        <v/>
      </c>
      <c r="H28" s="112" t="str">
        <f t="array" ref="H28">IFERROR(IF(H$7="","NA",IF(H$7&lt;INDEX(T_EMP[From Date],ROW($C28)-ROW($C$7)),"NE",IF(AND(INDEX(T_EMP[TERMINATION DATE],ROW($C28)-ROW($C$7))&gt;0,H$7&gt;INDEX(T_EMP[TERMINATION DATE],ROW($C28)-ROW($C$7))),"NE",IF(NOT(ISERROR(MATCH(H$7,L_HOLS,0))),"H",IF(INDEX(L_WKNDVAL,WEEKDAY(H$7,1))=1,"WKND",INDEX(T_LEAVE[LEAVE TYPE],SUMPRODUCT(--(T_LEAVE[EMPLOYEE NAME]=$C28),--(T_LEAVE[START DATE]&lt;=H$7),--(T_LEAVE[END DATE]&gt;=H$7),ROW(T_LEAVE[LEAVE TYPE]))-ROW(T_LEAVE[#Headers]))))))),"")</f>
        <v/>
      </c>
      <c r="I28" s="112" t="str">
        <f t="array" ref="I28">IFERROR(IF(I$7="","NA",IF(I$7&lt;INDEX(T_EMP[From Date],ROW($C28)-ROW($C$7)),"NE",IF(AND(INDEX(T_EMP[TERMINATION DATE],ROW($C28)-ROW($C$7))&gt;0,I$7&gt;INDEX(T_EMP[TERMINATION DATE],ROW($C28)-ROW($C$7))),"NE",IF(NOT(ISERROR(MATCH(I$7,L_HOLS,0))),"H",IF(INDEX(L_WKNDVAL,WEEKDAY(I$7,1))=1,"WKND",INDEX(T_LEAVE[LEAVE TYPE],SUMPRODUCT(--(T_LEAVE[EMPLOYEE NAME]=$C28),--(T_LEAVE[START DATE]&lt;=I$7),--(T_LEAVE[END DATE]&gt;=I$7),ROW(T_LEAVE[LEAVE TYPE]))-ROW(T_LEAVE[#Headers]))))))),"")</f>
        <v/>
      </c>
      <c r="J28" s="112" t="str">
        <f t="array" ref="J28">IFERROR(IF(J$7="","NA",IF(J$7&lt;INDEX(T_EMP[From Date],ROW($C28)-ROW($C$7)),"NE",IF(AND(INDEX(T_EMP[TERMINATION DATE],ROW($C28)-ROW($C$7))&gt;0,J$7&gt;INDEX(T_EMP[TERMINATION DATE],ROW($C28)-ROW($C$7))),"NE",IF(NOT(ISERROR(MATCH(J$7,L_HOLS,0))),"H",IF(INDEX(L_WKNDVAL,WEEKDAY(J$7,1))=1,"WKND",INDEX(T_LEAVE[LEAVE TYPE],SUMPRODUCT(--(T_LEAVE[EMPLOYEE NAME]=$C28),--(T_LEAVE[START DATE]&lt;=J$7),--(T_LEAVE[END DATE]&gt;=J$7),ROW(T_LEAVE[LEAVE TYPE]))-ROW(T_LEAVE[#Headers]))))))),"")</f>
        <v>WKND</v>
      </c>
      <c r="K28" s="112" t="str">
        <f t="array" ref="K28">IFERROR(IF(K$7="","NA",IF(K$7&lt;INDEX(T_EMP[From Date],ROW($C28)-ROW($C$7)),"NE",IF(AND(INDEX(T_EMP[TERMINATION DATE],ROW($C28)-ROW($C$7))&gt;0,K$7&gt;INDEX(T_EMP[TERMINATION DATE],ROW($C28)-ROW($C$7))),"NE",IF(NOT(ISERROR(MATCH(K$7,L_HOLS,0))),"H",IF(INDEX(L_WKNDVAL,WEEKDAY(K$7,1))=1,"WKND",INDEX(T_LEAVE[LEAVE TYPE],SUMPRODUCT(--(T_LEAVE[EMPLOYEE NAME]=$C28),--(T_LEAVE[START DATE]&lt;=K$7),--(T_LEAVE[END DATE]&gt;=K$7),ROW(T_LEAVE[LEAVE TYPE]))-ROW(T_LEAVE[#Headers]))))))),"")</f>
        <v>WKND</v>
      </c>
      <c r="L28" s="112" t="str">
        <f t="array" ref="L28">IFERROR(IF(L$7="","NA",IF(L$7&lt;INDEX(T_EMP[From Date],ROW($C28)-ROW($C$7)),"NE",IF(AND(INDEX(T_EMP[TERMINATION DATE],ROW($C28)-ROW($C$7))&gt;0,L$7&gt;INDEX(T_EMP[TERMINATION DATE],ROW($C28)-ROW($C$7))),"NE",IF(NOT(ISERROR(MATCH(L$7,L_HOLS,0))),"H",IF(INDEX(L_WKNDVAL,WEEKDAY(L$7,1))=1,"WKND",INDEX(T_LEAVE[LEAVE TYPE],SUMPRODUCT(--(T_LEAVE[EMPLOYEE NAME]=$C28),--(T_LEAVE[START DATE]&lt;=L$7),--(T_LEAVE[END DATE]&gt;=L$7),ROW(T_LEAVE[LEAVE TYPE]))-ROW(T_LEAVE[#Headers]))))))),"")</f>
        <v/>
      </c>
      <c r="M28" s="112" t="str">
        <f t="array" ref="M28">IFERROR(IF(M$7="","NA",IF(M$7&lt;INDEX(T_EMP[From Date],ROW($C28)-ROW($C$7)),"NE",IF(AND(INDEX(T_EMP[TERMINATION DATE],ROW($C28)-ROW($C$7))&gt;0,M$7&gt;INDEX(T_EMP[TERMINATION DATE],ROW($C28)-ROW($C$7))),"NE",IF(NOT(ISERROR(MATCH(M$7,L_HOLS,0))),"H",IF(INDEX(L_WKNDVAL,WEEKDAY(M$7,1))=1,"WKND",INDEX(T_LEAVE[LEAVE TYPE],SUMPRODUCT(--(T_LEAVE[EMPLOYEE NAME]=$C28),--(T_LEAVE[START DATE]&lt;=M$7),--(T_LEAVE[END DATE]&gt;=M$7),ROW(T_LEAVE[LEAVE TYPE]))-ROW(T_LEAVE[#Headers]))))))),"")</f>
        <v/>
      </c>
      <c r="N28" s="112" t="str">
        <f t="array" ref="N28">IFERROR(IF(N$7="","NA",IF(N$7&lt;INDEX(T_EMP[From Date],ROW($C28)-ROW($C$7)),"NE",IF(AND(INDEX(T_EMP[TERMINATION DATE],ROW($C28)-ROW($C$7))&gt;0,N$7&gt;INDEX(T_EMP[TERMINATION DATE],ROW($C28)-ROW($C$7))),"NE",IF(NOT(ISERROR(MATCH(N$7,L_HOLS,0))),"H",IF(INDEX(L_WKNDVAL,WEEKDAY(N$7,1))=1,"WKND",INDEX(T_LEAVE[LEAVE TYPE],SUMPRODUCT(--(T_LEAVE[EMPLOYEE NAME]=$C28),--(T_LEAVE[START DATE]&lt;=N$7),--(T_LEAVE[END DATE]&gt;=N$7),ROW(T_LEAVE[LEAVE TYPE]))-ROW(T_LEAVE[#Headers]))))))),"")</f>
        <v/>
      </c>
      <c r="O28" s="112" t="str">
        <f t="array" ref="O28">IFERROR(IF(O$7="","NA",IF(O$7&lt;INDEX(T_EMP[From Date],ROW($C28)-ROW($C$7)),"NE",IF(AND(INDEX(T_EMP[TERMINATION DATE],ROW($C28)-ROW($C$7))&gt;0,O$7&gt;INDEX(T_EMP[TERMINATION DATE],ROW($C28)-ROW($C$7))),"NE",IF(NOT(ISERROR(MATCH(O$7,L_HOLS,0))),"H",IF(INDEX(L_WKNDVAL,WEEKDAY(O$7,1))=1,"WKND",INDEX(T_LEAVE[LEAVE TYPE],SUMPRODUCT(--(T_LEAVE[EMPLOYEE NAME]=$C28),--(T_LEAVE[START DATE]&lt;=O$7),--(T_LEAVE[END DATE]&gt;=O$7),ROW(T_LEAVE[LEAVE TYPE]))-ROW(T_LEAVE[#Headers]))))))),"")</f>
        <v/>
      </c>
      <c r="P28" s="112" t="str">
        <f t="array" ref="P28">IFERROR(IF(P$7="","NA",IF(P$7&lt;INDEX(T_EMP[From Date],ROW($C28)-ROW($C$7)),"NE",IF(AND(INDEX(T_EMP[TERMINATION DATE],ROW($C28)-ROW($C$7))&gt;0,P$7&gt;INDEX(T_EMP[TERMINATION DATE],ROW($C28)-ROW($C$7))),"NE",IF(NOT(ISERROR(MATCH(P$7,L_HOLS,0))),"H",IF(INDEX(L_WKNDVAL,WEEKDAY(P$7,1))=1,"WKND",INDEX(T_LEAVE[LEAVE TYPE],SUMPRODUCT(--(T_LEAVE[EMPLOYEE NAME]=$C28),--(T_LEAVE[START DATE]&lt;=P$7),--(T_LEAVE[END DATE]&gt;=P$7),ROW(T_LEAVE[LEAVE TYPE]))-ROW(T_LEAVE[#Headers]))))))),"")</f>
        <v/>
      </c>
      <c r="Q28" s="112" t="str">
        <f t="array" ref="Q28">IFERROR(IF(Q$7="","NA",IF(Q$7&lt;INDEX(T_EMP[From Date],ROW($C28)-ROW($C$7)),"NE",IF(AND(INDEX(T_EMP[TERMINATION DATE],ROW($C28)-ROW($C$7))&gt;0,Q$7&gt;INDEX(T_EMP[TERMINATION DATE],ROW($C28)-ROW($C$7))),"NE",IF(NOT(ISERROR(MATCH(Q$7,L_HOLS,0))),"H",IF(INDEX(L_WKNDVAL,WEEKDAY(Q$7,1))=1,"WKND",INDEX(T_LEAVE[LEAVE TYPE],SUMPRODUCT(--(T_LEAVE[EMPLOYEE NAME]=$C28),--(T_LEAVE[START DATE]&lt;=Q$7),--(T_LEAVE[END DATE]&gt;=Q$7),ROW(T_LEAVE[LEAVE TYPE]))-ROW(T_LEAVE[#Headers]))))))),"")</f>
        <v>WKND</v>
      </c>
      <c r="R28" s="112" t="str">
        <f t="array" ref="R28">IFERROR(IF(R$7="","NA",IF(R$7&lt;INDEX(T_EMP[From Date],ROW($C28)-ROW($C$7)),"NE",IF(AND(INDEX(T_EMP[TERMINATION DATE],ROW($C28)-ROW($C$7))&gt;0,R$7&gt;INDEX(T_EMP[TERMINATION DATE],ROW($C28)-ROW($C$7))),"NE",IF(NOT(ISERROR(MATCH(R$7,L_HOLS,0))),"H",IF(INDEX(L_WKNDVAL,WEEKDAY(R$7,1))=1,"WKND",INDEX(T_LEAVE[LEAVE TYPE],SUMPRODUCT(--(T_LEAVE[EMPLOYEE NAME]=$C28),--(T_LEAVE[START DATE]&lt;=R$7),--(T_LEAVE[END DATE]&gt;=R$7),ROW(T_LEAVE[LEAVE TYPE]))-ROW(T_LEAVE[#Headers]))))))),"")</f>
        <v>WKND</v>
      </c>
      <c r="S28" s="112" t="str">
        <f t="array" ref="S28">IFERROR(IF(S$7="","NA",IF(S$7&lt;INDEX(T_EMP[From Date],ROW($C28)-ROW($C$7)),"NE",IF(AND(INDEX(T_EMP[TERMINATION DATE],ROW($C28)-ROW($C$7))&gt;0,S$7&gt;INDEX(T_EMP[TERMINATION DATE],ROW($C28)-ROW($C$7))),"NE",IF(NOT(ISERROR(MATCH(S$7,L_HOLS,0))),"H",IF(INDEX(L_WKNDVAL,WEEKDAY(S$7,1))=1,"WKND",INDEX(T_LEAVE[LEAVE TYPE],SUMPRODUCT(--(T_LEAVE[EMPLOYEE NAME]=$C28),--(T_LEAVE[START DATE]&lt;=S$7),--(T_LEAVE[END DATE]&gt;=S$7),ROW(T_LEAVE[LEAVE TYPE]))-ROW(T_LEAVE[#Headers]))))))),"")</f>
        <v/>
      </c>
      <c r="T28" s="112" t="str">
        <f t="array" ref="T28">IFERROR(IF(T$7="","NA",IF(T$7&lt;INDEX(T_EMP[From Date],ROW($C28)-ROW($C$7)),"NE",IF(AND(INDEX(T_EMP[TERMINATION DATE],ROW($C28)-ROW($C$7))&gt;0,T$7&gt;INDEX(T_EMP[TERMINATION DATE],ROW($C28)-ROW($C$7))),"NE",IF(NOT(ISERROR(MATCH(T$7,L_HOLS,0))),"H",IF(INDEX(L_WKNDVAL,WEEKDAY(T$7,1))=1,"WKND",INDEX(T_LEAVE[LEAVE TYPE],SUMPRODUCT(--(T_LEAVE[EMPLOYEE NAME]=$C28),--(T_LEAVE[START DATE]&lt;=T$7),--(T_LEAVE[END DATE]&gt;=T$7),ROW(T_LEAVE[LEAVE TYPE]))-ROW(T_LEAVE[#Headers]))))))),"")</f>
        <v/>
      </c>
      <c r="U28" s="112" t="str">
        <f t="array" ref="U28">IFERROR(IF(U$7="","NA",IF(U$7&lt;INDEX(T_EMP[From Date],ROW($C28)-ROW($C$7)),"NE",IF(AND(INDEX(T_EMP[TERMINATION DATE],ROW($C28)-ROW($C$7))&gt;0,U$7&gt;INDEX(T_EMP[TERMINATION DATE],ROW($C28)-ROW($C$7))),"NE",IF(NOT(ISERROR(MATCH(U$7,L_HOLS,0))),"H",IF(INDEX(L_WKNDVAL,WEEKDAY(U$7,1))=1,"WKND",INDEX(T_LEAVE[LEAVE TYPE],SUMPRODUCT(--(T_LEAVE[EMPLOYEE NAME]=$C28),--(T_LEAVE[START DATE]&lt;=U$7),--(T_LEAVE[END DATE]&gt;=U$7),ROW(T_LEAVE[LEAVE TYPE]))-ROW(T_LEAVE[#Headers]))))))),"")</f>
        <v/>
      </c>
      <c r="V28" s="112" t="str">
        <f t="array" ref="V28">IFERROR(IF(V$7="","NA",IF(V$7&lt;INDEX(T_EMP[From Date],ROW($C28)-ROW($C$7)),"NE",IF(AND(INDEX(T_EMP[TERMINATION DATE],ROW($C28)-ROW($C$7))&gt;0,V$7&gt;INDEX(T_EMP[TERMINATION DATE],ROW($C28)-ROW($C$7))),"NE",IF(NOT(ISERROR(MATCH(V$7,L_HOLS,0))),"H",IF(INDEX(L_WKNDVAL,WEEKDAY(V$7,1))=1,"WKND",INDEX(T_LEAVE[LEAVE TYPE],SUMPRODUCT(--(T_LEAVE[EMPLOYEE NAME]=$C28),--(T_LEAVE[START DATE]&lt;=V$7),--(T_LEAVE[END DATE]&gt;=V$7),ROW(T_LEAVE[LEAVE TYPE]))-ROW(T_LEAVE[#Headers]))))))),"")</f>
        <v/>
      </c>
      <c r="W28" s="112" t="str">
        <f t="array" ref="W28">IFERROR(IF(W$7="","NA",IF(W$7&lt;INDEX(T_EMP[From Date],ROW($C28)-ROW($C$7)),"NE",IF(AND(INDEX(T_EMP[TERMINATION DATE],ROW($C28)-ROW($C$7))&gt;0,W$7&gt;INDEX(T_EMP[TERMINATION DATE],ROW($C28)-ROW($C$7))),"NE",IF(NOT(ISERROR(MATCH(W$7,L_HOLS,0))),"H",IF(INDEX(L_WKNDVAL,WEEKDAY(W$7,1))=1,"WKND",INDEX(T_LEAVE[LEAVE TYPE],SUMPRODUCT(--(T_LEAVE[EMPLOYEE NAME]=$C28),--(T_LEAVE[START DATE]&lt;=W$7),--(T_LEAVE[END DATE]&gt;=W$7),ROW(T_LEAVE[LEAVE TYPE]))-ROW(T_LEAVE[#Headers]))))))),"")</f>
        <v/>
      </c>
      <c r="X28" s="112" t="str">
        <f t="array" ref="X28">IFERROR(IF(X$7="","NA",IF(X$7&lt;INDEX(T_EMP[From Date],ROW($C28)-ROW($C$7)),"NE",IF(AND(INDEX(T_EMP[TERMINATION DATE],ROW($C28)-ROW($C$7))&gt;0,X$7&gt;INDEX(T_EMP[TERMINATION DATE],ROW($C28)-ROW($C$7))),"NE",IF(NOT(ISERROR(MATCH(X$7,L_HOLS,0))),"H",IF(INDEX(L_WKNDVAL,WEEKDAY(X$7,1))=1,"WKND",INDEX(T_LEAVE[LEAVE TYPE],SUMPRODUCT(--(T_LEAVE[EMPLOYEE NAME]=$C28),--(T_LEAVE[START DATE]&lt;=X$7),--(T_LEAVE[END DATE]&gt;=X$7),ROW(T_LEAVE[LEAVE TYPE]))-ROW(T_LEAVE[#Headers]))))))),"")</f>
        <v>WKND</v>
      </c>
      <c r="Y28" s="112" t="str">
        <f t="array" ref="Y28">IFERROR(IF(Y$7="","NA",IF(Y$7&lt;INDEX(T_EMP[From Date],ROW($C28)-ROW($C$7)),"NE",IF(AND(INDEX(T_EMP[TERMINATION DATE],ROW($C28)-ROW($C$7))&gt;0,Y$7&gt;INDEX(T_EMP[TERMINATION DATE],ROW($C28)-ROW($C$7))),"NE",IF(NOT(ISERROR(MATCH(Y$7,L_HOLS,0))),"H",IF(INDEX(L_WKNDVAL,WEEKDAY(Y$7,1))=1,"WKND",INDEX(T_LEAVE[LEAVE TYPE],SUMPRODUCT(--(T_LEAVE[EMPLOYEE NAME]=$C28),--(T_LEAVE[START DATE]&lt;=Y$7),--(T_LEAVE[END DATE]&gt;=Y$7),ROW(T_LEAVE[LEAVE TYPE]))-ROW(T_LEAVE[#Headers]))))))),"")</f>
        <v>WKND</v>
      </c>
      <c r="Z28" s="112" t="str">
        <f t="array" ref="Z28">IFERROR(IF(Z$7="","NA",IF(Z$7&lt;INDEX(T_EMP[From Date],ROW($C28)-ROW($C$7)),"NE",IF(AND(INDEX(T_EMP[TERMINATION DATE],ROW($C28)-ROW($C$7))&gt;0,Z$7&gt;INDEX(T_EMP[TERMINATION DATE],ROW($C28)-ROW($C$7))),"NE",IF(NOT(ISERROR(MATCH(Z$7,L_HOLS,0))),"H",IF(INDEX(L_WKNDVAL,WEEKDAY(Z$7,1))=1,"WKND",INDEX(T_LEAVE[LEAVE TYPE],SUMPRODUCT(--(T_LEAVE[EMPLOYEE NAME]=$C28),--(T_LEAVE[START DATE]&lt;=Z$7),--(T_LEAVE[END DATE]&gt;=Z$7),ROW(T_LEAVE[LEAVE TYPE]))-ROW(T_LEAVE[#Headers]))))))),"")</f>
        <v/>
      </c>
      <c r="AA28" s="112" t="str">
        <f t="array" ref="AA28">IFERROR(IF(AA$7="","NA",IF(AA$7&lt;INDEX(T_EMP[From Date],ROW($C28)-ROW($C$7)),"NE",IF(AND(INDEX(T_EMP[TERMINATION DATE],ROW($C28)-ROW($C$7))&gt;0,AA$7&gt;INDEX(T_EMP[TERMINATION DATE],ROW($C28)-ROW($C$7))),"NE",IF(NOT(ISERROR(MATCH(AA$7,L_HOLS,0))),"H",IF(INDEX(L_WKNDVAL,WEEKDAY(AA$7,1))=1,"WKND",INDEX(T_LEAVE[LEAVE TYPE],SUMPRODUCT(--(T_LEAVE[EMPLOYEE NAME]=$C28),--(T_LEAVE[START DATE]&lt;=AA$7),--(T_LEAVE[END DATE]&gt;=AA$7),ROW(T_LEAVE[LEAVE TYPE]))-ROW(T_LEAVE[#Headers]))))))),"")</f>
        <v/>
      </c>
      <c r="AB28" s="112" t="str">
        <f t="array" ref="AB28">IFERROR(IF(AB$7="","NA",IF(AB$7&lt;INDEX(T_EMP[From Date],ROW($C28)-ROW($C$7)),"NE",IF(AND(INDEX(T_EMP[TERMINATION DATE],ROW($C28)-ROW($C$7))&gt;0,AB$7&gt;INDEX(T_EMP[TERMINATION DATE],ROW($C28)-ROW($C$7))),"NE",IF(NOT(ISERROR(MATCH(AB$7,L_HOLS,0))),"H",IF(INDEX(L_WKNDVAL,WEEKDAY(AB$7,1))=1,"WKND",INDEX(T_LEAVE[LEAVE TYPE],SUMPRODUCT(--(T_LEAVE[EMPLOYEE NAME]=$C28),--(T_LEAVE[START DATE]&lt;=AB$7),--(T_LEAVE[END DATE]&gt;=AB$7),ROW(T_LEAVE[LEAVE TYPE]))-ROW(T_LEAVE[#Headers]))))))),"")</f>
        <v/>
      </c>
      <c r="AC28" s="112" t="str">
        <f t="array" ref="AC28">IFERROR(IF(AC$7="","NA",IF(AC$7&lt;INDEX(T_EMP[From Date],ROW($C28)-ROW($C$7)),"NE",IF(AND(INDEX(T_EMP[TERMINATION DATE],ROW($C28)-ROW($C$7))&gt;0,AC$7&gt;INDEX(T_EMP[TERMINATION DATE],ROW($C28)-ROW($C$7))),"NE",IF(NOT(ISERROR(MATCH(AC$7,L_HOLS,0))),"H",IF(INDEX(L_WKNDVAL,WEEKDAY(AC$7,1))=1,"WKND",INDEX(T_LEAVE[LEAVE TYPE],SUMPRODUCT(--(T_LEAVE[EMPLOYEE NAME]=$C28),--(T_LEAVE[START DATE]&lt;=AC$7),--(T_LEAVE[END DATE]&gt;=AC$7),ROW(T_LEAVE[LEAVE TYPE]))-ROW(T_LEAVE[#Headers]))))))),"")</f>
        <v/>
      </c>
      <c r="AD28" s="112" t="str">
        <f t="array" ref="AD28">IFERROR(IF(AD$7="","NA",IF(AD$7&lt;INDEX(T_EMP[From Date],ROW($C28)-ROW($C$7)),"NE",IF(AND(INDEX(T_EMP[TERMINATION DATE],ROW($C28)-ROW($C$7))&gt;0,AD$7&gt;INDEX(T_EMP[TERMINATION DATE],ROW($C28)-ROW($C$7))),"NE",IF(NOT(ISERROR(MATCH(AD$7,L_HOLS,0))),"H",IF(INDEX(L_WKNDVAL,WEEKDAY(AD$7,1))=1,"WKND",INDEX(T_LEAVE[LEAVE TYPE],SUMPRODUCT(--(T_LEAVE[EMPLOYEE NAME]=$C28),--(T_LEAVE[START DATE]&lt;=AD$7),--(T_LEAVE[END DATE]&gt;=AD$7),ROW(T_LEAVE[LEAVE TYPE]))-ROW(T_LEAVE[#Headers]))))))),"")</f>
        <v/>
      </c>
      <c r="AE28" s="112" t="str">
        <f t="array" ref="AE28">IFERROR(IF(AE$7="","NA",IF(AE$7&lt;INDEX(T_EMP[From Date],ROW($C28)-ROW($C$7)),"NE",IF(AND(INDEX(T_EMP[TERMINATION DATE],ROW($C28)-ROW($C$7))&gt;0,AE$7&gt;INDEX(T_EMP[TERMINATION DATE],ROW($C28)-ROW($C$7))),"NE",IF(NOT(ISERROR(MATCH(AE$7,L_HOLS,0))),"H",IF(INDEX(L_WKNDVAL,WEEKDAY(AE$7,1))=1,"WKND",INDEX(T_LEAVE[LEAVE TYPE],SUMPRODUCT(--(T_LEAVE[EMPLOYEE NAME]=$C28),--(T_LEAVE[START DATE]&lt;=AE$7),--(T_LEAVE[END DATE]&gt;=AE$7),ROW(T_LEAVE[LEAVE TYPE]))-ROW(T_LEAVE[#Headers]))))))),"")</f>
        <v>WKND</v>
      </c>
      <c r="AF28" s="112" t="str">
        <f t="array" ref="AF28">IFERROR(IF(AF$7="","NA",IF(AF$7&lt;INDEX(T_EMP[From Date],ROW($C28)-ROW($C$7)),"NE",IF(AND(INDEX(T_EMP[TERMINATION DATE],ROW($C28)-ROW($C$7))&gt;0,AF$7&gt;INDEX(T_EMP[TERMINATION DATE],ROW($C28)-ROW($C$7))),"NE",IF(NOT(ISERROR(MATCH(AF$7,L_HOLS,0))),"H",IF(INDEX(L_WKNDVAL,WEEKDAY(AF$7,1))=1,"WKND",INDEX(T_LEAVE[LEAVE TYPE],SUMPRODUCT(--(T_LEAVE[EMPLOYEE NAME]=$C28),--(T_LEAVE[START DATE]&lt;=AF$7),--(T_LEAVE[END DATE]&gt;=AF$7),ROW(T_LEAVE[LEAVE TYPE]))-ROW(T_LEAVE[#Headers]))))))),"")</f>
        <v>WKND</v>
      </c>
      <c r="AG28" s="112" t="str">
        <f t="array" ref="AG28">IFERROR(IF(AG$7="","NA",IF(AG$7&lt;INDEX(T_EMP[From Date],ROW($C28)-ROW($C$7)),"NE",IF(AND(INDEX(T_EMP[TERMINATION DATE],ROW($C28)-ROW($C$7))&gt;0,AG$7&gt;INDEX(T_EMP[TERMINATION DATE],ROW($C28)-ROW($C$7))),"NE",IF(NOT(ISERROR(MATCH(AG$7,L_HOLS,0))),"H",IF(INDEX(L_WKNDVAL,WEEKDAY(AG$7,1))=1,"WKND",INDEX(T_LEAVE[LEAVE TYPE],SUMPRODUCT(--(T_LEAVE[EMPLOYEE NAME]=$C28),--(T_LEAVE[START DATE]&lt;=AG$7),--(T_LEAVE[END DATE]&gt;=AG$7),ROW(T_LEAVE[LEAVE TYPE]))-ROW(T_LEAVE[#Headers]))))))),"")</f>
        <v/>
      </c>
      <c r="AH28" s="112" t="str">
        <f t="array" ref="AH28">IFERROR(IF(AH$7="","NA",IF(AH$7&lt;INDEX(T_EMP[From Date],ROW($C28)-ROW($C$7)),"NE",IF(AND(INDEX(T_EMP[TERMINATION DATE],ROW($C28)-ROW($C$7))&gt;0,AH$7&gt;INDEX(T_EMP[TERMINATION DATE],ROW($C28)-ROW($C$7))),"NE",IF(NOT(ISERROR(MATCH(AH$7,L_HOLS,0))),"H",IF(INDEX(L_WKNDVAL,WEEKDAY(AH$7,1))=1,"WKND",INDEX(T_LEAVE[LEAVE TYPE],SUMPRODUCT(--(T_LEAVE[EMPLOYEE NAME]=$C28),--(T_LEAVE[START DATE]&lt;=AH$7),--(T_LEAVE[END DATE]&gt;=AH$7),ROW(T_LEAVE[LEAVE TYPE]))-ROW(T_LEAVE[#Headers]))))))),"")</f>
        <v/>
      </c>
      <c r="AI28" s="87"/>
      <c r="AJ28" s="106">
        <f>IF(OR($C28="",AJ$7=""),"",COUNTIFS($D28:$AH28,AJ$7)*INDEX(T_LEAVETYPE[DAY VALUE],1))</f>
        <v>0</v>
      </c>
      <c r="AK28" s="106">
        <f>IF(OR($C28="",AK$7=""),"",COUNTIFS($D28:$AH28,AK$7)*INDEX(T_LEAVETYPE[DAY VALUE],2))</f>
        <v>0</v>
      </c>
      <c r="AL28" s="106">
        <f>IF(OR($C28="",AL$7=""),"",COUNTIFS($D28:$AH28,AL$7)*INDEX(T_LEAVETYPE[DAY VALUE],3))</f>
        <v>0</v>
      </c>
      <c r="AM28" s="106">
        <f>IF(OR($C28="",AM$7=""),"",COUNTIFS($D28:$AH28,AM$7)*INDEX(T_LEAVETYPE[DAY VALUE],4))</f>
        <v>0</v>
      </c>
      <c r="AN28" s="107">
        <f>IF(OR($C28="",AN$7=""),"",COUNTIFS($D28:$AH28,AN$7)*INDEX(T_LEAVETYPE[DAY VALUE],5))</f>
        <v>0</v>
      </c>
      <c r="AO28" s="113">
        <f t="shared" si="2"/>
        <v>0</v>
      </c>
      <c r="AP28" s="114">
        <f t="shared" si="3"/>
        <v>22</v>
      </c>
    </row>
    <row r="29" spans="3:42" x14ac:dyDescent="0.25">
      <c r="C29" s="104" t="str">
        <f>IFERROR(INDEX(T_EMP[EMPLOYEE NAME],ROW(C29)-ROW($C$7)),"")</f>
        <v>Employee22</v>
      </c>
      <c r="D29" s="115" t="str">
        <f t="array" ref="D29">IFERROR(IF(D$7="","NA",IF(D$7&lt;INDEX(T_EMP[From Date],ROW($C29)-ROW($C$7)),"NE",IF(AND(INDEX(T_EMP[TERMINATION DATE],ROW($C29)-ROW($C$7))&gt;0,D$7&gt;INDEX(T_EMP[TERMINATION DATE],ROW($C29)-ROW($C$7))),"NE",IF(NOT(ISERROR(MATCH(D$7,L_HOLS,0))),"H",IF(INDEX(L_WKNDVAL,WEEKDAY(D$7,1))=1,"WKND",INDEX(T_LEAVE[LEAVE TYPE],SUMPRODUCT(--(T_LEAVE[EMPLOYEE NAME]=$C29),--(T_LEAVE[START DATE]&lt;=D$7),--(T_LEAVE[END DATE]&gt;=D$7),ROW(T_LEAVE[LEAVE TYPE]))-ROW(T_LEAVE[#Headers]))))))),"")</f>
        <v>WKND</v>
      </c>
      <c r="E29" s="112" t="str">
        <f t="array" ref="E29">IFERROR(IF(E$7="","NA",IF(E$7&lt;INDEX(T_EMP[From Date],ROW($C29)-ROW($C$7)),"NE",IF(AND(INDEX(T_EMP[TERMINATION DATE],ROW($C29)-ROW($C$7))&gt;0,E$7&gt;INDEX(T_EMP[TERMINATION DATE],ROW($C29)-ROW($C$7))),"NE",IF(NOT(ISERROR(MATCH(E$7,L_HOLS,0))),"H",IF(INDEX(L_WKNDVAL,WEEKDAY(E$7,1))=1,"WKND",INDEX(T_LEAVE[LEAVE TYPE],SUMPRODUCT(--(T_LEAVE[EMPLOYEE NAME]=$C29),--(T_LEAVE[START DATE]&lt;=E$7),--(T_LEAVE[END DATE]&gt;=E$7),ROW(T_LEAVE[LEAVE TYPE]))-ROW(T_LEAVE[#Headers]))))))),"")</f>
        <v/>
      </c>
      <c r="F29" s="112" t="str">
        <f t="array" ref="F29">IFERROR(IF(F$7="","NA",IF(F$7&lt;INDEX(T_EMP[From Date],ROW($C29)-ROW($C$7)),"NE",IF(AND(INDEX(T_EMP[TERMINATION DATE],ROW($C29)-ROW($C$7))&gt;0,F$7&gt;INDEX(T_EMP[TERMINATION DATE],ROW($C29)-ROW($C$7))),"NE",IF(NOT(ISERROR(MATCH(F$7,L_HOLS,0))),"H",IF(INDEX(L_WKNDVAL,WEEKDAY(F$7,1))=1,"WKND",INDEX(T_LEAVE[LEAVE TYPE],SUMPRODUCT(--(T_LEAVE[EMPLOYEE NAME]=$C29),--(T_LEAVE[START DATE]&lt;=F$7),--(T_LEAVE[END DATE]&gt;=F$7),ROW(T_LEAVE[LEAVE TYPE]))-ROW(T_LEAVE[#Headers]))))))),"")</f>
        <v/>
      </c>
      <c r="G29" s="112" t="str">
        <f t="array" ref="G29">IFERROR(IF(G$7="","NA",IF(G$7&lt;INDEX(T_EMP[From Date],ROW($C29)-ROW($C$7)),"NE",IF(AND(INDEX(T_EMP[TERMINATION DATE],ROW($C29)-ROW($C$7))&gt;0,G$7&gt;INDEX(T_EMP[TERMINATION DATE],ROW($C29)-ROW($C$7))),"NE",IF(NOT(ISERROR(MATCH(G$7,L_HOLS,0))),"H",IF(INDEX(L_WKNDVAL,WEEKDAY(G$7,1))=1,"WKND",INDEX(T_LEAVE[LEAVE TYPE],SUMPRODUCT(--(T_LEAVE[EMPLOYEE NAME]=$C29),--(T_LEAVE[START DATE]&lt;=G$7),--(T_LEAVE[END DATE]&gt;=G$7),ROW(T_LEAVE[LEAVE TYPE]))-ROW(T_LEAVE[#Headers]))))))),"")</f>
        <v/>
      </c>
      <c r="H29" s="112" t="str">
        <f t="array" ref="H29">IFERROR(IF(H$7="","NA",IF(H$7&lt;INDEX(T_EMP[From Date],ROW($C29)-ROW($C$7)),"NE",IF(AND(INDEX(T_EMP[TERMINATION DATE],ROW($C29)-ROW($C$7))&gt;0,H$7&gt;INDEX(T_EMP[TERMINATION DATE],ROW($C29)-ROW($C$7))),"NE",IF(NOT(ISERROR(MATCH(H$7,L_HOLS,0))),"H",IF(INDEX(L_WKNDVAL,WEEKDAY(H$7,1))=1,"WKND",INDEX(T_LEAVE[LEAVE TYPE],SUMPRODUCT(--(T_LEAVE[EMPLOYEE NAME]=$C29),--(T_LEAVE[START DATE]&lt;=H$7),--(T_LEAVE[END DATE]&gt;=H$7),ROW(T_LEAVE[LEAVE TYPE]))-ROW(T_LEAVE[#Headers]))))))),"")</f>
        <v/>
      </c>
      <c r="I29" s="112" t="str">
        <f t="array" ref="I29">IFERROR(IF(I$7="","NA",IF(I$7&lt;INDEX(T_EMP[From Date],ROW($C29)-ROW($C$7)),"NE",IF(AND(INDEX(T_EMP[TERMINATION DATE],ROW($C29)-ROW($C$7))&gt;0,I$7&gt;INDEX(T_EMP[TERMINATION DATE],ROW($C29)-ROW($C$7))),"NE",IF(NOT(ISERROR(MATCH(I$7,L_HOLS,0))),"H",IF(INDEX(L_WKNDVAL,WEEKDAY(I$7,1))=1,"WKND",INDEX(T_LEAVE[LEAVE TYPE],SUMPRODUCT(--(T_LEAVE[EMPLOYEE NAME]=$C29),--(T_LEAVE[START DATE]&lt;=I$7),--(T_LEAVE[END DATE]&gt;=I$7),ROW(T_LEAVE[LEAVE TYPE]))-ROW(T_LEAVE[#Headers]))))))),"")</f>
        <v/>
      </c>
      <c r="J29" s="112" t="str">
        <f t="array" ref="J29">IFERROR(IF(J$7="","NA",IF(J$7&lt;INDEX(T_EMP[From Date],ROW($C29)-ROW($C$7)),"NE",IF(AND(INDEX(T_EMP[TERMINATION DATE],ROW($C29)-ROW($C$7))&gt;0,J$7&gt;INDEX(T_EMP[TERMINATION DATE],ROW($C29)-ROW($C$7))),"NE",IF(NOT(ISERROR(MATCH(J$7,L_HOLS,0))),"H",IF(INDEX(L_WKNDVAL,WEEKDAY(J$7,1))=1,"WKND",INDEX(T_LEAVE[LEAVE TYPE],SUMPRODUCT(--(T_LEAVE[EMPLOYEE NAME]=$C29),--(T_LEAVE[START DATE]&lt;=J$7),--(T_LEAVE[END DATE]&gt;=J$7),ROW(T_LEAVE[LEAVE TYPE]))-ROW(T_LEAVE[#Headers]))))))),"")</f>
        <v>WKND</v>
      </c>
      <c r="K29" s="112" t="str">
        <f t="array" ref="K29">IFERROR(IF(K$7="","NA",IF(K$7&lt;INDEX(T_EMP[From Date],ROW($C29)-ROW($C$7)),"NE",IF(AND(INDEX(T_EMP[TERMINATION DATE],ROW($C29)-ROW($C$7))&gt;0,K$7&gt;INDEX(T_EMP[TERMINATION DATE],ROW($C29)-ROW($C$7))),"NE",IF(NOT(ISERROR(MATCH(K$7,L_HOLS,0))),"H",IF(INDEX(L_WKNDVAL,WEEKDAY(K$7,1))=1,"WKND",INDEX(T_LEAVE[LEAVE TYPE],SUMPRODUCT(--(T_LEAVE[EMPLOYEE NAME]=$C29),--(T_LEAVE[START DATE]&lt;=K$7),--(T_LEAVE[END DATE]&gt;=K$7),ROW(T_LEAVE[LEAVE TYPE]))-ROW(T_LEAVE[#Headers]))))))),"")</f>
        <v>WKND</v>
      </c>
      <c r="L29" s="112" t="str">
        <f t="array" ref="L29">IFERROR(IF(L$7="","NA",IF(L$7&lt;INDEX(T_EMP[From Date],ROW($C29)-ROW($C$7)),"NE",IF(AND(INDEX(T_EMP[TERMINATION DATE],ROW($C29)-ROW($C$7))&gt;0,L$7&gt;INDEX(T_EMP[TERMINATION DATE],ROW($C29)-ROW($C$7))),"NE",IF(NOT(ISERROR(MATCH(L$7,L_HOLS,0))),"H",IF(INDEX(L_WKNDVAL,WEEKDAY(L$7,1))=1,"WKND",INDEX(T_LEAVE[LEAVE TYPE],SUMPRODUCT(--(T_LEAVE[EMPLOYEE NAME]=$C29),--(T_LEAVE[START DATE]&lt;=L$7),--(T_LEAVE[END DATE]&gt;=L$7),ROW(T_LEAVE[LEAVE TYPE]))-ROW(T_LEAVE[#Headers]))))))),"")</f>
        <v/>
      </c>
      <c r="M29" s="112" t="str">
        <f t="array" ref="M29">IFERROR(IF(M$7="","NA",IF(M$7&lt;INDEX(T_EMP[From Date],ROW($C29)-ROW($C$7)),"NE",IF(AND(INDEX(T_EMP[TERMINATION DATE],ROW($C29)-ROW($C$7))&gt;0,M$7&gt;INDEX(T_EMP[TERMINATION DATE],ROW($C29)-ROW($C$7))),"NE",IF(NOT(ISERROR(MATCH(M$7,L_HOLS,0))),"H",IF(INDEX(L_WKNDVAL,WEEKDAY(M$7,1))=1,"WKND",INDEX(T_LEAVE[LEAVE TYPE],SUMPRODUCT(--(T_LEAVE[EMPLOYEE NAME]=$C29),--(T_LEAVE[START DATE]&lt;=M$7),--(T_LEAVE[END DATE]&gt;=M$7),ROW(T_LEAVE[LEAVE TYPE]))-ROW(T_LEAVE[#Headers]))))))),"")</f>
        <v/>
      </c>
      <c r="N29" s="112" t="str">
        <f t="array" ref="N29">IFERROR(IF(N$7="","NA",IF(N$7&lt;INDEX(T_EMP[From Date],ROW($C29)-ROW($C$7)),"NE",IF(AND(INDEX(T_EMP[TERMINATION DATE],ROW($C29)-ROW($C$7))&gt;0,N$7&gt;INDEX(T_EMP[TERMINATION DATE],ROW($C29)-ROW($C$7))),"NE",IF(NOT(ISERROR(MATCH(N$7,L_HOLS,0))),"H",IF(INDEX(L_WKNDVAL,WEEKDAY(N$7,1))=1,"WKND",INDEX(T_LEAVE[LEAVE TYPE],SUMPRODUCT(--(T_LEAVE[EMPLOYEE NAME]=$C29),--(T_LEAVE[START DATE]&lt;=N$7),--(T_LEAVE[END DATE]&gt;=N$7),ROW(T_LEAVE[LEAVE TYPE]))-ROW(T_LEAVE[#Headers]))))))),"")</f>
        <v/>
      </c>
      <c r="O29" s="112" t="str">
        <f t="array" ref="O29">IFERROR(IF(O$7="","NA",IF(O$7&lt;INDEX(T_EMP[From Date],ROW($C29)-ROW($C$7)),"NE",IF(AND(INDEX(T_EMP[TERMINATION DATE],ROW($C29)-ROW($C$7))&gt;0,O$7&gt;INDEX(T_EMP[TERMINATION DATE],ROW($C29)-ROW($C$7))),"NE",IF(NOT(ISERROR(MATCH(O$7,L_HOLS,0))),"H",IF(INDEX(L_WKNDVAL,WEEKDAY(O$7,1))=1,"WKND",INDEX(T_LEAVE[LEAVE TYPE],SUMPRODUCT(--(T_LEAVE[EMPLOYEE NAME]=$C29),--(T_LEAVE[START DATE]&lt;=O$7),--(T_LEAVE[END DATE]&gt;=O$7),ROW(T_LEAVE[LEAVE TYPE]))-ROW(T_LEAVE[#Headers]))))))),"")</f>
        <v/>
      </c>
      <c r="P29" s="112" t="str">
        <f t="array" ref="P29">IFERROR(IF(P$7="","NA",IF(P$7&lt;INDEX(T_EMP[From Date],ROW($C29)-ROW($C$7)),"NE",IF(AND(INDEX(T_EMP[TERMINATION DATE],ROW($C29)-ROW($C$7))&gt;0,P$7&gt;INDEX(T_EMP[TERMINATION DATE],ROW($C29)-ROW($C$7))),"NE",IF(NOT(ISERROR(MATCH(P$7,L_HOLS,0))),"H",IF(INDEX(L_WKNDVAL,WEEKDAY(P$7,1))=1,"WKND",INDEX(T_LEAVE[LEAVE TYPE],SUMPRODUCT(--(T_LEAVE[EMPLOYEE NAME]=$C29),--(T_LEAVE[START DATE]&lt;=P$7),--(T_LEAVE[END DATE]&gt;=P$7),ROW(T_LEAVE[LEAVE TYPE]))-ROW(T_LEAVE[#Headers]))))))),"")</f>
        <v/>
      </c>
      <c r="Q29" s="112" t="str">
        <f t="array" ref="Q29">IFERROR(IF(Q$7="","NA",IF(Q$7&lt;INDEX(T_EMP[From Date],ROW($C29)-ROW($C$7)),"NE",IF(AND(INDEX(T_EMP[TERMINATION DATE],ROW($C29)-ROW($C$7))&gt;0,Q$7&gt;INDEX(T_EMP[TERMINATION DATE],ROW($C29)-ROW($C$7))),"NE",IF(NOT(ISERROR(MATCH(Q$7,L_HOLS,0))),"H",IF(INDEX(L_WKNDVAL,WEEKDAY(Q$7,1))=1,"WKND",INDEX(T_LEAVE[LEAVE TYPE],SUMPRODUCT(--(T_LEAVE[EMPLOYEE NAME]=$C29),--(T_LEAVE[START DATE]&lt;=Q$7),--(T_LEAVE[END DATE]&gt;=Q$7),ROW(T_LEAVE[LEAVE TYPE]))-ROW(T_LEAVE[#Headers]))))))),"")</f>
        <v>WKND</v>
      </c>
      <c r="R29" s="112" t="str">
        <f t="array" ref="R29">IFERROR(IF(R$7="","NA",IF(R$7&lt;INDEX(T_EMP[From Date],ROW($C29)-ROW($C$7)),"NE",IF(AND(INDEX(T_EMP[TERMINATION DATE],ROW($C29)-ROW($C$7))&gt;0,R$7&gt;INDEX(T_EMP[TERMINATION DATE],ROW($C29)-ROW($C$7))),"NE",IF(NOT(ISERROR(MATCH(R$7,L_HOLS,0))),"H",IF(INDEX(L_WKNDVAL,WEEKDAY(R$7,1))=1,"WKND",INDEX(T_LEAVE[LEAVE TYPE],SUMPRODUCT(--(T_LEAVE[EMPLOYEE NAME]=$C29),--(T_LEAVE[START DATE]&lt;=R$7),--(T_LEAVE[END DATE]&gt;=R$7),ROW(T_LEAVE[LEAVE TYPE]))-ROW(T_LEAVE[#Headers]))))))),"")</f>
        <v>WKND</v>
      </c>
      <c r="S29" s="112" t="str">
        <f t="array" ref="S29">IFERROR(IF(S$7="","NA",IF(S$7&lt;INDEX(T_EMP[From Date],ROW($C29)-ROW($C$7)),"NE",IF(AND(INDEX(T_EMP[TERMINATION DATE],ROW($C29)-ROW($C$7))&gt;0,S$7&gt;INDEX(T_EMP[TERMINATION DATE],ROW($C29)-ROW($C$7))),"NE",IF(NOT(ISERROR(MATCH(S$7,L_HOLS,0))),"H",IF(INDEX(L_WKNDVAL,WEEKDAY(S$7,1))=1,"WKND",INDEX(T_LEAVE[LEAVE TYPE],SUMPRODUCT(--(T_LEAVE[EMPLOYEE NAME]=$C29),--(T_LEAVE[START DATE]&lt;=S$7),--(T_LEAVE[END DATE]&gt;=S$7),ROW(T_LEAVE[LEAVE TYPE]))-ROW(T_LEAVE[#Headers]))))))),"")</f>
        <v/>
      </c>
      <c r="T29" s="112" t="str">
        <f t="array" ref="T29">IFERROR(IF(T$7="","NA",IF(T$7&lt;INDEX(T_EMP[From Date],ROW($C29)-ROW($C$7)),"NE",IF(AND(INDEX(T_EMP[TERMINATION DATE],ROW($C29)-ROW($C$7))&gt;0,T$7&gt;INDEX(T_EMP[TERMINATION DATE],ROW($C29)-ROW($C$7))),"NE",IF(NOT(ISERROR(MATCH(T$7,L_HOLS,0))),"H",IF(INDEX(L_WKNDVAL,WEEKDAY(T$7,1))=1,"WKND",INDEX(T_LEAVE[LEAVE TYPE],SUMPRODUCT(--(T_LEAVE[EMPLOYEE NAME]=$C29),--(T_LEAVE[START DATE]&lt;=T$7),--(T_LEAVE[END DATE]&gt;=T$7),ROW(T_LEAVE[LEAVE TYPE]))-ROW(T_LEAVE[#Headers]))))))),"")</f>
        <v/>
      </c>
      <c r="U29" s="112" t="str">
        <f t="array" ref="U29">IFERROR(IF(U$7="","NA",IF(U$7&lt;INDEX(T_EMP[From Date],ROW($C29)-ROW($C$7)),"NE",IF(AND(INDEX(T_EMP[TERMINATION DATE],ROW($C29)-ROW($C$7))&gt;0,U$7&gt;INDEX(T_EMP[TERMINATION DATE],ROW($C29)-ROW($C$7))),"NE",IF(NOT(ISERROR(MATCH(U$7,L_HOLS,0))),"H",IF(INDEX(L_WKNDVAL,WEEKDAY(U$7,1))=1,"WKND",INDEX(T_LEAVE[LEAVE TYPE],SUMPRODUCT(--(T_LEAVE[EMPLOYEE NAME]=$C29),--(T_LEAVE[START DATE]&lt;=U$7),--(T_LEAVE[END DATE]&gt;=U$7),ROW(T_LEAVE[LEAVE TYPE]))-ROW(T_LEAVE[#Headers]))))))),"")</f>
        <v/>
      </c>
      <c r="V29" s="112" t="str">
        <f t="array" ref="V29">IFERROR(IF(V$7="","NA",IF(V$7&lt;INDEX(T_EMP[From Date],ROW($C29)-ROW($C$7)),"NE",IF(AND(INDEX(T_EMP[TERMINATION DATE],ROW($C29)-ROW($C$7))&gt;0,V$7&gt;INDEX(T_EMP[TERMINATION DATE],ROW($C29)-ROW($C$7))),"NE",IF(NOT(ISERROR(MATCH(V$7,L_HOLS,0))),"H",IF(INDEX(L_WKNDVAL,WEEKDAY(V$7,1))=1,"WKND",INDEX(T_LEAVE[LEAVE TYPE],SUMPRODUCT(--(T_LEAVE[EMPLOYEE NAME]=$C29),--(T_LEAVE[START DATE]&lt;=V$7),--(T_LEAVE[END DATE]&gt;=V$7),ROW(T_LEAVE[LEAVE TYPE]))-ROW(T_LEAVE[#Headers]))))))),"")</f>
        <v/>
      </c>
      <c r="W29" s="112" t="str">
        <f t="array" ref="W29">IFERROR(IF(W$7="","NA",IF(W$7&lt;INDEX(T_EMP[From Date],ROW($C29)-ROW($C$7)),"NE",IF(AND(INDEX(T_EMP[TERMINATION DATE],ROW($C29)-ROW($C$7))&gt;0,W$7&gt;INDEX(T_EMP[TERMINATION DATE],ROW($C29)-ROW($C$7))),"NE",IF(NOT(ISERROR(MATCH(W$7,L_HOLS,0))),"H",IF(INDEX(L_WKNDVAL,WEEKDAY(W$7,1))=1,"WKND",INDEX(T_LEAVE[LEAVE TYPE],SUMPRODUCT(--(T_LEAVE[EMPLOYEE NAME]=$C29),--(T_LEAVE[START DATE]&lt;=W$7),--(T_LEAVE[END DATE]&gt;=W$7),ROW(T_LEAVE[LEAVE TYPE]))-ROW(T_LEAVE[#Headers]))))))),"")</f>
        <v/>
      </c>
      <c r="X29" s="112" t="str">
        <f t="array" ref="X29">IFERROR(IF(X$7="","NA",IF(X$7&lt;INDEX(T_EMP[From Date],ROW($C29)-ROW($C$7)),"NE",IF(AND(INDEX(T_EMP[TERMINATION DATE],ROW($C29)-ROW($C$7))&gt;0,X$7&gt;INDEX(T_EMP[TERMINATION DATE],ROW($C29)-ROW($C$7))),"NE",IF(NOT(ISERROR(MATCH(X$7,L_HOLS,0))),"H",IF(INDEX(L_WKNDVAL,WEEKDAY(X$7,1))=1,"WKND",INDEX(T_LEAVE[LEAVE TYPE],SUMPRODUCT(--(T_LEAVE[EMPLOYEE NAME]=$C29),--(T_LEAVE[START DATE]&lt;=X$7),--(T_LEAVE[END DATE]&gt;=X$7),ROW(T_LEAVE[LEAVE TYPE]))-ROW(T_LEAVE[#Headers]))))))),"")</f>
        <v>WKND</v>
      </c>
      <c r="Y29" s="112" t="str">
        <f t="array" ref="Y29">IFERROR(IF(Y$7="","NA",IF(Y$7&lt;INDEX(T_EMP[From Date],ROW($C29)-ROW($C$7)),"NE",IF(AND(INDEX(T_EMP[TERMINATION DATE],ROW($C29)-ROW($C$7))&gt;0,Y$7&gt;INDEX(T_EMP[TERMINATION DATE],ROW($C29)-ROW($C$7))),"NE",IF(NOT(ISERROR(MATCH(Y$7,L_HOLS,0))),"H",IF(INDEX(L_WKNDVAL,WEEKDAY(Y$7,1))=1,"WKND",INDEX(T_LEAVE[LEAVE TYPE],SUMPRODUCT(--(T_LEAVE[EMPLOYEE NAME]=$C29),--(T_LEAVE[START DATE]&lt;=Y$7),--(T_LEAVE[END DATE]&gt;=Y$7),ROW(T_LEAVE[LEAVE TYPE]))-ROW(T_LEAVE[#Headers]))))))),"")</f>
        <v>WKND</v>
      </c>
      <c r="Z29" s="112" t="str">
        <f t="array" ref="Z29">IFERROR(IF(Z$7="","NA",IF(Z$7&lt;INDEX(T_EMP[From Date],ROW($C29)-ROW($C$7)),"NE",IF(AND(INDEX(T_EMP[TERMINATION DATE],ROW($C29)-ROW($C$7))&gt;0,Z$7&gt;INDEX(T_EMP[TERMINATION DATE],ROW($C29)-ROW($C$7))),"NE",IF(NOT(ISERROR(MATCH(Z$7,L_HOLS,0))),"H",IF(INDEX(L_WKNDVAL,WEEKDAY(Z$7,1))=1,"WKND",INDEX(T_LEAVE[LEAVE TYPE],SUMPRODUCT(--(T_LEAVE[EMPLOYEE NAME]=$C29),--(T_LEAVE[START DATE]&lt;=Z$7),--(T_LEAVE[END DATE]&gt;=Z$7),ROW(T_LEAVE[LEAVE TYPE]))-ROW(T_LEAVE[#Headers]))))))),"")</f>
        <v/>
      </c>
      <c r="AA29" s="112" t="str">
        <f t="array" ref="AA29">IFERROR(IF(AA$7="","NA",IF(AA$7&lt;INDEX(T_EMP[From Date],ROW($C29)-ROW($C$7)),"NE",IF(AND(INDEX(T_EMP[TERMINATION DATE],ROW($C29)-ROW($C$7))&gt;0,AA$7&gt;INDEX(T_EMP[TERMINATION DATE],ROW($C29)-ROW($C$7))),"NE",IF(NOT(ISERROR(MATCH(AA$7,L_HOLS,0))),"H",IF(INDEX(L_WKNDVAL,WEEKDAY(AA$7,1))=1,"WKND",INDEX(T_LEAVE[LEAVE TYPE],SUMPRODUCT(--(T_LEAVE[EMPLOYEE NAME]=$C29),--(T_LEAVE[START DATE]&lt;=AA$7),--(T_LEAVE[END DATE]&gt;=AA$7),ROW(T_LEAVE[LEAVE TYPE]))-ROW(T_LEAVE[#Headers]))))))),"")</f>
        <v/>
      </c>
      <c r="AB29" s="112" t="str">
        <f t="array" ref="AB29">IFERROR(IF(AB$7="","NA",IF(AB$7&lt;INDEX(T_EMP[From Date],ROW($C29)-ROW($C$7)),"NE",IF(AND(INDEX(T_EMP[TERMINATION DATE],ROW($C29)-ROW($C$7))&gt;0,AB$7&gt;INDEX(T_EMP[TERMINATION DATE],ROW($C29)-ROW($C$7))),"NE",IF(NOT(ISERROR(MATCH(AB$7,L_HOLS,0))),"H",IF(INDEX(L_WKNDVAL,WEEKDAY(AB$7,1))=1,"WKND",INDEX(T_LEAVE[LEAVE TYPE],SUMPRODUCT(--(T_LEAVE[EMPLOYEE NAME]=$C29),--(T_LEAVE[START DATE]&lt;=AB$7),--(T_LEAVE[END DATE]&gt;=AB$7),ROW(T_LEAVE[LEAVE TYPE]))-ROW(T_LEAVE[#Headers]))))))),"")</f>
        <v/>
      </c>
      <c r="AC29" s="112" t="str">
        <f t="array" ref="AC29">IFERROR(IF(AC$7="","NA",IF(AC$7&lt;INDEX(T_EMP[From Date],ROW($C29)-ROW($C$7)),"NE",IF(AND(INDEX(T_EMP[TERMINATION DATE],ROW($C29)-ROW($C$7))&gt;0,AC$7&gt;INDEX(T_EMP[TERMINATION DATE],ROW($C29)-ROW($C$7))),"NE",IF(NOT(ISERROR(MATCH(AC$7,L_HOLS,0))),"H",IF(INDEX(L_WKNDVAL,WEEKDAY(AC$7,1))=1,"WKND",INDEX(T_LEAVE[LEAVE TYPE],SUMPRODUCT(--(T_LEAVE[EMPLOYEE NAME]=$C29),--(T_LEAVE[START DATE]&lt;=AC$7),--(T_LEAVE[END DATE]&gt;=AC$7),ROW(T_LEAVE[LEAVE TYPE]))-ROW(T_LEAVE[#Headers]))))))),"")</f>
        <v/>
      </c>
      <c r="AD29" s="112" t="str">
        <f t="array" ref="AD29">IFERROR(IF(AD$7="","NA",IF(AD$7&lt;INDEX(T_EMP[From Date],ROW($C29)-ROW($C$7)),"NE",IF(AND(INDEX(T_EMP[TERMINATION DATE],ROW($C29)-ROW($C$7))&gt;0,AD$7&gt;INDEX(T_EMP[TERMINATION DATE],ROW($C29)-ROW($C$7))),"NE",IF(NOT(ISERROR(MATCH(AD$7,L_HOLS,0))),"H",IF(INDEX(L_WKNDVAL,WEEKDAY(AD$7,1))=1,"WKND",INDEX(T_LEAVE[LEAVE TYPE],SUMPRODUCT(--(T_LEAVE[EMPLOYEE NAME]=$C29),--(T_LEAVE[START DATE]&lt;=AD$7),--(T_LEAVE[END DATE]&gt;=AD$7),ROW(T_LEAVE[LEAVE TYPE]))-ROW(T_LEAVE[#Headers]))))))),"")</f>
        <v/>
      </c>
      <c r="AE29" s="112" t="str">
        <f t="array" ref="AE29">IFERROR(IF(AE$7="","NA",IF(AE$7&lt;INDEX(T_EMP[From Date],ROW($C29)-ROW($C$7)),"NE",IF(AND(INDEX(T_EMP[TERMINATION DATE],ROW($C29)-ROW($C$7))&gt;0,AE$7&gt;INDEX(T_EMP[TERMINATION DATE],ROW($C29)-ROW($C$7))),"NE",IF(NOT(ISERROR(MATCH(AE$7,L_HOLS,0))),"H",IF(INDEX(L_WKNDVAL,WEEKDAY(AE$7,1))=1,"WKND",INDEX(T_LEAVE[LEAVE TYPE],SUMPRODUCT(--(T_LEAVE[EMPLOYEE NAME]=$C29),--(T_LEAVE[START DATE]&lt;=AE$7),--(T_LEAVE[END DATE]&gt;=AE$7),ROW(T_LEAVE[LEAVE TYPE]))-ROW(T_LEAVE[#Headers]))))))),"")</f>
        <v>WKND</v>
      </c>
      <c r="AF29" s="112" t="str">
        <f t="array" ref="AF29">IFERROR(IF(AF$7="","NA",IF(AF$7&lt;INDEX(T_EMP[From Date],ROW($C29)-ROW($C$7)),"NE",IF(AND(INDEX(T_EMP[TERMINATION DATE],ROW($C29)-ROW($C$7))&gt;0,AF$7&gt;INDEX(T_EMP[TERMINATION DATE],ROW($C29)-ROW($C$7))),"NE",IF(NOT(ISERROR(MATCH(AF$7,L_HOLS,0))),"H",IF(INDEX(L_WKNDVAL,WEEKDAY(AF$7,1))=1,"WKND",INDEX(T_LEAVE[LEAVE TYPE],SUMPRODUCT(--(T_LEAVE[EMPLOYEE NAME]=$C29),--(T_LEAVE[START DATE]&lt;=AF$7),--(T_LEAVE[END DATE]&gt;=AF$7),ROW(T_LEAVE[LEAVE TYPE]))-ROW(T_LEAVE[#Headers]))))))),"")</f>
        <v>WKND</v>
      </c>
      <c r="AG29" s="112" t="str">
        <f t="array" ref="AG29">IFERROR(IF(AG$7="","NA",IF(AG$7&lt;INDEX(T_EMP[From Date],ROW($C29)-ROW($C$7)),"NE",IF(AND(INDEX(T_EMP[TERMINATION DATE],ROW($C29)-ROW($C$7))&gt;0,AG$7&gt;INDEX(T_EMP[TERMINATION DATE],ROW($C29)-ROW($C$7))),"NE",IF(NOT(ISERROR(MATCH(AG$7,L_HOLS,0))),"H",IF(INDEX(L_WKNDVAL,WEEKDAY(AG$7,1))=1,"WKND",INDEX(T_LEAVE[LEAVE TYPE],SUMPRODUCT(--(T_LEAVE[EMPLOYEE NAME]=$C29),--(T_LEAVE[START DATE]&lt;=AG$7),--(T_LEAVE[END DATE]&gt;=AG$7),ROW(T_LEAVE[LEAVE TYPE]))-ROW(T_LEAVE[#Headers]))))))),"")</f>
        <v/>
      </c>
      <c r="AH29" s="112" t="str">
        <f t="array" ref="AH29">IFERROR(IF(AH$7="","NA",IF(AH$7&lt;INDEX(T_EMP[From Date],ROW($C29)-ROW($C$7)),"NE",IF(AND(INDEX(T_EMP[TERMINATION DATE],ROW($C29)-ROW($C$7))&gt;0,AH$7&gt;INDEX(T_EMP[TERMINATION DATE],ROW($C29)-ROW($C$7))),"NE",IF(NOT(ISERROR(MATCH(AH$7,L_HOLS,0))),"H",IF(INDEX(L_WKNDVAL,WEEKDAY(AH$7,1))=1,"WKND",INDEX(T_LEAVE[LEAVE TYPE],SUMPRODUCT(--(T_LEAVE[EMPLOYEE NAME]=$C29),--(T_LEAVE[START DATE]&lt;=AH$7),--(T_LEAVE[END DATE]&gt;=AH$7),ROW(T_LEAVE[LEAVE TYPE]))-ROW(T_LEAVE[#Headers]))))))),"")</f>
        <v/>
      </c>
      <c r="AI29" s="87"/>
      <c r="AJ29" s="106">
        <f>IF(OR($C29="",AJ$7=""),"",COUNTIFS($D29:$AH29,AJ$7)*INDEX(T_LEAVETYPE[DAY VALUE],1))</f>
        <v>0</v>
      </c>
      <c r="AK29" s="106">
        <f>IF(OR($C29="",AK$7=""),"",COUNTIFS($D29:$AH29,AK$7)*INDEX(T_LEAVETYPE[DAY VALUE],2))</f>
        <v>0</v>
      </c>
      <c r="AL29" s="106">
        <f>IF(OR($C29="",AL$7=""),"",COUNTIFS($D29:$AH29,AL$7)*INDEX(T_LEAVETYPE[DAY VALUE],3))</f>
        <v>0</v>
      </c>
      <c r="AM29" s="106">
        <f>IF(OR($C29="",AM$7=""),"",COUNTIFS($D29:$AH29,AM$7)*INDEX(T_LEAVETYPE[DAY VALUE],4))</f>
        <v>0</v>
      </c>
      <c r="AN29" s="107">
        <f>IF(OR($C29="",AN$7=""),"",COUNTIFS($D29:$AH29,AN$7)*INDEX(T_LEAVETYPE[DAY VALUE],5))</f>
        <v>0</v>
      </c>
      <c r="AO29" s="113">
        <f t="shared" si="2"/>
        <v>0</v>
      </c>
      <c r="AP29" s="114">
        <f t="shared" si="3"/>
        <v>22</v>
      </c>
    </row>
    <row r="30" spans="3:42" x14ac:dyDescent="0.25">
      <c r="C30" s="104" t="str">
        <f>IFERROR(INDEX(T_EMP[EMPLOYEE NAME],ROW(C30)-ROW($C$7)),"")</f>
        <v>Employee23</v>
      </c>
      <c r="D30" s="115" t="str">
        <f t="array" ref="D30">IFERROR(IF(D$7="","NA",IF(D$7&lt;INDEX(T_EMP[From Date],ROW($C30)-ROW($C$7)),"NE",IF(AND(INDEX(T_EMP[TERMINATION DATE],ROW($C30)-ROW($C$7))&gt;0,D$7&gt;INDEX(T_EMP[TERMINATION DATE],ROW($C30)-ROW($C$7))),"NE",IF(NOT(ISERROR(MATCH(D$7,L_HOLS,0))),"H",IF(INDEX(L_WKNDVAL,WEEKDAY(D$7,1))=1,"WKND",INDEX(T_LEAVE[LEAVE TYPE],SUMPRODUCT(--(T_LEAVE[EMPLOYEE NAME]=$C30),--(T_LEAVE[START DATE]&lt;=D$7),--(T_LEAVE[END DATE]&gt;=D$7),ROW(T_LEAVE[LEAVE TYPE]))-ROW(T_LEAVE[#Headers]))))))),"")</f>
        <v>WKND</v>
      </c>
      <c r="E30" s="112" t="str">
        <f t="array" ref="E30">IFERROR(IF(E$7="","NA",IF(E$7&lt;INDEX(T_EMP[From Date],ROW($C30)-ROW($C$7)),"NE",IF(AND(INDEX(T_EMP[TERMINATION DATE],ROW($C30)-ROW($C$7))&gt;0,E$7&gt;INDEX(T_EMP[TERMINATION DATE],ROW($C30)-ROW($C$7))),"NE",IF(NOT(ISERROR(MATCH(E$7,L_HOLS,0))),"H",IF(INDEX(L_WKNDVAL,WEEKDAY(E$7,1))=1,"WKND",INDEX(T_LEAVE[LEAVE TYPE],SUMPRODUCT(--(T_LEAVE[EMPLOYEE NAME]=$C30),--(T_LEAVE[START DATE]&lt;=E$7),--(T_LEAVE[END DATE]&gt;=E$7),ROW(T_LEAVE[LEAVE TYPE]))-ROW(T_LEAVE[#Headers]))))))),"")</f>
        <v/>
      </c>
      <c r="F30" s="112" t="str">
        <f t="array" ref="F30">IFERROR(IF(F$7="","NA",IF(F$7&lt;INDEX(T_EMP[From Date],ROW($C30)-ROW($C$7)),"NE",IF(AND(INDEX(T_EMP[TERMINATION DATE],ROW($C30)-ROW($C$7))&gt;0,F$7&gt;INDEX(T_EMP[TERMINATION DATE],ROW($C30)-ROW($C$7))),"NE",IF(NOT(ISERROR(MATCH(F$7,L_HOLS,0))),"H",IF(INDEX(L_WKNDVAL,WEEKDAY(F$7,1))=1,"WKND",INDEX(T_LEAVE[LEAVE TYPE],SUMPRODUCT(--(T_LEAVE[EMPLOYEE NAME]=$C30),--(T_LEAVE[START DATE]&lt;=F$7),--(T_LEAVE[END DATE]&gt;=F$7),ROW(T_LEAVE[LEAVE TYPE]))-ROW(T_LEAVE[#Headers]))))))),"")</f>
        <v/>
      </c>
      <c r="G30" s="112" t="str">
        <f t="array" ref="G30">IFERROR(IF(G$7="","NA",IF(G$7&lt;INDEX(T_EMP[From Date],ROW($C30)-ROW($C$7)),"NE",IF(AND(INDEX(T_EMP[TERMINATION DATE],ROW($C30)-ROW($C$7))&gt;0,G$7&gt;INDEX(T_EMP[TERMINATION DATE],ROW($C30)-ROW($C$7))),"NE",IF(NOT(ISERROR(MATCH(G$7,L_HOLS,0))),"H",IF(INDEX(L_WKNDVAL,WEEKDAY(G$7,1))=1,"WKND",INDEX(T_LEAVE[LEAVE TYPE],SUMPRODUCT(--(T_LEAVE[EMPLOYEE NAME]=$C30),--(T_LEAVE[START DATE]&lt;=G$7),--(T_LEAVE[END DATE]&gt;=G$7),ROW(T_LEAVE[LEAVE TYPE]))-ROW(T_LEAVE[#Headers]))))))),"")</f>
        <v/>
      </c>
      <c r="H30" s="112" t="str">
        <f t="array" ref="H30">IFERROR(IF(H$7="","NA",IF(H$7&lt;INDEX(T_EMP[From Date],ROW($C30)-ROW($C$7)),"NE",IF(AND(INDEX(T_EMP[TERMINATION DATE],ROW($C30)-ROW($C$7))&gt;0,H$7&gt;INDEX(T_EMP[TERMINATION DATE],ROW($C30)-ROW($C$7))),"NE",IF(NOT(ISERROR(MATCH(H$7,L_HOLS,0))),"H",IF(INDEX(L_WKNDVAL,WEEKDAY(H$7,1))=1,"WKND",INDEX(T_LEAVE[LEAVE TYPE],SUMPRODUCT(--(T_LEAVE[EMPLOYEE NAME]=$C30),--(T_LEAVE[START DATE]&lt;=H$7),--(T_LEAVE[END DATE]&gt;=H$7),ROW(T_LEAVE[LEAVE TYPE]))-ROW(T_LEAVE[#Headers]))))))),"")</f>
        <v/>
      </c>
      <c r="I30" s="112" t="str">
        <f t="array" ref="I30">IFERROR(IF(I$7="","NA",IF(I$7&lt;INDEX(T_EMP[From Date],ROW($C30)-ROW($C$7)),"NE",IF(AND(INDEX(T_EMP[TERMINATION DATE],ROW($C30)-ROW($C$7))&gt;0,I$7&gt;INDEX(T_EMP[TERMINATION DATE],ROW($C30)-ROW($C$7))),"NE",IF(NOT(ISERROR(MATCH(I$7,L_HOLS,0))),"H",IF(INDEX(L_WKNDVAL,WEEKDAY(I$7,1))=1,"WKND",INDEX(T_LEAVE[LEAVE TYPE],SUMPRODUCT(--(T_LEAVE[EMPLOYEE NAME]=$C30),--(T_LEAVE[START DATE]&lt;=I$7),--(T_LEAVE[END DATE]&gt;=I$7),ROW(T_LEAVE[LEAVE TYPE]))-ROW(T_LEAVE[#Headers]))))))),"")</f>
        <v/>
      </c>
      <c r="J30" s="112" t="str">
        <f t="array" ref="J30">IFERROR(IF(J$7="","NA",IF(J$7&lt;INDEX(T_EMP[From Date],ROW($C30)-ROW($C$7)),"NE",IF(AND(INDEX(T_EMP[TERMINATION DATE],ROW($C30)-ROW($C$7))&gt;0,J$7&gt;INDEX(T_EMP[TERMINATION DATE],ROW($C30)-ROW($C$7))),"NE",IF(NOT(ISERROR(MATCH(J$7,L_HOLS,0))),"H",IF(INDEX(L_WKNDVAL,WEEKDAY(J$7,1))=1,"WKND",INDEX(T_LEAVE[LEAVE TYPE],SUMPRODUCT(--(T_LEAVE[EMPLOYEE NAME]=$C30),--(T_LEAVE[START DATE]&lt;=J$7),--(T_LEAVE[END DATE]&gt;=J$7),ROW(T_LEAVE[LEAVE TYPE]))-ROW(T_LEAVE[#Headers]))))))),"")</f>
        <v>WKND</v>
      </c>
      <c r="K30" s="112" t="str">
        <f t="array" ref="K30">IFERROR(IF(K$7="","NA",IF(K$7&lt;INDEX(T_EMP[From Date],ROW($C30)-ROW($C$7)),"NE",IF(AND(INDEX(T_EMP[TERMINATION DATE],ROW($C30)-ROW($C$7))&gt;0,K$7&gt;INDEX(T_EMP[TERMINATION DATE],ROW($C30)-ROW($C$7))),"NE",IF(NOT(ISERROR(MATCH(K$7,L_HOLS,0))),"H",IF(INDEX(L_WKNDVAL,WEEKDAY(K$7,1))=1,"WKND",INDEX(T_LEAVE[LEAVE TYPE],SUMPRODUCT(--(T_LEAVE[EMPLOYEE NAME]=$C30),--(T_LEAVE[START DATE]&lt;=K$7),--(T_LEAVE[END DATE]&gt;=K$7),ROW(T_LEAVE[LEAVE TYPE]))-ROW(T_LEAVE[#Headers]))))))),"")</f>
        <v>WKND</v>
      </c>
      <c r="L30" s="112" t="str">
        <f t="array" ref="L30">IFERROR(IF(L$7="","NA",IF(L$7&lt;INDEX(T_EMP[From Date],ROW($C30)-ROW($C$7)),"NE",IF(AND(INDEX(T_EMP[TERMINATION DATE],ROW($C30)-ROW($C$7))&gt;0,L$7&gt;INDEX(T_EMP[TERMINATION DATE],ROW($C30)-ROW($C$7))),"NE",IF(NOT(ISERROR(MATCH(L$7,L_HOLS,0))),"H",IF(INDEX(L_WKNDVAL,WEEKDAY(L$7,1))=1,"WKND",INDEX(T_LEAVE[LEAVE TYPE],SUMPRODUCT(--(T_LEAVE[EMPLOYEE NAME]=$C30),--(T_LEAVE[START DATE]&lt;=L$7),--(T_LEAVE[END DATE]&gt;=L$7),ROW(T_LEAVE[LEAVE TYPE]))-ROW(T_LEAVE[#Headers]))))))),"")</f>
        <v/>
      </c>
      <c r="M30" s="112" t="str">
        <f t="array" ref="M30">IFERROR(IF(M$7="","NA",IF(M$7&lt;INDEX(T_EMP[From Date],ROW($C30)-ROW($C$7)),"NE",IF(AND(INDEX(T_EMP[TERMINATION DATE],ROW($C30)-ROW($C$7))&gt;0,M$7&gt;INDEX(T_EMP[TERMINATION DATE],ROW($C30)-ROW($C$7))),"NE",IF(NOT(ISERROR(MATCH(M$7,L_HOLS,0))),"H",IF(INDEX(L_WKNDVAL,WEEKDAY(M$7,1))=1,"WKND",INDEX(T_LEAVE[LEAVE TYPE],SUMPRODUCT(--(T_LEAVE[EMPLOYEE NAME]=$C30),--(T_LEAVE[START DATE]&lt;=M$7),--(T_LEAVE[END DATE]&gt;=M$7),ROW(T_LEAVE[LEAVE TYPE]))-ROW(T_LEAVE[#Headers]))))))),"")</f>
        <v/>
      </c>
      <c r="N30" s="112" t="str">
        <f t="array" ref="N30">IFERROR(IF(N$7="","NA",IF(N$7&lt;INDEX(T_EMP[From Date],ROW($C30)-ROW($C$7)),"NE",IF(AND(INDEX(T_EMP[TERMINATION DATE],ROW($C30)-ROW($C$7))&gt;0,N$7&gt;INDEX(T_EMP[TERMINATION DATE],ROW($C30)-ROW($C$7))),"NE",IF(NOT(ISERROR(MATCH(N$7,L_HOLS,0))),"H",IF(INDEX(L_WKNDVAL,WEEKDAY(N$7,1))=1,"WKND",INDEX(T_LEAVE[LEAVE TYPE],SUMPRODUCT(--(T_LEAVE[EMPLOYEE NAME]=$C30),--(T_LEAVE[START DATE]&lt;=N$7),--(T_LEAVE[END DATE]&gt;=N$7),ROW(T_LEAVE[LEAVE TYPE]))-ROW(T_LEAVE[#Headers]))))))),"")</f>
        <v/>
      </c>
      <c r="O30" s="112" t="str">
        <f t="array" ref="O30">IFERROR(IF(O$7="","NA",IF(O$7&lt;INDEX(T_EMP[From Date],ROW($C30)-ROW($C$7)),"NE",IF(AND(INDEX(T_EMP[TERMINATION DATE],ROW($C30)-ROW($C$7))&gt;0,O$7&gt;INDEX(T_EMP[TERMINATION DATE],ROW($C30)-ROW($C$7))),"NE",IF(NOT(ISERROR(MATCH(O$7,L_HOLS,0))),"H",IF(INDEX(L_WKNDVAL,WEEKDAY(O$7,1))=1,"WKND",INDEX(T_LEAVE[LEAVE TYPE],SUMPRODUCT(--(T_LEAVE[EMPLOYEE NAME]=$C30),--(T_LEAVE[START DATE]&lt;=O$7),--(T_LEAVE[END DATE]&gt;=O$7),ROW(T_LEAVE[LEAVE TYPE]))-ROW(T_LEAVE[#Headers]))))))),"")</f>
        <v/>
      </c>
      <c r="P30" s="112" t="str">
        <f t="array" ref="P30">IFERROR(IF(P$7="","NA",IF(P$7&lt;INDEX(T_EMP[From Date],ROW($C30)-ROW($C$7)),"NE",IF(AND(INDEX(T_EMP[TERMINATION DATE],ROW($C30)-ROW($C$7))&gt;0,P$7&gt;INDEX(T_EMP[TERMINATION DATE],ROW($C30)-ROW($C$7))),"NE",IF(NOT(ISERROR(MATCH(P$7,L_HOLS,0))),"H",IF(INDEX(L_WKNDVAL,WEEKDAY(P$7,1))=1,"WKND",INDEX(T_LEAVE[LEAVE TYPE],SUMPRODUCT(--(T_LEAVE[EMPLOYEE NAME]=$C30),--(T_LEAVE[START DATE]&lt;=P$7),--(T_LEAVE[END DATE]&gt;=P$7),ROW(T_LEAVE[LEAVE TYPE]))-ROW(T_LEAVE[#Headers]))))))),"")</f>
        <v/>
      </c>
      <c r="Q30" s="112" t="str">
        <f t="array" ref="Q30">IFERROR(IF(Q$7="","NA",IF(Q$7&lt;INDEX(T_EMP[From Date],ROW($C30)-ROW($C$7)),"NE",IF(AND(INDEX(T_EMP[TERMINATION DATE],ROW($C30)-ROW($C$7))&gt;0,Q$7&gt;INDEX(T_EMP[TERMINATION DATE],ROW($C30)-ROW($C$7))),"NE",IF(NOT(ISERROR(MATCH(Q$7,L_HOLS,0))),"H",IF(INDEX(L_WKNDVAL,WEEKDAY(Q$7,1))=1,"WKND",INDEX(T_LEAVE[LEAVE TYPE],SUMPRODUCT(--(T_LEAVE[EMPLOYEE NAME]=$C30),--(T_LEAVE[START DATE]&lt;=Q$7),--(T_LEAVE[END DATE]&gt;=Q$7),ROW(T_LEAVE[LEAVE TYPE]))-ROW(T_LEAVE[#Headers]))))))),"")</f>
        <v>WKND</v>
      </c>
      <c r="R30" s="112" t="str">
        <f t="array" ref="R30">IFERROR(IF(R$7="","NA",IF(R$7&lt;INDEX(T_EMP[From Date],ROW($C30)-ROW($C$7)),"NE",IF(AND(INDEX(T_EMP[TERMINATION DATE],ROW($C30)-ROW($C$7))&gt;0,R$7&gt;INDEX(T_EMP[TERMINATION DATE],ROW($C30)-ROW($C$7))),"NE",IF(NOT(ISERROR(MATCH(R$7,L_HOLS,0))),"H",IF(INDEX(L_WKNDVAL,WEEKDAY(R$7,1))=1,"WKND",INDEX(T_LEAVE[LEAVE TYPE],SUMPRODUCT(--(T_LEAVE[EMPLOYEE NAME]=$C30),--(T_LEAVE[START DATE]&lt;=R$7),--(T_LEAVE[END DATE]&gt;=R$7),ROW(T_LEAVE[LEAVE TYPE]))-ROW(T_LEAVE[#Headers]))))))),"")</f>
        <v>WKND</v>
      </c>
      <c r="S30" s="112" t="str">
        <f t="array" ref="S30">IFERROR(IF(S$7="","NA",IF(S$7&lt;INDEX(T_EMP[From Date],ROW($C30)-ROW($C$7)),"NE",IF(AND(INDEX(T_EMP[TERMINATION DATE],ROW($C30)-ROW($C$7))&gt;0,S$7&gt;INDEX(T_EMP[TERMINATION DATE],ROW($C30)-ROW($C$7))),"NE",IF(NOT(ISERROR(MATCH(S$7,L_HOLS,0))),"H",IF(INDEX(L_WKNDVAL,WEEKDAY(S$7,1))=1,"WKND",INDEX(T_LEAVE[LEAVE TYPE],SUMPRODUCT(--(T_LEAVE[EMPLOYEE NAME]=$C30),--(T_LEAVE[START DATE]&lt;=S$7),--(T_LEAVE[END DATE]&gt;=S$7),ROW(T_LEAVE[LEAVE TYPE]))-ROW(T_LEAVE[#Headers]))))))),"")</f>
        <v/>
      </c>
      <c r="T30" s="112" t="str">
        <f t="array" ref="T30">IFERROR(IF(T$7="","NA",IF(T$7&lt;INDEX(T_EMP[From Date],ROW($C30)-ROW($C$7)),"NE",IF(AND(INDEX(T_EMP[TERMINATION DATE],ROW($C30)-ROW($C$7))&gt;0,T$7&gt;INDEX(T_EMP[TERMINATION DATE],ROW($C30)-ROW($C$7))),"NE",IF(NOT(ISERROR(MATCH(T$7,L_HOLS,0))),"H",IF(INDEX(L_WKNDVAL,WEEKDAY(T$7,1))=1,"WKND",INDEX(T_LEAVE[LEAVE TYPE],SUMPRODUCT(--(T_LEAVE[EMPLOYEE NAME]=$C30),--(T_LEAVE[START DATE]&lt;=T$7),--(T_LEAVE[END DATE]&gt;=T$7),ROW(T_LEAVE[LEAVE TYPE]))-ROW(T_LEAVE[#Headers]))))))),"")</f>
        <v/>
      </c>
      <c r="U30" s="112" t="str">
        <f t="array" ref="U30">IFERROR(IF(U$7="","NA",IF(U$7&lt;INDEX(T_EMP[From Date],ROW($C30)-ROW($C$7)),"NE",IF(AND(INDEX(T_EMP[TERMINATION DATE],ROW($C30)-ROW($C$7))&gt;0,U$7&gt;INDEX(T_EMP[TERMINATION DATE],ROW($C30)-ROW($C$7))),"NE",IF(NOT(ISERROR(MATCH(U$7,L_HOLS,0))),"H",IF(INDEX(L_WKNDVAL,WEEKDAY(U$7,1))=1,"WKND",INDEX(T_LEAVE[LEAVE TYPE],SUMPRODUCT(--(T_LEAVE[EMPLOYEE NAME]=$C30),--(T_LEAVE[START DATE]&lt;=U$7),--(T_LEAVE[END DATE]&gt;=U$7),ROW(T_LEAVE[LEAVE TYPE]))-ROW(T_LEAVE[#Headers]))))))),"")</f>
        <v/>
      </c>
      <c r="V30" s="112" t="str">
        <f t="array" ref="V30">IFERROR(IF(V$7="","NA",IF(V$7&lt;INDEX(T_EMP[From Date],ROW($C30)-ROW($C$7)),"NE",IF(AND(INDEX(T_EMP[TERMINATION DATE],ROW($C30)-ROW($C$7))&gt;0,V$7&gt;INDEX(T_EMP[TERMINATION DATE],ROW($C30)-ROW($C$7))),"NE",IF(NOT(ISERROR(MATCH(V$7,L_HOLS,0))),"H",IF(INDEX(L_WKNDVAL,WEEKDAY(V$7,1))=1,"WKND",INDEX(T_LEAVE[LEAVE TYPE],SUMPRODUCT(--(T_LEAVE[EMPLOYEE NAME]=$C30),--(T_LEAVE[START DATE]&lt;=V$7),--(T_LEAVE[END DATE]&gt;=V$7),ROW(T_LEAVE[LEAVE TYPE]))-ROW(T_LEAVE[#Headers]))))))),"")</f>
        <v/>
      </c>
      <c r="W30" s="112" t="str">
        <f t="array" ref="W30">IFERROR(IF(W$7="","NA",IF(W$7&lt;INDEX(T_EMP[From Date],ROW($C30)-ROW($C$7)),"NE",IF(AND(INDEX(T_EMP[TERMINATION DATE],ROW($C30)-ROW($C$7))&gt;0,W$7&gt;INDEX(T_EMP[TERMINATION DATE],ROW($C30)-ROW($C$7))),"NE",IF(NOT(ISERROR(MATCH(W$7,L_HOLS,0))),"H",IF(INDEX(L_WKNDVAL,WEEKDAY(W$7,1))=1,"WKND",INDEX(T_LEAVE[LEAVE TYPE],SUMPRODUCT(--(T_LEAVE[EMPLOYEE NAME]=$C30),--(T_LEAVE[START DATE]&lt;=W$7),--(T_LEAVE[END DATE]&gt;=W$7),ROW(T_LEAVE[LEAVE TYPE]))-ROW(T_LEAVE[#Headers]))))))),"")</f>
        <v/>
      </c>
      <c r="X30" s="112" t="str">
        <f t="array" ref="X30">IFERROR(IF(X$7="","NA",IF(X$7&lt;INDEX(T_EMP[From Date],ROW($C30)-ROW($C$7)),"NE",IF(AND(INDEX(T_EMP[TERMINATION DATE],ROW($C30)-ROW($C$7))&gt;0,X$7&gt;INDEX(T_EMP[TERMINATION DATE],ROW($C30)-ROW($C$7))),"NE",IF(NOT(ISERROR(MATCH(X$7,L_HOLS,0))),"H",IF(INDEX(L_WKNDVAL,WEEKDAY(X$7,1))=1,"WKND",INDEX(T_LEAVE[LEAVE TYPE],SUMPRODUCT(--(T_LEAVE[EMPLOYEE NAME]=$C30),--(T_LEAVE[START DATE]&lt;=X$7),--(T_LEAVE[END DATE]&gt;=X$7),ROW(T_LEAVE[LEAVE TYPE]))-ROW(T_LEAVE[#Headers]))))))),"")</f>
        <v>WKND</v>
      </c>
      <c r="Y30" s="112" t="str">
        <f t="array" ref="Y30">IFERROR(IF(Y$7="","NA",IF(Y$7&lt;INDEX(T_EMP[From Date],ROW($C30)-ROW($C$7)),"NE",IF(AND(INDEX(T_EMP[TERMINATION DATE],ROW($C30)-ROW($C$7))&gt;0,Y$7&gt;INDEX(T_EMP[TERMINATION DATE],ROW($C30)-ROW($C$7))),"NE",IF(NOT(ISERROR(MATCH(Y$7,L_HOLS,0))),"H",IF(INDEX(L_WKNDVAL,WEEKDAY(Y$7,1))=1,"WKND",INDEX(T_LEAVE[LEAVE TYPE],SUMPRODUCT(--(T_LEAVE[EMPLOYEE NAME]=$C30),--(T_LEAVE[START DATE]&lt;=Y$7),--(T_LEAVE[END DATE]&gt;=Y$7),ROW(T_LEAVE[LEAVE TYPE]))-ROW(T_LEAVE[#Headers]))))))),"")</f>
        <v>WKND</v>
      </c>
      <c r="Z30" s="112" t="str">
        <f t="array" ref="Z30">IFERROR(IF(Z$7="","NA",IF(Z$7&lt;INDEX(T_EMP[From Date],ROW($C30)-ROW($C$7)),"NE",IF(AND(INDEX(T_EMP[TERMINATION DATE],ROW($C30)-ROW($C$7))&gt;0,Z$7&gt;INDEX(T_EMP[TERMINATION DATE],ROW($C30)-ROW($C$7))),"NE",IF(NOT(ISERROR(MATCH(Z$7,L_HOLS,0))),"H",IF(INDEX(L_WKNDVAL,WEEKDAY(Z$7,1))=1,"WKND",INDEX(T_LEAVE[LEAVE TYPE],SUMPRODUCT(--(T_LEAVE[EMPLOYEE NAME]=$C30),--(T_LEAVE[START DATE]&lt;=Z$7),--(T_LEAVE[END DATE]&gt;=Z$7),ROW(T_LEAVE[LEAVE TYPE]))-ROW(T_LEAVE[#Headers]))))))),"")</f>
        <v/>
      </c>
      <c r="AA30" s="112" t="str">
        <f t="array" ref="AA30">IFERROR(IF(AA$7="","NA",IF(AA$7&lt;INDEX(T_EMP[From Date],ROW($C30)-ROW($C$7)),"NE",IF(AND(INDEX(T_EMP[TERMINATION DATE],ROW($C30)-ROW($C$7))&gt;0,AA$7&gt;INDEX(T_EMP[TERMINATION DATE],ROW($C30)-ROW($C$7))),"NE",IF(NOT(ISERROR(MATCH(AA$7,L_HOLS,0))),"H",IF(INDEX(L_WKNDVAL,WEEKDAY(AA$7,1))=1,"WKND",INDEX(T_LEAVE[LEAVE TYPE],SUMPRODUCT(--(T_LEAVE[EMPLOYEE NAME]=$C30),--(T_LEAVE[START DATE]&lt;=AA$7),--(T_LEAVE[END DATE]&gt;=AA$7),ROW(T_LEAVE[LEAVE TYPE]))-ROW(T_LEAVE[#Headers]))))))),"")</f>
        <v/>
      </c>
      <c r="AB30" s="112" t="str">
        <f t="array" ref="AB30">IFERROR(IF(AB$7="","NA",IF(AB$7&lt;INDEX(T_EMP[From Date],ROW($C30)-ROW($C$7)),"NE",IF(AND(INDEX(T_EMP[TERMINATION DATE],ROW($C30)-ROW($C$7))&gt;0,AB$7&gt;INDEX(T_EMP[TERMINATION DATE],ROW($C30)-ROW($C$7))),"NE",IF(NOT(ISERROR(MATCH(AB$7,L_HOLS,0))),"H",IF(INDEX(L_WKNDVAL,WEEKDAY(AB$7,1))=1,"WKND",INDEX(T_LEAVE[LEAVE TYPE],SUMPRODUCT(--(T_LEAVE[EMPLOYEE NAME]=$C30),--(T_LEAVE[START DATE]&lt;=AB$7),--(T_LEAVE[END DATE]&gt;=AB$7),ROW(T_LEAVE[LEAVE TYPE]))-ROW(T_LEAVE[#Headers]))))))),"")</f>
        <v/>
      </c>
      <c r="AC30" s="112" t="str">
        <f t="array" ref="AC30">IFERROR(IF(AC$7="","NA",IF(AC$7&lt;INDEX(T_EMP[From Date],ROW($C30)-ROW($C$7)),"NE",IF(AND(INDEX(T_EMP[TERMINATION DATE],ROW($C30)-ROW($C$7))&gt;0,AC$7&gt;INDEX(T_EMP[TERMINATION DATE],ROW($C30)-ROW($C$7))),"NE",IF(NOT(ISERROR(MATCH(AC$7,L_HOLS,0))),"H",IF(INDEX(L_WKNDVAL,WEEKDAY(AC$7,1))=1,"WKND",INDEX(T_LEAVE[LEAVE TYPE],SUMPRODUCT(--(T_LEAVE[EMPLOYEE NAME]=$C30),--(T_LEAVE[START DATE]&lt;=AC$7),--(T_LEAVE[END DATE]&gt;=AC$7),ROW(T_LEAVE[LEAVE TYPE]))-ROW(T_LEAVE[#Headers]))))))),"")</f>
        <v/>
      </c>
      <c r="AD30" s="112" t="str">
        <f t="array" ref="AD30">IFERROR(IF(AD$7="","NA",IF(AD$7&lt;INDEX(T_EMP[From Date],ROW($C30)-ROW($C$7)),"NE",IF(AND(INDEX(T_EMP[TERMINATION DATE],ROW($C30)-ROW($C$7))&gt;0,AD$7&gt;INDEX(T_EMP[TERMINATION DATE],ROW($C30)-ROW($C$7))),"NE",IF(NOT(ISERROR(MATCH(AD$7,L_HOLS,0))),"H",IF(INDEX(L_WKNDVAL,WEEKDAY(AD$7,1))=1,"WKND",INDEX(T_LEAVE[LEAVE TYPE],SUMPRODUCT(--(T_LEAVE[EMPLOYEE NAME]=$C30),--(T_LEAVE[START DATE]&lt;=AD$7),--(T_LEAVE[END DATE]&gt;=AD$7),ROW(T_LEAVE[LEAVE TYPE]))-ROW(T_LEAVE[#Headers]))))))),"")</f>
        <v/>
      </c>
      <c r="AE30" s="112" t="str">
        <f t="array" ref="AE30">IFERROR(IF(AE$7="","NA",IF(AE$7&lt;INDEX(T_EMP[From Date],ROW($C30)-ROW($C$7)),"NE",IF(AND(INDEX(T_EMP[TERMINATION DATE],ROW($C30)-ROW($C$7))&gt;0,AE$7&gt;INDEX(T_EMP[TERMINATION DATE],ROW($C30)-ROW($C$7))),"NE",IF(NOT(ISERROR(MATCH(AE$7,L_HOLS,0))),"H",IF(INDEX(L_WKNDVAL,WEEKDAY(AE$7,1))=1,"WKND",INDEX(T_LEAVE[LEAVE TYPE],SUMPRODUCT(--(T_LEAVE[EMPLOYEE NAME]=$C30),--(T_LEAVE[START DATE]&lt;=AE$7),--(T_LEAVE[END DATE]&gt;=AE$7),ROW(T_LEAVE[LEAVE TYPE]))-ROW(T_LEAVE[#Headers]))))))),"")</f>
        <v>WKND</v>
      </c>
      <c r="AF30" s="112" t="str">
        <f t="array" ref="AF30">IFERROR(IF(AF$7="","NA",IF(AF$7&lt;INDEX(T_EMP[From Date],ROW($C30)-ROW($C$7)),"NE",IF(AND(INDEX(T_EMP[TERMINATION DATE],ROW($C30)-ROW($C$7))&gt;0,AF$7&gt;INDEX(T_EMP[TERMINATION DATE],ROW($C30)-ROW($C$7))),"NE",IF(NOT(ISERROR(MATCH(AF$7,L_HOLS,0))),"H",IF(INDEX(L_WKNDVAL,WEEKDAY(AF$7,1))=1,"WKND",INDEX(T_LEAVE[LEAVE TYPE],SUMPRODUCT(--(T_LEAVE[EMPLOYEE NAME]=$C30),--(T_LEAVE[START DATE]&lt;=AF$7),--(T_LEAVE[END DATE]&gt;=AF$7),ROW(T_LEAVE[LEAVE TYPE]))-ROW(T_LEAVE[#Headers]))))))),"")</f>
        <v>WKND</v>
      </c>
      <c r="AG30" s="112" t="str">
        <f t="array" ref="AG30">IFERROR(IF(AG$7="","NA",IF(AG$7&lt;INDEX(T_EMP[From Date],ROW($C30)-ROW($C$7)),"NE",IF(AND(INDEX(T_EMP[TERMINATION DATE],ROW($C30)-ROW($C$7))&gt;0,AG$7&gt;INDEX(T_EMP[TERMINATION DATE],ROW($C30)-ROW($C$7))),"NE",IF(NOT(ISERROR(MATCH(AG$7,L_HOLS,0))),"H",IF(INDEX(L_WKNDVAL,WEEKDAY(AG$7,1))=1,"WKND",INDEX(T_LEAVE[LEAVE TYPE],SUMPRODUCT(--(T_LEAVE[EMPLOYEE NAME]=$C30),--(T_LEAVE[START DATE]&lt;=AG$7),--(T_LEAVE[END DATE]&gt;=AG$7),ROW(T_LEAVE[LEAVE TYPE]))-ROW(T_LEAVE[#Headers]))))))),"")</f>
        <v/>
      </c>
      <c r="AH30" s="112" t="str">
        <f t="array" ref="AH30">IFERROR(IF(AH$7="","NA",IF(AH$7&lt;INDEX(T_EMP[From Date],ROW($C30)-ROW($C$7)),"NE",IF(AND(INDEX(T_EMP[TERMINATION DATE],ROW($C30)-ROW($C$7))&gt;0,AH$7&gt;INDEX(T_EMP[TERMINATION DATE],ROW($C30)-ROW($C$7))),"NE",IF(NOT(ISERROR(MATCH(AH$7,L_HOLS,0))),"H",IF(INDEX(L_WKNDVAL,WEEKDAY(AH$7,1))=1,"WKND",INDEX(T_LEAVE[LEAVE TYPE],SUMPRODUCT(--(T_LEAVE[EMPLOYEE NAME]=$C30),--(T_LEAVE[START DATE]&lt;=AH$7),--(T_LEAVE[END DATE]&gt;=AH$7),ROW(T_LEAVE[LEAVE TYPE]))-ROW(T_LEAVE[#Headers]))))))),"")</f>
        <v/>
      </c>
      <c r="AI30" s="87"/>
      <c r="AJ30" s="106">
        <f>IF(OR($C30="",AJ$7=""),"",COUNTIFS($D30:$AH30,AJ$7)*INDEX(T_LEAVETYPE[DAY VALUE],1))</f>
        <v>0</v>
      </c>
      <c r="AK30" s="106">
        <f>IF(OR($C30="",AK$7=""),"",COUNTIFS($D30:$AH30,AK$7)*INDEX(T_LEAVETYPE[DAY VALUE],2))</f>
        <v>0</v>
      </c>
      <c r="AL30" s="106">
        <f>IF(OR($C30="",AL$7=""),"",COUNTIFS($D30:$AH30,AL$7)*INDEX(T_LEAVETYPE[DAY VALUE],3))</f>
        <v>0</v>
      </c>
      <c r="AM30" s="106">
        <f>IF(OR($C30="",AM$7=""),"",COUNTIFS($D30:$AH30,AM$7)*INDEX(T_LEAVETYPE[DAY VALUE],4))</f>
        <v>0</v>
      </c>
      <c r="AN30" s="107">
        <f>IF(OR($C30="",AN$7=""),"",COUNTIFS($D30:$AH30,AN$7)*INDEX(T_LEAVETYPE[DAY VALUE],5))</f>
        <v>0</v>
      </c>
      <c r="AO30" s="113">
        <f t="shared" si="2"/>
        <v>0</v>
      </c>
      <c r="AP30" s="114">
        <f t="shared" si="3"/>
        <v>22</v>
      </c>
    </row>
    <row r="31" spans="3:42" x14ac:dyDescent="0.25">
      <c r="C31" s="104" t="str">
        <f>IFERROR(INDEX(T_EMP[EMPLOYEE NAME],ROW(C31)-ROW($C$7)),"")</f>
        <v>Employee24</v>
      </c>
      <c r="D31" s="115" t="str">
        <f t="array" ref="D31">IFERROR(IF(D$7="","NA",IF(D$7&lt;INDEX(T_EMP[From Date],ROW($C31)-ROW($C$7)),"NE",IF(AND(INDEX(T_EMP[TERMINATION DATE],ROW($C31)-ROW($C$7))&gt;0,D$7&gt;INDEX(T_EMP[TERMINATION DATE],ROW($C31)-ROW($C$7))),"NE",IF(NOT(ISERROR(MATCH(D$7,L_HOLS,0))),"H",IF(INDEX(L_WKNDVAL,WEEKDAY(D$7,1))=1,"WKND",INDEX(T_LEAVE[LEAVE TYPE],SUMPRODUCT(--(T_LEAVE[EMPLOYEE NAME]=$C31),--(T_LEAVE[START DATE]&lt;=D$7),--(T_LEAVE[END DATE]&gt;=D$7),ROW(T_LEAVE[LEAVE TYPE]))-ROW(T_LEAVE[#Headers]))))))),"")</f>
        <v>WKND</v>
      </c>
      <c r="E31" s="112" t="str">
        <f t="array" ref="E31">IFERROR(IF(E$7="","NA",IF(E$7&lt;INDEX(T_EMP[From Date],ROW($C31)-ROW($C$7)),"NE",IF(AND(INDEX(T_EMP[TERMINATION DATE],ROW($C31)-ROW($C$7))&gt;0,E$7&gt;INDEX(T_EMP[TERMINATION DATE],ROW($C31)-ROW($C$7))),"NE",IF(NOT(ISERROR(MATCH(E$7,L_HOLS,0))),"H",IF(INDEX(L_WKNDVAL,WEEKDAY(E$7,1))=1,"WKND",INDEX(T_LEAVE[LEAVE TYPE],SUMPRODUCT(--(T_LEAVE[EMPLOYEE NAME]=$C31),--(T_LEAVE[START DATE]&lt;=E$7),--(T_LEAVE[END DATE]&gt;=E$7),ROW(T_LEAVE[LEAVE TYPE]))-ROW(T_LEAVE[#Headers]))))))),"")</f>
        <v/>
      </c>
      <c r="F31" s="112" t="str">
        <f t="array" ref="F31">IFERROR(IF(F$7="","NA",IF(F$7&lt;INDEX(T_EMP[From Date],ROW($C31)-ROW($C$7)),"NE",IF(AND(INDEX(T_EMP[TERMINATION DATE],ROW($C31)-ROW($C$7))&gt;0,F$7&gt;INDEX(T_EMP[TERMINATION DATE],ROW($C31)-ROW($C$7))),"NE",IF(NOT(ISERROR(MATCH(F$7,L_HOLS,0))),"H",IF(INDEX(L_WKNDVAL,WEEKDAY(F$7,1))=1,"WKND",INDEX(T_LEAVE[LEAVE TYPE],SUMPRODUCT(--(T_LEAVE[EMPLOYEE NAME]=$C31),--(T_LEAVE[START DATE]&lt;=F$7),--(T_LEAVE[END DATE]&gt;=F$7),ROW(T_LEAVE[LEAVE TYPE]))-ROW(T_LEAVE[#Headers]))))))),"")</f>
        <v/>
      </c>
      <c r="G31" s="112" t="str">
        <f t="array" ref="G31">IFERROR(IF(G$7="","NA",IF(G$7&lt;INDEX(T_EMP[From Date],ROW($C31)-ROW($C$7)),"NE",IF(AND(INDEX(T_EMP[TERMINATION DATE],ROW($C31)-ROW($C$7))&gt;0,G$7&gt;INDEX(T_EMP[TERMINATION DATE],ROW($C31)-ROW($C$7))),"NE",IF(NOT(ISERROR(MATCH(G$7,L_HOLS,0))),"H",IF(INDEX(L_WKNDVAL,WEEKDAY(G$7,1))=1,"WKND",INDEX(T_LEAVE[LEAVE TYPE],SUMPRODUCT(--(T_LEAVE[EMPLOYEE NAME]=$C31),--(T_LEAVE[START DATE]&lt;=G$7),--(T_LEAVE[END DATE]&gt;=G$7),ROW(T_LEAVE[LEAVE TYPE]))-ROW(T_LEAVE[#Headers]))))))),"")</f>
        <v/>
      </c>
      <c r="H31" s="112" t="str">
        <f t="array" ref="H31">IFERROR(IF(H$7="","NA",IF(H$7&lt;INDEX(T_EMP[From Date],ROW($C31)-ROW($C$7)),"NE",IF(AND(INDEX(T_EMP[TERMINATION DATE],ROW($C31)-ROW($C$7))&gt;0,H$7&gt;INDEX(T_EMP[TERMINATION DATE],ROW($C31)-ROW($C$7))),"NE",IF(NOT(ISERROR(MATCH(H$7,L_HOLS,0))),"H",IF(INDEX(L_WKNDVAL,WEEKDAY(H$7,1))=1,"WKND",INDEX(T_LEAVE[LEAVE TYPE],SUMPRODUCT(--(T_LEAVE[EMPLOYEE NAME]=$C31),--(T_LEAVE[START DATE]&lt;=H$7),--(T_LEAVE[END DATE]&gt;=H$7),ROW(T_LEAVE[LEAVE TYPE]))-ROW(T_LEAVE[#Headers]))))))),"")</f>
        <v/>
      </c>
      <c r="I31" s="112" t="str">
        <f t="array" ref="I31">IFERROR(IF(I$7="","NA",IF(I$7&lt;INDEX(T_EMP[From Date],ROW($C31)-ROW($C$7)),"NE",IF(AND(INDEX(T_EMP[TERMINATION DATE],ROW($C31)-ROW($C$7))&gt;0,I$7&gt;INDEX(T_EMP[TERMINATION DATE],ROW($C31)-ROW($C$7))),"NE",IF(NOT(ISERROR(MATCH(I$7,L_HOLS,0))),"H",IF(INDEX(L_WKNDVAL,WEEKDAY(I$7,1))=1,"WKND",INDEX(T_LEAVE[LEAVE TYPE],SUMPRODUCT(--(T_LEAVE[EMPLOYEE NAME]=$C31),--(T_LEAVE[START DATE]&lt;=I$7),--(T_LEAVE[END DATE]&gt;=I$7),ROW(T_LEAVE[LEAVE TYPE]))-ROW(T_LEAVE[#Headers]))))))),"")</f>
        <v/>
      </c>
      <c r="J31" s="112" t="str">
        <f t="array" ref="J31">IFERROR(IF(J$7="","NA",IF(J$7&lt;INDEX(T_EMP[From Date],ROW($C31)-ROW($C$7)),"NE",IF(AND(INDEX(T_EMP[TERMINATION DATE],ROW($C31)-ROW($C$7))&gt;0,J$7&gt;INDEX(T_EMP[TERMINATION DATE],ROW($C31)-ROW($C$7))),"NE",IF(NOT(ISERROR(MATCH(J$7,L_HOLS,0))),"H",IF(INDEX(L_WKNDVAL,WEEKDAY(J$7,1))=1,"WKND",INDEX(T_LEAVE[LEAVE TYPE],SUMPRODUCT(--(T_LEAVE[EMPLOYEE NAME]=$C31),--(T_LEAVE[START DATE]&lt;=J$7),--(T_LEAVE[END DATE]&gt;=J$7),ROW(T_LEAVE[LEAVE TYPE]))-ROW(T_LEAVE[#Headers]))))))),"")</f>
        <v>WKND</v>
      </c>
      <c r="K31" s="112" t="str">
        <f t="array" ref="K31">IFERROR(IF(K$7="","NA",IF(K$7&lt;INDEX(T_EMP[From Date],ROW($C31)-ROW($C$7)),"NE",IF(AND(INDEX(T_EMP[TERMINATION DATE],ROW($C31)-ROW($C$7))&gt;0,K$7&gt;INDEX(T_EMP[TERMINATION DATE],ROW($C31)-ROW($C$7))),"NE",IF(NOT(ISERROR(MATCH(K$7,L_HOLS,0))),"H",IF(INDEX(L_WKNDVAL,WEEKDAY(K$7,1))=1,"WKND",INDEX(T_LEAVE[LEAVE TYPE],SUMPRODUCT(--(T_LEAVE[EMPLOYEE NAME]=$C31),--(T_LEAVE[START DATE]&lt;=K$7),--(T_LEAVE[END DATE]&gt;=K$7),ROW(T_LEAVE[LEAVE TYPE]))-ROW(T_LEAVE[#Headers]))))))),"")</f>
        <v>WKND</v>
      </c>
      <c r="L31" s="112" t="str">
        <f t="array" ref="L31">IFERROR(IF(L$7="","NA",IF(L$7&lt;INDEX(T_EMP[From Date],ROW($C31)-ROW($C$7)),"NE",IF(AND(INDEX(T_EMP[TERMINATION DATE],ROW($C31)-ROW($C$7))&gt;0,L$7&gt;INDEX(T_EMP[TERMINATION DATE],ROW($C31)-ROW($C$7))),"NE",IF(NOT(ISERROR(MATCH(L$7,L_HOLS,0))),"H",IF(INDEX(L_WKNDVAL,WEEKDAY(L$7,1))=1,"WKND",INDEX(T_LEAVE[LEAVE TYPE],SUMPRODUCT(--(T_LEAVE[EMPLOYEE NAME]=$C31),--(T_LEAVE[START DATE]&lt;=L$7),--(T_LEAVE[END DATE]&gt;=L$7),ROW(T_LEAVE[LEAVE TYPE]))-ROW(T_LEAVE[#Headers]))))))),"")</f>
        <v/>
      </c>
      <c r="M31" s="112" t="str">
        <f t="array" ref="M31">IFERROR(IF(M$7="","NA",IF(M$7&lt;INDEX(T_EMP[From Date],ROW($C31)-ROW($C$7)),"NE",IF(AND(INDEX(T_EMP[TERMINATION DATE],ROW($C31)-ROW($C$7))&gt;0,M$7&gt;INDEX(T_EMP[TERMINATION DATE],ROW($C31)-ROW($C$7))),"NE",IF(NOT(ISERROR(MATCH(M$7,L_HOLS,0))),"H",IF(INDEX(L_WKNDVAL,WEEKDAY(M$7,1))=1,"WKND",INDEX(T_LEAVE[LEAVE TYPE],SUMPRODUCT(--(T_LEAVE[EMPLOYEE NAME]=$C31),--(T_LEAVE[START DATE]&lt;=M$7),--(T_LEAVE[END DATE]&gt;=M$7),ROW(T_LEAVE[LEAVE TYPE]))-ROW(T_LEAVE[#Headers]))))))),"")</f>
        <v/>
      </c>
      <c r="N31" s="112" t="str">
        <f t="array" ref="N31">IFERROR(IF(N$7="","NA",IF(N$7&lt;INDEX(T_EMP[From Date],ROW($C31)-ROW($C$7)),"NE",IF(AND(INDEX(T_EMP[TERMINATION DATE],ROW($C31)-ROW($C$7))&gt;0,N$7&gt;INDEX(T_EMP[TERMINATION DATE],ROW($C31)-ROW($C$7))),"NE",IF(NOT(ISERROR(MATCH(N$7,L_HOLS,0))),"H",IF(INDEX(L_WKNDVAL,WEEKDAY(N$7,1))=1,"WKND",INDEX(T_LEAVE[LEAVE TYPE],SUMPRODUCT(--(T_LEAVE[EMPLOYEE NAME]=$C31),--(T_LEAVE[START DATE]&lt;=N$7),--(T_LEAVE[END DATE]&gt;=N$7),ROW(T_LEAVE[LEAVE TYPE]))-ROW(T_LEAVE[#Headers]))))))),"")</f>
        <v/>
      </c>
      <c r="O31" s="112" t="str">
        <f t="array" ref="O31">IFERROR(IF(O$7="","NA",IF(O$7&lt;INDEX(T_EMP[From Date],ROW($C31)-ROW($C$7)),"NE",IF(AND(INDEX(T_EMP[TERMINATION DATE],ROW($C31)-ROW($C$7))&gt;0,O$7&gt;INDEX(T_EMP[TERMINATION DATE],ROW($C31)-ROW($C$7))),"NE",IF(NOT(ISERROR(MATCH(O$7,L_HOLS,0))),"H",IF(INDEX(L_WKNDVAL,WEEKDAY(O$7,1))=1,"WKND",INDEX(T_LEAVE[LEAVE TYPE],SUMPRODUCT(--(T_LEAVE[EMPLOYEE NAME]=$C31),--(T_LEAVE[START DATE]&lt;=O$7),--(T_LEAVE[END DATE]&gt;=O$7),ROW(T_LEAVE[LEAVE TYPE]))-ROW(T_LEAVE[#Headers]))))))),"")</f>
        <v/>
      </c>
      <c r="P31" s="112" t="str">
        <f t="array" ref="P31">IFERROR(IF(P$7="","NA",IF(P$7&lt;INDEX(T_EMP[From Date],ROW($C31)-ROW($C$7)),"NE",IF(AND(INDEX(T_EMP[TERMINATION DATE],ROW($C31)-ROW($C$7))&gt;0,P$7&gt;INDEX(T_EMP[TERMINATION DATE],ROW($C31)-ROW($C$7))),"NE",IF(NOT(ISERROR(MATCH(P$7,L_HOLS,0))),"H",IF(INDEX(L_WKNDVAL,WEEKDAY(P$7,1))=1,"WKND",INDEX(T_LEAVE[LEAVE TYPE],SUMPRODUCT(--(T_LEAVE[EMPLOYEE NAME]=$C31),--(T_LEAVE[START DATE]&lt;=P$7),--(T_LEAVE[END DATE]&gt;=P$7),ROW(T_LEAVE[LEAVE TYPE]))-ROW(T_LEAVE[#Headers]))))))),"")</f>
        <v/>
      </c>
      <c r="Q31" s="112" t="str">
        <f t="array" ref="Q31">IFERROR(IF(Q$7="","NA",IF(Q$7&lt;INDEX(T_EMP[From Date],ROW($C31)-ROW($C$7)),"NE",IF(AND(INDEX(T_EMP[TERMINATION DATE],ROW($C31)-ROW($C$7))&gt;0,Q$7&gt;INDEX(T_EMP[TERMINATION DATE],ROW($C31)-ROW($C$7))),"NE",IF(NOT(ISERROR(MATCH(Q$7,L_HOLS,0))),"H",IF(INDEX(L_WKNDVAL,WEEKDAY(Q$7,1))=1,"WKND",INDEX(T_LEAVE[LEAVE TYPE],SUMPRODUCT(--(T_LEAVE[EMPLOYEE NAME]=$C31),--(T_LEAVE[START DATE]&lt;=Q$7),--(T_LEAVE[END DATE]&gt;=Q$7),ROW(T_LEAVE[LEAVE TYPE]))-ROW(T_LEAVE[#Headers]))))))),"")</f>
        <v>WKND</v>
      </c>
      <c r="R31" s="112" t="str">
        <f t="array" ref="R31">IFERROR(IF(R$7="","NA",IF(R$7&lt;INDEX(T_EMP[From Date],ROW($C31)-ROW($C$7)),"NE",IF(AND(INDEX(T_EMP[TERMINATION DATE],ROW($C31)-ROW($C$7))&gt;0,R$7&gt;INDEX(T_EMP[TERMINATION DATE],ROW($C31)-ROW($C$7))),"NE",IF(NOT(ISERROR(MATCH(R$7,L_HOLS,0))),"H",IF(INDEX(L_WKNDVAL,WEEKDAY(R$7,1))=1,"WKND",INDEX(T_LEAVE[LEAVE TYPE],SUMPRODUCT(--(T_LEAVE[EMPLOYEE NAME]=$C31),--(T_LEAVE[START DATE]&lt;=R$7),--(T_LEAVE[END DATE]&gt;=R$7),ROW(T_LEAVE[LEAVE TYPE]))-ROW(T_LEAVE[#Headers]))))))),"")</f>
        <v>WKND</v>
      </c>
      <c r="S31" s="112" t="str">
        <f t="array" ref="S31">IFERROR(IF(S$7="","NA",IF(S$7&lt;INDEX(T_EMP[From Date],ROW($C31)-ROW($C$7)),"NE",IF(AND(INDEX(T_EMP[TERMINATION DATE],ROW($C31)-ROW($C$7))&gt;0,S$7&gt;INDEX(T_EMP[TERMINATION DATE],ROW($C31)-ROW($C$7))),"NE",IF(NOT(ISERROR(MATCH(S$7,L_HOLS,0))),"H",IF(INDEX(L_WKNDVAL,WEEKDAY(S$7,1))=1,"WKND",INDEX(T_LEAVE[LEAVE TYPE],SUMPRODUCT(--(T_LEAVE[EMPLOYEE NAME]=$C31),--(T_LEAVE[START DATE]&lt;=S$7),--(T_LEAVE[END DATE]&gt;=S$7),ROW(T_LEAVE[LEAVE TYPE]))-ROW(T_LEAVE[#Headers]))))))),"")</f>
        <v/>
      </c>
      <c r="T31" s="112" t="str">
        <f t="array" ref="T31">IFERROR(IF(T$7="","NA",IF(T$7&lt;INDEX(T_EMP[From Date],ROW($C31)-ROW($C$7)),"NE",IF(AND(INDEX(T_EMP[TERMINATION DATE],ROW($C31)-ROW($C$7))&gt;0,T$7&gt;INDEX(T_EMP[TERMINATION DATE],ROW($C31)-ROW($C$7))),"NE",IF(NOT(ISERROR(MATCH(T$7,L_HOLS,0))),"H",IF(INDEX(L_WKNDVAL,WEEKDAY(T$7,1))=1,"WKND",INDEX(T_LEAVE[LEAVE TYPE],SUMPRODUCT(--(T_LEAVE[EMPLOYEE NAME]=$C31),--(T_LEAVE[START DATE]&lt;=T$7),--(T_LEAVE[END DATE]&gt;=T$7),ROW(T_LEAVE[LEAVE TYPE]))-ROW(T_LEAVE[#Headers]))))))),"")</f>
        <v/>
      </c>
      <c r="U31" s="112" t="str">
        <f t="array" ref="U31">IFERROR(IF(U$7="","NA",IF(U$7&lt;INDEX(T_EMP[From Date],ROW($C31)-ROW($C$7)),"NE",IF(AND(INDEX(T_EMP[TERMINATION DATE],ROW($C31)-ROW($C$7))&gt;0,U$7&gt;INDEX(T_EMP[TERMINATION DATE],ROW($C31)-ROW($C$7))),"NE",IF(NOT(ISERROR(MATCH(U$7,L_HOLS,0))),"H",IF(INDEX(L_WKNDVAL,WEEKDAY(U$7,1))=1,"WKND",INDEX(T_LEAVE[LEAVE TYPE],SUMPRODUCT(--(T_LEAVE[EMPLOYEE NAME]=$C31),--(T_LEAVE[START DATE]&lt;=U$7),--(T_LEAVE[END DATE]&gt;=U$7),ROW(T_LEAVE[LEAVE TYPE]))-ROW(T_LEAVE[#Headers]))))))),"")</f>
        <v/>
      </c>
      <c r="V31" s="112" t="str">
        <f t="array" ref="V31">IFERROR(IF(V$7="","NA",IF(V$7&lt;INDEX(T_EMP[From Date],ROW($C31)-ROW($C$7)),"NE",IF(AND(INDEX(T_EMP[TERMINATION DATE],ROW($C31)-ROW($C$7))&gt;0,V$7&gt;INDEX(T_EMP[TERMINATION DATE],ROW($C31)-ROW($C$7))),"NE",IF(NOT(ISERROR(MATCH(V$7,L_HOLS,0))),"H",IF(INDEX(L_WKNDVAL,WEEKDAY(V$7,1))=1,"WKND",INDEX(T_LEAVE[LEAVE TYPE],SUMPRODUCT(--(T_LEAVE[EMPLOYEE NAME]=$C31),--(T_LEAVE[START DATE]&lt;=V$7),--(T_LEAVE[END DATE]&gt;=V$7),ROW(T_LEAVE[LEAVE TYPE]))-ROW(T_LEAVE[#Headers]))))))),"")</f>
        <v/>
      </c>
      <c r="W31" s="112" t="str">
        <f t="array" ref="W31">IFERROR(IF(W$7="","NA",IF(W$7&lt;INDEX(T_EMP[From Date],ROW($C31)-ROW($C$7)),"NE",IF(AND(INDEX(T_EMP[TERMINATION DATE],ROW($C31)-ROW($C$7))&gt;0,W$7&gt;INDEX(T_EMP[TERMINATION DATE],ROW($C31)-ROW($C$7))),"NE",IF(NOT(ISERROR(MATCH(W$7,L_HOLS,0))),"H",IF(INDEX(L_WKNDVAL,WEEKDAY(W$7,1))=1,"WKND",INDEX(T_LEAVE[LEAVE TYPE],SUMPRODUCT(--(T_LEAVE[EMPLOYEE NAME]=$C31),--(T_LEAVE[START DATE]&lt;=W$7),--(T_LEAVE[END DATE]&gt;=W$7),ROW(T_LEAVE[LEAVE TYPE]))-ROW(T_LEAVE[#Headers]))))))),"")</f>
        <v/>
      </c>
      <c r="X31" s="112" t="str">
        <f t="array" ref="X31">IFERROR(IF(X$7="","NA",IF(X$7&lt;INDEX(T_EMP[From Date],ROW($C31)-ROW($C$7)),"NE",IF(AND(INDEX(T_EMP[TERMINATION DATE],ROW($C31)-ROW($C$7))&gt;0,X$7&gt;INDEX(T_EMP[TERMINATION DATE],ROW($C31)-ROW($C$7))),"NE",IF(NOT(ISERROR(MATCH(X$7,L_HOLS,0))),"H",IF(INDEX(L_WKNDVAL,WEEKDAY(X$7,1))=1,"WKND",INDEX(T_LEAVE[LEAVE TYPE],SUMPRODUCT(--(T_LEAVE[EMPLOYEE NAME]=$C31),--(T_LEAVE[START DATE]&lt;=X$7),--(T_LEAVE[END DATE]&gt;=X$7),ROW(T_LEAVE[LEAVE TYPE]))-ROW(T_LEAVE[#Headers]))))))),"")</f>
        <v>WKND</v>
      </c>
      <c r="Y31" s="112" t="str">
        <f t="array" ref="Y31">IFERROR(IF(Y$7="","NA",IF(Y$7&lt;INDEX(T_EMP[From Date],ROW($C31)-ROW($C$7)),"NE",IF(AND(INDEX(T_EMP[TERMINATION DATE],ROW($C31)-ROW($C$7))&gt;0,Y$7&gt;INDEX(T_EMP[TERMINATION DATE],ROW($C31)-ROW($C$7))),"NE",IF(NOT(ISERROR(MATCH(Y$7,L_HOLS,0))),"H",IF(INDEX(L_WKNDVAL,WEEKDAY(Y$7,1))=1,"WKND",INDEX(T_LEAVE[LEAVE TYPE],SUMPRODUCT(--(T_LEAVE[EMPLOYEE NAME]=$C31),--(T_LEAVE[START DATE]&lt;=Y$7),--(T_LEAVE[END DATE]&gt;=Y$7),ROW(T_LEAVE[LEAVE TYPE]))-ROW(T_LEAVE[#Headers]))))))),"")</f>
        <v>WKND</v>
      </c>
      <c r="Z31" s="112" t="str">
        <f t="array" ref="Z31">IFERROR(IF(Z$7="","NA",IF(Z$7&lt;INDEX(T_EMP[From Date],ROW($C31)-ROW($C$7)),"NE",IF(AND(INDEX(T_EMP[TERMINATION DATE],ROW($C31)-ROW($C$7))&gt;0,Z$7&gt;INDEX(T_EMP[TERMINATION DATE],ROW($C31)-ROW($C$7))),"NE",IF(NOT(ISERROR(MATCH(Z$7,L_HOLS,0))),"H",IF(INDEX(L_WKNDVAL,WEEKDAY(Z$7,1))=1,"WKND",INDEX(T_LEAVE[LEAVE TYPE],SUMPRODUCT(--(T_LEAVE[EMPLOYEE NAME]=$C31),--(T_LEAVE[START DATE]&lt;=Z$7),--(T_LEAVE[END DATE]&gt;=Z$7),ROW(T_LEAVE[LEAVE TYPE]))-ROW(T_LEAVE[#Headers]))))))),"")</f>
        <v/>
      </c>
      <c r="AA31" s="112" t="str">
        <f t="array" ref="AA31">IFERROR(IF(AA$7="","NA",IF(AA$7&lt;INDEX(T_EMP[From Date],ROW($C31)-ROW($C$7)),"NE",IF(AND(INDEX(T_EMP[TERMINATION DATE],ROW($C31)-ROW($C$7))&gt;0,AA$7&gt;INDEX(T_EMP[TERMINATION DATE],ROW($C31)-ROW($C$7))),"NE",IF(NOT(ISERROR(MATCH(AA$7,L_HOLS,0))),"H",IF(INDEX(L_WKNDVAL,WEEKDAY(AA$7,1))=1,"WKND",INDEX(T_LEAVE[LEAVE TYPE],SUMPRODUCT(--(T_LEAVE[EMPLOYEE NAME]=$C31),--(T_LEAVE[START DATE]&lt;=AA$7),--(T_LEAVE[END DATE]&gt;=AA$7),ROW(T_LEAVE[LEAVE TYPE]))-ROW(T_LEAVE[#Headers]))))))),"")</f>
        <v/>
      </c>
      <c r="AB31" s="112" t="str">
        <f t="array" ref="AB31">IFERROR(IF(AB$7="","NA",IF(AB$7&lt;INDEX(T_EMP[From Date],ROW($C31)-ROW($C$7)),"NE",IF(AND(INDEX(T_EMP[TERMINATION DATE],ROW($C31)-ROW($C$7))&gt;0,AB$7&gt;INDEX(T_EMP[TERMINATION DATE],ROW($C31)-ROW($C$7))),"NE",IF(NOT(ISERROR(MATCH(AB$7,L_HOLS,0))),"H",IF(INDEX(L_WKNDVAL,WEEKDAY(AB$7,1))=1,"WKND",INDEX(T_LEAVE[LEAVE TYPE],SUMPRODUCT(--(T_LEAVE[EMPLOYEE NAME]=$C31),--(T_LEAVE[START DATE]&lt;=AB$7),--(T_LEAVE[END DATE]&gt;=AB$7),ROW(T_LEAVE[LEAVE TYPE]))-ROW(T_LEAVE[#Headers]))))))),"")</f>
        <v/>
      </c>
      <c r="AC31" s="112" t="str">
        <f t="array" ref="AC31">IFERROR(IF(AC$7="","NA",IF(AC$7&lt;INDEX(T_EMP[From Date],ROW($C31)-ROW($C$7)),"NE",IF(AND(INDEX(T_EMP[TERMINATION DATE],ROW($C31)-ROW($C$7))&gt;0,AC$7&gt;INDEX(T_EMP[TERMINATION DATE],ROW($C31)-ROW($C$7))),"NE",IF(NOT(ISERROR(MATCH(AC$7,L_HOLS,0))),"H",IF(INDEX(L_WKNDVAL,WEEKDAY(AC$7,1))=1,"WKND",INDEX(T_LEAVE[LEAVE TYPE],SUMPRODUCT(--(T_LEAVE[EMPLOYEE NAME]=$C31),--(T_LEAVE[START DATE]&lt;=AC$7),--(T_LEAVE[END DATE]&gt;=AC$7),ROW(T_LEAVE[LEAVE TYPE]))-ROW(T_LEAVE[#Headers]))))))),"")</f>
        <v/>
      </c>
      <c r="AD31" s="112" t="str">
        <f t="array" ref="AD31">IFERROR(IF(AD$7="","NA",IF(AD$7&lt;INDEX(T_EMP[From Date],ROW($C31)-ROW($C$7)),"NE",IF(AND(INDEX(T_EMP[TERMINATION DATE],ROW($C31)-ROW($C$7))&gt;0,AD$7&gt;INDEX(T_EMP[TERMINATION DATE],ROW($C31)-ROW($C$7))),"NE",IF(NOT(ISERROR(MATCH(AD$7,L_HOLS,0))),"H",IF(INDEX(L_WKNDVAL,WEEKDAY(AD$7,1))=1,"WKND",INDEX(T_LEAVE[LEAVE TYPE],SUMPRODUCT(--(T_LEAVE[EMPLOYEE NAME]=$C31),--(T_LEAVE[START DATE]&lt;=AD$7),--(T_LEAVE[END DATE]&gt;=AD$7),ROW(T_LEAVE[LEAVE TYPE]))-ROW(T_LEAVE[#Headers]))))))),"")</f>
        <v/>
      </c>
      <c r="AE31" s="112" t="str">
        <f t="array" ref="AE31">IFERROR(IF(AE$7="","NA",IF(AE$7&lt;INDEX(T_EMP[From Date],ROW($C31)-ROW($C$7)),"NE",IF(AND(INDEX(T_EMP[TERMINATION DATE],ROW($C31)-ROW($C$7))&gt;0,AE$7&gt;INDEX(T_EMP[TERMINATION DATE],ROW($C31)-ROW($C$7))),"NE",IF(NOT(ISERROR(MATCH(AE$7,L_HOLS,0))),"H",IF(INDEX(L_WKNDVAL,WEEKDAY(AE$7,1))=1,"WKND",INDEX(T_LEAVE[LEAVE TYPE],SUMPRODUCT(--(T_LEAVE[EMPLOYEE NAME]=$C31),--(T_LEAVE[START DATE]&lt;=AE$7),--(T_LEAVE[END DATE]&gt;=AE$7),ROW(T_LEAVE[LEAVE TYPE]))-ROW(T_LEAVE[#Headers]))))))),"")</f>
        <v>WKND</v>
      </c>
      <c r="AF31" s="112" t="str">
        <f t="array" ref="AF31">IFERROR(IF(AF$7="","NA",IF(AF$7&lt;INDEX(T_EMP[From Date],ROW($C31)-ROW($C$7)),"NE",IF(AND(INDEX(T_EMP[TERMINATION DATE],ROW($C31)-ROW($C$7))&gt;0,AF$7&gt;INDEX(T_EMP[TERMINATION DATE],ROW($C31)-ROW($C$7))),"NE",IF(NOT(ISERROR(MATCH(AF$7,L_HOLS,0))),"H",IF(INDEX(L_WKNDVAL,WEEKDAY(AF$7,1))=1,"WKND",INDEX(T_LEAVE[LEAVE TYPE],SUMPRODUCT(--(T_LEAVE[EMPLOYEE NAME]=$C31),--(T_LEAVE[START DATE]&lt;=AF$7),--(T_LEAVE[END DATE]&gt;=AF$7),ROW(T_LEAVE[LEAVE TYPE]))-ROW(T_LEAVE[#Headers]))))))),"")</f>
        <v>WKND</v>
      </c>
      <c r="AG31" s="112" t="str">
        <f t="array" ref="AG31">IFERROR(IF(AG$7="","NA",IF(AG$7&lt;INDEX(T_EMP[From Date],ROW($C31)-ROW($C$7)),"NE",IF(AND(INDEX(T_EMP[TERMINATION DATE],ROW($C31)-ROW($C$7))&gt;0,AG$7&gt;INDEX(T_EMP[TERMINATION DATE],ROW($C31)-ROW($C$7))),"NE",IF(NOT(ISERROR(MATCH(AG$7,L_HOLS,0))),"H",IF(INDEX(L_WKNDVAL,WEEKDAY(AG$7,1))=1,"WKND",INDEX(T_LEAVE[LEAVE TYPE],SUMPRODUCT(--(T_LEAVE[EMPLOYEE NAME]=$C31),--(T_LEAVE[START DATE]&lt;=AG$7),--(T_LEAVE[END DATE]&gt;=AG$7),ROW(T_LEAVE[LEAVE TYPE]))-ROW(T_LEAVE[#Headers]))))))),"")</f>
        <v/>
      </c>
      <c r="AH31" s="112" t="str">
        <f t="array" ref="AH31">IFERROR(IF(AH$7="","NA",IF(AH$7&lt;INDEX(T_EMP[From Date],ROW($C31)-ROW($C$7)),"NE",IF(AND(INDEX(T_EMP[TERMINATION DATE],ROW($C31)-ROW($C$7))&gt;0,AH$7&gt;INDEX(T_EMP[TERMINATION DATE],ROW($C31)-ROW($C$7))),"NE",IF(NOT(ISERROR(MATCH(AH$7,L_HOLS,0))),"H",IF(INDEX(L_WKNDVAL,WEEKDAY(AH$7,1))=1,"WKND",INDEX(T_LEAVE[LEAVE TYPE],SUMPRODUCT(--(T_LEAVE[EMPLOYEE NAME]=$C31),--(T_LEAVE[START DATE]&lt;=AH$7),--(T_LEAVE[END DATE]&gt;=AH$7),ROW(T_LEAVE[LEAVE TYPE]))-ROW(T_LEAVE[#Headers]))))))),"")</f>
        <v/>
      </c>
      <c r="AI31" s="87"/>
      <c r="AJ31" s="106">
        <f>IF(OR($C31="",AJ$7=""),"",COUNTIFS($D31:$AH31,AJ$7)*INDEX(T_LEAVETYPE[DAY VALUE],1))</f>
        <v>0</v>
      </c>
      <c r="AK31" s="106">
        <f>IF(OR($C31="",AK$7=""),"",COUNTIFS($D31:$AH31,AK$7)*INDEX(T_LEAVETYPE[DAY VALUE],2))</f>
        <v>0</v>
      </c>
      <c r="AL31" s="106">
        <f>IF(OR($C31="",AL$7=""),"",COUNTIFS($D31:$AH31,AL$7)*INDEX(T_LEAVETYPE[DAY VALUE],3))</f>
        <v>0</v>
      </c>
      <c r="AM31" s="106">
        <f>IF(OR($C31="",AM$7=""),"",COUNTIFS($D31:$AH31,AM$7)*INDEX(T_LEAVETYPE[DAY VALUE],4))</f>
        <v>0</v>
      </c>
      <c r="AN31" s="107">
        <f>IF(OR($C31="",AN$7=""),"",COUNTIFS($D31:$AH31,AN$7)*INDEX(T_LEAVETYPE[DAY VALUE],5))</f>
        <v>0</v>
      </c>
      <c r="AO31" s="113">
        <f t="shared" si="2"/>
        <v>0</v>
      </c>
      <c r="AP31" s="114">
        <f t="shared" si="3"/>
        <v>22</v>
      </c>
    </row>
    <row r="32" spans="3:42" x14ac:dyDescent="0.25">
      <c r="C32" s="104" t="str">
        <f>IFERROR(INDEX(T_EMP[EMPLOYEE NAME],ROW(C32)-ROW($C$7)),"")</f>
        <v>Employee25</v>
      </c>
      <c r="D32" s="115" t="str">
        <f t="array" ref="D32">IFERROR(IF(D$7="","NA",IF(D$7&lt;INDEX(T_EMP[From Date],ROW($C32)-ROW($C$7)),"NE",IF(AND(INDEX(T_EMP[TERMINATION DATE],ROW($C32)-ROW($C$7))&gt;0,D$7&gt;INDEX(T_EMP[TERMINATION DATE],ROW($C32)-ROW($C$7))),"NE",IF(NOT(ISERROR(MATCH(D$7,L_HOLS,0))),"H",IF(INDEX(L_WKNDVAL,WEEKDAY(D$7,1))=1,"WKND",INDEX(T_LEAVE[LEAVE TYPE],SUMPRODUCT(--(T_LEAVE[EMPLOYEE NAME]=$C32),--(T_LEAVE[START DATE]&lt;=D$7),--(T_LEAVE[END DATE]&gt;=D$7),ROW(T_LEAVE[LEAVE TYPE]))-ROW(T_LEAVE[#Headers]))))))),"")</f>
        <v>WKND</v>
      </c>
      <c r="E32" s="112" t="str">
        <f t="array" ref="E32">IFERROR(IF(E$7="","NA",IF(E$7&lt;INDEX(T_EMP[From Date],ROW($C32)-ROW($C$7)),"NE",IF(AND(INDEX(T_EMP[TERMINATION DATE],ROW($C32)-ROW($C$7))&gt;0,E$7&gt;INDEX(T_EMP[TERMINATION DATE],ROW($C32)-ROW($C$7))),"NE",IF(NOT(ISERROR(MATCH(E$7,L_HOLS,0))),"H",IF(INDEX(L_WKNDVAL,WEEKDAY(E$7,1))=1,"WKND",INDEX(T_LEAVE[LEAVE TYPE],SUMPRODUCT(--(T_LEAVE[EMPLOYEE NAME]=$C32),--(T_LEAVE[START DATE]&lt;=E$7),--(T_LEAVE[END DATE]&gt;=E$7),ROW(T_LEAVE[LEAVE TYPE]))-ROW(T_LEAVE[#Headers]))))))),"")</f>
        <v/>
      </c>
      <c r="F32" s="112" t="str">
        <f t="array" ref="F32">IFERROR(IF(F$7="","NA",IF(F$7&lt;INDEX(T_EMP[From Date],ROW($C32)-ROW($C$7)),"NE",IF(AND(INDEX(T_EMP[TERMINATION DATE],ROW($C32)-ROW($C$7))&gt;0,F$7&gt;INDEX(T_EMP[TERMINATION DATE],ROW($C32)-ROW($C$7))),"NE",IF(NOT(ISERROR(MATCH(F$7,L_HOLS,0))),"H",IF(INDEX(L_WKNDVAL,WEEKDAY(F$7,1))=1,"WKND",INDEX(T_LEAVE[LEAVE TYPE],SUMPRODUCT(--(T_LEAVE[EMPLOYEE NAME]=$C32),--(T_LEAVE[START DATE]&lt;=F$7),--(T_LEAVE[END DATE]&gt;=F$7),ROW(T_LEAVE[LEAVE TYPE]))-ROW(T_LEAVE[#Headers]))))))),"")</f>
        <v/>
      </c>
      <c r="G32" s="112" t="str">
        <f t="array" ref="G32">IFERROR(IF(G$7="","NA",IF(G$7&lt;INDEX(T_EMP[From Date],ROW($C32)-ROW($C$7)),"NE",IF(AND(INDEX(T_EMP[TERMINATION DATE],ROW($C32)-ROW($C$7))&gt;0,G$7&gt;INDEX(T_EMP[TERMINATION DATE],ROW($C32)-ROW($C$7))),"NE",IF(NOT(ISERROR(MATCH(G$7,L_HOLS,0))),"H",IF(INDEX(L_WKNDVAL,WEEKDAY(G$7,1))=1,"WKND",INDEX(T_LEAVE[LEAVE TYPE],SUMPRODUCT(--(T_LEAVE[EMPLOYEE NAME]=$C32),--(T_LEAVE[START DATE]&lt;=G$7),--(T_LEAVE[END DATE]&gt;=G$7),ROW(T_LEAVE[LEAVE TYPE]))-ROW(T_LEAVE[#Headers]))))))),"")</f>
        <v/>
      </c>
      <c r="H32" s="112" t="str">
        <f t="array" ref="H32">IFERROR(IF(H$7="","NA",IF(H$7&lt;INDEX(T_EMP[From Date],ROW($C32)-ROW($C$7)),"NE",IF(AND(INDEX(T_EMP[TERMINATION DATE],ROW($C32)-ROW($C$7))&gt;0,H$7&gt;INDEX(T_EMP[TERMINATION DATE],ROW($C32)-ROW($C$7))),"NE",IF(NOT(ISERROR(MATCH(H$7,L_HOLS,0))),"H",IF(INDEX(L_WKNDVAL,WEEKDAY(H$7,1))=1,"WKND",INDEX(T_LEAVE[LEAVE TYPE],SUMPRODUCT(--(T_LEAVE[EMPLOYEE NAME]=$C32),--(T_LEAVE[START DATE]&lt;=H$7),--(T_LEAVE[END DATE]&gt;=H$7),ROW(T_LEAVE[LEAVE TYPE]))-ROW(T_LEAVE[#Headers]))))))),"")</f>
        <v/>
      </c>
      <c r="I32" s="112" t="str">
        <f t="array" ref="I32">IFERROR(IF(I$7="","NA",IF(I$7&lt;INDEX(T_EMP[From Date],ROW($C32)-ROW($C$7)),"NE",IF(AND(INDEX(T_EMP[TERMINATION DATE],ROW($C32)-ROW($C$7))&gt;0,I$7&gt;INDEX(T_EMP[TERMINATION DATE],ROW($C32)-ROW($C$7))),"NE",IF(NOT(ISERROR(MATCH(I$7,L_HOLS,0))),"H",IF(INDEX(L_WKNDVAL,WEEKDAY(I$7,1))=1,"WKND",INDEX(T_LEAVE[LEAVE TYPE],SUMPRODUCT(--(T_LEAVE[EMPLOYEE NAME]=$C32),--(T_LEAVE[START DATE]&lt;=I$7),--(T_LEAVE[END DATE]&gt;=I$7),ROW(T_LEAVE[LEAVE TYPE]))-ROW(T_LEAVE[#Headers]))))))),"")</f>
        <v/>
      </c>
      <c r="J32" s="112" t="str">
        <f t="array" ref="J32">IFERROR(IF(J$7="","NA",IF(J$7&lt;INDEX(T_EMP[From Date],ROW($C32)-ROW($C$7)),"NE",IF(AND(INDEX(T_EMP[TERMINATION DATE],ROW($C32)-ROW($C$7))&gt;0,J$7&gt;INDEX(T_EMP[TERMINATION DATE],ROW($C32)-ROW($C$7))),"NE",IF(NOT(ISERROR(MATCH(J$7,L_HOLS,0))),"H",IF(INDEX(L_WKNDVAL,WEEKDAY(J$7,1))=1,"WKND",INDEX(T_LEAVE[LEAVE TYPE],SUMPRODUCT(--(T_LEAVE[EMPLOYEE NAME]=$C32),--(T_LEAVE[START DATE]&lt;=J$7),--(T_LEAVE[END DATE]&gt;=J$7),ROW(T_LEAVE[LEAVE TYPE]))-ROW(T_LEAVE[#Headers]))))))),"")</f>
        <v>WKND</v>
      </c>
      <c r="K32" s="112" t="str">
        <f t="array" ref="K32">IFERROR(IF(K$7="","NA",IF(K$7&lt;INDEX(T_EMP[From Date],ROW($C32)-ROW($C$7)),"NE",IF(AND(INDEX(T_EMP[TERMINATION DATE],ROW($C32)-ROW($C$7))&gt;0,K$7&gt;INDEX(T_EMP[TERMINATION DATE],ROW($C32)-ROW($C$7))),"NE",IF(NOT(ISERROR(MATCH(K$7,L_HOLS,0))),"H",IF(INDEX(L_WKNDVAL,WEEKDAY(K$7,1))=1,"WKND",INDEX(T_LEAVE[LEAVE TYPE],SUMPRODUCT(--(T_LEAVE[EMPLOYEE NAME]=$C32),--(T_LEAVE[START DATE]&lt;=K$7),--(T_LEAVE[END DATE]&gt;=K$7),ROW(T_LEAVE[LEAVE TYPE]))-ROW(T_LEAVE[#Headers]))))))),"")</f>
        <v>WKND</v>
      </c>
      <c r="L32" s="112" t="str">
        <f t="array" ref="L32">IFERROR(IF(L$7="","NA",IF(L$7&lt;INDEX(T_EMP[From Date],ROW($C32)-ROW($C$7)),"NE",IF(AND(INDEX(T_EMP[TERMINATION DATE],ROW($C32)-ROW($C$7))&gt;0,L$7&gt;INDEX(T_EMP[TERMINATION DATE],ROW($C32)-ROW($C$7))),"NE",IF(NOT(ISERROR(MATCH(L$7,L_HOLS,0))),"H",IF(INDEX(L_WKNDVAL,WEEKDAY(L$7,1))=1,"WKND",INDEX(T_LEAVE[LEAVE TYPE],SUMPRODUCT(--(T_LEAVE[EMPLOYEE NAME]=$C32),--(T_LEAVE[START DATE]&lt;=L$7),--(T_LEAVE[END DATE]&gt;=L$7),ROW(T_LEAVE[LEAVE TYPE]))-ROW(T_LEAVE[#Headers]))))))),"")</f>
        <v/>
      </c>
      <c r="M32" s="112" t="str">
        <f t="array" ref="M32">IFERROR(IF(M$7="","NA",IF(M$7&lt;INDEX(T_EMP[From Date],ROW($C32)-ROW($C$7)),"NE",IF(AND(INDEX(T_EMP[TERMINATION DATE],ROW($C32)-ROW($C$7))&gt;0,M$7&gt;INDEX(T_EMP[TERMINATION DATE],ROW($C32)-ROW($C$7))),"NE",IF(NOT(ISERROR(MATCH(M$7,L_HOLS,0))),"H",IF(INDEX(L_WKNDVAL,WEEKDAY(M$7,1))=1,"WKND",INDEX(T_LEAVE[LEAVE TYPE],SUMPRODUCT(--(T_LEAVE[EMPLOYEE NAME]=$C32),--(T_LEAVE[START DATE]&lt;=M$7),--(T_LEAVE[END DATE]&gt;=M$7),ROW(T_LEAVE[LEAVE TYPE]))-ROW(T_LEAVE[#Headers]))))))),"")</f>
        <v/>
      </c>
      <c r="N32" s="112" t="str">
        <f t="array" ref="N32">IFERROR(IF(N$7="","NA",IF(N$7&lt;INDEX(T_EMP[From Date],ROW($C32)-ROW($C$7)),"NE",IF(AND(INDEX(T_EMP[TERMINATION DATE],ROW($C32)-ROW($C$7))&gt;0,N$7&gt;INDEX(T_EMP[TERMINATION DATE],ROW($C32)-ROW($C$7))),"NE",IF(NOT(ISERROR(MATCH(N$7,L_HOLS,0))),"H",IF(INDEX(L_WKNDVAL,WEEKDAY(N$7,1))=1,"WKND",INDEX(T_LEAVE[LEAVE TYPE],SUMPRODUCT(--(T_LEAVE[EMPLOYEE NAME]=$C32),--(T_LEAVE[START DATE]&lt;=N$7),--(T_LEAVE[END DATE]&gt;=N$7),ROW(T_LEAVE[LEAVE TYPE]))-ROW(T_LEAVE[#Headers]))))))),"")</f>
        <v/>
      </c>
      <c r="O32" s="112" t="str">
        <f t="array" ref="O32">IFERROR(IF(O$7="","NA",IF(O$7&lt;INDEX(T_EMP[From Date],ROW($C32)-ROW($C$7)),"NE",IF(AND(INDEX(T_EMP[TERMINATION DATE],ROW($C32)-ROW($C$7))&gt;0,O$7&gt;INDEX(T_EMP[TERMINATION DATE],ROW($C32)-ROW($C$7))),"NE",IF(NOT(ISERROR(MATCH(O$7,L_HOLS,0))),"H",IF(INDEX(L_WKNDVAL,WEEKDAY(O$7,1))=1,"WKND",INDEX(T_LEAVE[LEAVE TYPE],SUMPRODUCT(--(T_LEAVE[EMPLOYEE NAME]=$C32),--(T_LEAVE[START DATE]&lt;=O$7),--(T_LEAVE[END DATE]&gt;=O$7),ROW(T_LEAVE[LEAVE TYPE]))-ROW(T_LEAVE[#Headers]))))))),"")</f>
        <v/>
      </c>
      <c r="P32" s="112" t="str">
        <f t="array" ref="P32">IFERROR(IF(P$7="","NA",IF(P$7&lt;INDEX(T_EMP[From Date],ROW($C32)-ROW($C$7)),"NE",IF(AND(INDEX(T_EMP[TERMINATION DATE],ROW($C32)-ROW($C$7))&gt;0,P$7&gt;INDEX(T_EMP[TERMINATION DATE],ROW($C32)-ROW($C$7))),"NE",IF(NOT(ISERROR(MATCH(P$7,L_HOLS,0))),"H",IF(INDEX(L_WKNDVAL,WEEKDAY(P$7,1))=1,"WKND",INDEX(T_LEAVE[LEAVE TYPE],SUMPRODUCT(--(T_LEAVE[EMPLOYEE NAME]=$C32),--(T_LEAVE[START DATE]&lt;=P$7),--(T_LEAVE[END DATE]&gt;=P$7),ROW(T_LEAVE[LEAVE TYPE]))-ROW(T_LEAVE[#Headers]))))))),"")</f>
        <v/>
      </c>
      <c r="Q32" s="112" t="str">
        <f t="array" ref="Q32">IFERROR(IF(Q$7="","NA",IF(Q$7&lt;INDEX(T_EMP[From Date],ROW($C32)-ROW($C$7)),"NE",IF(AND(INDEX(T_EMP[TERMINATION DATE],ROW($C32)-ROW($C$7))&gt;0,Q$7&gt;INDEX(T_EMP[TERMINATION DATE],ROW($C32)-ROW($C$7))),"NE",IF(NOT(ISERROR(MATCH(Q$7,L_HOLS,0))),"H",IF(INDEX(L_WKNDVAL,WEEKDAY(Q$7,1))=1,"WKND",INDEX(T_LEAVE[LEAVE TYPE],SUMPRODUCT(--(T_LEAVE[EMPLOYEE NAME]=$C32),--(T_LEAVE[START DATE]&lt;=Q$7),--(T_LEAVE[END DATE]&gt;=Q$7),ROW(T_LEAVE[LEAVE TYPE]))-ROW(T_LEAVE[#Headers]))))))),"")</f>
        <v>WKND</v>
      </c>
      <c r="R32" s="112" t="str">
        <f t="array" ref="R32">IFERROR(IF(R$7="","NA",IF(R$7&lt;INDEX(T_EMP[From Date],ROW($C32)-ROW($C$7)),"NE",IF(AND(INDEX(T_EMP[TERMINATION DATE],ROW($C32)-ROW($C$7))&gt;0,R$7&gt;INDEX(T_EMP[TERMINATION DATE],ROW($C32)-ROW($C$7))),"NE",IF(NOT(ISERROR(MATCH(R$7,L_HOLS,0))),"H",IF(INDEX(L_WKNDVAL,WEEKDAY(R$7,1))=1,"WKND",INDEX(T_LEAVE[LEAVE TYPE],SUMPRODUCT(--(T_LEAVE[EMPLOYEE NAME]=$C32),--(T_LEAVE[START DATE]&lt;=R$7),--(T_LEAVE[END DATE]&gt;=R$7),ROW(T_LEAVE[LEAVE TYPE]))-ROW(T_LEAVE[#Headers]))))))),"")</f>
        <v>WKND</v>
      </c>
      <c r="S32" s="112" t="str">
        <f t="array" ref="S32">IFERROR(IF(S$7="","NA",IF(S$7&lt;INDEX(T_EMP[From Date],ROW($C32)-ROW($C$7)),"NE",IF(AND(INDEX(T_EMP[TERMINATION DATE],ROW($C32)-ROW($C$7))&gt;0,S$7&gt;INDEX(T_EMP[TERMINATION DATE],ROW($C32)-ROW($C$7))),"NE",IF(NOT(ISERROR(MATCH(S$7,L_HOLS,0))),"H",IF(INDEX(L_WKNDVAL,WEEKDAY(S$7,1))=1,"WKND",INDEX(T_LEAVE[LEAVE TYPE],SUMPRODUCT(--(T_LEAVE[EMPLOYEE NAME]=$C32),--(T_LEAVE[START DATE]&lt;=S$7),--(T_LEAVE[END DATE]&gt;=S$7),ROW(T_LEAVE[LEAVE TYPE]))-ROW(T_LEAVE[#Headers]))))))),"")</f>
        <v/>
      </c>
      <c r="T32" s="112" t="str">
        <f t="array" ref="T32">IFERROR(IF(T$7="","NA",IF(T$7&lt;INDEX(T_EMP[From Date],ROW($C32)-ROW($C$7)),"NE",IF(AND(INDEX(T_EMP[TERMINATION DATE],ROW($C32)-ROW($C$7))&gt;0,T$7&gt;INDEX(T_EMP[TERMINATION DATE],ROW($C32)-ROW($C$7))),"NE",IF(NOT(ISERROR(MATCH(T$7,L_HOLS,0))),"H",IF(INDEX(L_WKNDVAL,WEEKDAY(T$7,1))=1,"WKND",INDEX(T_LEAVE[LEAVE TYPE],SUMPRODUCT(--(T_LEAVE[EMPLOYEE NAME]=$C32),--(T_LEAVE[START DATE]&lt;=T$7),--(T_LEAVE[END DATE]&gt;=T$7),ROW(T_LEAVE[LEAVE TYPE]))-ROW(T_LEAVE[#Headers]))))))),"")</f>
        <v/>
      </c>
      <c r="U32" s="112" t="str">
        <f t="array" ref="U32">IFERROR(IF(U$7="","NA",IF(U$7&lt;INDEX(T_EMP[From Date],ROW($C32)-ROW($C$7)),"NE",IF(AND(INDEX(T_EMP[TERMINATION DATE],ROW($C32)-ROW($C$7))&gt;0,U$7&gt;INDEX(T_EMP[TERMINATION DATE],ROW($C32)-ROW($C$7))),"NE",IF(NOT(ISERROR(MATCH(U$7,L_HOLS,0))),"H",IF(INDEX(L_WKNDVAL,WEEKDAY(U$7,1))=1,"WKND",INDEX(T_LEAVE[LEAVE TYPE],SUMPRODUCT(--(T_LEAVE[EMPLOYEE NAME]=$C32),--(T_LEAVE[START DATE]&lt;=U$7),--(T_LEAVE[END DATE]&gt;=U$7),ROW(T_LEAVE[LEAVE TYPE]))-ROW(T_LEAVE[#Headers]))))))),"")</f>
        <v/>
      </c>
      <c r="V32" s="112" t="str">
        <f t="array" ref="V32">IFERROR(IF(V$7="","NA",IF(V$7&lt;INDEX(T_EMP[From Date],ROW($C32)-ROW($C$7)),"NE",IF(AND(INDEX(T_EMP[TERMINATION DATE],ROW($C32)-ROW($C$7))&gt;0,V$7&gt;INDEX(T_EMP[TERMINATION DATE],ROW($C32)-ROW($C$7))),"NE",IF(NOT(ISERROR(MATCH(V$7,L_HOLS,0))),"H",IF(INDEX(L_WKNDVAL,WEEKDAY(V$7,1))=1,"WKND",INDEX(T_LEAVE[LEAVE TYPE],SUMPRODUCT(--(T_LEAVE[EMPLOYEE NAME]=$C32),--(T_LEAVE[START DATE]&lt;=V$7),--(T_LEAVE[END DATE]&gt;=V$7),ROW(T_LEAVE[LEAVE TYPE]))-ROW(T_LEAVE[#Headers]))))))),"")</f>
        <v/>
      </c>
      <c r="W32" s="112" t="str">
        <f t="array" ref="W32">IFERROR(IF(W$7="","NA",IF(W$7&lt;INDEX(T_EMP[From Date],ROW($C32)-ROW($C$7)),"NE",IF(AND(INDEX(T_EMP[TERMINATION DATE],ROW($C32)-ROW($C$7))&gt;0,W$7&gt;INDEX(T_EMP[TERMINATION DATE],ROW($C32)-ROW($C$7))),"NE",IF(NOT(ISERROR(MATCH(W$7,L_HOLS,0))),"H",IF(INDEX(L_WKNDVAL,WEEKDAY(W$7,1))=1,"WKND",INDEX(T_LEAVE[LEAVE TYPE],SUMPRODUCT(--(T_LEAVE[EMPLOYEE NAME]=$C32),--(T_LEAVE[START DATE]&lt;=W$7),--(T_LEAVE[END DATE]&gt;=W$7),ROW(T_LEAVE[LEAVE TYPE]))-ROW(T_LEAVE[#Headers]))))))),"")</f>
        <v/>
      </c>
      <c r="X32" s="112" t="str">
        <f t="array" ref="X32">IFERROR(IF(X$7="","NA",IF(X$7&lt;INDEX(T_EMP[From Date],ROW($C32)-ROW($C$7)),"NE",IF(AND(INDEX(T_EMP[TERMINATION DATE],ROW($C32)-ROW($C$7))&gt;0,X$7&gt;INDEX(T_EMP[TERMINATION DATE],ROW($C32)-ROW($C$7))),"NE",IF(NOT(ISERROR(MATCH(X$7,L_HOLS,0))),"H",IF(INDEX(L_WKNDVAL,WEEKDAY(X$7,1))=1,"WKND",INDEX(T_LEAVE[LEAVE TYPE],SUMPRODUCT(--(T_LEAVE[EMPLOYEE NAME]=$C32),--(T_LEAVE[START DATE]&lt;=X$7),--(T_LEAVE[END DATE]&gt;=X$7),ROW(T_LEAVE[LEAVE TYPE]))-ROW(T_LEAVE[#Headers]))))))),"")</f>
        <v>WKND</v>
      </c>
      <c r="Y32" s="112" t="str">
        <f t="array" ref="Y32">IFERROR(IF(Y$7="","NA",IF(Y$7&lt;INDEX(T_EMP[From Date],ROW($C32)-ROW($C$7)),"NE",IF(AND(INDEX(T_EMP[TERMINATION DATE],ROW($C32)-ROW($C$7))&gt;0,Y$7&gt;INDEX(T_EMP[TERMINATION DATE],ROW($C32)-ROW($C$7))),"NE",IF(NOT(ISERROR(MATCH(Y$7,L_HOLS,0))),"H",IF(INDEX(L_WKNDVAL,WEEKDAY(Y$7,1))=1,"WKND",INDEX(T_LEAVE[LEAVE TYPE],SUMPRODUCT(--(T_LEAVE[EMPLOYEE NAME]=$C32),--(T_LEAVE[START DATE]&lt;=Y$7),--(T_LEAVE[END DATE]&gt;=Y$7),ROW(T_LEAVE[LEAVE TYPE]))-ROW(T_LEAVE[#Headers]))))))),"")</f>
        <v>WKND</v>
      </c>
      <c r="Z32" s="112" t="str">
        <f t="array" ref="Z32">IFERROR(IF(Z$7="","NA",IF(Z$7&lt;INDEX(T_EMP[From Date],ROW($C32)-ROW($C$7)),"NE",IF(AND(INDEX(T_EMP[TERMINATION DATE],ROW($C32)-ROW($C$7))&gt;0,Z$7&gt;INDEX(T_EMP[TERMINATION DATE],ROW($C32)-ROW($C$7))),"NE",IF(NOT(ISERROR(MATCH(Z$7,L_HOLS,0))),"H",IF(INDEX(L_WKNDVAL,WEEKDAY(Z$7,1))=1,"WKND",INDEX(T_LEAVE[LEAVE TYPE],SUMPRODUCT(--(T_LEAVE[EMPLOYEE NAME]=$C32),--(T_LEAVE[START DATE]&lt;=Z$7),--(T_LEAVE[END DATE]&gt;=Z$7),ROW(T_LEAVE[LEAVE TYPE]))-ROW(T_LEAVE[#Headers]))))))),"")</f>
        <v/>
      </c>
      <c r="AA32" s="112" t="str">
        <f t="array" ref="AA32">IFERROR(IF(AA$7="","NA",IF(AA$7&lt;INDEX(T_EMP[From Date],ROW($C32)-ROW($C$7)),"NE",IF(AND(INDEX(T_EMP[TERMINATION DATE],ROW($C32)-ROW($C$7))&gt;0,AA$7&gt;INDEX(T_EMP[TERMINATION DATE],ROW($C32)-ROW($C$7))),"NE",IF(NOT(ISERROR(MATCH(AA$7,L_HOLS,0))),"H",IF(INDEX(L_WKNDVAL,WEEKDAY(AA$7,1))=1,"WKND",INDEX(T_LEAVE[LEAVE TYPE],SUMPRODUCT(--(T_LEAVE[EMPLOYEE NAME]=$C32),--(T_LEAVE[START DATE]&lt;=AA$7),--(T_LEAVE[END DATE]&gt;=AA$7),ROW(T_LEAVE[LEAVE TYPE]))-ROW(T_LEAVE[#Headers]))))))),"")</f>
        <v/>
      </c>
      <c r="AB32" s="112" t="str">
        <f t="array" ref="AB32">IFERROR(IF(AB$7="","NA",IF(AB$7&lt;INDEX(T_EMP[From Date],ROW($C32)-ROW($C$7)),"NE",IF(AND(INDEX(T_EMP[TERMINATION DATE],ROW($C32)-ROW($C$7))&gt;0,AB$7&gt;INDEX(T_EMP[TERMINATION DATE],ROW($C32)-ROW($C$7))),"NE",IF(NOT(ISERROR(MATCH(AB$7,L_HOLS,0))),"H",IF(INDEX(L_WKNDVAL,WEEKDAY(AB$7,1))=1,"WKND",INDEX(T_LEAVE[LEAVE TYPE],SUMPRODUCT(--(T_LEAVE[EMPLOYEE NAME]=$C32),--(T_LEAVE[START DATE]&lt;=AB$7),--(T_LEAVE[END DATE]&gt;=AB$7),ROW(T_LEAVE[LEAVE TYPE]))-ROW(T_LEAVE[#Headers]))))))),"")</f>
        <v/>
      </c>
      <c r="AC32" s="112" t="str">
        <f t="array" ref="AC32">IFERROR(IF(AC$7="","NA",IF(AC$7&lt;INDEX(T_EMP[From Date],ROW($C32)-ROW($C$7)),"NE",IF(AND(INDEX(T_EMP[TERMINATION DATE],ROW($C32)-ROW($C$7))&gt;0,AC$7&gt;INDEX(T_EMP[TERMINATION DATE],ROW($C32)-ROW($C$7))),"NE",IF(NOT(ISERROR(MATCH(AC$7,L_HOLS,0))),"H",IF(INDEX(L_WKNDVAL,WEEKDAY(AC$7,1))=1,"WKND",INDEX(T_LEAVE[LEAVE TYPE],SUMPRODUCT(--(T_LEAVE[EMPLOYEE NAME]=$C32),--(T_LEAVE[START DATE]&lt;=AC$7),--(T_LEAVE[END DATE]&gt;=AC$7),ROW(T_LEAVE[LEAVE TYPE]))-ROW(T_LEAVE[#Headers]))))))),"")</f>
        <v/>
      </c>
      <c r="AD32" s="112" t="str">
        <f t="array" ref="AD32">IFERROR(IF(AD$7="","NA",IF(AD$7&lt;INDEX(T_EMP[From Date],ROW($C32)-ROW($C$7)),"NE",IF(AND(INDEX(T_EMP[TERMINATION DATE],ROW($C32)-ROW($C$7))&gt;0,AD$7&gt;INDEX(T_EMP[TERMINATION DATE],ROW($C32)-ROW($C$7))),"NE",IF(NOT(ISERROR(MATCH(AD$7,L_HOLS,0))),"H",IF(INDEX(L_WKNDVAL,WEEKDAY(AD$7,1))=1,"WKND",INDEX(T_LEAVE[LEAVE TYPE],SUMPRODUCT(--(T_LEAVE[EMPLOYEE NAME]=$C32),--(T_LEAVE[START DATE]&lt;=AD$7),--(T_LEAVE[END DATE]&gt;=AD$7),ROW(T_LEAVE[LEAVE TYPE]))-ROW(T_LEAVE[#Headers]))))))),"")</f>
        <v/>
      </c>
      <c r="AE32" s="112" t="str">
        <f t="array" ref="AE32">IFERROR(IF(AE$7="","NA",IF(AE$7&lt;INDEX(T_EMP[From Date],ROW($C32)-ROW($C$7)),"NE",IF(AND(INDEX(T_EMP[TERMINATION DATE],ROW($C32)-ROW($C$7))&gt;0,AE$7&gt;INDEX(T_EMP[TERMINATION DATE],ROW($C32)-ROW($C$7))),"NE",IF(NOT(ISERROR(MATCH(AE$7,L_HOLS,0))),"H",IF(INDEX(L_WKNDVAL,WEEKDAY(AE$7,1))=1,"WKND",INDEX(T_LEAVE[LEAVE TYPE],SUMPRODUCT(--(T_LEAVE[EMPLOYEE NAME]=$C32),--(T_LEAVE[START DATE]&lt;=AE$7),--(T_LEAVE[END DATE]&gt;=AE$7),ROW(T_LEAVE[LEAVE TYPE]))-ROW(T_LEAVE[#Headers]))))))),"")</f>
        <v>WKND</v>
      </c>
      <c r="AF32" s="112" t="str">
        <f t="array" ref="AF32">IFERROR(IF(AF$7="","NA",IF(AF$7&lt;INDEX(T_EMP[From Date],ROW($C32)-ROW($C$7)),"NE",IF(AND(INDEX(T_EMP[TERMINATION DATE],ROW($C32)-ROW($C$7))&gt;0,AF$7&gt;INDEX(T_EMP[TERMINATION DATE],ROW($C32)-ROW($C$7))),"NE",IF(NOT(ISERROR(MATCH(AF$7,L_HOLS,0))),"H",IF(INDEX(L_WKNDVAL,WEEKDAY(AF$7,1))=1,"WKND",INDEX(T_LEAVE[LEAVE TYPE],SUMPRODUCT(--(T_LEAVE[EMPLOYEE NAME]=$C32),--(T_LEAVE[START DATE]&lt;=AF$7),--(T_LEAVE[END DATE]&gt;=AF$7),ROW(T_LEAVE[LEAVE TYPE]))-ROW(T_LEAVE[#Headers]))))))),"")</f>
        <v>WKND</v>
      </c>
      <c r="AG32" s="112" t="str">
        <f t="array" ref="AG32">IFERROR(IF(AG$7="","NA",IF(AG$7&lt;INDEX(T_EMP[From Date],ROW($C32)-ROW($C$7)),"NE",IF(AND(INDEX(T_EMP[TERMINATION DATE],ROW($C32)-ROW($C$7))&gt;0,AG$7&gt;INDEX(T_EMP[TERMINATION DATE],ROW($C32)-ROW($C$7))),"NE",IF(NOT(ISERROR(MATCH(AG$7,L_HOLS,0))),"H",IF(INDEX(L_WKNDVAL,WEEKDAY(AG$7,1))=1,"WKND",INDEX(T_LEAVE[LEAVE TYPE],SUMPRODUCT(--(T_LEAVE[EMPLOYEE NAME]=$C32),--(T_LEAVE[START DATE]&lt;=AG$7),--(T_LEAVE[END DATE]&gt;=AG$7),ROW(T_LEAVE[LEAVE TYPE]))-ROW(T_LEAVE[#Headers]))))))),"")</f>
        <v/>
      </c>
      <c r="AH32" s="112" t="str">
        <f t="array" ref="AH32">IFERROR(IF(AH$7="","NA",IF(AH$7&lt;INDEX(T_EMP[From Date],ROW($C32)-ROW($C$7)),"NE",IF(AND(INDEX(T_EMP[TERMINATION DATE],ROW($C32)-ROW($C$7))&gt;0,AH$7&gt;INDEX(T_EMP[TERMINATION DATE],ROW($C32)-ROW($C$7))),"NE",IF(NOT(ISERROR(MATCH(AH$7,L_HOLS,0))),"H",IF(INDEX(L_WKNDVAL,WEEKDAY(AH$7,1))=1,"WKND",INDEX(T_LEAVE[LEAVE TYPE],SUMPRODUCT(--(T_LEAVE[EMPLOYEE NAME]=$C32),--(T_LEAVE[START DATE]&lt;=AH$7),--(T_LEAVE[END DATE]&gt;=AH$7),ROW(T_LEAVE[LEAVE TYPE]))-ROW(T_LEAVE[#Headers]))))))),"")</f>
        <v/>
      </c>
      <c r="AI32" s="87"/>
      <c r="AJ32" s="106">
        <f>IF(OR($C32="",AJ$7=""),"",COUNTIFS($D32:$AH32,AJ$7)*INDEX(T_LEAVETYPE[DAY VALUE],1))</f>
        <v>0</v>
      </c>
      <c r="AK32" s="106">
        <f>IF(OR($C32="",AK$7=""),"",COUNTIFS($D32:$AH32,AK$7)*INDEX(T_LEAVETYPE[DAY VALUE],2))</f>
        <v>0</v>
      </c>
      <c r="AL32" s="106">
        <f>IF(OR($C32="",AL$7=""),"",COUNTIFS($D32:$AH32,AL$7)*INDEX(T_LEAVETYPE[DAY VALUE],3))</f>
        <v>0</v>
      </c>
      <c r="AM32" s="106">
        <f>IF(OR($C32="",AM$7=""),"",COUNTIFS($D32:$AH32,AM$7)*INDEX(T_LEAVETYPE[DAY VALUE],4))</f>
        <v>0</v>
      </c>
      <c r="AN32" s="107">
        <f>IF(OR($C32="",AN$7=""),"",COUNTIFS($D32:$AH32,AN$7)*INDEX(T_LEAVETYPE[DAY VALUE],5))</f>
        <v>0</v>
      </c>
      <c r="AO32" s="113">
        <f t="shared" ref="AO32:AO36" si="4">IF(C32="","",SUM(AJ32:AN32))</f>
        <v>0</v>
      </c>
      <c r="AP32" s="114">
        <f t="shared" si="3"/>
        <v>22</v>
      </c>
    </row>
    <row r="33" spans="3:42" x14ac:dyDescent="0.25">
      <c r="C33" s="104" t="str">
        <f>IFERROR(INDEX(T_EMP[EMPLOYEE NAME],ROW(C33)-ROW($C$7)),"")</f>
        <v>Employee26</v>
      </c>
      <c r="D33" s="115" t="str">
        <f t="array" ref="D33">IFERROR(IF(D$7="","NA",IF(D$7&lt;INDEX(T_EMP[From Date],ROW($C33)-ROW($C$7)),"NE",IF(AND(INDEX(T_EMP[TERMINATION DATE],ROW($C33)-ROW($C$7))&gt;0,D$7&gt;INDEX(T_EMP[TERMINATION DATE],ROW($C33)-ROW($C$7))),"NE",IF(NOT(ISERROR(MATCH(D$7,L_HOLS,0))),"H",IF(INDEX(L_WKNDVAL,WEEKDAY(D$7,1))=1,"WKND",INDEX(T_LEAVE[LEAVE TYPE],SUMPRODUCT(--(T_LEAVE[EMPLOYEE NAME]=$C33),--(T_LEAVE[START DATE]&lt;=D$7),--(T_LEAVE[END DATE]&gt;=D$7),ROW(T_LEAVE[LEAVE TYPE]))-ROW(T_LEAVE[#Headers]))))))),"")</f>
        <v>WKND</v>
      </c>
      <c r="E33" s="112" t="str">
        <f t="array" ref="E33">IFERROR(IF(E$7="","NA",IF(E$7&lt;INDEX(T_EMP[From Date],ROW($C33)-ROW($C$7)),"NE",IF(AND(INDEX(T_EMP[TERMINATION DATE],ROW($C33)-ROW($C$7))&gt;0,E$7&gt;INDEX(T_EMP[TERMINATION DATE],ROW($C33)-ROW($C$7))),"NE",IF(NOT(ISERROR(MATCH(E$7,L_HOLS,0))),"H",IF(INDEX(L_WKNDVAL,WEEKDAY(E$7,1))=1,"WKND",INDEX(T_LEAVE[LEAVE TYPE],SUMPRODUCT(--(T_LEAVE[EMPLOYEE NAME]=$C33),--(T_LEAVE[START DATE]&lt;=E$7),--(T_LEAVE[END DATE]&gt;=E$7),ROW(T_LEAVE[LEAVE TYPE]))-ROW(T_LEAVE[#Headers]))))))),"")</f>
        <v/>
      </c>
      <c r="F33" s="112" t="str">
        <f t="array" ref="F33">IFERROR(IF(F$7="","NA",IF(F$7&lt;INDEX(T_EMP[From Date],ROW($C33)-ROW($C$7)),"NE",IF(AND(INDEX(T_EMP[TERMINATION DATE],ROW($C33)-ROW($C$7))&gt;0,F$7&gt;INDEX(T_EMP[TERMINATION DATE],ROW($C33)-ROW($C$7))),"NE",IF(NOT(ISERROR(MATCH(F$7,L_HOLS,0))),"H",IF(INDEX(L_WKNDVAL,WEEKDAY(F$7,1))=1,"WKND",INDEX(T_LEAVE[LEAVE TYPE],SUMPRODUCT(--(T_LEAVE[EMPLOYEE NAME]=$C33),--(T_LEAVE[START DATE]&lt;=F$7),--(T_LEAVE[END DATE]&gt;=F$7),ROW(T_LEAVE[LEAVE TYPE]))-ROW(T_LEAVE[#Headers]))))))),"")</f>
        <v/>
      </c>
      <c r="G33" s="112" t="str">
        <f t="array" ref="G33">IFERROR(IF(G$7="","NA",IF(G$7&lt;INDEX(T_EMP[From Date],ROW($C33)-ROW($C$7)),"NE",IF(AND(INDEX(T_EMP[TERMINATION DATE],ROW($C33)-ROW($C$7))&gt;0,G$7&gt;INDEX(T_EMP[TERMINATION DATE],ROW($C33)-ROW($C$7))),"NE",IF(NOT(ISERROR(MATCH(G$7,L_HOLS,0))),"H",IF(INDEX(L_WKNDVAL,WEEKDAY(G$7,1))=1,"WKND",INDEX(T_LEAVE[LEAVE TYPE],SUMPRODUCT(--(T_LEAVE[EMPLOYEE NAME]=$C33),--(T_LEAVE[START DATE]&lt;=G$7),--(T_LEAVE[END DATE]&gt;=G$7),ROW(T_LEAVE[LEAVE TYPE]))-ROW(T_LEAVE[#Headers]))))))),"")</f>
        <v/>
      </c>
      <c r="H33" s="112" t="str">
        <f t="array" ref="H33">IFERROR(IF(H$7="","NA",IF(H$7&lt;INDEX(T_EMP[From Date],ROW($C33)-ROW($C$7)),"NE",IF(AND(INDEX(T_EMP[TERMINATION DATE],ROW($C33)-ROW($C$7))&gt;0,H$7&gt;INDEX(T_EMP[TERMINATION DATE],ROW($C33)-ROW($C$7))),"NE",IF(NOT(ISERROR(MATCH(H$7,L_HOLS,0))),"H",IF(INDEX(L_WKNDVAL,WEEKDAY(H$7,1))=1,"WKND",INDEX(T_LEAVE[LEAVE TYPE],SUMPRODUCT(--(T_LEAVE[EMPLOYEE NAME]=$C33),--(T_LEAVE[START DATE]&lt;=H$7),--(T_LEAVE[END DATE]&gt;=H$7),ROW(T_LEAVE[LEAVE TYPE]))-ROW(T_LEAVE[#Headers]))))))),"")</f>
        <v/>
      </c>
      <c r="I33" s="112" t="str">
        <f t="array" ref="I33">IFERROR(IF(I$7="","NA",IF(I$7&lt;INDEX(T_EMP[From Date],ROW($C33)-ROW($C$7)),"NE",IF(AND(INDEX(T_EMP[TERMINATION DATE],ROW($C33)-ROW($C$7))&gt;0,I$7&gt;INDEX(T_EMP[TERMINATION DATE],ROW($C33)-ROW($C$7))),"NE",IF(NOT(ISERROR(MATCH(I$7,L_HOLS,0))),"H",IF(INDEX(L_WKNDVAL,WEEKDAY(I$7,1))=1,"WKND",INDEX(T_LEAVE[LEAVE TYPE],SUMPRODUCT(--(T_LEAVE[EMPLOYEE NAME]=$C33),--(T_LEAVE[START DATE]&lt;=I$7),--(T_LEAVE[END DATE]&gt;=I$7),ROW(T_LEAVE[LEAVE TYPE]))-ROW(T_LEAVE[#Headers]))))))),"")</f>
        <v/>
      </c>
      <c r="J33" s="112" t="str">
        <f t="array" ref="J33">IFERROR(IF(J$7="","NA",IF(J$7&lt;INDEX(T_EMP[From Date],ROW($C33)-ROW($C$7)),"NE",IF(AND(INDEX(T_EMP[TERMINATION DATE],ROW($C33)-ROW($C$7))&gt;0,J$7&gt;INDEX(T_EMP[TERMINATION DATE],ROW($C33)-ROW($C$7))),"NE",IF(NOT(ISERROR(MATCH(J$7,L_HOLS,0))),"H",IF(INDEX(L_WKNDVAL,WEEKDAY(J$7,1))=1,"WKND",INDEX(T_LEAVE[LEAVE TYPE],SUMPRODUCT(--(T_LEAVE[EMPLOYEE NAME]=$C33),--(T_LEAVE[START DATE]&lt;=J$7),--(T_LEAVE[END DATE]&gt;=J$7),ROW(T_LEAVE[LEAVE TYPE]))-ROW(T_LEAVE[#Headers]))))))),"")</f>
        <v>WKND</v>
      </c>
      <c r="K33" s="112" t="str">
        <f t="array" ref="K33">IFERROR(IF(K$7="","NA",IF(K$7&lt;INDEX(T_EMP[From Date],ROW($C33)-ROW($C$7)),"NE",IF(AND(INDEX(T_EMP[TERMINATION DATE],ROW($C33)-ROW($C$7))&gt;0,K$7&gt;INDEX(T_EMP[TERMINATION DATE],ROW($C33)-ROW($C$7))),"NE",IF(NOT(ISERROR(MATCH(K$7,L_HOLS,0))),"H",IF(INDEX(L_WKNDVAL,WEEKDAY(K$7,1))=1,"WKND",INDEX(T_LEAVE[LEAVE TYPE],SUMPRODUCT(--(T_LEAVE[EMPLOYEE NAME]=$C33),--(T_LEAVE[START DATE]&lt;=K$7),--(T_LEAVE[END DATE]&gt;=K$7),ROW(T_LEAVE[LEAVE TYPE]))-ROW(T_LEAVE[#Headers]))))))),"")</f>
        <v>WKND</v>
      </c>
      <c r="L33" s="112" t="str">
        <f t="array" ref="L33">IFERROR(IF(L$7="","NA",IF(L$7&lt;INDEX(T_EMP[From Date],ROW($C33)-ROW($C$7)),"NE",IF(AND(INDEX(T_EMP[TERMINATION DATE],ROW($C33)-ROW($C$7))&gt;0,L$7&gt;INDEX(T_EMP[TERMINATION DATE],ROW($C33)-ROW($C$7))),"NE",IF(NOT(ISERROR(MATCH(L$7,L_HOLS,0))),"H",IF(INDEX(L_WKNDVAL,WEEKDAY(L$7,1))=1,"WKND",INDEX(T_LEAVE[LEAVE TYPE],SUMPRODUCT(--(T_LEAVE[EMPLOYEE NAME]=$C33),--(T_LEAVE[START DATE]&lt;=L$7),--(T_LEAVE[END DATE]&gt;=L$7),ROW(T_LEAVE[LEAVE TYPE]))-ROW(T_LEAVE[#Headers]))))))),"")</f>
        <v/>
      </c>
      <c r="M33" s="112" t="str">
        <f t="array" ref="M33">IFERROR(IF(M$7="","NA",IF(M$7&lt;INDEX(T_EMP[From Date],ROW($C33)-ROW($C$7)),"NE",IF(AND(INDEX(T_EMP[TERMINATION DATE],ROW($C33)-ROW($C$7))&gt;0,M$7&gt;INDEX(T_EMP[TERMINATION DATE],ROW($C33)-ROW($C$7))),"NE",IF(NOT(ISERROR(MATCH(M$7,L_HOLS,0))),"H",IF(INDEX(L_WKNDVAL,WEEKDAY(M$7,1))=1,"WKND",INDEX(T_LEAVE[LEAVE TYPE],SUMPRODUCT(--(T_LEAVE[EMPLOYEE NAME]=$C33),--(T_LEAVE[START DATE]&lt;=M$7),--(T_LEAVE[END DATE]&gt;=M$7),ROW(T_LEAVE[LEAVE TYPE]))-ROW(T_LEAVE[#Headers]))))))),"")</f>
        <v/>
      </c>
      <c r="N33" s="112" t="str">
        <f t="array" ref="N33">IFERROR(IF(N$7="","NA",IF(N$7&lt;INDEX(T_EMP[From Date],ROW($C33)-ROW($C$7)),"NE",IF(AND(INDEX(T_EMP[TERMINATION DATE],ROW($C33)-ROW($C$7))&gt;0,N$7&gt;INDEX(T_EMP[TERMINATION DATE],ROW($C33)-ROW($C$7))),"NE",IF(NOT(ISERROR(MATCH(N$7,L_HOLS,0))),"H",IF(INDEX(L_WKNDVAL,WEEKDAY(N$7,1))=1,"WKND",INDEX(T_LEAVE[LEAVE TYPE],SUMPRODUCT(--(T_LEAVE[EMPLOYEE NAME]=$C33),--(T_LEAVE[START DATE]&lt;=N$7),--(T_LEAVE[END DATE]&gt;=N$7),ROW(T_LEAVE[LEAVE TYPE]))-ROW(T_LEAVE[#Headers]))))))),"")</f>
        <v/>
      </c>
      <c r="O33" s="112" t="str">
        <f t="array" ref="O33">IFERROR(IF(O$7="","NA",IF(O$7&lt;INDEX(T_EMP[From Date],ROW($C33)-ROW($C$7)),"NE",IF(AND(INDEX(T_EMP[TERMINATION DATE],ROW($C33)-ROW($C$7))&gt;0,O$7&gt;INDEX(T_EMP[TERMINATION DATE],ROW($C33)-ROW($C$7))),"NE",IF(NOT(ISERROR(MATCH(O$7,L_HOLS,0))),"H",IF(INDEX(L_WKNDVAL,WEEKDAY(O$7,1))=1,"WKND",INDEX(T_LEAVE[LEAVE TYPE],SUMPRODUCT(--(T_LEAVE[EMPLOYEE NAME]=$C33),--(T_LEAVE[START DATE]&lt;=O$7),--(T_LEAVE[END DATE]&gt;=O$7),ROW(T_LEAVE[LEAVE TYPE]))-ROW(T_LEAVE[#Headers]))))))),"")</f>
        <v/>
      </c>
      <c r="P33" s="112" t="str">
        <f t="array" ref="P33">IFERROR(IF(P$7="","NA",IF(P$7&lt;INDEX(T_EMP[From Date],ROW($C33)-ROW($C$7)),"NE",IF(AND(INDEX(T_EMP[TERMINATION DATE],ROW($C33)-ROW($C$7))&gt;0,P$7&gt;INDEX(T_EMP[TERMINATION DATE],ROW($C33)-ROW($C$7))),"NE",IF(NOT(ISERROR(MATCH(P$7,L_HOLS,0))),"H",IF(INDEX(L_WKNDVAL,WEEKDAY(P$7,1))=1,"WKND",INDEX(T_LEAVE[LEAVE TYPE],SUMPRODUCT(--(T_LEAVE[EMPLOYEE NAME]=$C33),--(T_LEAVE[START DATE]&lt;=P$7),--(T_LEAVE[END DATE]&gt;=P$7),ROW(T_LEAVE[LEAVE TYPE]))-ROW(T_LEAVE[#Headers]))))))),"")</f>
        <v/>
      </c>
      <c r="Q33" s="112" t="str">
        <f t="array" ref="Q33">IFERROR(IF(Q$7="","NA",IF(Q$7&lt;INDEX(T_EMP[From Date],ROW($C33)-ROW($C$7)),"NE",IF(AND(INDEX(T_EMP[TERMINATION DATE],ROW($C33)-ROW($C$7))&gt;0,Q$7&gt;INDEX(T_EMP[TERMINATION DATE],ROW($C33)-ROW($C$7))),"NE",IF(NOT(ISERROR(MATCH(Q$7,L_HOLS,0))),"H",IF(INDEX(L_WKNDVAL,WEEKDAY(Q$7,1))=1,"WKND",INDEX(T_LEAVE[LEAVE TYPE],SUMPRODUCT(--(T_LEAVE[EMPLOYEE NAME]=$C33),--(T_LEAVE[START DATE]&lt;=Q$7),--(T_LEAVE[END DATE]&gt;=Q$7),ROW(T_LEAVE[LEAVE TYPE]))-ROW(T_LEAVE[#Headers]))))))),"")</f>
        <v>WKND</v>
      </c>
      <c r="R33" s="112" t="str">
        <f t="array" ref="R33">IFERROR(IF(R$7="","NA",IF(R$7&lt;INDEX(T_EMP[From Date],ROW($C33)-ROW($C$7)),"NE",IF(AND(INDEX(T_EMP[TERMINATION DATE],ROW($C33)-ROW($C$7))&gt;0,R$7&gt;INDEX(T_EMP[TERMINATION DATE],ROW($C33)-ROW($C$7))),"NE",IF(NOT(ISERROR(MATCH(R$7,L_HOLS,0))),"H",IF(INDEX(L_WKNDVAL,WEEKDAY(R$7,1))=1,"WKND",INDEX(T_LEAVE[LEAVE TYPE],SUMPRODUCT(--(T_LEAVE[EMPLOYEE NAME]=$C33),--(T_LEAVE[START DATE]&lt;=R$7),--(T_LEAVE[END DATE]&gt;=R$7),ROW(T_LEAVE[LEAVE TYPE]))-ROW(T_LEAVE[#Headers]))))))),"")</f>
        <v>WKND</v>
      </c>
      <c r="S33" s="112" t="str">
        <f t="array" ref="S33">IFERROR(IF(S$7="","NA",IF(S$7&lt;INDEX(T_EMP[From Date],ROW($C33)-ROW($C$7)),"NE",IF(AND(INDEX(T_EMP[TERMINATION DATE],ROW($C33)-ROW($C$7))&gt;0,S$7&gt;INDEX(T_EMP[TERMINATION DATE],ROW($C33)-ROW($C$7))),"NE",IF(NOT(ISERROR(MATCH(S$7,L_HOLS,0))),"H",IF(INDEX(L_WKNDVAL,WEEKDAY(S$7,1))=1,"WKND",INDEX(T_LEAVE[LEAVE TYPE],SUMPRODUCT(--(T_LEAVE[EMPLOYEE NAME]=$C33),--(T_LEAVE[START DATE]&lt;=S$7),--(T_LEAVE[END DATE]&gt;=S$7),ROW(T_LEAVE[LEAVE TYPE]))-ROW(T_LEAVE[#Headers]))))))),"")</f>
        <v/>
      </c>
      <c r="T33" s="112" t="str">
        <f t="array" ref="T33">IFERROR(IF(T$7="","NA",IF(T$7&lt;INDEX(T_EMP[From Date],ROW($C33)-ROW($C$7)),"NE",IF(AND(INDEX(T_EMP[TERMINATION DATE],ROW($C33)-ROW($C$7))&gt;0,T$7&gt;INDEX(T_EMP[TERMINATION DATE],ROW($C33)-ROW($C$7))),"NE",IF(NOT(ISERROR(MATCH(T$7,L_HOLS,0))),"H",IF(INDEX(L_WKNDVAL,WEEKDAY(T$7,1))=1,"WKND",INDEX(T_LEAVE[LEAVE TYPE],SUMPRODUCT(--(T_LEAVE[EMPLOYEE NAME]=$C33),--(T_LEAVE[START DATE]&lt;=T$7),--(T_LEAVE[END DATE]&gt;=T$7),ROW(T_LEAVE[LEAVE TYPE]))-ROW(T_LEAVE[#Headers]))))))),"")</f>
        <v/>
      </c>
      <c r="U33" s="112" t="str">
        <f t="array" ref="U33">IFERROR(IF(U$7="","NA",IF(U$7&lt;INDEX(T_EMP[From Date],ROW($C33)-ROW($C$7)),"NE",IF(AND(INDEX(T_EMP[TERMINATION DATE],ROW($C33)-ROW($C$7))&gt;0,U$7&gt;INDEX(T_EMP[TERMINATION DATE],ROW($C33)-ROW($C$7))),"NE",IF(NOT(ISERROR(MATCH(U$7,L_HOLS,0))),"H",IF(INDEX(L_WKNDVAL,WEEKDAY(U$7,1))=1,"WKND",INDEX(T_LEAVE[LEAVE TYPE],SUMPRODUCT(--(T_LEAVE[EMPLOYEE NAME]=$C33),--(T_LEAVE[START DATE]&lt;=U$7),--(T_LEAVE[END DATE]&gt;=U$7),ROW(T_LEAVE[LEAVE TYPE]))-ROW(T_LEAVE[#Headers]))))))),"")</f>
        <v/>
      </c>
      <c r="V33" s="112" t="str">
        <f t="array" ref="V33">IFERROR(IF(V$7="","NA",IF(V$7&lt;INDEX(T_EMP[From Date],ROW($C33)-ROW($C$7)),"NE",IF(AND(INDEX(T_EMP[TERMINATION DATE],ROW($C33)-ROW($C$7))&gt;0,V$7&gt;INDEX(T_EMP[TERMINATION DATE],ROW($C33)-ROW($C$7))),"NE",IF(NOT(ISERROR(MATCH(V$7,L_HOLS,0))),"H",IF(INDEX(L_WKNDVAL,WEEKDAY(V$7,1))=1,"WKND",INDEX(T_LEAVE[LEAVE TYPE],SUMPRODUCT(--(T_LEAVE[EMPLOYEE NAME]=$C33),--(T_LEAVE[START DATE]&lt;=V$7),--(T_LEAVE[END DATE]&gt;=V$7),ROW(T_LEAVE[LEAVE TYPE]))-ROW(T_LEAVE[#Headers]))))))),"")</f>
        <v/>
      </c>
      <c r="W33" s="112" t="str">
        <f t="array" ref="W33">IFERROR(IF(W$7="","NA",IF(W$7&lt;INDEX(T_EMP[From Date],ROW($C33)-ROW($C$7)),"NE",IF(AND(INDEX(T_EMP[TERMINATION DATE],ROW($C33)-ROW($C$7))&gt;0,W$7&gt;INDEX(T_EMP[TERMINATION DATE],ROW($C33)-ROW($C$7))),"NE",IF(NOT(ISERROR(MATCH(W$7,L_HOLS,0))),"H",IF(INDEX(L_WKNDVAL,WEEKDAY(W$7,1))=1,"WKND",INDEX(T_LEAVE[LEAVE TYPE],SUMPRODUCT(--(T_LEAVE[EMPLOYEE NAME]=$C33),--(T_LEAVE[START DATE]&lt;=W$7),--(T_LEAVE[END DATE]&gt;=W$7),ROW(T_LEAVE[LEAVE TYPE]))-ROW(T_LEAVE[#Headers]))))))),"")</f>
        <v/>
      </c>
      <c r="X33" s="112" t="str">
        <f t="array" ref="X33">IFERROR(IF(X$7="","NA",IF(X$7&lt;INDEX(T_EMP[From Date],ROW($C33)-ROW($C$7)),"NE",IF(AND(INDEX(T_EMP[TERMINATION DATE],ROW($C33)-ROW($C$7))&gt;0,X$7&gt;INDEX(T_EMP[TERMINATION DATE],ROW($C33)-ROW($C$7))),"NE",IF(NOT(ISERROR(MATCH(X$7,L_HOLS,0))),"H",IF(INDEX(L_WKNDVAL,WEEKDAY(X$7,1))=1,"WKND",INDEX(T_LEAVE[LEAVE TYPE],SUMPRODUCT(--(T_LEAVE[EMPLOYEE NAME]=$C33),--(T_LEAVE[START DATE]&lt;=X$7),--(T_LEAVE[END DATE]&gt;=X$7),ROW(T_LEAVE[LEAVE TYPE]))-ROW(T_LEAVE[#Headers]))))))),"")</f>
        <v>WKND</v>
      </c>
      <c r="Y33" s="112" t="str">
        <f t="array" ref="Y33">IFERROR(IF(Y$7="","NA",IF(Y$7&lt;INDEX(T_EMP[From Date],ROW($C33)-ROW($C$7)),"NE",IF(AND(INDEX(T_EMP[TERMINATION DATE],ROW($C33)-ROW($C$7))&gt;0,Y$7&gt;INDEX(T_EMP[TERMINATION DATE],ROW($C33)-ROW($C$7))),"NE",IF(NOT(ISERROR(MATCH(Y$7,L_HOLS,0))),"H",IF(INDEX(L_WKNDVAL,WEEKDAY(Y$7,1))=1,"WKND",INDEX(T_LEAVE[LEAVE TYPE],SUMPRODUCT(--(T_LEAVE[EMPLOYEE NAME]=$C33),--(T_LEAVE[START DATE]&lt;=Y$7),--(T_LEAVE[END DATE]&gt;=Y$7),ROW(T_LEAVE[LEAVE TYPE]))-ROW(T_LEAVE[#Headers]))))))),"")</f>
        <v>WKND</v>
      </c>
      <c r="Z33" s="112" t="str">
        <f t="array" ref="Z33">IFERROR(IF(Z$7="","NA",IF(Z$7&lt;INDEX(T_EMP[From Date],ROW($C33)-ROW($C$7)),"NE",IF(AND(INDEX(T_EMP[TERMINATION DATE],ROW($C33)-ROW($C$7))&gt;0,Z$7&gt;INDEX(T_EMP[TERMINATION DATE],ROW($C33)-ROW($C$7))),"NE",IF(NOT(ISERROR(MATCH(Z$7,L_HOLS,0))),"H",IF(INDEX(L_WKNDVAL,WEEKDAY(Z$7,1))=1,"WKND",INDEX(T_LEAVE[LEAVE TYPE],SUMPRODUCT(--(T_LEAVE[EMPLOYEE NAME]=$C33),--(T_LEAVE[START DATE]&lt;=Z$7),--(T_LEAVE[END DATE]&gt;=Z$7),ROW(T_LEAVE[LEAVE TYPE]))-ROW(T_LEAVE[#Headers]))))))),"")</f>
        <v/>
      </c>
      <c r="AA33" s="112" t="str">
        <f t="array" ref="AA33">IFERROR(IF(AA$7="","NA",IF(AA$7&lt;INDEX(T_EMP[From Date],ROW($C33)-ROW($C$7)),"NE",IF(AND(INDEX(T_EMP[TERMINATION DATE],ROW($C33)-ROW($C$7))&gt;0,AA$7&gt;INDEX(T_EMP[TERMINATION DATE],ROW($C33)-ROW($C$7))),"NE",IF(NOT(ISERROR(MATCH(AA$7,L_HOLS,0))),"H",IF(INDEX(L_WKNDVAL,WEEKDAY(AA$7,1))=1,"WKND",INDEX(T_LEAVE[LEAVE TYPE],SUMPRODUCT(--(T_LEAVE[EMPLOYEE NAME]=$C33),--(T_LEAVE[START DATE]&lt;=AA$7),--(T_LEAVE[END DATE]&gt;=AA$7),ROW(T_LEAVE[LEAVE TYPE]))-ROW(T_LEAVE[#Headers]))))))),"")</f>
        <v/>
      </c>
      <c r="AB33" s="112" t="str">
        <f t="array" ref="AB33">IFERROR(IF(AB$7="","NA",IF(AB$7&lt;INDEX(T_EMP[From Date],ROW($C33)-ROW($C$7)),"NE",IF(AND(INDEX(T_EMP[TERMINATION DATE],ROW($C33)-ROW($C$7))&gt;0,AB$7&gt;INDEX(T_EMP[TERMINATION DATE],ROW($C33)-ROW($C$7))),"NE",IF(NOT(ISERROR(MATCH(AB$7,L_HOLS,0))),"H",IF(INDEX(L_WKNDVAL,WEEKDAY(AB$7,1))=1,"WKND",INDEX(T_LEAVE[LEAVE TYPE],SUMPRODUCT(--(T_LEAVE[EMPLOYEE NAME]=$C33),--(T_LEAVE[START DATE]&lt;=AB$7),--(T_LEAVE[END DATE]&gt;=AB$7),ROW(T_LEAVE[LEAVE TYPE]))-ROW(T_LEAVE[#Headers]))))))),"")</f>
        <v/>
      </c>
      <c r="AC33" s="112" t="str">
        <f t="array" ref="AC33">IFERROR(IF(AC$7="","NA",IF(AC$7&lt;INDEX(T_EMP[From Date],ROW($C33)-ROW($C$7)),"NE",IF(AND(INDEX(T_EMP[TERMINATION DATE],ROW($C33)-ROW($C$7))&gt;0,AC$7&gt;INDEX(T_EMP[TERMINATION DATE],ROW($C33)-ROW($C$7))),"NE",IF(NOT(ISERROR(MATCH(AC$7,L_HOLS,0))),"H",IF(INDEX(L_WKNDVAL,WEEKDAY(AC$7,1))=1,"WKND",INDEX(T_LEAVE[LEAVE TYPE],SUMPRODUCT(--(T_LEAVE[EMPLOYEE NAME]=$C33),--(T_LEAVE[START DATE]&lt;=AC$7),--(T_LEAVE[END DATE]&gt;=AC$7),ROW(T_LEAVE[LEAVE TYPE]))-ROW(T_LEAVE[#Headers]))))))),"")</f>
        <v/>
      </c>
      <c r="AD33" s="112" t="str">
        <f t="array" ref="AD33">IFERROR(IF(AD$7="","NA",IF(AD$7&lt;INDEX(T_EMP[From Date],ROW($C33)-ROW($C$7)),"NE",IF(AND(INDEX(T_EMP[TERMINATION DATE],ROW($C33)-ROW($C$7))&gt;0,AD$7&gt;INDEX(T_EMP[TERMINATION DATE],ROW($C33)-ROW($C$7))),"NE",IF(NOT(ISERROR(MATCH(AD$7,L_HOLS,0))),"H",IF(INDEX(L_WKNDVAL,WEEKDAY(AD$7,1))=1,"WKND",INDEX(T_LEAVE[LEAVE TYPE],SUMPRODUCT(--(T_LEAVE[EMPLOYEE NAME]=$C33),--(T_LEAVE[START DATE]&lt;=AD$7),--(T_LEAVE[END DATE]&gt;=AD$7),ROW(T_LEAVE[LEAVE TYPE]))-ROW(T_LEAVE[#Headers]))))))),"")</f>
        <v/>
      </c>
      <c r="AE33" s="112" t="str">
        <f t="array" ref="AE33">IFERROR(IF(AE$7="","NA",IF(AE$7&lt;INDEX(T_EMP[From Date],ROW($C33)-ROW($C$7)),"NE",IF(AND(INDEX(T_EMP[TERMINATION DATE],ROW($C33)-ROW($C$7))&gt;0,AE$7&gt;INDEX(T_EMP[TERMINATION DATE],ROW($C33)-ROW($C$7))),"NE",IF(NOT(ISERROR(MATCH(AE$7,L_HOLS,0))),"H",IF(INDEX(L_WKNDVAL,WEEKDAY(AE$7,1))=1,"WKND",INDEX(T_LEAVE[LEAVE TYPE],SUMPRODUCT(--(T_LEAVE[EMPLOYEE NAME]=$C33),--(T_LEAVE[START DATE]&lt;=AE$7),--(T_LEAVE[END DATE]&gt;=AE$7),ROW(T_LEAVE[LEAVE TYPE]))-ROW(T_LEAVE[#Headers]))))))),"")</f>
        <v>WKND</v>
      </c>
      <c r="AF33" s="112" t="str">
        <f t="array" ref="AF33">IFERROR(IF(AF$7="","NA",IF(AF$7&lt;INDEX(T_EMP[From Date],ROW($C33)-ROW($C$7)),"NE",IF(AND(INDEX(T_EMP[TERMINATION DATE],ROW($C33)-ROW($C$7))&gt;0,AF$7&gt;INDEX(T_EMP[TERMINATION DATE],ROW($C33)-ROW($C$7))),"NE",IF(NOT(ISERROR(MATCH(AF$7,L_HOLS,0))),"H",IF(INDEX(L_WKNDVAL,WEEKDAY(AF$7,1))=1,"WKND",INDEX(T_LEAVE[LEAVE TYPE],SUMPRODUCT(--(T_LEAVE[EMPLOYEE NAME]=$C33),--(T_LEAVE[START DATE]&lt;=AF$7),--(T_LEAVE[END DATE]&gt;=AF$7),ROW(T_LEAVE[LEAVE TYPE]))-ROW(T_LEAVE[#Headers]))))))),"")</f>
        <v>WKND</v>
      </c>
      <c r="AG33" s="112" t="str">
        <f t="array" ref="AG33">IFERROR(IF(AG$7="","NA",IF(AG$7&lt;INDEX(T_EMP[From Date],ROW($C33)-ROW($C$7)),"NE",IF(AND(INDEX(T_EMP[TERMINATION DATE],ROW($C33)-ROW($C$7))&gt;0,AG$7&gt;INDEX(T_EMP[TERMINATION DATE],ROW($C33)-ROW($C$7))),"NE",IF(NOT(ISERROR(MATCH(AG$7,L_HOLS,0))),"H",IF(INDEX(L_WKNDVAL,WEEKDAY(AG$7,1))=1,"WKND",INDEX(T_LEAVE[LEAVE TYPE],SUMPRODUCT(--(T_LEAVE[EMPLOYEE NAME]=$C33),--(T_LEAVE[START DATE]&lt;=AG$7),--(T_LEAVE[END DATE]&gt;=AG$7),ROW(T_LEAVE[LEAVE TYPE]))-ROW(T_LEAVE[#Headers]))))))),"")</f>
        <v/>
      </c>
      <c r="AH33" s="112" t="str">
        <f t="array" ref="AH33">IFERROR(IF(AH$7="","NA",IF(AH$7&lt;INDEX(T_EMP[From Date],ROW($C33)-ROW($C$7)),"NE",IF(AND(INDEX(T_EMP[TERMINATION DATE],ROW($C33)-ROW($C$7))&gt;0,AH$7&gt;INDEX(T_EMP[TERMINATION DATE],ROW($C33)-ROW($C$7))),"NE",IF(NOT(ISERROR(MATCH(AH$7,L_HOLS,0))),"H",IF(INDEX(L_WKNDVAL,WEEKDAY(AH$7,1))=1,"WKND",INDEX(T_LEAVE[LEAVE TYPE],SUMPRODUCT(--(T_LEAVE[EMPLOYEE NAME]=$C33),--(T_LEAVE[START DATE]&lt;=AH$7),--(T_LEAVE[END DATE]&gt;=AH$7),ROW(T_LEAVE[LEAVE TYPE]))-ROW(T_LEAVE[#Headers]))))))),"")</f>
        <v/>
      </c>
      <c r="AI33" s="87"/>
      <c r="AJ33" s="106">
        <f>IF(OR($C33="",AJ$7=""),"",COUNTIFS($D33:$AH33,AJ$7)*INDEX(T_LEAVETYPE[DAY VALUE],1))</f>
        <v>0</v>
      </c>
      <c r="AK33" s="106">
        <f>IF(OR($C33="",AK$7=""),"",COUNTIFS($D33:$AH33,AK$7)*INDEX(T_LEAVETYPE[DAY VALUE],2))</f>
        <v>0</v>
      </c>
      <c r="AL33" s="106">
        <f>IF(OR($C33="",AL$7=""),"",COUNTIFS($D33:$AH33,AL$7)*INDEX(T_LEAVETYPE[DAY VALUE],3))</f>
        <v>0</v>
      </c>
      <c r="AM33" s="106">
        <f>IF(OR($C33="",AM$7=""),"",COUNTIFS($D33:$AH33,AM$7)*INDEX(T_LEAVETYPE[DAY VALUE],4))</f>
        <v>0</v>
      </c>
      <c r="AN33" s="107">
        <f>IF(OR($C33="",AN$7=""),"",COUNTIFS($D33:$AH33,AN$7)*INDEX(T_LEAVETYPE[DAY VALUE],5))</f>
        <v>0</v>
      </c>
      <c r="AO33" s="113">
        <f t="shared" si="4"/>
        <v>0</v>
      </c>
      <c r="AP33" s="114">
        <f t="shared" si="3"/>
        <v>22</v>
      </c>
    </row>
    <row r="34" spans="3:42" x14ac:dyDescent="0.25">
      <c r="C34" s="104" t="str">
        <f>IFERROR(INDEX(T_EMP[EMPLOYEE NAME],ROW(C34)-ROW($C$7)),"")</f>
        <v>Employee27</v>
      </c>
      <c r="D34" s="115" t="str">
        <f t="array" ref="D34">IFERROR(IF(D$7="","NA",IF(D$7&lt;INDEX(T_EMP[From Date],ROW($C34)-ROW($C$7)),"NE",IF(AND(INDEX(T_EMP[TERMINATION DATE],ROW($C34)-ROW($C$7))&gt;0,D$7&gt;INDEX(T_EMP[TERMINATION DATE],ROW($C34)-ROW($C$7))),"NE",IF(NOT(ISERROR(MATCH(D$7,L_HOLS,0))),"H",IF(INDEX(L_WKNDVAL,WEEKDAY(D$7,1))=1,"WKND",INDEX(T_LEAVE[LEAVE TYPE],SUMPRODUCT(--(T_LEAVE[EMPLOYEE NAME]=$C34),--(T_LEAVE[START DATE]&lt;=D$7),--(T_LEAVE[END DATE]&gt;=D$7),ROW(T_LEAVE[LEAVE TYPE]))-ROW(T_LEAVE[#Headers]))))))),"")</f>
        <v>WKND</v>
      </c>
      <c r="E34" s="112" t="str">
        <f t="array" ref="E34">IFERROR(IF(E$7="","NA",IF(E$7&lt;INDEX(T_EMP[From Date],ROW($C34)-ROW($C$7)),"NE",IF(AND(INDEX(T_EMP[TERMINATION DATE],ROW($C34)-ROW($C$7))&gt;0,E$7&gt;INDEX(T_EMP[TERMINATION DATE],ROW($C34)-ROW($C$7))),"NE",IF(NOT(ISERROR(MATCH(E$7,L_HOLS,0))),"H",IF(INDEX(L_WKNDVAL,WEEKDAY(E$7,1))=1,"WKND",INDEX(T_LEAVE[LEAVE TYPE],SUMPRODUCT(--(T_LEAVE[EMPLOYEE NAME]=$C34),--(T_LEAVE[START DATE]&lt;=E$7),--(T_LEAVE[END DATE]&gt;=E$7),ROW(T_LEAVE[LEAVE TYPE]))-ROW(T_LEAVE[#Headers]))))))),"")</f>
        <v/>
      </c>
      <c r="F34" s="112" t="str">
        <f t="array" ref="F34">IFERROR(IF(F$7="","NA",IF(F$7&lt;INDEX(T_EMP[From Date],ROW($C34)-ROW($C$7)),"NE",IF(AND(INDEX(T_EMP[TERMINATION DATE],ROW($C34)-ROW($C$7))&gt;0,F$7&gt;INDEX(T_EMP[TERMINATION DATE],ROW($C34)-ROW($C$7))),"NE",IF(NOT(ISERROR(MATCH(F$7,L_HOLS,0))),"H",IF(INDEX(L_WKNDVAL,WEEKDAY(F$7,1))=1,"WKND",INDEX(T_LEAVE[LEAVE TYPE],SUMPRODUCT(--(T_LEAVE[EMPLOYEE NAME]=$C34),--(T_LEAVE[START DATE]&lt;=F$7),--(T_LEAVE[END DATE]&gt;=F$7),ROW(T_LEAVE[LEAVE TYPE]))-ROW(T_LEAVE[#Headers]))))))),"")</f>
        <v/>
      </c>
      <c r="G34" s="112" t="str">
        <f t="array" ref="G34">IFERROR(IF(G$7="","NA",IF(G$7&lt;INDEX(T_EMP[From Date],ROW($C34)-ROW($C$7)),"NE",IF(AND(INDEX(T_EMP[TERMINATION DATE],ROW($C34)-ROW($C$7))&gt;0,G$7&gt;INDEX(T_EMP[TERMINATION DATE],ROW($C34)-ROW($C$7))),"NE",IF(NOT(ISERROR(MATCH(G$7,L_HOLS,0))),"H",IF(INDEX(L_WKNDVAL,WEEKDAY(G$7,1))=1,"WKND",INDEX(T_LEAVE[LEAVE TYPE],SUMPRODUCT(--(T_LEAVE[EMPLOYEE NAME]=$C34),--(T_LEAVE[START DATE]&lt;=G$7),--(T_LEAVE[END DATE]&gt;=G$7),ROW(T_LEAVE[LEAVE TYPE]))-ROW(T_LEAVE[#Headers]))))))),"")</f>
        <v/>
      </c>
      <c r="H34" s="112" t="str">
        <f t="array" ref="H34">IFERROR(IF(H$7="","NA",IF(H$7&lt;INDEX(T_EMP[From Date],ROW($C34)-ROW($C$7)),"NE",IF(AND(INDEX(T_EMP[TERMINATION DATE],ROW($C34)-ROW($C$7))&gt;0,H$7&gt;INDEX(T_EMP[TERMINATION DATE],ROW($C34)-ROW($C$7))),"NE",IF(NOT(ISERROR(MATCH(H$7,L_HOLS,0))),"H",IF(INDEX(L_WKNDVAL,WEEKDAY(H$7,1))=1,"WKND",INDEX(T_LEAVE[LEAVE TYPE],SUMPRODUCT(--(T_LEAVE[EMPLOYEE NAME]=$C34),--(T_LEAVE[START DATE]&lt;=H$7),--(T_LEAVE[END DATE]&gt;=H$7),ROW(T_LEAVE[LEAVE TYPE]))-ROW(T_LEAVE[#Headers]))))))),"")</f>
        <v/>
      </c>
      <c r="I34" s="112" t="str">
        <f t="array" ref="I34">IFERROR(IF(I$7="","NA",IF(I$7&lt;INDEX(T_EMP[From Date],ROW($C34)-ROW($C$7)),"NE",IF(AND(INDEX(T_EMP[TERMINATION DATE],ROW($C34)-ROW($C$7))&gt;0,I$7&gt;INDEX(T_EMP[TERMINATION DATE],ROW($C34)-ROW($C$7))),"NE",IF(NOT(ISERROR(MATCH(I$7,L_HOLS,0))),"H",IF(INDEX(L_WKNDVAL,WEEKDAY(I$7,1))=1,"WKND",INDEX(T_LEAVE[LEAVE TYPE],SUMPRODUCT(--(T_LEAVE[EMPLOYEE NAME]=$C34),--(T_LEAVE[START DATE]&lt;=I$7),--(T_LEAVE[END DATE]&gt;=I$7),ROW(T_LEAVE[LEAVE TYPE]))-ROW(T_LEAVE[#Headers]))))))),"")</f>
        <v/>
      </c>
      <c r="J34" s="112" t="str">
        <f t="array" ref="J34">IFERROR(IF(J$7="","NA",IF(J$7&lt;INDEX(T_EMP[From Date],ROW($C34)-ROW($C$7)),"NE",IF(AND(INDEX(T_EMP[TERMINATION DATE],ROW($C34)-ROW($C$7))&gt;0,J$7&gt;INDEX(T_EMP[TERMINATION DATE],ROW($C34)-ROW($C$7))),"NE",IF(NOT(ISERROR(MATCH(J$7,L_HOLS,0))),"H",IF(INDEX(L_WKNDVAL,WEEKDAY(J$7,1))=1,"WKND",INDEX(T_LEAVE[LEAVE TYPE],SUMPRODUCT(--(T_LEAVE[EMPLOYEE NAME]=$C34),--(T_LEAVE[START DATE]&lt;=J$7),--(T_LEAVE[END DATE]&gt;=J$7),ROW(T_LEAVE[LEAVE TYPE]))-ROW(T_LEAVE[#Headers]))))))),"")</f>
        <v>WKND</v>
      </c>
      <c r="K34" s="112" t="str">
        <f t="array" ref="K34">IFERROR(IF(K$7="","NA",IF(K$7&lt;INDEX(T_EMP[From Date],ROW($C34)-ROW($C$7)),"NE",IF(AND(INDEX(T_EMP[TERMINATION DATE],ROW($C34)-ROW($C$7))&gt;0,K$7&gt;INDEX(T_EMP[TERMINATION DATE],ROW($C34)-ROW($C$7))),"NE",IF(NOT(ISERROR(MATCH(K$7,L_HOLS,0))),"H",IF(INDEX(L_WKNDVAL,WEEKDAY(K$7,1))=1,"WKND",INDEX(T_LEAVE[LEAVE TYPE],SUMPRODUCT(--(T_LEAVE[EMPLOYEE NAME]=$C34),--(T_LEAVE[START DATE]&lt;=K$7),--(T_LEAVE[END DATE]&gt;=K$7),ROW(T_LEAVE[LEAVE TYPE]))-ROW(T_LEAVE[#Headers]))))))),"")</f>
        <v>WKND</v>
      </c>
      <c r="L34" s="112" t="str">
        <f t="array" ref="L34">IFERROR(IF(L$7="","NA",IF(L$7&lt;INDEX(T_EMP[From Date],ROW($C34)-ROW($C$7)),"NE",IF(AND(INDEX(T_EMP[TERMINATION DATE],ROW($C34)-ROW($C$7))&gt;0,L$7&gt;INDEX(T_EMP[TERMINATION DATE],ROW($C34)-ROW($C$7))),"NE",IF(NOT(ISERROR(MATCH(L$7,L_HOLS,0))),"H",IF(INDEX(L_WKNDVAL,WEEKDAY(L$7,1))=1,"WKND",INDEX(T_LEAVE[LEAVE TYPE],SUMPRODUCT(--(T_LEAVE[EMPLOYEE NAME]=$C34),--(T_LEAVE[START DATE]&lt;=L$7),--(T_LEAVE[END DATE]&gt;=L$7),ROW(T_LEAVE[LEAVE TYPE]))-ROW(T_LEAVE[#Headers]))))))),"")</f>
        <v/>
      </c>
      <c r="M34" s="112" t="str">
        <f t="array" ref="M34">IFERROR(IF(M$7="","NA",IF(M$7&lt;INDEX(T_EMP[From Date],ROW($C34)-ROW($C$7)),"NE",IF(AND(INDEX(T_EMP[TERMINATION DATE],ROW($C34)-ROW($C$7))&gt;0,M$7&gt;INDEX(T_EMP[TERMINATION DATE],ROW($C34)-ROW($C$7))),"NE",IF(NOT(ISERROR(MATCH(M$7,L_HOLS,0))),"H",IF(INDEX(L_WKNDVAL,WEEKDAY(M$7,1))=1,"WKND",INDEX(T_LEAVE[LEAVE TYPE],SUMPRODUCT(--(T_LEAVE[EMPLOYEE NAME]=$C34),--(T_LEAVE[START DATE]&lt;=M$7),--(T_LEAVE[END DATE]&gt;=M$7),ROW(T_LEAVE[LEAVE TYPE]))-ROW(T_LEAVE[#Headers]))))))),"")</f>
        <v/>
      </c>
      <c r="N34" s="112" t="str">
        <f t="array" ref="N34">IFERROR(IF(N$7="","NA",IF(N$7&lt;INDEX(T_EMP[From Date],ROW($C34)-ROW($C$7)),"NE",IF(AND(INDEX(T_EMP[TERMINATION DATE],ROW($C34)-ROW($C$7))&gt;0,N$7&gt;INDEX(T_EMP[TERMINATION DATE],ROW($C34)-ROW($C$7))),"NE",IF(NOT(ISERROR(MATCH(N$7,L_HOLS,0))),"H",IF(INDEX(L_WKNDVAL,WEEKDAY(N$7,1))=1,"WKND",INDEX(T_LEAVE[LEAVE TYPE],SUMPRODUCT(--(T_LEAVE[EMPLOYEE NAME]=$C34),--(T_LEAVE[START DATE]&lt;=N$7),--(T_LEAVE[END DATE]&gt;=N$7),ROW(T_LEAVE[LEAVE TYPE]))-ROW(T_LEAVE[#Headers]))))))),"")</f>
        <v/>
      </c>
      <c r="O34" s="112" t="str">
        <f t="array" ref="O34">IFERROR(IF(O$7="","NA",IF(O$7&lt;INDEX(T_EMP[From Date],ROW($C34)-ROW($C$7)),"NE",IF(AND(INDEX(T_EMP[TERMINATION DATE],ROW($C34)-ROW($C$7))&gt;0,O$7&gt;INDEX(T_EMP[TERMINATION DATE],ROW($C34)-ROW($C$7))),"NE",IF(NOT(ISERROR(MATCH(O$7,L_HOLS,0))),"H",IF(INDEX(L_WKNDVAL,WEEKDAY(O$7,1))=1,"WKND",INDEX(T_LEAVE[LEAVE TYPE],SUMPRODUCT(--(T_LEAVE[EMPLOYEE NAME]=$C34),--(T_LEAVE[START DATE]&lt;=O$7),--(T_LEAVE[END DATE]&gt;=O$7),ROW(T_LEAVE[LEAVE TYPE]))-ROW(T_LEAVE[#Headers]))))))),"")</f>
        <v/>
      </c>
      <c r="P34" s="112" t="str">
        <f t="array" ref="P34">IFERROR(IF(P$7="","NA",IF(P$7&lt;INDEX(T_EMP[From Date],ROW($C34)-ROW($C$7)),"NE",IF(AND(INDEX(T_EMP[TERMINATION DATE],ROW($C34)-ROW($C$7))&gt;0,P$7&gt;INDEX(T_EMP[TERMINATION DATE],ROW($C34)-ROW($C$7))),"NE",IF(NOT(ISERROR(MATCH(P$7,L_HOLS,0))),"H",IF(INDEX(L_WKNDVAL,WEEKDAY(P$7,1))=1,"WKND",INDEX(T_LEAVE[LEAVE TYPE],SUMPRODUCT(--(T_LEAVE[EMPLOYEE NAME]=$C34),--(T_LEAVE[START DATE]&lt;=P$7),--(T_LEAVE[END DATE]&gt;=P$7),ROW(T_LEAVE[LEAVE TYPE]))-ROW(T_LEAVE[#Headers]))))))),"")</f>
        <v/>
      </c>
      <c r="Q34" s="112" t="str">
        <f t="array" ref="Q34">IFERROR(IF(Q$7="","NA",IF(Q$7&lt;INDEX(T_EMP[From Date],ROW($C34)-ROW($C$7)),"NE",IF(AND(INDEX(T_EMP[TERMINATION DATE],ROW($C34)-ROW($C$7))&gt;0,Q$7&gt;INDEX(T_EMP[TERMINATION DATE],ROW($C34)-ROW($C$7))),"NE",IF(NOT(ISERROR(MATCH(Q$7,L_HOLS,0))),"H",IF(INDEX(L_WKNDVAL,WEEKDAY(Q$7,1))=1,"WKND",INDEX(T_LEAVE[LEAVE TYPE],SUMPRODUCT(--(T_LEAVE[EMPLOYEE NAME]=$C34),--(T_LEAVE[START DATE]&lt;=Q$7),--(T_LEAVE[END DATE]&gt;=Q$7),ROW(T_LEAVE[LEAVE TYPE]))-ROW(T_LEAVE[#Headers]))))))),"")</f>
        <v>WKND</v>
      </c>
      <c r="R34" s="112" t="str">
        <f t="array" ref="R34">IFERROR(IF(R$7="","NA",IF(R$7&lt;INDEX(T_EMP[From Date],ROW($C34)-ROW($C$7)),"NE",IF(AND(INDEX(T_EMP[TERMINATION DATE],ROW($C34)-ROW($C$7))&gt;0,R$7&gt;INDEX(T_EMP[TERMINATION DATE],ROW($C34)-ROW($C$7))),"NE",IF(NOT(ISERROR(MATCH(R$7,L_HOLS,0))),"H",IF(INDEX(L_WKNDVAL,WEEKDAY(R$7,1))=1,"WKND",INDEX(T_LEAVE[LEAVE TYPE],SUMPRODUCT(--(T_LEAVE[EMPLOYEE NAME]=$C34),--(T_LEAVE[START DATE]&lt;=R$7),--(T_LEAVE[END DATE]&gt;=R$7),ROW(T_LEAVE[LEAVE TYPE]))-ROW(T_LEAVE[#Headers]))))))),"")</f>
        <v>WKND</v>
      </c>
      <c r="S34" s="112" t="str">
        <f t="array" ref="S34">IFERROR(IF(S$7="","NA",IF(S$7&lt;INDEX(T_EMP[From Date],ROW($C34)-ROW($C$7)),"NE",IF(AND(INDEX(T_EMP[TERMINATION DATE],ROW($C34)-ROW($C$7))&gt;0,S$7&gt;INDEX(T_EMP[TERMINATION DATE],ROW($C34)-ROW($C$7))),"NE",IF(NOT(ISERROR(MATCH(S$7,L_HOLS,0))),"H",IF(INDEX(L_WKNDVAL,WEEKDAY(S$7,1))=1,"WKND",INDEX(T_LEAVE[LEAVE TYPE],SUMPRODUCT(--(T_LEAVE[EMPLOYEE NAME]=$C34),--(T_LEAVE[START DATE]&lt;=S$7),--(T_LEAVE[END DATE]&gt;=S$7),ROW(T_LEAVE[LEAVE TYPE]))-ROW(T_LEAVE[#Headers]))))))),"")</f>
        <v/>
      </c>
      <c r="T34" s="112" t="str">
        <f t="array" ref="T34">IFERROR(IF(T$7="","NA",IF(T$7&lt;INDEX(T_EMP[From Date],ROW($C34)-ROW($C$7)),"NE",IF(AND(INDEX(T_EMP[TERMINATION DATE],ROW($C34)-ROW($C$7))&gt;0,T$7&gt;INDEX(T_EMP[TERMINATION DATE],ROW($C34)-ROW($C$7))),"NE",IF(NOT(ISERROR(MATCH(T$7,L_HOLS,0))),"H",IF(INDEX(L_WKNDVAL,WEEKDAY(T$7,1))=1,"WKND",INDEX(T_LEAVE[LEAVE TYPE],SUMPRODUCT(--(T_LEAVE[EMPLOYEE NAME]=$C34),--(T_LEAVE[START DATE]&lt;=T$7),--(T_LEAVE[END DATE]&gt;=T$7),ROW(T_LEAVE[LEAVE TYPE]))-ROW(T_LEAVE[#Headers]))))))),"")</f>
        <v/>
      </c>
      <c r="U34" s="112" t="str">
        <f t="array" ref="U34">IFERROR(IF(U$7="","NA",IF(U$7&lt;INDEX(T_EMP[From Date],ROW($C34)-ROW($C$7)),"NE",IF(AND(INDEX(T_EMP[TERMINATION DATE],ROW($C34)-ROW($C$7))&gt;0,U$7&gt;INDEX(T_EMP[TERMINATION DATE],ROW($C34)-ROW($C$7))),"NE",IF(NOT(ISERROR(MATCH(U$7,L_HOLS,0))),"H",IF(INDEX(L_WKNDVAL,WEEKDAY(U$7,1))=1,"WKND",INDEX(T_LEAVE[LEAVE TYPE],SUMPRODUCT(--(T_LEAVE[EMPLOYEE NAME]=$C34),--(T_LEAVE[START DATE]&lt;=U$7),--(T_LEAVE[END DATE]&gt;=U$7),ROW(T_LEAVE[LEAVE TYPE]))-ROW(T_LEAVE[#Headers]))))))),"")</f>
        <v/>
      </c>
      <c r="V34" s="112" t="str">
        <f t="array" ref="V34">IFERROR(IF(V$7="","NA",IF(V$7&lt;INDEX(T_EMP[From Date],ROW($C34)-ROW($C$7)),"NE",IF(AND(INDEX(T_EMP[TERMINATION DATE],ROW($C34)-ROW($C$7))&gt;0,V$7&gt;INDEX(T_EMP[TERMINATION DATE],ROW($C34)-ROW($C$7))),"NE",IF(NOT(ISERROR(MATCH(V$7,L_HOLS,0))),"H",IF(INDEX(L_WKNDVAL,WEEKDAY(V$7,1))=1,"WKND",INDEX(T_LEAVE[LEAVE TYPE],SUMPRODUCT(--(T_LEAVE[EMPLOYEE NAME]=$C34),--(T_LEAVE[START DATE]&lt;=V$7),--(T_LEAVE[END DATE]&gt;=V$7),ROW(T_LEAVE[LEAVE TYPE]))-ROW(T_LEAVE[#Headers]))))))),"")</f>
        <v/>
      </c>
      <c r="W34" s="112" t="str">
        <f t="array" ref="W34">IFERROR(IF(W$7="","NA",IF(W$7&lt;INDEX(T_EMP[From Date],ROW($C34)-ROW($C$7)),"NE",IF(AND(INDEX(T_EMP[TERMINATION DATE],ROW($C34)-ROW($C$7))&gt;0,W$7&gt;INDEX(T_EMP[TERMINATION DATE],ROW($C34)-ROW($C$7))),"NE",IF(NOT(ISERROR(MATCH(W$7,L_HOLS,0))),"H",IF(INDEX(L_WKNDVAL,WEEKDAY(W$7,1))=1,"WKND",INDEX(T_LEAVE[LEAVE TYPE],SUMPRODUCT(--(T_LEAVE[EMPLOYEE NAME]=$C34),--(T_LEAVE[START DATE]&lt;=W$7),--(T_LEAVE[END DATE]&gt;=W$7),ROW(T_LEAVE[LEAVE TYPE]))-ROW(T_LEAVE[#Headers]))))))),"")</f>
        <v/>
      </c>
      <c r="X34" s="112" t="str">
        <f t="array" ref="X34">IFERROR(IF(X$7="","NA",IF(X$7&lt;INDEX(T_EMP[From Date],ROW($C34)-ROW($C$7)),"NE",IF(AND(INDEX(T_EMP[TERMINATION DATE],ROW($C34)-ROW($C$7))&gt;0,X$7&gt;INDEX(T_EMP[TERMINATION DATE],ROW($C34)-ROW($C$7))),"NE",IF(NOT(ISERROR(MATCH(X$7,L_HOLS,0))),"H",IF(INDEX(L_WKNDVAL,WEEKDAY(X$7,1))=1,"WKND",INDEX(T_LEAVE[LEAVE TYPE],SUMPRODUCT(--(T_LEAVE[EMPLOYEE NAME]=$C34),--(T_LEAVE[START DATE]&lt;=X$7),--(T_LEAVE[END DATE]&gt;=X$7),ROW(T_LEAVE[LEAVE TYPE]))-ROW(T_LEAVE[#Headers]))))))),"")</f>
        <v>WKND</v>
      </c>
      <c r="Y34" s="112" t="str">
        <f t="array" ref="Y34">IFERROR(IF(Y$7="","NA",IF(Y$7&lt;INDEX(T_EMP[From Date],ROW($C34)-ROW($C$7)),"NE",IF(AND(INDEX(T_EMP[TERMINATION DATE],ROW($C34)-ROW($C$7))&gt;0,Y$7&gt;INDEX(T_EMP[TERMINATION DATE],ROW($C34)-ROW($C$7))),"NE",IF(NOT(ISERROR(MATCH(Y$7,L_HOLS,0))),"H",IF(INDEX(L_WKNDVAL,WEEKDAY(Y$7,1))=1,"WKND",INDEX(T_LEAVE[LEAVE TYPE],SUMPRODUCT(--(T_LEAVE[EMPLOYEE NAME]=$C34),--(T_LEAVE[START DATE]&lt;=Y$7),--(T_LEAVE[END DATE]&gt;=Y$7),ROW(T_LEAVE[LEAVE TYPE]))-ROW(T_LEAVE[#Headers]))))))),"")</f>
        <v>WKND</v>
      </c>
      <c r="Z34" s="112" t="str">
        <f t="array" ref="Z34">IFERROR(IF(Z$7="","NA",IF(Z$7&lt;INDEX(T_EMP[From Date],ROW($C34)-ROW($C$7)),"NE",IF(AND(INDEX(T_EMP[TERMINATION DATE],ROW($C34)-ROW($C$7))&gt;0,Z$7&gt;INDEX(T_EMP[TERMINATION DATE],ROW($C34)-ROW($C$7))),"NE",IF(NOT(ISERROR(MATCH(Z$7,L_HOLS,0))),"H",IF(INDEX(L_WKNDVAL,WEEKDAY(Z$7,1))=1,"WKND",INDEX(T_LEAVE[LEAVE TYPE],SUMPRODUCT(--(T_LEAVE[EMPLOYEE NAME]=$C34),--(T_LEAVE[START DATE]&lt;=Z$7),--(T_LEAVE[END DATE]&gt;=Z$7),ROW(T_LEAVE[LEAVE TYPE]))-ROW(T_LEAVE[#Headers]))))))),"")</f>
        <v/>
      </c>
      <c r="AA34" s="112" t="str">
        <f t="array" ref="AA34">IFERROR(IF(AA$7="","NA",IF(AA$7&lt;INDEX(T_EMP[From Date],ROW($C34)-ROW($C$7)),"NE",IF(AND(INDEX(T_EMP[TERMINATION DATE],ROW($C34)-ROW($C$7))&gt;0,AA$7&gt;INDEX(T_EMP[TERMINATION DATE],ROW($C34)-ROW($C$7))),"NE",IF(NOT(ISERROR(MATCH(AA$7,L_HOLS,0))),"H",IF(INDEX(L_WKNDVAL,WEEKDAY(AA$7,1))=1,"WKND",INDEX(T_LEAVE[LEAVE TYPE],SUMPRODUCT(--(T_LEAVE[EMPLOYEE NAME]=$C34),--(T_LEAVE[START DATE]&lt;=AA$7),--(T_LEAVE[END DATE]&gt;=AA$7),ROW(T_LEAVE[LEAVE TYPE]))-ROW(T_LEAVE[#Headers]))))))),"")</f>
        <v/>
      </c>
      <c r="AB34" s="112" t="str">
        <f t="array" ref="AB34">IFERROR(IF(AB$7="","NA",IF(AB$7&lt;INDEX(T_EMP[From Date],ROW($C34)-ROW($C$7)),"NE",IF(AND(INDEX(T_EMP[TERMINATION DATE],ROW($C34)-ROW($C$7))&gt;0,AB$7&gt;INDEX(T_EMP[TERMINATION DATE],ROW($C34)-ROW($C$7))),"NE",IF(NOT(ISERROR(MATCH(AB$7,L_HOLS,0))),"H",IF(INDEX(L_WKNDVAL,WEEKDAY(AB$7,1))=1,"WKND",INDEX(T_LEAVE[LEAVE TYPE],SUMPRODUCT(--(T_LEAVE[EMPLOYEE NAME]=$C34),--(T_LEAVE[START DATE]&lt;=AB$7),--(T_LEAVE[END DATE]&gt;=AB$7),ROW(T_LEAVE[LEAVE TYPE]))-ROW(T_LEAVE[#Headers]))))))),"")</f>
        <v/>
      </c>
      <c r="AC34" s="112" t="str">
        <f t="array" ref="AC34">IFERROR(IF(AC$7="","NA",IF(AC$7&lt;INDEX(T_EMP[From Date],ROW($C34)-ROW($C$7)),"NE",IF(AND(INDEX(T_EMP[TERMINATION DATE],ROW($C34)-ROW($C$7))&gt;0,AC$7&gt;INDEX(T_EMP[TERMINATION DATE],ROW($C34)-ROW($C$7))),"NE",IF(NOT(ISERROR(MATCH(AC$7,L_HOLS,0))),"H",IF(INDEX(L_WKNDVAL,WEEKDAY(AC$7,1))=1,"WKND",INDEX(T_LEAVE[LEAVE TYPE],SUMPRODUCT(--(T_LEAVE[EMPLOYEE NAME]=$C34),--(T_LEAVE[START DATE]&lt;=AC$7),--(T_LEAVE[END DATE]&gt;=AC$7),ROW(T_LEAVE[LEAVE TYPE]))-ROW(T_LEAVE[#Headers]))))))),"")</f>
        <v/>
      </c>
      <c r="AD34" s="112" t="str">
        <f t="array" ref="AD34">IFERROR(IF(AD$7="","NA",IF(AD$7&lt;INDEX(T_EMP[From Date],ROW($C34)-ROW($C$7)),"NE",IF(AND(INDEX(T_EMP[TERMINATION DATE],ROW($C34)-ROW($C$7))&gt;0,AD$7&gt;INDEX(T_EMP[TERMINATION DATE],ROW($C34)-ROW($C$7))),"NE",IF(NOT(ISERROR(MATCH(AD$7,L_HOLS,0))),"H",IF(INDEX(L_WKNDVAL,WEEKDAY(AD$7,1))=1,"WKND",INDEX(T_LEAVE[LEAVE TYPE],SUMPRODUCT(--(T_LEAVE[EMPLOYEE NAME]=$C34),--(T_LEAVE[START DATE]&lt;=AD$7),--(T_LEAVE[END DATE]&gt;=AD$7),ROW(T_LEAVE[LEAVE TYPE]))-ROW(T_LEAVE[#Headers]))))))),"")</f>
        <v/>
      </c>
      <c r="AE34" s="112" t="str">
        <f t="array" ref="AE34">IFERROR(IF(AE$7="","NA",IF(AE$7&lt;INDEX(T_EMP[From Date],ROW($C34)-ROW($C$7)),"NE",IF(AND(INDEX(T_EMP[TERMINATION DATE],ROW($C34)-ROW($C$7))&gt;0,AE$7&gt;INDEX(T_EMP[TERMINATION DATE],ROW($C34)-ROW($C$7))),"NE",IF(NOT(ISERROR(MATCH(AE$7,L_HOLS,0))),"H",IF(INDEX(L_WKNDVAL,WEEKDAY(AE$7,1))=1,"WKND",INDEX(T_LEAVE[LEAVE TYPE],SUMPRODUCT(--(T_LEAVE[EMPLOYEE NAME]=$C34),--(T_LEAVE[START DATE]&lt;=AE$7),--(T_LEAVE[END DATE]&gt;=AE$7),ROW(T_LEAVE[LEAVE TYPE]))-ROW(T_LEAVE[#Headers]))))))),"")</f>
        <v>WKND</v>
      </c>
      <c r="AF34" s="112" t="str">
        <f t="array" ref="AF34">IFERROR(IF(AF$7="","NA",IF(AF$7&lt;INDEX(T_EMP[From Date],ROW($C34)-ROW($C$7)),"NE",IF(AND(INDEX(T_EMP[TERMINATION DATE],ROW($C34)-ROW($C$7))&gt;0,AF$7&gt;INDEX(T_EMP[TERMINATION DATE],ROW($C34)-ROW($C$7))),"NE",IF(NOT(ISERROR(MATCH(AF$7,L_HOLS,0))),"H",IF(INDEX(L_WKNDVAL,WEEKDAY(AF$7,1))=1,"WKND",INDEX(T_LEAVE[LEAVE TYPE],SUMPRODUCT(--(T_LEAVE[EMPLOYEE NAME]=$C34),--(T_LEAVE[START DATE]&lt;=AF$7),--(T_LEAVE[END DATE]&gt;=AF$7),ROW(T_LEAVE[LEAVE TYPE]))-ROW(T_LEAVE[#Headers]))))))),"")</f>
        <v>WKND</v>
      </c>
      <c r="AG34" s="112" t="str">
        <f t="array" ref="AG34">IFERROR(IF(AG$7="","NA",IF(AG$7&lt;INDEX(T_EMP[From Date],ROW($C34)-ROW($C$7)),"NE",IF(AND(INDEX(T_EMP[TERMINATION DATE],ROW($C34)-ROW($C$7))&gt;0,AG$7&gt;INDEX(T_EMP[TERMINATION DATE],ROW($C34)-ROW($C$7))),"NE",IF(NOT(ISERROR(MATCH(AG$7,L_HOLS,0))),"H",IF(INDEX(L_WKNDVAL,WEEKDAY(AG$7,1))=1,"WKND",INDEX(T_LEAVE[LEAVE TYPE],SUMPRODUCT(--(T_LEAVE[EMPLOYEE NAME]=$C34),--(T_LEAVE[START DATE]&lt;=AG$7),--(T_LEAVE[END DATE]&gt;=AG$7),ROW(T_LEAVE[LEAVE TYPE]))-ROW(T_LEAVE[#Headers]))))))),"")</f>
        <v/>
      </c>
      <c r="AH34" s="112" t="str">
        <f t="array" ref="AH34">IFERROR(IF(AH$7="","NA",IF(AH$7&lt;INDEX(T_EMP[From Date],ROW($C34)-ROW($C$7)),"NE",IF(AND(INDEX(T_EMP[TERMINATION DATE],ROW($C34)-ROW($C$7))&gt;0,AH$7&gt;INDEX(T_EMP[TERMINATION DATE],ROW($C34)-ROW($C$7))),"NE",IF(NOT(ISERROR(MATCH(AH$7,L_HOLS,0))),"H",IF(INDEX(L_WKNDVAL,WEEKDAY(AH$7,1))=1,"WKND",INDEX(T_LEAVE[LEAVE TYPE],SUMPRODUCT(--(T_LEAVE[EMPLOYEE NAME]=$C34),--(T_LEAVE[START DATE]&lt;=AH$7),--(T_LEAVE[END DATE]&gt;=AH$7),ROW(T_LEAVE[LEAVE TYPE]))-ROW(T_LEAVE[#Headers]))))))),"")</f>
        <v/>
      </c>
      <c r="AI34" s="87"/>
      <c r="AJ34" s="106">
        <f>IF(OR($C34="",AJ$7=""),"",COUNTIFS($D34:$AH34,AJ$7)*INDEX(T_LEAVETYPE[DAY VALUE],1))</f>
        <v>0</v>
      </c>
      <c r="AK34" s="106">
        <f>IF(OR($C34="",AK$7=""),"",COUNTIFS($D34:$AH34,AK$7)*INDEX(T_LEAVETYPE[DAY VALUE],2))</f>
        <v>0</v>
      </c>
      <c r="AL34" s="106">
        <f>IF(OR($C34="",AL$7=""),"",COUNTIFS($D34:$AH34,AL$7)*INDEX(T_LEAVETYPE[DAY VALUE],3))</f>
        <v>0</v>
      </c>
      <c r="AM34" s="106">
        <f>IF(OR($C34="",AM$7=""),"",COUNTIFS($D34:$AH34,AM$7)*INDEX(T_LEAVETYPE[DAY VALUE],4))</f>
        <v>0</v>
      </c>
      <c r="AN34" s="107">
        <f>IF(OR($C34="",AN$7=""),"",COUNTIFS($D34:$AH34,AN$7)*INDEX(T_LEAVETYPE[DAY VALUE],5))</f>
        <v>0</v>
      </c>
      <c r="AO34" s="113">
        <f t="shared" si="4"/>
        <v>0</v>
      </c>
      <c r="AP34" s="114">
        <f t="shared" si="3"/>
        <v>22</v>
      </c>
    </row>
    <row r="35" spans="3:42" x14ac:dyDescent="0.25">
      <c r="C35" s="104" t="str">
        <f>IFERROR(INDEX(T_EMP[EMPLOYEE NAME],ROW(C35)-ROW($C$7)),"")</f>
        <v>Employee28</v>
      </c>
      <c r="D35" s="115" t="str">
        <f t="array" ref="D35">IFERROR(IF(D$7="","NA",IF(D$7&lt;INDEX(T_EMP[From Date],ROW($C35)-ROW($C$7)),"NE",IF(AND(INDEX(T_EMP[TERMINATION DATE],ROW($C35)-ROW($C$7))&gt;0,D$7&gt;INDEX(T_EMP[TERMINATION DATE],ROW($C35)-ROW($C$7))),"NE",IF(NOT(ISERROR(MATCH(D$7,L_HOLS,0))),"H",IF(INDEX(L_WKNDVAL,WEEKDAY(D$7,1))=1,"WKND",INDEX(T_LEAVE[LEAVE TYPE],SUMPRODUCT(--(T_LEAVE[EMPLOYEE NAME]=$C35),--(T_LEAVE[START DATE]&lt;=D$7),--(T_LEAVE[END DATE]&gt;=D$7),ROW(T_LEAVE[LEAVE TYPE]))-ROW(T_LEAVE[#Headers]))))))),"")</f>
        <v>WKND</v>
      </c>
      <c r="E35" s="112" t="str">
        <f t="array" ref="E35">IFERROR(IF(E$7="","NA",IF(E$7&lt;INDEX(T_EMP[From Date],ROW($C35)-ROW($C$7)),"NE",IF(AND(INDEX(T_EMP[TERMINATION DATE],ROW($C35)-ROW($C$7))&gt;0,E$7&gt;INDEX(T_EMP[TERMINATION DATE],ROW($C35)-ROW($C$7))),"NE",IF(NOT(ISERROR(MATCH(E$7,L_HOLS,0))),"H",IF(INDEX(L_WKNDVAL,WEEKDAY(E$7,1))=1,"WKND",INDEX(T_LEAVE[LEAVE TYPE],SUMPRODUCT(--(T_LEAVE[EMPLOYEE NAME]=$C35),--(T_LEAVE[START DATE]&lt;=E$7),--(T_LEAVE[END DATE]&gt;=E$7),ROW(T_LEAVE[LEAVE TYPE]))-ROW(T_LEAVE[#Headers]))))))),"")</f>
        <v/>
      </c>
      <c r="F35" s="112" t="str">
        <f t="array" ref="F35">IFERROR(IF(F$7="","NA",IF(F$7&lt;INDEX(T_EMP[From Date],ROW($C35)-ROW($C$7)),"NE",IF(AND(INDEX(T_EMP[TERMINATION DATE],ROW($C35)-ROW($C$7))&gt;0,F$7&gt;INDEX(T_EMP[TERMINATION DATE],ROW($C35)-ROW($C$7))),"NE",IF(NOT(ISERROR(MATCH(F$7,L_HOLS,0))),"H",IF(INDEX(L_WKNDVAL,WEEKDAY(F$7,1))=1,"WKND",INDEX(T_LEAVE[LEAVE TYPE],SUMPRODUCT(--(T_LEAVE[EMPLOYEE NAME]=$C35),--(T_LEAVE[START DATE]&lt;=F$7),--(T_LEAVE[END DATE]&gt;=F$7),ROW(T_LEAVE[LEAVE TYPE]))-ROW(T_LEAVE[#Headers]))))))),"")</f>
        <v/>
      </c>
      <c r="G35" s="112" t="str">
        <f t="array" ref="G35">IFERROR(IF(G$7="","NA",IF(G$7&lt;INDEX(T_EMP[From Date],ROW($C35)-ROW($C$7)),"NE",IF(AND(INDEX(T_EMP[TERMINATION DATE],ROW($C35)-ROW($C$7))&gt;0,G$7&gt;INDEX(T_EMP[TERMINATION DATE],ROW($C35)-ROW($C$7))),"NE",IF(NOT(ISERROR(MATCH(G$7,L_HOLS,0))),"H",IF(INDEX(L_WKNDVAL,WEEKDAY(G$7,1))=1,"WKND",INDEX(T_LEAVE[LEAVE TYPE],SUMPRODUCT(--(T_LEAVE[EMPLOYEE NAME]=$C35),--(T_LEAVE[START DATE]&lt;=G$7),--(T_LEAVE[END DATE]&gt;=G$7),ROW(T_LEAVE[LEAVE TYPE]))-ROW(T_LEAVE[#Headers]))))))),"")</f>
        <v/>
      </c>
      <c r="H35" s="112" t="str">
        <f t="array" ref="H35">IFERROR(IF(H$7="","NA",IF(H$7&lt;INDEX(T_EMP[From Date],ROW($C35)-ROW($C$7)),"NE",IF(AND(INDEX(T_EMP[TERMINATION DATE],ROW($C35)-ROW($C$7))&gt;0,H$7&gt;INDEX(T_EMP[TERMINATION DATE],ROW($C35)-ROW($C$7))),"NE",IF(NOT(ISERROR(MATCH(H$7,L_HOLS,0))),"H",IF(INDEX(L_WKNDVAL,WEEKDAY(H$7,1))=1,"WKND",INDEX(T_LEAVE[LEAVE TYPE],SUMPRODUCT(--(T_LEAVE[EMPLOYEE NAME]=$C35),--(T_LEAVE[START DATE]&lt;=H$7),--(T_LEAVE[END DATE]&gt;=H$7),ROW(T_LEAVE[LEAVE TYPE]))-ROW(T_LEAVE[#Headers]))))))),"")</f>
        <v/>
      </c>
      <c r="I35" s="112" t="str">
        <f t="array" ref="I35">IFERROR(IF(I$7="","NA",IF(I$7&lt;INDEX(T_EMP[From Date],ROW($C35)-ROW($C$7)),"NE",IF(AND(INDEX(T_EMP[TERMINATION DATE],ROW($C35)-ROW($C$7))&gt;0,I$7&gt;INDEX(T_EMP[TERMINATION DATE],ROW($C35)-ROW($C$7))),"NE",IF(NOT(ISERROR(MATCH(I$7,L_HOLS,0))),"H",IF(INDEX(L_WKNDVAL,WEEKDAY(I$7,1))=1,"WKND",INDEX(T_LEAVE[LEAVE TYPE],SUMPRODUCT(--(T_LEAVE[EMPLOYEE NAME]=$C35),--(T_LEAVE[START DATE]&lt;=I$7),--(T_LEAVE[END DATE]&gt;=I$7),ROW(T_LEAVE[LEAVE TYPE]))-ROW(T_LEAVE[#Headers]))))))),"")</f>
        <v/>
      </c>
      <c r="J35" s="112" t="str">
        <f t="array" ref="J35">IFERROR(IF(J$7="","NA",IF(J$7&lt;INDEX(T_EMP[From Date],ROW($C35)-ROW($C$7)),"NE",IF(AND(INDEX(T_EMP[TERMINATION DATE],ROW($C35)-ROW($C$7))&gt;0,J$7&gt;INDEX(T_EMP[TERMINATION DATE],ROW($C35)-ROW($C$7))),"NE",IF(NOT(ISERROR(MATCH(J$7,L_HOLS,0))),"H",IF(INDEX(L_WKNDVAL,WEEKDAY(J$7,1))=1,"WKND",INDEX(T_LEAVE[LEAVE TYPE],SUMPRODUCT(--(T_LEAVE[EMPLOYEE NAME]=$C35),--(T_LEAVE[START DATE]&lt;=J$7),--(T_LEAVE[END DATE]&gt;=J$7),ROW(T_LEAVE[LEAVE TYPE]))-ROW(T_LEAVE[#Headers]))))))),"")</f>
        <v>WKND</v>
      </c>
      <c r="K35" s="112" t="str">
        <f t="array" ref="K35">IFERROR(IF(K$7="","NA",IF(K$7&lt;INDEX(T_EMP[From Date],ROW($C35)-ROW($C$7)),"NE",IF(AND(INDEX(T_EMP[TERMINATION DATE],ROW($C35)-ROW($C$7))&gt;0,K$7&gt;INDEX(T_EMP[TERMINATION DATE],ROW($C35)-ROW($C$7))),"NE",IF(NOT(ISERROR(MATCH(K$7,L_HOLS,0))),"H",IF(INDEX(L_WKNDVAL,WEEKDAY(K$7,1))=1,"WKND",INDEX(T_LEAVE[LEAVE TYPE],SUMPRODUCT(--(T_LEAVE[EMPLOYEE NAME]=$C35),--(T_LEAVE[START DATE]&lt;=K$7),--(T_LEAVE[END DATE]&gt;=K$7),ROW(T_LEAVE[LEAVE TYPE]))-ROW(T_LEAVE[#Headers]))))))),"")</f>
        <v>WKND</v>
      </c>
      <c r="L35" s="112" t="str">
        <f t="array" ref="L35">IFERROR(IF(L$7="","NA",IF(L$7&lt;INDEX(T_EMP[From Date],ROW($C35)-ROW($C$7)),"NE",IF(AND(INDEX(T_EMP[TERMINATION DATE],ROW($C35)-ROW($C$7))&gt;0,L$7&gt;INDEX(T_EMP[TERMINATION DATE],ROW($C35)-ROW($C$7))),"NE",IF(NOT(ISERROR(MATCH(L$7,L_HOLS,0))),"H",IF(INDEX(L_WKNDVAL,WEEKDAY(L$7,1))=1,"WKND",INDEX(T_LEAVE[LEAVE TYPE],SUMPRODUCT(--(T_LEAVE[EMPLOYEE NAME]=$C35),--(T_LEAVE[START DATE]&lt;=L$7),--(T_LEAVE[END DATE]&gt;=L$7),ROW(T_LEAVE[LEAVE TYPE]))-ROW(T_LEAVE[#Headers]))))))),"")</f>
        <v/>
      </c>
      <c r="M35" s="112" t="str">
        <f t="array" ref="M35">IFERROR(IF(M$7="","NA",IF(M$7&lt;INDEX(T_EMP[From Date],ROW($C35)-ROW($C$7)),"NE",IF(AND(INDEX(T_EMP[TERMINATION DATE],ROW($C35)-ROW($C$7))&gt;0,M$7&gt;INDEX(T_EMP[TERMINATION DATE],ROW($C35)-ROW($C$7))),"NE",IF(NOT(ISERROR(MATCH(M$7,L_HOLS,0))),"H",IF(INDEX(L_WKNDVAL,WEEKDAY(M$7,1))=1,"WKND",INDEX(T_LEAVE[LEAVE TYPE],SUMPRODUCT(--(T_LEAVE[EMPLOYEE NAME]=$C35),--(T_LEAVE[START DATE]&lt;=M$7),--(T_LEAVE[END DATE]&gt;=M$7),ROW(T_LEAVE[LEAVE TYPE]))-ROW(T_LEAVE[#Headers]))))))),"")</f>
        <v/>
      </c>
      <c r="N35" s="112" t="str">
        <f t="array" ref="N35">IFERROR(IF(N$7="","NA",IF(N$7&lt;INDEX(T_EMP[From Date],ROW($C35)-ROW($C$7)),"NE",IF(AND(INDEX(T_EMP[TERMINATION DATE],ROW($C35)-ROW($C$7))&gt;0,N$7&gt;INDEX(T_EMP[TERMINATION DATE],ROW($C35)-ROW($C$7))),"NE",IF(NOT(ISERROR(MATCH(N$7,L_HOLS,0))),"H",IF(INDEX(L_WKNDVAL,WEEKDAY(N$7,1))=1,"WKND",INDEX(T_LEAVE[LEAVE TYPE],SUMPRODUCT(--(T_LEAVE[EMPLOYEE NAME]=$C35),--(T_LEAVE[START DATE]&lt;=N$7),--(T_LEAVE[END DATE]&gt;=N$7),ROW(T_LEAVE[LEAVE TYPE]))-ROW(T_LEAVE[#Headers]))))))),"")</f>
        <v/>
      </c>
      <c r="O35" s="112" t="str">
        <f t="array" ref="O35">IFERROR(IF(O$7="","NA",IF(O$7&lt;INDEX(T_EMP[From Date],ROW($C35)-ROW($C$7)),"NE",IF(AND(INDEX(T_EMP[TERMINATION DATE],ROW($C35)-ROW($C$7))&gt;0,O$7&gt;INDEX(T_EMP[TERMINATION DATE],ROW($C35)-ROW($C$7))),"NE",IF(NOT(ISERROR(MATCH(O$7,L_HOLS,0))),"H",IF(INDEX(L_WKNDVAL,WEEKDAY(O$7,1))=1,"WKND",INDEX(T_LEAVE[LEAVE TYPE],SUMPRODUCT(--(T_LEAVE[EMPLOYEE NAME]=$C35),--(T_LEAVE[START DATE]&lt;=O$7),--(T_LEAVE[END DATE]&gt;=O$7),ROW(T_LEAVE[LEAVE TYPE]))-ROW(T_LEAVE[#Headers]))))))),"")</f>
        <v/>
      </c>
      <c r="P35" s="112" t="str">
        <f t="array" ref="P35">IFERROR(IF(P$7="","NA",IF(P$7&lt;INDEX(T_EMP[From Date],ROW($C35)-ROW($C$7)),"NE",IF(AND(INDEX(T_EMP[TERMINATION DATE],ROW($C35)-ROW($C$7))&gt;0,P$7&gt;INDEX(T_EMP[TERMINATION DATE],ROW($C35)-ROW($C$7))),"NE",IF(NOT(ISERROR(MATCH(P$7,L_HOLS,0))),"H",IF(INDEX(L_WKNDVAL,WEEKDAY(P$7,1))=1,"WKND",INDEX(T_LEAVE[LEAVE TYPE],SUMPRODUCT(--(T_LEAVE[EMPLOYEE NAME]=$C35),--(T_LEAVE[START DATE]&lt;=P$7),--(T_LEAVE[END DATE]&gt;=P$7),ROW(T_LEAVE[LEAVE TYPE]))-ROW(T_LEAVE[#Headers]))))))),"")</f>
        <v/>
      </c>
      <c r="Q35" s="112" t="str">
        <f t="array" ref="Q35">IFERROR(IF(Q$7="","NA",IF(Q$7&lt;INDEX(T_EMP[From Date],ROW($C35)-ROW($C$7)),"NE",IF(AND(INDEX(T_EMP[TERMINATION DATE],ROW($C35)-ROW($C$7))&gt;0,Q$7&gt;INDEX(T_EMP[TERMINATION DATE],ROW($C35)-ROW($C$7))),"NE",IF(NOT(ISERROR(MATCH(Q$7,L_HOLS,0))),"H",IF(INDEX(L_WKNDVAL,WEEKDAY(Q$7,1))=1,"WKND",INDEX(T_LEAVE[LEAVE TYPE],SUMPRODUCT(--(T_LEAVE[EMPLOYEE NAME]=$C35),--(T_LEAVE[START DATE]&lt;=Q$7),--(T_LEAVE[END DATE]&gt;=Q$7),ROW(T_LEAVE[LEAVE TYPE]))-ROW(T_LEAVE[#Headers]))))))),"")</f>
        <v>WKND</v>
      </c>
      <c r="R35" s="112" t="str">
        <f t="array" ref="R35">IFERROR(IF(R$7="","NA",IF(R$7&lt;INDEX(T_EMP[From Date],ROW($C35)-ROW($C$7)),"NE",IF(AND(INDEX(T_EMP[TERMINATION DATE],ROW($C35)-ROW($C$7))&gt;0,R$7&gt;INDEX(T_EMP[TERMINATION DATE],ROW($C35)-ROW($C$7))),"NE",IF(NOT(ISERROR(MATCH(R$7,L_HOLS,0))),"H",IF(INDEX(L_WKNDVAL,WEEKDAY(R$7,1))=1,"WKND",INDEX(T_LEAVE[LEAVE TYPE],SUMPRODUCT(--(T_LEAVE[EMPLOYEE NAME]=$C35),--(T_LEAVE[START DATE]&lt;=R$7),--(T_LEAVE[END DATE]&gt;=R$7),ROW(T_LEAVE[LEAVE TYPE]))-ROW(T_LEAVE[#Headers]))))))),"")</f>
        <v>WKND</v>
      </c>
      <c r="S35" s="112" t="str">
        <f t="array" ref="S35">IFERROR(IF(S$7="","NA",IF(S$7&lt;INDEX(T_EMP[From Date],ROW($C35)-ROW($C$7)),"NE",IF(AND(INDEX(T_EMP[TERMINATION DATE],ROW($C35)-ROW($C$7))&gt;0,S$7&gt;INDEX(T_EMP[TERMINATION DATE],ROW($C35)-ROW($C$7))),"NE",IF(NOT(ISERROR(MATCH(S$7,L_HOLS,0))),"H",IF(INDEX(L_WKNDVAL,WEEKDAY(S$7,1))=1,"WKND",INDEX(T_LEAVE[LEAVE TYPE],SUMPRODUCT(--(T_LEAVE[EMPLOYEE NAME]=$C35),--(T_LEAVE[START DATE]&lt;=S$7),--(T_LEAVE[END DATE]&gt;=S$7),ROW(T_LEAVE[LEAVE TYPE]))-ROW(T_LEAVE[#Headers]))))))),"")</f>
        <v/>
      </c>
      <c r="T35" s="112" t="str">
        <f t="array" ref="T35">IFERROR(IF(T$7="","NA",IF(T$7&lt;INDEX(T_EMP[From Date],ROW($C35)-ROW($C$7)),"NE",IF(AND(INDEX(T_EMP[TERMINATION DATE],ROW($C35)-ROW($C$7))&gt;0,T$7&gt;INDEX(T_EMP[TERMINATION DATE],ROW($C35)-ROW($C$7))),"NE",IF(NOT(ISERROR(MATCH(T$7,L_HOLS,0))),"H",IF(INDEX(L_WKNDVAL,WEEKDAY(T$7,1))=1,"WKND",INDEX(T_LEAVE[LEAVE TYPE],SUMPRODUCT(--(T_LEAVE[EMPLOYEE NAME]=$C35),--(T_LEAVE[START DATE]&lt;=T$7),--(T_LEAVE[END DATE]&gt;=T$7),ROW(T_LEAVE[LEAVE TYPE]))-ROW(T_LEAVE[#Headers]))))))),"")</f>
        <v/>
      </c>
      <c r="U35" s="112" t="str">
        <f t="array" ref="U35">IFERROR(IF(U$7="","NA",IF(U$7&lt;INDEX(T_EMP[From Date],ROW($C35)-ROW($C$7)),"NE",IF(AND(INDEX(T_EMP[TERMINATION DATE],ROW($C35)-ROW($C$7))&gt;0,U$7&gt;INDEX(T_EMP[TERMINATION DATE],ROW($C35)-ROW($C$7))),"NE",IF(NOT(ISERROR(MATCH(U$7,L_HOLS,0))),"H",IF(INDEX(L_WKNDVAL,WEEKDAY(U$7,1))=1,"WKND",INDEX(T_LEAVE[LEAVE TYPE],SUMPRODUCT(--(T_LEAVE[EMPLOYEE NAME]=$C35),--(T_LEAVE[START DATE]&lt;=U$7),--(T_LEAVE[END DATE]&gt;=U$7),ROW(T_LEAVE[LEAVE TYPE]))-ROW(T_LEAVE[#Headers]))))))),"")</f>
        <v/>
      </c>
      <c r="V35" s="112" t="str">
        <f t="array" ref="V35">IFERROR(IF(V$7="","NA",IF(V$7&lt;INDEX(T_EMP[From Date],ROW($C35)-ROW($C$7)),"NE",IF(AND(INDEX(T_EMP[TERMINATION DATE],ROW($C35)-ROW($C$7))&gt;0,V$7&gt;INDEX(T_EMP[TERMINATION DATE],ROW($C35)-ROW($C$7))),"NE",IF(NOT(ISERROR(MATCH(V$7,L_HOLS,0))),"H",IF(INDEX(L_WKNDVAL,WEEKDAY(V$7,1))=1,"WKND",INDEX(T_LEAVE[LEAVE TYPE],SUMPRODUCT(--(T_LEAVE[EMPLOYEE NAME]=$C35),--(T_LEAVE[START DATE]&lt;=V$7),--(T_LEAVE[END DATE]&gt;=V$7),ROW(T_LEAVE[LEAVE TYPE]))-ROW(T_LEAVE[#Headers]))))))),"")</f>
        <v/>
      </c>
      <c r="W35" s="112" t="str">
        <f t="array" ref="W35">IFERROR(IF(W$7="","NA",IF(W$7&lt;INDEX(T_EMP[From Date],ROW($C35)-ROW($C$7)),"NE",IF(AND(INDEX(T_EMP[TERMINATION DATE],ROW($C35)-ROW($C$7))&gt;0,W$7&gt;INDEX(T_EMP[TERMINATION DATE],ROW($C35)-ROW($C$7))),"NE",IF(NOT(ISERROR(MATCH(W$7,L_HOLS,0))),"H",IF(INDEX(L_WKNDVAL,WEEKDAY(W$7,1))=1,"WKND",INDEX(T_LEAVE[LEAVE TYPE],SUMPRODUCT(--(T_LEAVE[EMPLOYEE NAME]=$C35),--(T_LEAVE[START DATE]&lt;=W$7),--(T_LEAVE[END DATE]&gt;=W$7),ROW(T_LEAVE[LEAVE TYPE]))-ROW(T_LEAVE[#Headers]))))))),"")</f>
        <v/>
      </c>
      <c r="X35" s="112" t="str">
        <f t="array" ref="X35">IFERROR(IF(X$7="","NA",IF(X$7&lt;INDEX(T_EMP[From Date],ROW($C35)-ROW($C$7)),"NE",IF(AND(INDEX(T_EMP[TERMINATION DATE],ROW($C35)-ROW($C$7))&gt;0,X$7&gt;INDEX(T_EMP[TERMINATION DATE],ROW($C35)-ROW($C$7))),"NE",IF(NOT(ISERROR(MATCH(X$7,L_HOLS,0))),"H",IF(INDEX(L_WKNDVAL,WEEKDAY(X$7,1))=1,"WKND",INDEX(T_LEAVE[LEAVE TYPE],SUMPRODUCT(--(T_LEAVE[EMPLOYEE NAME]=$C35),--(T_LEAVE[START DATE]&lt;=X$7),--(T_LEAVE[END DATE]&gt;=X$7),ROW(T_LEAVE[LEAVE TYPE]))-ROW(T_LEAVE[#Headers]))))))),"")</f>
        <v>WKND</v>
      </c>
      <c r="Y35" s="112" t="str">
        <f t="array" ref="Y35">IFERROR(IF(Y$7="","NA",IF(Y$7&lt;INDEX(T_EMP[From Date],ROW($C35)-ROW($C$7)),"NE",IF(AND(INDEX(T_EMP[TERMINATION DATE],ROW($C35)-ROW($C$7))&gt;0,Y$7&gt;INDEX(T_EMP[TERMINATION DATE],ROW($C35)-ROW($C$7))),"NE",IF(NOT(ISERROR(MATCH(Y$7,L_HOLS,0))),"H",IF(INDEX(L_WKNDVAL,WEEKDAY(Y$7,1))=1,"WKND",INDEX(T_LEAVE[LEAVE TYPE],SUMPRODUCT(--(T_LEAVE[EMPLOYEE NAME]=$C35),--(T_LEAVE[START DATE]&lt;=Y$7),--(T_LEAVE[END DATE]&gt;=Y$7),ROW(T_LEAVE[LEAVE TYPE]))-ROW(T_LEAVE[#Headers]))))))),"")</f>
        <v>WKND</v>
      </c>
      <c r="Z35" s="112" t="str">
        <f t="array" ref="Z35">IFERROR(IF(Z$7="","NA",IF(Z$7&lt;INDEX(T_EMP[From Date],ROW($C35)-ROW($C$7)),"NE",IF(AND(INDEX(T_EMP[TERMINATION DATE],ROW($C35)-ROW($C$7))&gt;0,Z$7&gt;INDEX(T_EMP[TERMINATION DATE],ROW($C35)-ROW($C$7))),"NE",IF(NOT(ISERROR(MATCH(Z$7,L_HOLS,0))),"H",IF(INDEX(L_WKNDVAL,WEEKDAY(Z$7,1))=1,"WKND",INDEX(T_LEAVE[LEAVE TYPE],SUMPRODUCT(--(T_LEAVE[EMPLOYEE NAME]=$C35),--(T_LEAVE[START DATE]&lt;=Z$7),--(T_LEAVE[END DATE]&gt;=Z$7),ROW(T_LEAVE[LEAVE TYPE]))-ROW(T_LEAVE[#Headers]))))))),"")</f>
        <v/>
      </c>
      <c r="AA35" s="112" t="str">
        <f t="array" ref="AA35">IFERROR(IF(AA$7="","NA",IF(AA$7&lt;INDEX(T_EMP[From Date],ROW($C35)-ROW($C$7)),"NE",IF(AND(INDEX(T_EMP[TERMINATION DATE],ROW($C35)-ROW($C$7))&gt;0,AA$7&gt;INDEX(T_EMP[TERMINATION DATE],ROW($C35)-ROW($C$7))),"NE",IF(NOT(ISERROR(MATCH(AA$7,L_HOLS,0))),"H",IF(INDEX(L_WKNDVAL,WEEKDAY(AA$7,1))=1,"WKND",INDEX(T_LEAVE[LEAVE TYPE],SUMPRODUCT(--(T_LEAVE[EMPLOYEE NAME]=$C35),--(T_LEAVE[START DATE]&lt;=AA$7),--(T_LEAVE[END DATE]&gt;=AA$7),ROW(T_LEAVE[LEAVE TYPE]))-ROW(T_LEAVE[#Headers]))))))),"")</f>
        <v/>
      </c>
      <c r="AB35" s="112" t="str">
        <f t="array" ref="AB35">IFERROR(IF(AB$7="","NA",IF(AB$7&lt;INDEX(T_EMP[From Date],ROW($C35)-ROW($C$7)),"NE",IF(AND(INDEX(T_EMP[TERMINATION DATE],ROW($C35)-ROW($C$7))&gt;0,AB$7&gt;INDEX(T_EMP[TERMINATION DATE],ROW($C35)-ROW($C$7))),"NE",IF(NOT(ISERROR(MATCH(AB$7,L_HOLS,0))),"H",IF(INDEX(L_WKNDVAL,WEEKDAY(AB$7,1))=1,"WKND",INDEX(T_LEAVE[LEAVE TYPE],SUMPRODUCT(--(T_LEAVE[EMPLOYEE NAME]=$C35),--(T_LEAVE[START DATE]&lt;=AB$7),--(T_LEAVE[END DATE]&gt;=AB$7),ROW(T_LEAVE[LEAVE TYPE]))-ROW(T_LEAVE[#Headers]))))))),"")</f>
        <v/>
      </c>
      <c r="AC35" s="112" t="str">
        <f t="array" ref="AC35">IFERROR(IF(AC$7="","NA",IF(AC$7&lt;INDEX(T_EMP[From Date],ROW($C35)-ROW($C$7)),"NE",IF(AND(INDEX(T_EMP[TERMINATION DATE],ROW($C35)-ROW($C$7))&gt;0,AC$7&gt;INDEX(T_EMP[TERMINATION DATE],ROW($C35)-ROW($C$7))),"NE",IF(NOT(ISERROR(MATCH(AC$7,L_HOLS,0))),"H",IF(INDEX(L_WKNDVAL,WEEKDAY(AC$7,1))=1,"WKND",INDEX(T_LEAVE[LEAVE TYPE],SUMPRODUCT(--(T_LEAVE[EMPLOYEE NAME]=$C35),--(T_LEAVE[START DATE]&lt;=AC$7),--(T_LEAVE[END DATE]&gt;=AC$7),ROW(T_LEAVE[LEAVE TYPE]))-ROW(T_LEAVE[#Headers]))))))),"")</f>
        <v/>
      </c>
      <c r="AD35" s="112" t="str">
        <f t="array" ref="AD35">IFERROR(IF(AD$7="","NA",IF(AD$7&lt;INDEX(T_EMP[From Date],ROW($C35)-ROW($C$7)),"NE",IF(AND(INDEX(T_EMP[TERMINATION DATE],ROW($C35)-ROW($C$7))&gt;0,AD$7&gt;INDEX(T_EMP[TERMINATION DATE],ROW($C35)-ROW($C$7))),"NE",IF(NOT(ISERROR(MATCH(AD$7,L_HOLS,0))),"H",IF(INDEX(L_WKNDVAL,WEEKDAY(AD$7,1))=1,"WKND",INDEX(T_LEAVE[LEAVE TYPE],SUMPRODUCT(--(T_LEAVE[EMPLOYEE NAME]=$C35),--(T_LEAVE[START DATE]&lt;=AD$7),--(T_LEAVE[END DATE]&gt;=AD$7),ROW(T_LEAVE[LEAVE TYPE]))-ROW(T_LEAVE[#Headers]))))))),"")</f>
        <v/>
      </c>
      <c r="AE35" s="112" t="str">
        <f t="array" ref="AE35">IFERROR(IF(AE$7="","NA",IF(AE$7&lt;INDEX(T_EMP[From Date],ROW($C35)-ROW($C$7)),"NE",IF(AND(INDEX(T_EMP[TERMINATION DATE],ROW($C35)-ROW($C$7))&gt;0,AE$7&gt;INDEX(T_EMP[TERMINATION DATE],ROW($C35)-ROW($C$7))),"NE",IF(NOT(ISERROR(MATCH(AE$7,L_HOLS,0))),"H",IF(INDEX(L_WKNDVAL,WEEKDAY(AE$7,1))=1,"WKND",INDEX(T_LEAVE[LEAVE TYPE],SUMPRODUCT(--(T_LEAVE[EMPLOYEE NAME]=$C35),--(T_LEAVE[START DATE]&lt;=AE$7),--(T_LEAVE[END DATE]&gt;=AE$7),ROW(T_LEAVE[LEAVE TYPE]))-ROW(T_LEAVE[#Headers]))))))),"")</f>
        <v>WKND</v>
      </c>
      <c r="AF35" s="112" t="str">
        <f t="array" ref="AF35">IFERROR(IF(AF$7="","NA",IF(AF$7&lt;INDEX(T_EMP[From Date],ROW($C35)-ROW($C$7)),"NE",IF(AND(INDEX(T_EMP[TERMINATION DATE],ROW($C35)-ROW($C$7))&gt;0,AF$7&gt;INDEX(T_EMP[TERMINATION DATE],ROW($C35)-ROW($C$7))),"NE",IF(NOT(ISERROR(MATCH(AF$7,L_HOLS,0))),"H",IF(INDEX(L_WKNDVAL,WEEKDAY(AF$7,1))=1,"WKND",INDEX(T_LEAVE[LEAVE TYPE],SUMPRODUCT(--(T_LEAVE[EMPLOYEE NAME]=$C35),--(T_LEAVE[START DATE]&lt;=AF$7),--(T_LEAVE[END DATE]&gt;=AF$7),ROW(T_LEAVE[LEAVE TYPE]))-ROW(T_LEAVE[#Headers]))))))),"")</f>
        <v>WKND</v>
      </c>
      <c r="AG35" s="112" t="str">
        <f t="array" ref="AG35">IFERROR(IF(AG$7="","NA",IF(AG$7&lt;INDEX(T_EMP[From Date],ROW($C35)-ROW($C$7)),"NE",IF(AND(INDEX(T_EMP[TERMINATION DATE],ROW($C35)-ROW($C$7))&gt;0,AG$7&gt;INDEX(T_EMP[TERMINATION DATE],ROW($C35)-ROW($C$7))),"NE",IF(NOT(ISERROR(MATCH(AG$7,L_HOLS,0))),"H",IF(INDEX(L_WKNDVAL,WEEKDAY(AG$7,1))=1,"WKND",INDEX(T_LEAVE[LEAVE TYPE],SUMPRODUCT(--(T_LEAVE[EMPLOYEE NAME]=$C35),--(T_LEAVE[START DATE]&lt;=AG$7),--(T_LEAVE[END DATE]&gt;=AG$7),ROW(T_LEAVE[LEAVE TYPE]))-ROW(T_LEAVE[#Headers]))))))),"")</f>
        <v/>
      </c>
      <c r="AH35" s="112" t="str">
        <f t="array" ref="AH35">IFERROR(IF(AH$7="","NA",IF(AH$7&lt;INDEX(T_EMP[From Date],ROW($C35)-ROW($C$7)),"NE",IF(AND(INDEX(T_EMP[TERMINATION DATE],ROW($C35)-ROW($C$7))&gt;0,AH$7&gt;INDEX(T_EMP[TERMINATION DATE],ROW($C35)-ROW($C$7))),"NE",IF(NOT(ISERROR(MATCH(AH$7,L_HOLS,0))),"H",IF(INDEX(L_WKNDVAL,WEEKDAY(AH$7,1))=1,"WKND",INDEX(T_LEAVE[LEAVE TYPE],SUMPRODUCT(--(T_LEAVE[EMPLOYEE NAME]=$C35),--(T_LEAVE[START DATE]&lt;=AH$7),--(T_LEAVE[END DATE]&gt;=AH$7),ROW(T_LEAVE[LEAVE TYPE]))-ROW(T_LEAVE[#Headers]))))))),"")</f>
        <v/>
      </c>
      <c r="AI35" s="87"/>
      <c r="AJ35" s="106">
        <f>IF(OR($C35="",AJ$7=""),"",COUNTIFS($D35:$AH35,AJ$7)*INDEX(T_LEAVETYPE[DAY VALUE],1))</f>
        <v>0</v>
      </c>
      <c r="AK35" s="106">
        <f>IF(OR($C35="",AK$7=""),"",COUNTIFS($D35:$AH35,AK$7)*INDEX(T_LEAVETYPE[DAY VALUE],2))</f>
        <v>0</v>
      </c>
      <c r="AL35" s="106">
        <f>IF(OR($C35="",AL$7=""),"",COUNTIFS($D35:$AH35,AL$7)*INDEX(T_LEAVETYPE[DAY VALUE],3))</f>
        <v>0</v>
      </c>
      <c r="AM35" s="106">
        <f>IF(OR($C35="",AM$7=""),"",COUNTIFS($D35:$AH35,AM$7)*INDEX(T_LEAVETYPE[DAY VALUE],4))</f>
        <v>0</v>
      </c>
      <c r="AN35" s="107">
        <f>IF(OR($C35="",AN$7=""),"",COUNTIFS($D35:$AH35,AN$7)*INDEX(T_LEAVETYPE[DAY VALUE],5))</f>
        <v>0</v>
      </c>
      <c r="AO35" s="113">
        <f t="shared" si="4"/>
        <v>0</v>
      </c>
      <c r="AP35" s="114">
        <f t="shared" si="3"/>
        <v>22</v>
      </c>
    </row>
    <row r="36" spans="3:42" x14ac:dyDescent="0.25">
      <c r="C36" s="104" t="str">
        <f>IFERROR(INDEX(T_EMP[EMPLOYEE NAME],ROW(C36)-ROW($C$7)),"")</f>
        <v>Employee29</v>
      </c>
      <c r="D36" s="115" t="str">
        <f t="array" ref="D36">IFERROR(IF(D$7="","NA",IF(D$7&lt;INDEX(T_EMP[From Date],ROW($C36)-ROW($C$7)),"NE",IF(AND(INDEX(T_EMP[TERMINATION DATE],ROW($C36)-ROW($C$7))&gt;0,D$7&gt;INDEX(T_EMP[TERMINATION DATE],ROW($C36)-ROW($C$7))),"NE",IF(NOT(ISERROR(MATCH(D$7,L_HOLS,0))),"H",IF(INDEX(L_WKNDVAL,WEEKDAY(D$7,1))=1,"WKND",INDEX(T_LEAVE[LEAVE TYPE],SUMPRODUCT(--(T_LEAVE[EMPLOYEE NAME]=$C36),--(T_LEAVE[START DATE]&lt;=D$7),--(T_LEAVE[END DATE]&gt;=D$7),ROW(T_LEAVE[LEAVE TYPE]))-ROW(T_LEAVE[#Headers]))))))),"")</f>
        <v>WKND</v>
      </c>
      <c r="E36" s="112" t="str">
        <f t="array" ref="E36">IFERROR(IF(E$7="","NA",IF(E$7&lt;INDEX(T_EMP[From Date],ROW($C36)-ROW($C$7)),"NE",IF(AND(INDEX(T_EMP[TERMINATION DATE],ROW($C36)-ROW($C$7))&gt;0,E$7&gt;INDEX(T_EMP[TERMINATION DATE],ROW($C36)-ROW($C$7))),"NE",IF(NOT(ISERROR(MATCH(E$7,L_HOLS,0))),"H",IF(INDEX(L_WKNDVAL,WEEKDAY(E$7,1))=1,"WKND",INDEX(T_LEAVE[LEAVE TYPE],SUMPRODUCT(--(T_LEAVE[EMPLOYEE NAME]=$C36),--(T_LEAVE[START DATE]&lt;=E$7),--(T_LEAVE[END DATE]&gt;=E$7),ROW(T_LEAVE[LEAVE TYPE]))-ROW(T_LEAVE[#Headers]))))))),"")</f>
        <v/>
      </c>
      <c r="F36" s="112" t="str">
        <f t="array" ref="F36">IFERROR(IF(F$7="","NA",IF(F$7&lt;INDEX(T_EMP[From Date],ROW($C36)-ROW($C$7)),"NE",IF(AND(INDEX(T_EMP[TERMINATION DATE],ROW($C36)-ROW($C$7))&gt;0,F$7&gt;INDEX(T_EMP[TERMINATION DATE],ROW($C36)-ROW($C$7))),"NE",IF(NOT(ISERROR(MATCH(F$7,L_HOLS,0))),"H",IF(INDEX(L_WKNDVAL,WEEKDAY(F$7,1))=1,"WKND",INDEX(T_LEAVE[LEAVE TYPE],SUMPRODUCT(--(T_LEAVE[EMPLOYEE NAME]=$C36),--(T_LEAVE[START DATE]&lt;=F$7),--(T_LEAVE[END DATE]&gt;=F$7),ROW(T_LEAVE[LEAVE TYPE]))-ROW(T_LEAVE[#Headers]))))))),"")</f>
        <v/>
      </c>
      <c r="G36" s="112" t="str">
        <f t="array" ref="G36">IFERROR(IF(G$7="","NA",IF(G$7&lt;INDEX(T_EMP[From Date],ROW($C36)-ROW($C$7)),"NE",IF(AND(INDEX(T_EMP[TERMINATION DATE],ROW($C36)-ROW($C$7))&gt;0,G$7&gt;INDEX(T_EMP[TERMINATION DATE],ROW($C36)-ROW($C$7))),"NE",IF(NOT(ISERROR(MATCH(G$7,L_HOLS,0))),"H",IF(INDEX(L_WKNDVAL,WEEKDAY(G$7,1))=1,"WKND",INDEX(T_LEAVE[LEAVE TYPE],SUMPRODUCT(--(T_LEAVE[EMPLOYEE NAME]=$C36),--(T_LEAVE[START DATE]&lt;=G$7),--(T_LEAVE[END DATE]&gt;=G$7),ROW(T_LEAVE[LEAVE TYPE]))-ROW(T_LEAVE[#Headers]))))))),"")</f>
        <v/>
      </c>
      <c r="H36" s="112" t="str">
        <f t="array" ref="H36">IFERROR(IF(H$7="","NA",IF(H$7&lt;INDEX(T_EMP[From Date],ROW($C36)-ROW($C$7)),"NE",IF(AND(INDEX(T_EMP[TERMINATION DATE],ROW($C36)-ROW($C$7))&gt;0,H$7&gt;INDEX(T_EMP[TERMINATION DATE],ROW($C36)-ROW($C$7))),"NE",IF(NOT(ISERROR(MATCH(H$7,L_HOLS,0))),"H",IF(INDEX(L_WKNDVAL,WEEKDAY(H$7,1))=1,"WKND",INDEX(T_LEAVE[LEAVE TYPE],SUMPRODUCT(--(T_LEAVE[EMPLOYEE NAME]=$C36),--(T_LEAVE[START DATE]&lt;=H$7),--(T_LEAVE[END DATE]&gt;=H$7),ROW(T_LEAVE[LEAVE TYPE]))-ROW(T_LEAVE[#Headers]))))))),"")</f>
        <v/>
      </c>
      <c r="I36" s="112" t="str">
        <f t="array" ref="I36">IFERROR(IF(I$7="","NA",IF(I$7&lt;INDEX(T_EMP[From Date],ROW($C36)-ROW($C$7)),"NE",IF(AND(INDEX(T_EMP[TERMINATION DATE],ROW($C36)-ROW($C$7))&gt;0,I$7&gt;INDEX(T_EMP[TERMINATION DATE],ROW($C36)-ROW($C$7))),"NE",IF(NOT(ISERROR(MATCH(I$7,L_HOLS,0))),"H",IF(INDEX(L_WKNDVAL,WEEKDAY(I$7,1))=1,"WKND",INDEX(T_LEAVE[LEAVE TYPE],SUMPRODUCT(--(T_LEAVE[EMPLOYEE NAME]=$C36),--(T_LEAVE[START DATE]&lt;=I$7),--(T_LEAVE[END DATE]&gt;=I$7),ROW(T_LEAVE[LEAVE TYPE]))-ROW(T_LEAVE[#Headers]))))))),"")</f>
        <v/>
      </c>
      <c r="J36" s="112" t="str">
        <f t="array" ref="J36">IFERROR(IF(J$7="","NA",IF(J$7&lt;INDEX(T_EMP[From Date],ROW($C36)-ROW($C$7)),"NE",IF(AND(INDEX(T_EMP[TERMINATION DATE],ROW($C36)-ROW($C$7))&gt;0,J$7&gt;INDEX(T_EMP[TERMINATION DATE],ROW($C36)-ROW($C$7))),"NE",IF(NOT(ISERROR(MATCH(J$7,L_HOLS,0))),"H",IF(INDEX(L_WKNDVAL,WEEKDAY(J$7,1))=1,"WKND",INDEX(T_LEAVE[LEAVE TYPE],SUMPRODUCT(--(T_LEAVE[EMPLOYEE NAME]=$C36),--(T_LEAVE[START DATE]&lt;=J$7),--(T_LEAVE[END DATE]&gt;=J$7),ROW(T_LEAVE[LEAVE TYPE]))-ROW(T_LEAVE[#Headers]))))))),"")</f>
        <v>WKND</v>
      </c>
      <c r="K36" s="112" t="str">
        <f t="array" ref="K36">IFERROR(IF(K$7="","NA",IF(K$7&lt;INDEX(T_EMP[From Date],ROW($C36)-ROW($C$7)),"NE",IF(AND(INDEX(T_EMP[TERMINATION DATE],ROW($C36)-ROW($C$7))&gt;0,K$7&gt;INDEX(T_EMP[TERMINATION DATE],ROW($C36)-ROW($C$7))),"NE",IF(NOT(ISERROR(MATCH(K$7,L_HOLS,0))),"H",IF(INDEX(L_WKNDVAL,WEEKDAY(K$7,1))=1,"WKND",INDEX(T_LEAVE[LEAVE TYPE],SUMPRODUCT(--(T_LEAVE[EMPLOYEE NAME]=$C36),--(T_LEAVE[START DATE]&lt;=K$7),--(T_LEAVE[END DATE]&gt;=K$7),ROW(T_LEAVE[LEAVE TYPE]))-ROW(T_LEAVE[#Headers]))))))),"")</f>
        <v>WKND</v>
      </c>
      <c r="L36" s="112" t="str">
        <f t="array" ref="L36">IFERROR(IF(L$7="","NA",IF(L$7&lt;INDEX(T_EMP[From Date],ROW($C36)-ROW($C$7)),"NE",IF(AND(INDEX(T_EMP[TERMINATION DATE],ROW($C36)-ROW($C$7))&gt;0,L$7&gt;INDEX(T_EMP[TERMINATION DATE],ROW($C36)-ROW($C$7))),"NE",IF(NOT(ISERROR(MATCH(L$7,L_HOLS,0))),"H",IF(INDEX(L_WKNDVAL,WEEKDAY(L$7,1))=1,"WKND",INDEX(T_LEAVE[LEAVE TYPE],SUMPRODUCT(--(T_LEAVE[EMPLOYEE NAME]=$C36),--(T_LEAVE[START DATE]&lt;=L$7),--(T_LEAVE[END DATE]&gt;=L$7),ROW(T_LEAVE[LEAVE TYPE]))-ROW(T_LEAVE[#Headers]))))))),"")</f>
        <v/>
      </c>
      <c r="M36" s="112" t="str">
        <f t="array" ref="M36">IFERROR(IF(M$7="","NA",IF(M$7&lt;INDEX(T_EMP[From Date],ROW($C36)-ROW($C$7)),"NE",IF(AND(INDEX(T_EMP[TERMINATION DATE],ROW($C36)-ROW($C$7))&gt;0,M$7&gt;INDEX(T_EMP[TERMINATION DATE],ROW($C36)-ROW($C$7))),"NE",IF(NOT(ISERROR(MATCH(M$7,L_HOLS,0))),"H",IF(INDEX(L_WKNDVAL,WEEKDAY(M$7,1))=1,"WKND",INDEX(T_LEAVE[LEAVE TYPE],SUMPRODUCT(--(T_LEAVE[EMPLOYEE NAME]=$C36),--(T_LEAVE[START DATE]&lt;=M$7),--(T_LEAVE[END DATE]&gt;=M$7),ROW(T_LEAVE[LEAVE TYPE]))-ROW(T_LEAVE[#Headers]))))))),"")</f>
        <v/>
      </c>
      <c r="N36" s="112" t="str">
        <f t="array" ref="N36">IFERROR(IF(N$7="","NA",IF(N$7&lt;INDEX(T_EMP[From Date],ROW($C36)-ROW($C$7)),"NE",IF(AND(INDEX(T_EMP[TERMINATION DATE],ROW($C36)-ROW($C$7))&gt;0,N$7&gt;INDEX(T_EMP[TERMINATION DATE],ROW($C36)-ROW($C$7))),"NE",IF(NOT(ISERROR(MATCH(N$7,L_HOLS,0))),"H",IF(INDEX(L_WKNDVAL,WEEKDAY(N$7,1))=1,"WKND",INDEX(T_LEAVE[LEAVE TYPE],SUMPRODUCT(--(T_LEAVE[EMPLOYEE NAME]=$C36),--(T_LEAVE[START DATE]&lt;=N$7),--(T_LEAVE[END DATE]&gt;=N$7),ROW(T_LEAVE[LEAVE TYPE]))-ROW(T_LEAVE[#Headers]))))))),"")</f>
        <v/>
      </c>
      <c r="O36" s="112" t="str">
        <f t="array" ref="O36">IFERROR(IF(O$7="","NA",IF(O$7&lt;INDEX(T_EMP[From Date],ROW($C36)-ROW($C$7)),"NE",IF(AND(INDEX(T_EMP[TERMINATION DATE],ROW($C36)-ROW($C$7))&gt;0,O$7&gt;INDEX(T_EMP[TERMINATION DATE],ROW($C36)-ROW($C$7))),"NE",IF(NOT(ISERROR(MATCH(O$7,L_HOLS,0))),"H",IF(INDEX(L_WKNDVAL,WEEKDAY(O$7,1))=1,"WKND",INDEX(T_LEAVE[LEAVE TYPE],SUMPRODUCT(--(T_LEAVE[EMPLOYEE NAME]=$C36),--(T_LEAVE[START DATE]&lt;=O$7),--(T_LEAVE[END DATE]&gt;=O$7),ROW(T_LEAVE[LEAVE TYPE]))-ROW(T_LEAVE[#Headers]))))))),"")</f>
        <v/>
      </c>
      <c r="P36" s="112" t="str">
        <f t="array" ref="P36">IFERROR(IF(P$7="","NA",IF(P$7&lt;INDEX(T_EMP[From Date],ROW($C36)-ROW($C$7)),"NE",IF(AND(INDEX(T_EMP[TERMINATION DATE],ROW($C36)-ROW($C$7))&gt;0,P$7&gt;INDEX(T_EMP[TERMINATION DATE],ROW($C36)-ROW($C$7))),"NE",IF(NOT(ISERROR(MATCH(P$7,L_HOLS,0))),"H",IF(INDEX(L_WKNDVAL,WEEKDAY(P$7,1))=1,"WKND",INDEX(T_LEAVE[LEAVE TYPE],SUMPRODUCT(--(T_LEAVE[EMPLOYEE NAME]=$C36),--(T_LEAVE[START DATE]&lt;=P$7),--(T_LEAVE[END DATE]&gt;=P$7),ROW(T_LEAVE[LEAVE TYPE]))-ROW(T_LEAVE[#Headers]))))))),"")</f>
        <v/>
      </c>
      <c r="Q36" s="112" t="str">
        <f t="array" ref="Q36">IFERROR(IF(Q$7="","NA",IF(Q$7&lt;INDEX(T_EMP[From Date],ROW($C36)-ROW($C$7)),"NE",IF(AND(INDEX(T_EMP[TERMINATION DATE],ROW($C36)-ROW($C$7))&gt;0,Q$7&gt;INDEX(T_EMP[TERMINATION DATE],ROW($C36)-ROW($C$7))),"NE",IF(NOT(ISERROR(MATCH(Q$7,L_HOLS,0))),"H",IF(INDEX(L_WKNDVAL,WEEKDAY(Q$7,1))=1,"WKND",INDEX(T_LEAVE[LEAVE TYPE],SUMPRODUCT(--(T_LEAVE[EMPLOYEE NAME]=$C36),--(T_LEAVE[START DATE]&lt;=Q$7),--(T_LEAVE[END DATE]&gt;=Q$7),ROW(T_LEAVE[LEAVE TYPE]))-ROW(T_LEAVE[#Headers]))))))),"")</f>
        <v>WKND</v>
      </c>
      <c r="R36" s="112" t="str">
        <f t="array" ref="R36">IFERROR(IF(R$7="","NA",IF(R$7&lt;INDEX(T_EMP[From Date],ROW($C36)-ROW($C$7)),"NE",IF(AND(INDEX(T_EMP[TERMINATION DATE],ROW($C36)-ROW($C$7))&gt;0,R$7&gt;INDEX(T_EMP[TERMINATION DATE],ROW($C36)-ROW($C$7))),"NE",IF(NOT(ISERROR(MATCH(R$7,L_HOLS,0))),"H",IF(INDEX(L_WKNDVAL,WEEKDAY(R$7,1))=1,"WKND",INDEX(T_LEAVE[LEAVE TYPE],SUMPRODUCT(--(T_LEAVE[EMPLOYEE NAME]=$C36),--(T_LEAVE[START DATE]&lt;=R$7),--(T_LEAVE[END DATE]&gt;=R$7),ROW(T_LEAVE[LEAVE TYPE]))-ROW(T_LEAVE[#Headers]))))))),"")</f>
        <v>WKND</v>
      </c>
      <c r="S36" s="112" t="str">
        <f t="array" ref="S36">IFERROR(IF(S$7="","NA",IF(S$7&lt;INDEX(T_EMP[From Date],ROW($C36)-ROW($C$7)),"NE",IF(AND(INDEX(T_EMP[TERMINATION DATE],ROW($C36)-ROW($C$7))&gt;0,S$7&gt;INDEX(T_EMP[TERMINATION DATE],ROW($C36)-ROW($C$7))),"NE",IF(NOT(ISERROR(MATCH(S$7,L_HOLS,0))),"H",IF(INDEX(L_WKNDVAL,WEEKDAY(S$7,1))=1,"WKND",INDEX(T_LEAVE[LEAVE TYPE],SUMPRODUCT(--(T_LEAVE[EMPLOYEE NAME]=$C36),--(T_LEAVE[START DATE]&lt;=S$7),--(T_LEAVE[END DATE]&gt;=S$7),ROW(T_LEAVE[LEAVE TYPE]))-ROW(T_LEAVE[#Headers]))))))),"")</f>
        <v/>
      </c>
      <c r="T36" s="112" t="str">
        <f t="array" ref="T36">IFERROR(IF(T$7="","NA",IF(T$7&lt;INDEX(T_EMP[From Date],ROW($C36)-ROW($C$7)),"NE",IF(AND(INDEX(T_EMP[TERMINATION DATE],ROW($C36)-ROW($C$7))&gt;0,T$7&gt;INDEX(T_EMP[TERMINATION DATE],ROW($C36)-ROW($C$7))),"NE",IF(NOT(ISERROR(MATCH(T$7,L_HOLS,0))),"H",IF(INDEX(L_WKNDVAL,WEEKDAY(T$7,1))=1,"WKND",INDEX(T_LEAVE[LEAVE TYPE],SUMPRODUCT(--(T_LEAVE[EMPLOYEE NAME]=$C36),--(T_LEAVE[START DATE]&lt;=T$7),--(T_LEAVE[END DATE]&gt;=T$7),ROW(T_LEAVE[LEAVE TYPE]))-ROW(T_LEAVE[#Headers]))))))),"")</f>
        <v/>
      </c>
      <c r="U36" s="112" t="str">
        <f t="array" ref="U36">IFERROR(IF(U$7="","NA",IF(U$7&lt;INDEX(T_EMP[From Date],ROW($C36)-ROW($C$7)),"NE",IF(AND(INDEX(T_EMP[TERMINATION DATE],ROW($C36)-ROW($C$7))&gt;0,U$7&gt;INDEX(T_EMP[TERMINATION DATE],ROW($C36)-ROW($C$7))),"NE",IF(NOT(ISERROR(MATCH(U$7,L_HOLS,0))),"H",IF(INDEX(L_WKNDVAL,WEEKDAY(U$7,1))=1,"WKND",INDEX(T_LEAVE[LEAVE TYPE],SUMPRODUCT(--(T_LEAVE[EMPLOYEE NAME]=$C36),--(T_LEAVE[START DATE]&lt;=U$7),--(T_LEAVE[END DATE]&gt;=U$7),ROW(T_LEAVE[LEAVE TYPE]))-ROW(T_LEAVE[#Headers]))))))),"")</f>
        <v/>
      </c>
      <c r="V36" s="112" t="str">
        <f t="array" ref="V36">IFERROR(IF(V$7="","NA",IF(V$7&lt;INDEX(T_EMP[From Date],ROW($C36)-ROW($C$7)),"NE",IF(AND(INDEX(T_EMP[TERMINATION DATE],ROW($C36)-ROW($C$7))&gt;0,V$7&gt;INDEX(T_EMP[TERMINATION DATE],ROW($C36)-ROW($C$7))),"NE",IF(NOT(ISERROR(MATCH(V$7,L_HOLS,0))),"H",IF(INDEX(L_WKNDVAL,WEEKDAY(V$7,1))=1,"WKND",INDEX(T_LEAVE[LEAVE TYPE],SUMPRODUCT(--(T_LEAVE[EMPLOYEE NAME]=$C36),--(T_LEAVE[START DATE]&lt;=V$7),--(T_LEAVE[END DATE]&gt;=V$7),ROW(T_LEAVE[LEAVE TYPE]))-ROW(T_LEAVE[#Headers]))))))),"")</f>
        <v/>
      </c>
      <c r="W36" s="112" t="str">
        <f t="array" ref="W36">IFERROR(IF(W$7="","NA",IF(W$7&lt;INDEX(T_EMP[From Date],ROW($C36)-ROW($C$7)),"NE",IF(AND(INDEX(T_EMP[TERMINATION DATE],ROW($C36)-ROW($C$7))&gt;0,W$7&gt;INDEX(T_EMP[TERMINATION DATE],ROW($C36)-ROW($C$7))),"NE",IF(NOT(ISERROR(MATCH(W$7,L_HOLS,0))),"H",IF(INDEX(L_WKNDVAL,WEEKDAY(W$7,1))=1,"WKND",INDEX(T_LEAVE[LEAVE TYPE],SUMPRODUCT(--(T_LEAVE[EMPLOYEE NAME]=$C36),--(T_LEAVE[START DATE]&lt;=W$7),--(T_LEAVE[END DATE]&gt;=W$7),ROW(T_LEAVE[LEAVE TYPE]))-ROW(T_LEAVE[#Headers]))))))),"")</f>
        <v/>
      </c>
      <c r="X36" s="112" t="str">
        <f t="array" ref="X36">IFERROR(IF(X$7="","NA",IF(X$7&lt;INDEX(T_EMP[From Date],ROW($C36)-ROW($C$7)),"NE",IF(AND(INDEX(T_EMP[TERMINATION DATE],ROW($C36)-ROW($C$7))&gt;0,X$7&gt;INDEX(T_EMP[TERMINATION DATE],ROW($C36)-ROW($C$7))),"NE",IF(NOT(ISERROR(MATCH(X$7,L_HOLS,0))),"H",IF(INDEX(L_WKNDVAL,WEEKDAY(X$7,1))=1,"WKND",INDEX(T_LEAVE[LEAVE TYPE],SUMPRODUCT(--(T_LEAVE[EMPLOYEE NAME]=$C36),--(T_LEAVE[START DATE]&lt;=X$7),--(T_LEAVE[END DATE]&gt;=X$7),ROW(T_LEAVE[LEAVE TYPE]))-ROW(T_LEAVE[#Headers]))))))),"")</f>
        <v>WKND</v>
      </c>
      <c r="Y36" s="112" t="str">
        <f t="array" ref="Y36">IFERROR(IF(Y$7="","NA",IF(Y$7&lt;INDEX(T_EMP[From Date],ROW($C36)-ROW($C$7)),"NE",IF(AND(INDEX(T_EMP[TERMINATION DATE],ROW($C36)-ROW($C$7))&gt;0,Y$7&gt;INDEX(T_EMP[TERMINATION DATE],ROW($C36)-ROW($C$7))),"NE",IF(NOT(ISERROR(MATCH(Y$7,L_HOLS,0))),"H",IF(INDEX(L_WKNDVAL,WEEKDAY(Y$7,1))=1,"WKND",INDEX(T_LEAVE[LEAVE TYPE],SUMPRODUCT(--(T_LEAVE[EMPLOYEE NAME]=$C36),--(T_LEAVE[START DATE]&lt;=Y$7),--(T_LEAVE[END DATE]&gt;=Y$7),ROW(T_LEAVE[LEAVE TYPE]))-ROW(T_LEAVE[#Headers]))))))),"")</f>
        <v>WKND</v>
      </c>
      <c r="Z36" s="112" t="str">
        <f t="array" ref="Z36">IFERROR(IF(Z$7="","NA",IF(Z$7&lt;INDEX(T_EMP[From Date],ROW($C36)-ROW($C$7)),"NE",IF(AND(INDEX(T_EMP[TERMINATION DATE],ROW($C36)-ROW($C$7))&gt;0,Z$7&gt;INDEX(T_EMP[TERMINATION DATE],ROW($C36)-ROW($C$7))),"NE",IF(NOT(ISERROR(MATCH(Z$7,L_HOLS,0))),"H",IF(INDEX(L_WKNDVAL,WEEKDAY(Z$7,1))=1,"WKND",INDEX(T_LEAVE[LEAVE TYPE],SUMPRODUCT(--(T_LEAVE[EMPLOYEE NAME]=$C36),--(T_LEAVE[START DATE]&lt;=Z$7),--(T_LEAVE[END DATE]&gt;=Z$7),ROW(T_LEAVE[LEAVE TYPE]))-ROW(T_LEAVE[#Headers]))))))),"")</f>
        <v/>
      </c>
      <c r="AA36" s="112" t="str">
        <f t="array" ref="AA36">IFERROR(IF(AA$7="","NA",IF(AA$7&lt;INDEX(T_EMP[From Date],ROW($C36)-ROW($C$7)),"NE",IF(AND(INDEX(T_EMP[TERMINATION DATE],ROW($C36)-ROW($C$7))&gt;0,AA$7&gt;INDEX(T_EMP[TERMINATION DATE],ROW($C36)-ROW($C$7))),"NE",IF(NOT(ISERROR(MATCH(AA$7,L_HOLS,0))),"H",IF(INDEX(L_WKNDVAL,WEEKDAY(AA$7,1))=1,"WKND",INDEX(T_LEAVE[LEAVE TYPE],SUMPRODUCT(--(T_LEAVE[EMPLOYEE NAME]=$C36),--(T_LEAVE[START DATE]&lt;=AA$7),--(T_LEAVE[END DATE]&gt;=AA$7),ROW(T_LEAVE[LEAVE TYPE]))-ROW(T_LEAVE[#Headers]))))))),"")</f>
        <v/>
      </c>
      <c r="AB36" s="112" t="str">
        <f t="array" ref="AB36">IFERROR(IF(AB$7="","NA",IF(AB$7&lt;INDEX(T_EMP[From Date],ROW($C36)-ROW($C$7)),"NE",IF(AND(INDEX(T_EMP[TERMINATION DATE],ROW($C36)-ROW($C$7))&gt;0,AB$7&gt;INDEX(T_EMP[TERMINATION DATE],ROW($C36)-ROW($C$7))),"NE",IF(NOT(ISERROR(MATCH(AB$7,L_HOLS,0))),"H",IF(INDEX(L_WKNDVAL,WEEKDAY(AB$7,1))=1,"WKND",INDEX(T_LEAVE[LEAVE TYPE],SUMPRODUCT(--(T_LEAVE[EMPLOYEE NAME]=$C36),--(T_LEAVE[START DATE]&lt;=AB$7),--(T_LEAVE[END DATE]&gt;=AB$7),ROW(T_LEAVE[LEAVE TYPE]))-ROW(T_LEAVE[#Headers]))))))),"")</f>
        <v/>
      </c>
      <c r="AC36" s="112" t="str">
        <f t="array" ref="AC36">IFERROR(IF(AC$7="","NA",IF(AC$7&lt;INDEX(T_EMP[From Date],ROW($C36)-ROW($C$7)),"NE",IF(AND(INDEX(T_EMP[TERMINATION DATE],ROW($C36)-ROW($C$7))&gt;0,AC$7&gt;INDEX(T_EMP[TERMINATION DATE],ROW($C36)-ROW($C$7))),"NE",IF(NOT(ISERROR(MATCH(AC$7,L_HOLS,0))),"H",IF(INDEX(L_WKNDVAL,WEEKDAY(AC$7,1))=1,"WKND",INDEX(T_LEAVE[LEAVE TYPE],SUMPRODUCT(--(T_LEAVE[EMPLOYEE NAME]=$C36),--(T_LEAVE[START DATE]&lt;=AC$7),--(T_LEAVE[END DATE]&gt;=AC$7),ROW(T_LEAVE[LEAVE TYPE]))-ROW(T_LEAVE[#Headers]))))))),"")</f>
        <v/>
      </c>
      <c r="AD36" s="112" t="str">
        <f t="array" ref="AD36">IFERROR(IF(AD$7="","NA",IF(AD$7&lt;INDEX(T_EMP[From Date],ROW($C36)-ROW($C$7)),"NE",IF(AND(INDEX(T_EMP[TERMINATION DATE],ROW($C36)-ROW($C$7))&gt;0,AD$7&gt;INDEX(T_EMP[TERMINATION DATE],ROW($C36)-ROW($C$7))),"NE",IF(NOT(ISERROR(MATCH(AD$7,L_HOLS,0))),"H",IF(INDEX(L_WKNDVAL,WEEKDAY(AD$7,1))=1,"WKND",INDEX(T_LEAVE[LEAVE TYPE],SUMPRODUCT(--(T_LEAVE[EMPLOYEE NAME]=$C36),--(T_LEAVE[START DATE]&lt;=AD$7),--(T_LEAVE[END DATE]&gt;=AD$7),ROW(T_LEAVE[LEAVE TYPE]))-ROW(T_LEAVE[#Headers]))))))),"")</f>
        <v/>
      </c>
      <c r="AE36" s="112" t="str">
        <f t="array" ref="AE36">IFERROR(IF(AE$7="","NA",IF(AE$7&lt;INDEX(T_EMP[From Date],ROW($C36)-ROW($C$7)),"NE",IF(AND(INDEX(T_EMP[TERMINATION DATE],ROW($C36)-ROW($C$7))&gt;0,AE$7&gt;INDEX(T_EMP[TERMINATION DATE],ROW($C36)-ROW($C$7))),"NE",IF(NOT(ISERROR(MATCH(AE$7,L_HOLS,0))),"H",IF(INDEX(L_WKNDVAL,WEEKDAY(AE$7,1))=1,"WKND",INDEX(T_LEAVE[LEAVE TYPE],SUMPRODUCT(--(T_LEAVE[EMPLOYEE NAME]=$C36),--(T_LEAVE[START DATE]&lt;=AE$7),--(T_LEAVE[END DATE]&gt;=AE$7),ROW(T_LEAVE[LEAVE TYPE]))-ROW(T_LEAVE[#Headers]))))))),"")</f>
        <v>WKND</v>
      </c>
      <c r="AF36" s="112" t="str">
        <f t="array" ref="AF36">IFERROR(IF(AF$7="","NA",IF(AF$7&lt;INDEX(T_EMP[From Date],ROW($C36)-ROW($C$7)),"NE",IF(AND(INDEX(T_EMP[TERMINATION DATE],ROW($C36)-ROW($C$7))&gt;0,AF$7&gt;INDEX(T_EMP[TERMINATION DATE],ROW($C36)-ROW($C$7))),"NE",IF(NOT(ISERROR(MATCH(AF$7,L_HOLS,0))),"H",IF(INDEX(L_WKNDVAL,WEEKDAY(AF$7,1))=1,"WKND",INDEX(T_LEAVE[LEAVE TYPE],SUMPRODUCT(--(T_LEAVE[EMPLOYEE NAME]=$C36),--(T_LEAVE[START DATE]&lt;=AF$7),--(T_LEAVE[END DATE]&gt;=AF$7),ROW(T_LEAVE[LEAVE TYPE]))-ROW(T_LEAVE[#Headers]))))))),"")</f>
        <v>WKND</v>
      </c>
      <c r="AG36" s="112" t="str">
        <f t="array" ref="AG36">IFERROR(IF(AG$7="","NA",IF(AG$7&lt;INDEX(T_EMP[From Date],ROW($C36)-ROW($C$7)),"NE",IF(AND(INDEX(T_EMP[TERMINATION DATE],ROW($C36)-ROW($C$7))&gt;0,AG$7&gt;INDEX(T_EMP[TERMINATION DATE],ROW($C36)-ROW($C$7))),"NE",IF(NOT(ISERROR(MATCH(AG$7,L_HOLS,0))),"H",IF(INDEX(L_WKNDVAL,WEEKDAY(AG$7,1))=1,"WKND",INDEX(T_LEAVE[LEAVE TYPE],SUMPRODUCT(--(T_LEAVE[EMPLOYEE NAME]=$C36),--(T_LEAVE[START DATE]&lt;=AG$7),--(T_LEAVE[END DATE]&gt;=AG$7),ROW(T_LEAVE[LEAVE TYPE]))-ROW(T_LEAVE[#Headers]))))))),"")</f>
        <v/>
      </c>
      <c r="AH36" s="112" t="str">
        <f t="array" ref="AH36">IFERROR(IF(AH$7="","NA",IF(AH$7&lt;INDEX(T_EMP[From Date],ROW($C36)-ROW($C$7)),"NE",IF(AND(INDEX(T_EMP[TERMINATION DATE],ROW($C36)-ROW($C$7))&gt;0,AH$7&gt;INDEX(T_EMP[TERMINATION DATE],ROW($C36)-ROW($C$7))),"NE",IF(NOT(ISERROR(MATCH(AH$7,L_HOLS,0))),"H",IF(INDEX(L_WKNDVAL,WEEKDAY(AH$7,1))=1,"WKND",INDEX(T_LEAVE[LEAVE TYPE],SUMPRODUCT(--(T_LEAVE[EMPLOYEE NAME]=$C36),--(T_LEAVE[START DATE]&lt;=AH$7),--(T_LEAVE[END DATE]&gt;=AH$7),ROW(T_LEAVE[LEAVE TYPE]))-ROW(T_LEAVE[#Headers]))))))),"")</f>
        <v/>
      </c>
      <c r="AI36" s="87"/>
      <c r="AJ36" s="106">
        <f>IF(OR($C36="",AJ$7=""),"",COUNTIFS($D36:$AH36,AJ$7)*INDEX(T_LEAVETYPE[DAY VALUE],1))</f>
        <v>0</v>
      </c>
      <c r="AK36" s="106">
        <f>IF(OR($C36="",AK$7=""),"",COUNTIFS($D36:$AH36,AK$7)*INDEX(T_LEAVETYPE[DAY VALUE],2))</f>
        <v>0</v>
      </c>
      <c r="AL36" s="106">
        <f>IF(OR($C36="",AL$7=""),"",COUNTIFS($D36:$AH36,AL$7)*INDEX(T_LEAVETYPE[DAY VALUE],3))</f>
        <v>0</v>
      </c>
      <c r="AM36" s="106">
        <f>IF(OR($C36="",AM$7=""),"",COUNTIFS($D36:$AH36,AM$7)*INDEX(T_LEAVETYPE[DAY VALUE],4))</f>
        <v>0</v>
      </c>
      <c r="AN36" s="107">
        <f>IF(OR($C36="",AN$7=""),"",COUNTIFS($D36:$AH36,AN$7)*INDEX(T_LEAVETYPE[DAY VALUE],5))</f>
        <v>0</v>
      </c>
      <c r="AO36" s="113">
        <f t="shared" si="4"/>
        <v>0</v>
      </c>
      <c r="AP36" s="114">
        <f t="shared" si="3"/>
        <v>22</v>
      </c>
    </row>
    <row r="37" spans="3:42" x14ac:dyDescent="0.25">
      <c r="C37" s="104" t="str">
        <f>IFERROR(INDEX(T_EMP[EMPLOYEE NAME],ROW(C37)-ROW($C$7)),"")</f>
        <v>Employee30</v>
      </c>
      <c r="D37" s="115" t="str">
        <f t="array" ref="D37">IFERROR(IF(D$7="","NA",IF(D$7&lt;INDEX(T_EMP[From Date],ROW($C37)-ROW($C$7)),"NE",IF(AND(INDEX(T_EMP[TERMINATION DATE],ROW($C37)-ROW($C$7))&gt;0,D$7&gt;INDEX(T_EMP[TERMINATION DATE],ROW($C37)-ROW($C$7))),"NE",IF(NOT(ISERROR(MATCH(D$7,L_HOLS,0))),"H",IF(INDEX(L_WKNDVAL,WEEKDAY(D$7,1))=1,"WKND",INDEX(T_LEAVE[LEAVE TYPE],SUMPRODUCT(--(T_LEAVE[EMPLOYEE NAME]=$C37),--(T_LEAVE[START DATE]&lt;=D$7),--(T_LEAVE[END DATE]&gt;=D$7),ROW(T_LEAVE[LEAVE TYPE]))-ROW(T_LEAVE[#Headers]))))))),"")</f>
        <v>WKND</v>
      </c>
      <c r="E37" s="112" t="str">
        <f t="array" ref="E37">IFERROR(IF(E$7="","NA",IF(E$7&lt;INDEX(T_EMP[From Date],ROW($C37)-ROW($C$7)),"NE",IF(AND(INDEX(T_EMP[TERMINATION DATE],ROW($C37)-ROW($C$7))&gt;0,E$7&gt;INDEX(T_EMP[TERMINATION DATE],ROW($C37)-ROW($C$7))),"NE",IF(NOT(ISERROR(MATCH(E$7,L_HOLS,0))),"H",IF(INDEX(L_WKNDVAL,WEEKDAY(E$7,1))=1,"WKND",INDEX(T_LEAVE[LEAVE TYPE],SUMPRODUCT(--(T_LEAVE[EMPLOYEE NAME]=$C37),--(T_LEAVE[START DATE]&lt;=E$7),--(T_LEAVE[END DATE]&gt;=E$7),ROW(T_LEAVE[LEAVE TYPE]))-ROW(T_LEAVE[#Headers]))))))),"")</f>
        <v/>
      </c>
      <c r="F37" s="112" t="str">
        <f t="array" ref="F37">IFERROR(IF(F$7="","NA",IF(F$7&lt;INDEX(T_EMP[From Date],ROW($C37)-ROW($C$7)),"NE",IF(AND(INDEX(T_EMP[TERMINATION DATE],ROW($C37)-ROW($C$7))&gt;0,F$7&gt;INDEX(T_EMP[TERMINATION DATE],ROW($C37)-ROW($C$7))),"NE",IF(NOT(ISERROR(MATCH(F$7,L_HOLS,0))),"H",IF(INDEX(L_WKNDVAL,WEEKDAY(F$7,1))=1,"WKND",INDEX(T_LEAVE[LEAVE TYPE],SUMPRODUCT(--(T_LEAVE[EMPLOYEE NAME]=$C37),--(T_LEAVE[START DATE]&lt;=F$7),--(T_LEAVE[END DATE]&gt;=F$7),ROW(T_LEAVE[LEAVE TYPE]))-ROW(T_LEAVE[#Headers]))))))),"")</f>
        <v/>
      </c>
      <c r="G37" s="112" t="str">
        <f t="array" ref="G37">IFERROR(IF(G$7="","NA",IF(G$7&lt;INDEX(T_EMP[From Date],ROW($C37)-ROW($C$7)),"NE",IF(AND(INDEX(T_EMP[TERMINATION DATE],ROW($C37)-ROW($C$7))&gt;0,G$7&gt;INDEX(T_EMP[TERMINATION DATE],ROW($C37)-ROW($C$7))),"NE",IF(NOT(ISERROR(MATCH(G$7,L_HOLS,0))),"H",IF(INDEX(L_WKNDVAL,WEEKDAY(G$7,1))=1,"WKND",INDEX(T_LEAVE[LEAVE TYPE],SUMPRODUCT(--(T_LEAVE[EMPLOYEE NAME]=$C37),--(T_LEAVE[START DATE]&lt;=G$7),--(T_LEAVE[END DATE]&gt;=G$7),ROW(T_LEAVE[LEAVE TYPE]))-ROW(T_LEAVE[#Headers]))))))),"")</f>
        <v/>
      </c>
      <c r="H37" s="112" t="str">
        <f t="array" ref="H37">IFERROR(IF(H$7="","NA",IF(H$7&lt;INDEX(T_EMP[From Date],ROW($C37)-ROW($C$7)),"NE",IF(AND(INDEX(T_EMP[TERMINATION DATE],ROW($C37)-ROW($C$7))&gt;0,H$7&gt;INDEX(T_EMP[TERMINATION DATE],ROW($C37)-ROW($C$7))),"NE",IF(NOT(ISERROR(MATCH(H$7,L_HOLS,0))),"H",IF(INDEX(L_WKNDVAL,WEEKDAY(H$7,1))=1,"WKND",INDEX(T_LEAVE[LEAVE TYPE],SUMPRODUCT(--(T_LEAVE[EMPLOYEE NAME]=$C37),--(T_LEAVE[START DATE]&lt;=H$7),--(T_LEAVE[END DATE]&gt;=H$7),ROW(T_LEAVE[LEAVE TYPE]))-ROW(T_LEAVE[#Headers]))))))),"")</f>
        <v/>
      </c>
      <c r="I37" s="112" t="str">
        <f t="array" ref="I37">IFERROR(IF(I$7="","NA",IF(I$7&lt;INDEX(T_EMP[From Date],ROW($C37)-ROW($C$7)),"NE",IF(AND(INDEX(T_EMP[TERMINATION DATE],ROW($C37)-ROW($C$7))&gt;0,I$7&gt;INDEX(T_EMP[TERMINATION DATE],ROW($C37)-ROW($C$7))),"NE",IF(NOT(ISERROR(MATCH(I$7,L_HOLS,0))),"H",IF(INDEX(L_WKNDVAL,WEEKDAY(I$7,1))=1,"WKND",INDEX(T_LEAVE[LEAVE TYPE],SUMPRODUCT(--(T_LEAVE[EMPLOYEE NAME]=$C37),--(T_LEAVE[START DATE]&lt;=I$7),--(T_LEAVE[END DATE]&gt;=I$7),ROW(T_LEAVE[LEAVE TYPE]))-ROW(T_LEAVE[#Headers]))))))),"")</f>
        <v/>
      </c>
      <c r="J37" s="112" t="str">
        <f t="array" ref="J37">IFERROR(IF(J$7="","NA",IF(J$7&lt;INDEX(T_EMP[From Date],ROW($C37)-ROW($C$7)),"NE",IF(AND(INDEX(T_EMP[TERMINATION DATE],ROW($C37)-ROW($C$7))&gt;0,J$7&gt;INDEX(T_EMP[TERMINATION DATE],ROW($C37)-ROW($C$7))),"NE",IF(NOT(ISERROR(MATCH(J$7,L_HOLS,0))),"H",IF(INDEX(L_WKNDVAL,WEEKDAY(J$7,1))=1,"WKND",INDEX(T_LEAVE[LEAVE TYPE],SUMPRODUCT(--(T_LEAVE[EMPLOYEE NAME]=$C37),--(T_LEAVE[START DATE]&lt;=J$7),--(T_LEAVE[END DATE]&gt;=J$7),ROW(T_LEAVE[LEAVE TYPE]))-ROW(T_LEAVE[#Headers]))))))),"")</f>
        <v>WKND</v>
      </c>
      <c r="K37" s="112" t="str">
        <f t="array" ref="K37">IFERROR(IF(K$7="","NA",IF(K$7&lt;INDEX(T_EMP[From Date],ROW($C37)-ROW($C$7)),"NE",IF(AND(INDEX(T_EMP[TERMINATION DATE],ROW($C37)-ROW($C$7))&gt;0,K$7&gt;INDEX(T_EMP[TERMINATION DATE],ROW($C37)-ROW($C$7))),"NE",IF(NOT(ISERROR(MATCH(K$7,L_HOLS,0))),"H",IF(INDEX(L_WKNDVAL,WEEKDAY(K$7,1))=1,"WKND",INDEX(T_LEAVE[LEAVE TYPE],SUMPRODUCT(--(T_LEAVE[EMPLOYEE NAME]=$C37),--(T_LEAVE[START DATE]&lt;=K$7),--(T_LEAVE[END DATE]&gt;=K$7),ROW(T_LEAVE[LEAVE TYPE]))-ROW(T_LEAVE[#Headers]))))))),"")</f>
        <v>WKND</v>
      </c>
      <c r="L37" s="112" t="str">
        <f t="array" ref="L37">IFERROR(IF(L$7="","NA",IF(L$7&lt;INDEX(T_EMP[From Date],ROW($C37)-ROW($C$7)),"NE",IF(AND(INDEX(T_EMP[TERMINATION DATE],ROW($C37)-ROW($C$7))&gt;0,L$7&gt;INDEX(T_EMP[TERMINATION DATE],ROW($C37)-ROW($C$7))),"NE",IF(NOT(ISERROR(MATCH(L$7,L_HOLS,0))),"H",IF(INDEX(L_WKNDVAL,WEEKDAY(L$7,1))=1,"WKND",INDEX(T_LEAVE[LEAVE TYPE],SUMPRODUCT(--(T_LEAVE[EMPLOYEE NAME]=$C37),--(T_LEAVE[START DATE]&lt;=L$7),--(T_LEAVE[END DATE]&gt;=L$7),ROW(T_LEAVE[LEAVE TYPE]))-ROW(T_LEAVE[#Headers]))))))),"")</f>
        <v/>
      </c>
      <c r="M37" s="112" t="str">
        <f t="array" ref="M37">IFERROR(IF(M$7="","NA",IF(M$7&lt;INDEX(T_EMP[From Date],ROW($C37)-ROW($C$7)),"NE",IF(AND(INDEX(T_EMP[TERMINATION DATE],ROW($C37)-ROW($C$7))&gt;0,M$7&gt;INDEX(T_EMP[TERMINATION DATE],ROW($C37)-ROW($C$7))),"NE",IF(NOT(ISERROR(MATCH(M$7,L_HOLS,0))),"H",IF(INDEX(L_WKNDVAL,WEEKDAY(M$7,1))=1,"WKND",INDEX(T_LEAVE[LEAVE TYPE],SUMPRODUCT(--(T_LEAVE[EMPLOYEE NAME]=$C37),--(T_LEAVE[START DATE]&lt;=M$7),--(T_LEAVE[END DATE]&gt;=M$7),ROW(T_LEAVE[LEAVE TYPE]))-ROW(T_LEAVE[#Headers]))))))),"")</f>
        <v/>
      </c>
      <c r="N37" s="112" t="str">
        <f t="array" ref="N37">IFERROR(IF(N$7="","NA",IF(N$7&lt;INDEX(T_EMP[From Date],ROW($C37)-ROW($C$7)),"NE",IF(AND(INDEX(T_EMP[TERMINATION DATE],ROW($C37)-ROW($C$7))&gt;0,N$7&gt;INDEX(T_EMP[TERMINATION DATE],ROW($C37)-ROW($C$7))),"NE",IF(NOT(ISERROR(MATCH(N$7,L_HOLS,0))),"H",IF(INDEX(L_WKNDVAL,WEEKDAY(N$7,1))=1,"WKND",INDEX(T_LEAVE[LEAVE TYPE],SUMPRODUCT(--(T_LEAVE[EMPLOYEE NAME]=$C37),--(T_LEAVE[START DATE]&lt;=N$7),--(T_LEAVE[END DATE]&gt;=N$7),ROW(T_LEAVE[LEAVE TYPE]))-ROW(T_LEAVE[#Headers]))))))),"")</f>
        <v/>
      </c>
      <c r="O37" s="112" t="str">
        <f t="array" ref="O37">IFERROR(IF(O$7="","NA",IF(O$7&lt;INDEX(T_EMP[From Date],ROW($C37)-ROW($C$7)),"NE",IF(AND(INDEX(T_EMP[TERMINATION DATE],ROW($C37)-ROW($C$7))&gt;0,O$7&gt;INDEX(T_EMP[TERMINATION DATE],ROW($C37)-ROW($C$7))),"NE",IF(NOT(ISERROR(MATCH(O$7,L_HOLS,0))),"H",IF(INDEX(L_WKNDVAL,WEEKDAY(O$7,1))=1,"WKND",INDEX(T_LEAVE[LEAVE TYPE],SUMPRODUCT(--(T_LEAVE[EMPLOYEE NAME]=$C37),--(T_LEAVE[START DATE]&lt;=O$7),--(T_LEAVE[END DATE]&gt;=O$7),ROW(T_LEAVE[LEAVE TYPE]))-ROW(T_LEAVE[#Headers]))))))),"")</f>
        <v/>
      </c>
      <c r="P37" s="112" t="str">
        <f t="array" ref="P37">IFERROR(IF(P$7="","NA",IF(P$7&lt;INDEX(T_EMP[From Date],ROW($C37)-ROW($C$7)),"NE",IF(AND(INDEX(T_EMP[TERMINATION DATE],ROW($C37)-ROW($C$7))&gt;0,P$7&gt;INDEX(T_EMP[TERMINATION DATE],ROW($C37)-ROW($C$7))),"NE",IF(NOT(ISERROR(MATCH(P$7,L_HOLS,0))),"H",IF(INDEX(L_WKNDVAL,WEEKDAY(P$7,1))=1,"WKND",INDEX(T_LEAVE[LEAVE TYPE],SUMPRODUCT(--(T_LEAVE[EMPLOYEE NAME]=$C37),--(T_LEAVE[START DATE]&lt;=P$7),--(T_LEAVE[END DATE]&gt;=P$7),ROW(T_LEAVE[LEAVE TYPE]))-ROW(T_LEAVE[#Headers]))))))),"")</f>
        <v/>
      </c>
      <c r="Q37" s="112" t="str">
        <f t="array" ref="Q37">IFERROR(IF(Q$7="","NA",IF(Q$7&lt;INDEX(T_EMP[From Date],ROW($C37)-ROW($C$7)),"NE",IF(AND(INDEX(T_EMP[TERMINATION DATE],ROW($C37)-ROW($C$7))&gt;0,Q$7&gt;INDEX(T_EMP[TERMINATION DATE],ROW($C37)-ROW($C$7))),"NE",IF(NOT(ISERROR(MATCH(Q$7,L_HOLS,0))),"H",IF(INDEX(L_WKNDVAL,WEEKDAY(Q$7,1))=1,"WKND",INDEX(T_LEAVE[LEAVE TYPE],SUMPRODUCT(--(T_LEAVE[EMPLOYEE NAME]=$C37),--(T_LEAVE[START DATE]&lt;=Q$7),--(T_LEAVE[END DATE]&gt;=Q$7),ROW(T_LEAVE[LEAVE TYPE]))-ROW(T_LEAVE[#Headers]))))))),"")</f>
        <v>WKND</v>
      </c>
      <c r="R37" s="112" t="str">
        <f t="array" ref="R37">IFERROR(IF(R$7="","NA",IF(R$7&lt;INDEX(T_EMP[From Date],ROW($C37)-ROW($C$7)),"NE",IF(AND(INDEX(T_EMP[TERMINATION DATE],ROW($C37)-ROW($C$7))&gt;0,R$7&gt;INDEX(T_EMP[TERMINATION DATE],ROW($C37)-ROW($C$7))),"NE",IF(NOT(ISERROR(MATCH(R$7,L_HOLS,0))),"H",IF(INDEX(L_WKNDVAL,WEEKDAY(R$7,1))=1,"WKND",INDEX(T_LEAVE[LEAVE TYPE],SUMPRODUCT(--(T_LEAVE[EMPLOYEE NAME]=$C37),--(T_LEAVE[START DATE]&lt;=R$7),--(T_LEAVE[END DATE]&gt;=R$7),ROW(T_LEAVE[LEAVE TYPE]))-ROW(T_LEAVE[#Headers]))))))),"")</f>
        <v>WKND</v>
      </c>
      <c r="S37" s="112" t="str">
        <f t="array" ref="S37">IFERROR(IF(S$7="","NA",IF(S$7&lt;INDEX(T_EMP[From Date],ROW($C37)-ROW($C$7)),"NE",IF(AND(INDEX(T_EMP[TERMINATION DATE],ROW($C37)-ROW($C$7))&gt;0,S$7&gt;INDEX(T_EMP[TERMINATION DATE],ROW($C37)-ROW($C$7))),"NE",IF(NOT(ISERROR(MATCH(S$7,L_HOLS,0))),"H",IF(INDEX(L_WKNDVAL,WEEKDAY(S$7,1))=1,"WKND",INDEX(T_LEAVE[LEAVE TYPE],SUMPRODUCT(--(T_LEAVE[EMPLOYEE NAME]=$C37),--(T_LEAVE[START DATE]&lt;=S$7),--(T_LEAVE[END DATE]&gt;=S$7),ROW(T_LEAVE[LEAVE TYPE]))-ROW(T_LEAVE[#Headers]))))))),"")</f>
        <v/>
      </c>
      <c r="T37" s="112" t="str">
        <f t="array" ref="T37">IFERROR(IF(T$7="","NA",IF(T$7&lt;INDEX(T_EMP[From Date],ROW($C37)-ROW($C$7)),"NE",IF(AND(INDEX(T_EMP[TERMINATION DATE],ROW($C37)-ROW($C$7))&gt;0,T$7&gt;INDEX(T_EMP[TERMINATION DATE],ROW($C37)-ROW($C$7))),"NE",IF(NOT(ISERROR(MATCH(T$7,L_HOLS,0))),"H",IF(INDEX(L_WKNDVAL,WEEKDAY(T$7,1))=1,"WKND",INDEX(T_LEAVE[LEAVE TYPE],SUMPRODUCT(--(T_LEAVE[EMPLOYEE NAME]=$C37),--(T_LEAVE[START DATE]&lt;=T$7),--(T_LEAVE[END DATE]&gt;=T$7),ROW(T_LEAVE[LEAVE TYPE]))-ROW(T_LEAVE[#Headers]))))))),"")</f>
        <v/>
      </c>
      <c r="U37" s="112" t="str">
        <f t="array" ref="U37">IFERROR(IF(U$7="","NA",IF(U$7&lt;INDEX(T_EMP[From Date],ROW($C37)-ROW($C$7)),"NE",IF(AND(INDEX(T_EMP[TERMINATION DATE],ROW($C37)-ROW($C$7))&gt;0,U$7&gt;INDEX(T_EMP[TERMINATION DATE],ROW($C37)-ROW($C$7))),"NE",IF(NOT(ISERROR(MATCH(U$7,L_HOLS,0))),"H",IF(INDEX(L_WKNDVAL,WEEKDAY(U$7,1))=1,"WKND",INDEX(T_LEAVE[LEAVE TYPE],SUMPRODUCT(--(T_LEAVE[EMPLOYEE NAME]=$C37),--(T_LEAVE[START DATE]&lt;=U$7),--(T_LEAVE[END DATE]&gt;=U$7),ROW(T_LEAVE[LEAVE TYPE]))-ROW(T_LEAVE[#Headers]))))))),"")</f>
        <v/>
      </c>
      <c r="V37" s="112" t="str">
        <f t="array" ref="V37">IFERROR(IF(V$7="","NA",IF(V$7&lt;INDEX(T_EMP[From Date],ROW($C37)-ROW($C$7)),"NE",IF(AND(INDEX(T_EMP[TERMINATION DATE],ROW($C37)-ROW($C$7))&gt;0,V$7&gt;INDEX(T_EMP[TERMINATION DATE],ROW($C37)-ROW($C$7))),"NE",IF(NOT(ISERROR(MATCH(V$7,L_HOLS,0))),"H",IF(INDEX(L_WKNDVAL,WEEKDAY(V$7,1))=1,"WKND",INDEX(T_LEAVE[LEAVE TYPE],SUMPRODUCT(--(T_LEAVE[EMPLOYEE NAME]=$C37),--(T_LEAVE[START DATE]&lt;=V$7),--(T_LEAVE[END DATE]&gt;=V$7),ROW(T_LEAVE[LEAVE TYPE]))-ROW(T_LEAVE[#Headers]))))))),"")</f>
        <v/>
      </c>
      <c r="W37" s="112" t="str">
        <f t="array" ref="W37">IFERROR(IF(W$7="","NA",IF(W$7&lt;INDEX(T_EMP[From Date],ROW($C37)-ROW($C$7)),"NE",IF(AND(INDEX(T_EMP[TERMINATION DATE],ROW($C37)-ROW($C$7))&gt;0,W$7&gt;INDEX(T_EMP[TERMINATION DATE],ROW($C37)-ROW($C$7))),"NE",IF(NOT(ISERROR(MATCH(W$7,L_HOLS,0))),"H",IF(INDEX(L_WKNDVAL,WEEKDAY(W$7,1))=1,"WKND",INDEX(T_LEAVE[LEAVE TYPE],SUMPRODUCT(--(T_LEAVE[EMPLOYEE NAME]=$C37),--(T_LEAVE[START DATE]&lt;=W$7),--(T_LEAVE[END DATE]&gt;=W$7),ROW(T_LEAVE[LEAVE TYPE]))-ROW(T_LEAVE[#Headers]))))))),"")</f>
        <v/>
      </c>
      <c r="X37" s="112" t="str">
        <f t="array" ref="X37">IFERROR(IF(X$7="","NA",IF(X$7&lt;INDEX(T_EMP[From Date],ROW($C37)-ROW($C$7)),"NE",IF(AND(INDEX(T_EMP[TERMINATION DATE],ROW($C37)-ROW($C$7))&gt;0,X$7&gt;INDEX(T_EMP[TERMINATION DATE],ROW($C37)-ROW($C$7))),"NE",IF(NOT(ISERROR(MATCH(X$7,L_HOLS,0))),"H",IF(INDEX(L_WKNDVAL,WEEKDAY(X$7,1))=1,"WKND",INDEX(T_LEAVE[LEAVE TYPE],SUMPRODUCT(--(T_LEAVE[EMPLOYEE NAME]=$C37),--(T_LEAVE[START DATE]&lt;=X$7),--(T_LEAVE[END DATE]&gt;=X$7),ROW(T_LEAVE[LEAVE TYPE]))-ROW(T_LEAVE[#Headers]))))))),"")</f>
        <v>WKND</v>
      </c>
      <c r="Y37" s="112" t="str">
        <f t="array" ref="Y37">IFERROR(IF(Y$7="","NA",IF(Y$7&lt;INDEX(T_EMP[From Date],ROW($C37)-ROW($C$7)),"NE",IF(AND(INDEX(T_EMP[TERMINATION DATE],ROW($C37)-ROW($C$7))&gt;0,Y$7&gt;INDEX(T_EMP[TERMINATION DATE],ROW($C37)-ROW($C$7))),"NE",IF(NOT(ISERROR(MATCH(Y$7,L_HOLS,0))),"H",IF(INDEX(L_WKNDVAL,WEEKDAY(Y$7,1))=1,"WKND",INDEX(T_LEAVE[LEAVE TYPE],SUMPRODUCT(--(T_LEAVE[EMPLOYEE NAME]=$C37),--(T_LEAVE[START DATE]&lt;=Y$7),--(T_LEAVE[END DATE]&gt;=Y$7),ROW(T_LEAVE[LEAVE TYPE]))-ROW(T_LEAVE[#Headers]))))))),"")</f>
        <v>WKND</v>
      </c>
      <c r="Z37" s="112" t="str">
        <f t="array" ref="Z37">IFERROR(IF(Z$7="","NA",IF(Z$7&lt;INDEX(T_EMP[From Date],ROW($C37)-ROW($C$7)),"NE",IF(AND(INDEX(T_EMP[TERMINATION DATE],ROW($C37)-ROW($C$7))&gt;0,Z$7&gt;INDEX(T_EMP[TERMINATION DATE],ROW($C37)-ROW($C$7))),"NE",IF(NOT(ISERROR(MATCH(Z$7,L_HOLS,0))),"H",IF(INDEX(L_WKNDVAL,WEEKDAY(Z$7,1))=1,"WKND",INDEX(T_LEAVE[LEAVE TYPE],SUMPRODUCT(--(T_LEAVE[EMPLOYEE NAME]=$C37),--(T_LEAVE[START DATE]&lt;=Z$7),--(T_LEAVE[END DATE]&gt;=Z$7),ROW(T_LEAVE[LEAVE TYPE]))-ROW(T_LEAVE[#Headers]))))))),"")</f>
        <v/>
      </c>
      <c r="AA37" s="112" t="str">
        <f t="array" ref="AA37">IFERROR(IF(AA$7="","NA",IF(AA$7&lt;INDEX(T_EMP[From Date],ROW($C37)-ROW($C$7)),"NE",IF(AND(INDEX(T_EMP[TERMINATION DATE],ROW($C37)-ROW($C$7))&gt;0,AA$7&gt;INDEX(T_EMP[TERMINATION DATE],ROW($C37)-ROW($C$7))),"NE",IF(NOT(ISERROR(MATCH(AA$7,L_HOLS,0))),"H",IF(INDEX(L_WKNDVAL,WEEKDAY(AA$7,1))=1,"WKND",INDEX(T_LEAVE[LEAVE TYPE],SUMPRODUCT(--(T_LEAVE[EMPLOYEE NAME]=$C37),--(T_LEAVE[START DATE]&lt;=AA$7),--(T_LEAVE[END DATE]&gt;=AA$7),ROW(T_LEAVE[LEAVE TYPE]))-ROW(T_LEAVE[#Headers]))))))),"")</f>
        <v/>
      </c>
      <c r="AB37" s="112" t="str">
        <f t="array" ref="AB37">IFERROR(IF(AB$7="","NA",IF(AB$7&lt;INDEX(T_EMP[From Date],ROW($C37)-ROW($C$7)),"NE",IF(AND(INDEX(T_EMP[TERMINATION DATE],ROW($C37)-ROW($C$7))&gt;0,AB$7&gt;INDEX(T_EMP[TERMINATION DATE],ROW($C37)-ROW($C$7))),"NE",IF(NOT(ISERROR(MATCH(AB$7,L_HOLS,0))),"H",IF(INDEX(L_WKNDVAL,WEEKDAY(AB$7,1))=1,"WKND",INDEX(T_LEAVE[LEAVE TYPE],SUMPRODUCT(--(T_LEAVE[EMPLOYEE NAME]=$C37),--(T_LEAVE[START DATE]&lt;=AB$7),--(T_LEAVE[END DATE]&gt;=AB$7),ROW(T_LEAVE[LEAVE TYPE]))-ROW(T_LEAVE[#Headers]))))))),"")</f>
        <v/>
      </c>
      <c r="AC37" s="112" t="str">
        <f t="array" ref="AC37">IFERROR(IF(AC$7="","NA",IF(AC$7&lt;INDEX(T_EMP[From Date],ROW($C37)-ROW($C$7)),"NE",IF(AND(INDEX(T_EMP[TERMINATION DATE],ROW($C37)-ROW($C$7))&gt;0,AC$7&gt;INDEX(T_EMP[TERMINATION DATE],ROW($C37)-ROW($C$7))),"NE",IF(NOT(ISERROR(MATCH(AC$7,L_HOLS,0))),"H",IF(INDEX(L_WKNDVAL,WEEKDAY(AC$7,1))=1,"WKND",INDEX(T_LEAVE[LEAVE TYPE],SUMPRODUCT(--(T_LEAVE[EMPLOYEE NAME]=$C37),--(T_LEAVE[START DATE]&lt;=AC$7),--(T_LEAVE[END DATE]&gt;=AC$7),ROW(T_LEAVE[LEAVE TYPE]))-ROW(T_LEAVE[#Headers]))))))),"")</f>
        <v/>
      </c>
      <c r="AD37" s="112" t="str">
        <f t="array" ref="AD37">IFERROR(IF(AD$7="","NA",IF(AD$7&lt;INDEX(T_EMP[From Date],ROW($C37)-ROW($C$7)),"NE",IF(AND(INDEX(T_EMP[TERMINATION DATE],ROW($C37)-ROW($C$7))&gt;0,AD$7&gt;INDEX(T_EMP[TERMINATION DATE],ROW($C37)-ROW($C$7))),"NE",IF(NOT(ISERROR(MATCH(AD$7,L_HOLS,0))),"H",IF(INDEX(L_WKNDVAL,WEEKDAY(AD$7,1))=1,"WKND",INDEX(T_LEAVE[LEAVE TYPE],SUMPRODUCT(--(T_LEAVE[EMPLOYEE NAME]=$C37),--(T_LEAVE[START DATE]&lt;=AD$7),--(T_LEAVE[END DATE]&gt;=AD$7),ROW(T_LEAVE[LEAVE TYPE]))-ROW(T_LEAVE[#Headers]))))))),"")</f>
        <v/>
      </c>
      <c r="AE37" s="112" t="str">
        <f t="array" ref="AE37">IFERROR(IF(AE$7="","NA",IF(AE$7&lt;INDEX(T_EMP[From Date],ROW($C37)-ROW($C$7)),"NE",IF(AND(INDEX(T_EMP[TERMINATION DATE],ROW($C37)-ROW($C$7))&gt;0,AE$7&gt;INDEX(T_EMP[TERMINATION DATE],ROW($C37)-ROW($C$7))),"NE",IF(NOT(ISERROR(MATCH(AE$7,L_HOLS,0))),"H",IF(INDEX(L_WKNDVAL,WEEKDAY(AE$7,1))=1,"WKND",INDEX(T_LEAVE[LEAVE TYPE],SUMPRODUCT(--(T_LEAVE[EMPLOYEE NAME]=$C37),--(T_LEAVE[START DATE]&lt;=AE$7),--(T_LEAVE[END DATE]&gt;=AE$7),ROW(T_LEAVE[LEAVE TYPE]))-ROW(T_LEAVE[#Headers]))))))),"")</f>
        <v>WKND</v>
      </c>
      <c r="AF37" s="112" t="str">
        <f t="array" ref="AF37">IFERROR(IF(AF$7="","NA",IF(AF$7&lt;INDEX(T_EMP[From Date],ROW($C37)-ROW($C$7)),"NE",IF(AND(INDEX(T_EMP[TERMINATION DATE],ROW($C37)-ROW($C$7))&gt;0,AF$7&gt;INDEX(T_EMP[TERMINATION DATE],ROW($C37)-ROW($C$7))),"NE",IF(NOT(ISERROR(MATCH(AF$7,L_HOLS,0))),"H",IF(INDEX(L_WKNDVAL,WEEKDAY(AF$7,1))=1,"WKND",INDEX(T_LEAVE[LEAVE TYPE],SUMPRODUCT(--(T_LEAVE[EMPLOYEE NAME]=$C37),--(T_LEAVE[START DATE]&lt;=AF$7),--(T_LEAVE[END DATE]&gt;=AF$7),ROW(T_LEAVE[LEAVE TYPE]))-ROW(T_LEAVE[#Headers]))))))),"")</f>
        <v>WKND</v>
      </c>
      <c r="AG37" s="112" t="str">
        <f t="array" ref="AG37">IFERROR(IF(AG$7="","NA",IF(AG$7&lt;INDEX(T_EMP[From Date],ROW($C37)-ROW($C$7)),"NE",IF(AND(INDEX(T_EMP[TERMINATION DATE],ROW($C37)-ROW($C$7))&gt;0,AG$7&gt;INDEX(T_EMP[TERMINATION DATE],ROW($C37)-ROW($C$7))),"NE",IF(NOT(ISERROR(MATCH(AG$7,L_HOLS,0))),"H",IF(INDEX(L_WKNDVAL,WEEKDAY(AG$7,1))=1,"WKND",INDEX(T_LEAVE[LEAVE TYPE],SUMPRODUCT(--(T_LEAVE[EMPLOYEE NAME]=$C37),--(T_LEAVE[START DATE]&lt;=AG$7),--(T_LEAVE[END DATE]&gt;=AG$7),ROW(T_LEAVE[LEAVE TYPE]))-ROW(T_LEAVE[#Headers]))))))),"")</f>
        <v/>
      </c>
      <c r="AH37" s="112" t="str">
        <f t="array" ref="AH37">IFERROR(IF(AH$7="","NA",IF(AH$7&lt;INDEX(T_EMP[From Date],ROW($C37)-ROW($C$7)),"NE",IF(AND(INDEX(T_EMP[TERMINATION DATE],ROW($C37)-ROW($C$7))&gt;0,AH$7&gt;INDEX(T_EMP[TERMINATION DATE],ROW($C37)-ROW($C$7))),"NE",IF(NOT(ISERROR(MATCH(AH$7,L_HOLS,0))),"H",IF(INDEX(L_WKNDVAL,WEEKDAY(AH$7,1))=1,"WKND",INDEX(T_LEAVE[LEAVE TYPE],SUMPRODUCT(--(T_LEAVE[EMPLOYEE NAME]=$C37),--(T_LEAVE[START DATE]&lt;=AH$7),--(T_LEAVE[END DATE]&gt;=AH$7),ROW(T_LEAVE[LEAVE TYPE]))-ROW(T_LEAVE[#Headers]))))))),"")</f>
        <v/>
      </c>
      <c r="AI37" s="87"/>
      <c r="AJ37" s="106">
        <f>IF(OR($C37="",AJ$7=""),"",COUNTIFS($D37:$AH37,AJ$7)*INDEX(T_LEAVETYPE[DAY VALUE],1))</f>
        <v>0</v>
      </c>
      <c r="AK37" s="106">
        <f>IF(OR($C37="",AK$7=""),"",COUNTIFS($D37:$AH37,AK$7)*INDEX(T_LEAVETYPE[DAY VALUE],2))</f>
        <v>0</v>
      </c>
      <c r="AL37" s="106">
        <f>IF(OR($C37="",AL$7=""),"",COUNTIFS($D37:$AH37,AL$7)*INDEX(T_LEAVETYPE[DAY VALUE],3))</f>
        <v>0</v>
      </c>
      <c r="AM37" s="106">
        <f>IF(OR($C37="",AM$7=""),"",COUNTIFS($D37:$AH37,AM$7)*INDEX(T_LEAVETYPE[DAY VALUE],4))</f>
        <v>0</v>
      </c>
      <c r="AN37" s="107">
        <f>IF(OR($C37="",AN$7=""),"",COUNTIFS($D37:$AH37,AN$7)*INDEX(T_LEAVETYPE[DAY VALUE],5))</f>
        <v>0</v>
      </c>
      <c r="AO37" s="113">
        <f t="shared" ref="AO37:AO56" si="5">IF(C37="","",SUM(AJ37:AN37))</f>
        <v>0</v>
      </c>
      <c r="AP37" s="114">
        <f t="shared" ref="AP37:AP56" si="6">IF(C37="","",(EOMONTH($D$7,0)-$D$7+1)-(COUNTIF($D37:$AH37,"NE")+COUNTIF($D37:$AH37,"H")+COUNTIF($D37:$AH37,"WKND"))-AO37)</f>
        <v>22</v>
      </c>
    </row>
    <row r="38" spans="3:42" x14ac:dyDescent="0.25">
      <c r="C38" s="104" t="str">
        <f>IFERROR(INDEX(T_EMP[EMPLOYEE NAME],ROW(C38)-ROW($C$7)),"")</f>
        <v>Employee31</v>
      </c>
      <c r="D38" s="115" t="str">
        <f t="array" ref="D38">IFERROR(IF(D$7="","NA",IF(D$7&lt;INDEX(T_EMP[From Date],ROW($C38)-ROW($C$7)),"NE",IF(AND(INDEX(T_EMP[TERMINATION DATE],ROW($C38)-ROW($C$7))&gt;0,D$7&gt;INDEX(T_EMP[TERMINATION DATE],ROW($C38)-ROW($C$7))),"NE",IF(NOT(ISERROR(MATCH(D$7,L_HOLS,0))),"H",IF(INDEX(L_WKNDVAL,WEEKDAY(D$7,1))=1,"WKND",INDEX(T_LEAVE[LEAVE TYPE],SUMPRODUCT(--(T_LEAVE[EMPLOYEE NAME]=$C38),--(T_LEAVE[START DATE]&lt;=D$7),--(T_LEAVE[END DATE]&gt;=D$7),ROW(T_LEAVE[LEAVE TYPE]))-ROW(T_LEAVE[#Headers]))))))),"")</f>
        <v>WKND</v>
      </c>
      <c r="E38" s="112" t="str">
        <f t="array" ref="E38">IFERROR(IF(E$7="","NA",IF(E$7&lt;INDEX(T_EMP[From Date],ROW($C38)-ROW($C$7)),"NE",IF(AND(INDEX(T_EMP[TERMINATION DATE],ROW($C38)-ROW($C$7))&gt;0,E$7&gt;INDEX(T_EMP[TERMINATION DATE],ROW($C38)-ROW($C$7))),"NE",IF(NOT(ISERROR(MATCH(E$7,L_HOLS,0))),"H",IF(INDEX(L_WKNDVAL,WEEKDAY(E$7,1))=1,"WKND",INDEX(T_LEAVE[LEAVE TYPE],SUMPRODUCT(--(T_LEAVE[EMPLOYEE NAME]=$C38),--(T_LEAVE[START DATE]&lt;=E$7),--(T_LEAVE[END DATE]&gt;=E$7),ROW(T_LEAVE[LEAVE TYPE]))-ROW(T_LEAVE[#Headers]))))))),"")</f>
        <v/>
      </c>
      <c r="F38" s="112" t="str">
        <f t="array" ref="F38">IFERROR(IF(F$7="","NA",IF(F$7&lt;INDEX(T_EMP[From Date],ROW($C38)-ROW($C$7)),"NE",IF(AND(INDEX(T_EMP[TERMINATION DATE],ROW($C38)-ROW($C$7))&gt;0,F$7&gt;INDEX(T_EMP[TERMINATION DATE],ROW($C38)-ROW($C$7))),"NE",IF(NOT(ISERROR(MATCH(F$7,L_HOLS,0))),"H",IF(INDEX(L_WKNDVAL,WEEKDAY(F$7,1))=1,"WKND",INDEX(T_LEAVE[LEAVE TYPE],SUMPRODUCT(--(T_LEAVE[EMPLOYEE NAME]=$C38),--(T_LEAVE[START DATE]&lt;=F$7),--(T_LEAVE[END DATE]&gt;=F$7),ROW(T_LEAVE[LEAVE TYPE]))-ROW(T_LEAVE[#Headers]))))))),"")</f>
        <v/>
      </c>
      <c r="G38" s="112" t="str">
        <f t="array" ref="G38">IFERROR(IF(G$7="","NA",IF(G$7&lt;INDEX(T_EMP[From Date],ROW($C38)-ROW($C$7)),"NE",IF(AND(INDEX(T_EMP[TERMINATION DATE],ROW($C38)-ROW($C$7))&gt;0,G$7&gt;INDEX(T_EMP[TERMINATION DATE],ROW($C38)-ROW($C$7))),"NE",IF(NOT(ISERROR(MATCH(G$7,L_HOLS,0))),"H",IF(INDEX(L_WKNDVAL,WEEKDAY(G$7,1))=1,"WKND",INDEX(T_LEAVE[LEAVE TYPE],SUMPRODUCT(--(T_LEAVE[EMPLOYEE NAME]=$C38),--(T_LEAVE[START DATE]&lt;=G$7),--(T_LEAVE[END DATE]&gt;=G$7),ROW(T_LEAVE[LEAVE TYPE]))-ROW(T_LEAVE[#Headers]))))))),"")</f>
        <v/>
      </c>
      <c r="H38" s="112" t="str">
        <f t="array" ref="H38">IFERROR(IF(H$7="","NA",IF(H$7&lt;INDEX(T_EMP[From Date],ROW($C38)-ROW($C$7)),"NE",IF(AND(INDEX(T_EMP[TERMINATION DATE],ROW($C38)-ROW($C$7))&gt;0,H$7&gt;INDEX(T_EMP[TERMINATION DATE],ROW($C38)-ROW($C$7))),"NE",IF(NOT(ISERROR(MATCH(H$7,L_HOLS,0))),"H",IF(INDEX(L_WKNDVAL,WEEKDAY(H$7,1))=1,"WKND",INDEX(T_LEAVE[LEAVE TYPE],SUMPRODUCT(--(T_LEAVE[EMPLOYEE NAME]=$C38),--(T_LEAVE[START DATE]&lt;=H$7),--(T_LEAVE[END DATE]&gt;=H$7),ROW(T_LEAVE[LEAVE TYPE]))-ROW(T_LEAVE[#Headers]))))))),"")</f>
        <v/>
      </c>
      <c r="I38" s="112" t="str">
        <f t="array" ref="I38">IFERROR(IF(I$7="","NA",IF(I$7&lt;INDEX(T_EMP[From Date],ROW($C38)-ROW($C$7)),"NE",IF(AND(INDEX(T_EMP[TERMINATION DATE],ROW($C38)-ROW($C$7))&gt;0,I$7&gt;INDEX(T_EMP[TERMINATION DATE],ROW($C38)-ROW($C$7))),"NE",IF(NOT(ISERROR(MATCH(I$7,L_HOLS,0))),"H",IF(INDEX(L_WKNDVAL,WEEKDAY(I$7,1))=1,"WKND",INDEX(T_LEAVE[LEAVE TYPE],SUMPRODUCT(--(T_LEAVE[EMPLOYEE NAME]=$C38),--(T_LEAVE[START DATE]&lt;=I$7),--(T_LEAVE[END DATE]&gt;=I$7),ROW(T_LEAVE[LEAVE TYPE]))-ROW(T_LEAVE[#Headers]))))))),"")</f>
        <v/>
      </c>
      <c r="J38" s="112" t="str">
        <f t="array" ref="J38">IFERROR(IF(J$7="","NA",IF(J$7&lt;INDEX(T_EMP[From Date],ROW($C38)-ROW($C$7)),"NE",IF(AND(INDEX(T_EMP[TERMINATION DATE],ROW($C38)-ROW($C$7))&gt;0,J$7&gt;INDEX(T_EMP[TERMINATION DATE],ROW($C38)-ROW($C$7))),"NE",IF(NOT(ISERROR(MATCH(J$7,L_HOLS,0))),"H",IF(INDEX(L_WKNDVAL,WEEKDAY(J$7,1))=1,"WKND",INDEX(T_LEAVE[LEAVE TYPE],SUMPRODUCT(--(T_LEAVE[EMPLOYEE NAME]=$C38),--(T_LEAVE[START DATE]&lt;=J$7),--(T_LEAVE[END DATE]&gt;=J$7),ROW(T_LEAVE[LEAVE TYPE]))-ROW(T_LEAVE[#Headers]))))))),"")</f>
        <v>WKND</v>
      </c>
      <c r="K38" s="112" t="str">
        <f t="array" ref="K38">IFERROR(IF(K$7="","NA",IF(K$7&lt;INDEX(T_EMP[From Date],ROW($C38)-ROW($C$7)),"NE",IF(AND(INDEX(T_EMP[TERMINATION DATE],ROW($C38)-ROW($C$7))&gt;0,K$7&gt;INDEX(T_EMP[TERMINATION DATE],ROW($C38)-ROW($C$7))),"NE",IF(NOT(ISERROR(MATCH(K$7,L_HOLS,0))),"H",IF(INDEX(L_WKNDVAL,WEEKDAY(K$7,1))=1,"WKND",INDEX(T_LEAVE[LEAVE TYPE],SUMPRODUCT(--(T_LEAVE[EMPLOYEE NAME]=$C38),--(T_LEAVE[START DATE]&lt;=K$7),--(T_LEAVE[END DATE]&gt;=K$7),ROW(T_LEAVE[LEAVE TYPE]))-ROW(T_LEAVE[#Headers]))))))),"")</f>
        <v>WKND</v>
      </c>
      <c r="L38" s="112" t="str">
        <f t="array" ref="L38">IFERROR(IF(L$7="","NA",IF(L$7&lt;INDEX(T_EMP[From Date],ROW($C38)-ROW($C$7)),"NE",IF(AND(INDEX(T_EMP[TERMINATION DATE],ROW($C38)-ROW($C$7))&gt;0,L$7&gt;INDEX(T_EMP[TERMINATION DATE],ROW($C38)-ROW($C$7))),"NE",IF(NOT(ISERROR(MATCH(L$7,L_HOLS,0))),"H",IF(INDEX(L_WKNDVAL,WEEKDAY(L$7,1))=1,"WKND",INDEX(T_LEAVE[LEAVE TYPE],SUMPRODUCT(--(T_LEAVE[EMPLOYEE NAME]=$C38),--(T_LEAVE[START DATE]&lt;=L$7),--(T_LEAVE[END DATE]&gt;=L$7),ROW(T_LEAVE[LEAVE TYPE]))-ROW(T_LEAVE[#Headers]))))))),"")</f>
        <v/>
      </c>
      <c r="M38" s="112" t="str">
        <f t="array" ref="M38">IFERROR(IF(M$7="","NA",IF(M$7&lt;INDEX(T_EMP[From Date],ROW($C38)-ROW($C$7)),"NE",IF(AND(INDEX(T_EMP[TERMINATION DATE],ROW($C38)-ROW($C$7))&gt;0,M$7&gt;INDEX(T_EMP[TERMINATION DATE],ROW($C38)-ROW($C$7))),"NE",IF(NOT(ISERROR(MATCH(M$7,L_HOLS,0))),"H",IF(INDEX(L_WKNDVAL,WEEKDAY(M$7,1))=1,"WKND",INDEX(T_LEAVE[LEAVE TYPE],SUMPRODUCT(--(T_LEAVE[EMPLOYEE NAME]=$C38),--(T_LEAVE[START DATE]&lt;=M$7),--(T_LEAVE[END DATE]&gt;=M$7),ROW(T_LEAVE[LEAVE TYPE]))-ROW(T_LEAVE[#Headers]))))))),"")</f>
        <v/>
      </c>
      <c r="N38" s="112" t="str">
        <f t="array" ref="N38">IFERROR(IF(N$7="","NA",IF(N$7&lt;INDEX(T_EMP[From Date],ROW($C38)-ROW($C$7)),"NE",IF(AND(INDEX(T_EMP[TERMINATION DATE],ROW($C38)-ROW($C$7))&gt;0,N$7&gt;INDEX(T_EMP[TERMINATION DATE],ROW($C38)-ROW($C$7))),"NE",IF(NOT(ISERROR(MATCH(N$7,L_HOLS,0))),"H",IF(INDEX(L_WKNDVAL,WEEKDAY(N$7,1))=1,"WKND",INDEX(T_LEAVE[LEAVE TYPE],SUMPRODUCT(--(T_LEAVE[EMPLOYEE NAME]=$C38),--(T_LEAVE[START DATE]&lt;=N$7),--(T_LEAVE[END DATE]&gt;=N$7),ROW(T_LEAVE[LEAVE TYPE]))-ROW(T_LEAVE[#Headers]))))))),"")</f>
        <v/>
      </c>
      <c r="O38" s="112" t="str">
        <f t="array" ref="O38">IFERROR(IF(O$7="","NA",IF(O$7&lt;INDEX(T_EMP[From Date],ROW($C38)-ROW($C$7)),"NE",IF(AND(INDEX(T_EMP[TERMINATION DATE],ROW($C38)-ROW($C$7))&gt;0,O$7&gt;INDEX(T_EMP[TERMINATION DATE],ROW($C38)-ROW($C$7))),"NE",IF(NOT(ISERROR(MATCH(O$7,L_HOLS,0))),"H",IF(INDEX(L_WKNDVAL,WEEKDAY(O$7,1))=1,"WKND",INDEX(T_LEAVE[LEAVE TYPE],SUMPRODUCT(--(T_LEAVE[EMPLOYEE NAME]=$C38),--(T_LEAVE[START DATE]&lt;=O$7),--(T_LEAVE[END DATE]&gt;=O$7),ROW(T_LEAVE[LEAVE TYPE]))-ROW(T_LEAVE[#Headers]))))))),"")</f>
        <v/>
      </c>
      <c r="P38" s="112" t="str">
        <f t="array" ref="P38">IFERROR(IF(P$7="","NA",IF(P$7&lt;INDEX(T_EMP[From Date],ROW($C38)-ROW($C$7)),"NE",IF(AND(INDEX(T_EMP[TERMINATION DATE],ROW($C38)-ROW($C$7))&gt;0,P$7&gt;INDEX(T_EMP[TERMINATION DATE],ROW($C38)-ROW($C$7))),"NE",IF(NOT(ISERROR(MATCH(P$7,L_HOLS,0))),"H",IF(INDEX(L_WKNDVAL,WEEKDAY(P$7,1))=1,"WKND",INDEX(T_LEAVE[LEAVE TYPE],SUMPRODUCT(--(T_LEAVE[EMPLOYEE NAME]=$C38),--(T_LEAVE[START DATE]&lt;=P$7),--(T_LEAVE[END DATE]&gt;=P$7),ROW(T_LEAVE[LEAVE TYPE]))-ROW(T_LEAVE[#Headers]))))))),"")</f>
        <v/>
      </c>
      <c r="Q38" s="112" t="str">
        <f t="array" ref="Q38">IFERROR(IF(Q$7="","NA",IF(Q$7&lt;INDEX(T_EMP[From Date],ROW($C38)-ROW($C$7)),"NE",IF(AND(INDEX(T_EMP[TERMINATION DATE],ROW($C38)-ROW($C$7))&gt;0,Q$7&gt;INDEX(T_EMP[TERMINATION DATE],ROW($C38)-ROW($C$7))),"NE",IF(NOT(ISERROR(MATCH(Q$7,L_HOLS,0))),"H",IF(INDEX(L_WKNDVAL,WEEKDAY(Q$7,1))=1,"WKND",INDEX(T_LEAVE[LEAVE TYPE],SUMPRODUCT(--(T_LEAVE[EMPLOYEE NAME]=$C38),--(T_LEAVE[START DATE]&lt;=Q$7),--(T_LEAVE[END DATE]&gt;=Q$7),ROW(T_LEAVE[LEAVE TYPE]))-ROW(T_LEAVE[#Headers]))))))),"")</f>
        <v>WKND</v>
      </c>
      <c r="R38" s="112" t="str">
        <f t="array" ref="R38">IFERROR(IF(R$7="","NA",IF(R$7&lt;INDEX(T_EMP[From Date],ROW($C38)-ROW($C$7)),"NE",IF(AND(INDEX(T_EMP[TERMINATION DATE],ROW($C38)-ROW($C$7))&gt;0,R$7&gt;INDEX(T_EMP[TERMINATION DATE],ROW($C38)-ROW($C$7))),"NE",IF(NOT(ISERROR(MATCH(R$7,L_HOLS,0))),"H",IF(INDEX(L_WKNDVAL,WEEKDAY(R$7,1))=1,"WKND",INDEX(T_LEAVE[LEAVE TYPE],SUMPRODUCT(--(T_LEAVE[EMPLOYEE NAME]=$C38),--(T_LEAVE[START DATE]&lt;=R$7),--(T_LEAVE[END DATE]&gt;=R$7),ROW(T_LEAVE[LEAVE TYPE]))-ROW(T_LEAVE[#Headers]))))))),"")</f>
        <v>WKND</v>
      </c>
      <c r="S38" s="112" t="str">
        <f t="array" ref="S38">IFERROR(IF(S$7="","NA",IF(S$7&lt;INDEX(T_EMP[From Date],ROW($C38)-ROW($C$7)),"NE",IF(AND(INDEX(T_EMP[TERMINATION DATE],ROW($C38)-ROW($C$7))&gt;0,S$7&gt;INDEX(T_EMP[TERMINATION DATE],ROW($C38)-ROW($C$7))),"NE",IF(NOT(ISERROR(MATCH(S$7,L_HOLS,0))),"H",IF(INDEX(L_WKNDVAL,WEEKDAY(S$7,1))=1,"WKND",INDEX(T_LEAVE[LEAVE TYPE],SUMPRODUCT(--(T_LEAVE[EMPLOYEE NAME]=$C38),--(T_LEAVE[START DATE]&lt;=S$7),--(T_LEAVE[END DATE]&gt;=S$7),ROW(T_LEAVE[LEAVE TYPE]))-ROW(T_LEAVE[#Headers]))))))),"")</f>
        <v/>
      </c>
      <c r="T38" s="112" t="str">
        <f t="array" ref="T38">IFERROR(IF(T$7="","NA",IF(T$7&lt;INDEX(T_EMP[From Date],ROW($C38)-ROW($C$7)),"NE",IF(AND(INDEX(T_EMP[TERMINATION DATE],ROW($C38)-ROW($C$7))&gt;0,T$7&gt;INDEX(T_EMP[TERMINATION DATE],ROW($C38)-ROW($C$7))),"NE",IF(NOT(ISERROR(MATCH(T$7,L_HOLS,0))),"H",IF(INDEX(L_WKNDVAL,WEEKDAY(T$7,1))=1,"WKND",INDEX(T_LEAVE[LEAVE TYPE],SUMPRODUCT(--(T_LEAVE[EMPLOYEE NAME]=$C38),--(T_LEAVE[START DATE]&lt;=T$7),--(T_LEAVE[END DATE]&gt;=T$7),ROW(T_LEAVE[LEAVE TYPE]))-ROW(T_LEAVE[#Headers]))))))),"")</f>
        <v/>
      </c>
      <c r="U38" s="112" t="str">
        <f t="array" ref="U38">IFERROR(IF(U$7="","NA",IF(U$7&lt;INDEX(T_EMP[From Date],ROW($C38)-ROW($C$7)),"NE",IF(AND(INDEX(T_EMP[TERMINATION DATE],ROW($C38)-ROW($C$7))&gt;0,U$7&gt;INDEX(T_EMP[TERMINATION DATE],ROW($C38)-ROW($C$7))),"NE",IF(NOT(ISERROR(MATCH(U$7,L_HOLS,0))),"H",IF(INDEX(L_WKNDVAL,WEEKDAY(U$7,1))=1,"WKND",INDEX(T_LEAVE[LEAVE TYPE],SUMPRODUCT(--(T_LEAVE[EMPLOYEE NAME]=$C38),--(T_LEAVE[START DATE]&lt;=U$7),--(T_LEAVE[END DATE]&gt;=U$7),ROW(T_LEAVE[LEAVE TYPE]))-ROW(T_LEAVE[#Headers]))))))),"")</f>
        <v/>
      </c>
      <c r="V38" s="112" t="str">
        <f t="array" ref="V38">IFERROR(IF(V$7="","NA",IF(V$7&lt;INDEX(T_EMP[From Date],ROW($C38)-ROW($C$7)),"NE",IF(AND(INDEX(T_EMP[TERMINATION DATE],ROW($C38)-ROW($C$7))&gt;0,V$7&gt;INDEX(T_EMP[TERMINATION DATE],ROW($C38)-ROW($C$7))),"NE",IF(NOT(ISERROR(MATCH(V$7,L_HOLS,0))),"H",IF(INDEX(L_WKNDVAL,WEEKDAY(V$7,1))=1,"WKND",INDEX(T_LEAVE[LEAVE TYPE],SUMPRODUCT(--(T_LEAVE[EMPLOYEE NAME]=$C38),--(T_LEAVE[START DATE]&lt;=V$7),--(T_LEAVE[END DATE]&gt;=V$7),ROW(T_LEAVE[LEAVE TYPE]))-ROW(T_LEAVE[#Headers]))))))),"")</f>
        <v/>
      </c>
      <c r="W38" s="112" t="str">
        <f t="array" ref="W38">IFERROR(IF(W$7="","NA",IF(W$7&lt;INDEX(T_EMP[From Date],ROW($C38)-ROW($C$7)),"NE",IF(AND(INDEX(T_EMP[TERMINATION DATE],ROW($C38)-ROW($C$7))&gt;0,W$7&gt;INDEX(T_EMP[TERMINATION DATE],ROW($C38)-ROW($C$7))),"NE",IF(NOT(ISERROR(MATCH(W$7,L_HOLS,0))),"H",IF(INDEX(L_WKNDVAL,WEEKDAY(W$7,1))=1,"WKND",INDEX(T_LEAVE[LEAVE TYPE],SUMPRODUCT(--(T_LEAVE[EMPLOYEE NAME]=$C38),--(T_LEAVE[START DATE]&lt;=W$7),--(T_LEAVE[END DATE]&gt;=W$7),ROW(T_LEAVE[LEAVE TYPE]))-ROW(T_LEAVE[#Headers]))))))),"")</f>
        <v/>
      </c>
      <c r="X38" s="112" t="str">
        <f t="array" ref="X38">IFERROR(IF(X$7="","NA",IF(X$7&lt;INDEX(T_EMP[From Date],ROW($C38)-ROW($C$7)),"NE",IF(AND(INDEX(T_EMP[TERMINATION DATE],ROW($C38)-ROW($C$7))&gt;0,X$7&gt;INDEX(T_EMP[TERMINATION DATE],ROW($C38)-ROW($C$7))),"NE",IF(NOT(ISERROR(MATCH(X$7,L_HOLS,0))),"H",IF(INDEX(L_WKNDVAL,WEEKDAY(X$7,1))=1,"WKND",INDEX(T_LEAVE[LEAVE TYPE],SUMPRODUCT(--(T_LEAVE[EMPLOYEE NAME]=$C38),--(T_LEAVE[START DATE]&lt;=X$7),--(T_LEAVE[END DATE]&gt;=X$7),ROW(T_LEAVE[LEAVE TYPE]))-ROW(T_LEAVE[#Headers]))))))),"")</f>
        <v>WKND</v>
      </c>
      <c r="Y38" s="112" t="str">
        <f t="array" ref="Y38">IFERROR(IF(Y$7="","NA",IF(Y$7&lt;INDEX(T_EMP[From Date],ROW($C38)-ROW($C$7)),"NE",IF(AND(INDEX(T_EMP[TERMINATION DATE],ROW($C38)-ROW($C$7))&gt;0,Y$7&gt;INDEX(T_EMP[TERMINATION DATE],ROW($C38)-ROW($C$7))),"NE",IF(NOT(ISERROR(MATCH(Y$7,L_HOLS,0))),"H",IF(INDEX(L_WKNDVAL,WEEKDAY(Y$7,1))=1,"WKND",INDEX(T_LEAVE[LEAVE TYPE],SUMPRODUCT(--(T_LEAVE[EMPLOYEE NAME]=$C38),--(T_LEAVE[START DATE]&lt;=Y$7),--(T_LEAVE[END DATE]&gt;=Y$7),ROW(T_LEAVE[LEAVE TYPE]))-ROW(T_LEAVE[#Headers]))))))),"")</f>
        <v>WKND</v>
      </c>
      <c r="Z38" s="112" t="str">
        <f t="array" ref="Z38">IFERROR(IF(Z$7="","NA",IF(Z$7&lt;INDEX(T_EMP[From Date],ROW($C38)-ROW($C$7)),"NE",IF(AND(INDEX(T_EMP[TERMINATION DATE],ROW($C38)-ROW($C$7))&gt;0,Z$7&gt;INDEX(T_EMP[TERMINATION DATE],ROW($C38)-ROW($C$7))),"NE",IF(NOT(ISERROR(MATCH(Z$7,L_HOLS,0))),"H",IF(INDEX(L_WKNDVAL,WEEKDAY(Z$7,1))=1,"WKND",INDEX(T_LEAVE[LEAVE TYPE],SUMPRODUCT(--(T_LEAVE[EMPLOYEE NAME]=$C38),--(T_LEAVE[START DATE]&lt;=Z$7),--(T_LEAVE[END DATE]&gt;=Z$7),ROW(T_LEAVE[LEAVE TYPE]))-ROW(T_LEAVE[#Headers]))))))),"")</f>
        <v/>
      </c>
      <c r="AA38" s="112" t="str">
        <f t="array" ref="AA38">IFERROR(IF(AA$7="","NA",IF(AA$7&lt;INDEX(T_EMP[From Date],ROW($C38)-ROW($C$7)),"NE",IF(AND(INDEX(T_EMP[TERMINATION DATE],ROW($C38)-ROW($C$7))&gt;0,AA$7&gt;INDEX(T_EMP[TERMINATION DATE],ROW($C38)-ROW($C$7))),"NE",IF(NOT(ISERROR(MATCH(AA$7,L_HOLS,0))),"H",IF(INDEX(L_WKNDVAL,WEEKDAY(AA$7,1))=1,"WKND",INDEX(T_LEAVE[LEAVE TYPE],SUMPRODUCT(--(T_LEAVE[EMPLOYEE NAME]=$C38),--(T_LEAVE[START DATE]&lt;=AA$7),--(T_LEAVE[END DATE]&gt;=AA$7),ROW(T_LEAVE[LEAVE TYPE]))-ROW(T_LEAVE[#Headers]))))))),"")</f>
        <v/>
      </c>
      <c r="AB38" s="112" t="str">
        <f t="array" ref="AB38">IFERROR(IF(AB$7="","NA",IF(AB$7&lt;INDEX(T_EMP[From Date],ROW($C38)-ROW($C$7)),"NE",IF(AND(INDEX(T_EMP[TERMINATION DATE],ROW($C38)-ROW($C$7))&gt;0,AB$7&gt;INDEX(T_EMP[TERMINATION DATE],ROW($C38)-ROW($C$7))),"NE",IF(NOT(ISERROR(MATCH(AB$7,L_HOLS,0))),"H",IF(INDEX(L_WKNDVAL,WEEKDAY(AB$7,1))=1,"WKND",INDEX(T_LEAVE[LEAVE TYPE],SUMPRODUCT(--(T_LEAVE[EMPLOYEE NAME]=$C38),--(T_LEAVE[START DATE]&lt;=AB$7),--(T_LEAVE[END DATE]&gt;=AB$7),ROW(T_LEAVE[LEAVE TYPE]))-ROW(T_LEAVE[#Headers]))))))),"")</f>
        <v/>
      </c>
      <c r="AC38" s="112" t="str">
        <f t="array" ref="AC38">IFERROR(IF(AC$7="","NA",IF(AC$7&lt;INDEX(T_EMP[From Date],ROW($C38)-ROW($C$7)),"NE",IF(AND(INDEX(T_EMP[TERMINATION DATE],ROW($C38)-ROW($C$7))&gt;0,AC$7&gt;INDEX(T_EMP[TERMINATION DATE],ROW($C38)-ROW($C$7))),"NE",IF(NOT(ISERROR(MATCH(AC$7,L_HOLS,0))),"H",IF(INDEX(L_WKNDVAL,WEEKDAY(AC$7,1))=1,"WKND",INDEX(T_LEAVE[LEAVE TYPE],SUMPRODUCT(--(T_LEAVE[EMPLOYEE NAME]=$C38),--(T_LEAVE[START DATE]&lt;=AC$7),--(T_LEAVE[END DATE]&gt;=AC$7),ROW(T_LEAVE[LEAVE TYPE]))-ROW(T_LEAVE[#Headers]))))))),"")</f>
        <v/>
      </c>
      <c r="AD38" s="112" t="str">
        <f t="array" ref="AD38">IFERROR(IF(AD$7="","NA",IF(AD$7&lt;INDEX(T_EMP[From Date],ROW($C38)-ROW($C$7)),"NE",IF(AND(INDEX(T_EMP[TERMINATION DATE],ROW($C38)-ROW($C$7))&gt;0,AD$7&gt;INDEX(T_EMP[TERMINATION DATE],ROW($C38)-ROW($C$7))),"NE",IF(NOT(ISERROR(MATCH(AD$7,L_HOLS,0))),"H",IF(INDEX(L_WKNDVAL,WEEKDAY(AD$7,1))=1,"WKND",INDEX(T_LEAVE[LEAVE TYPE],SUMPRODUCT(--(T_LEAVE[EMPLOYEE NAME]=$C38),--(T_LEAVE[START DATE]&lt;=AD$7),--(T_LEAVE[END DATE]&gt;=AD$7),ROW(T_LEAVE[LEAVE TYPE]))-ROW(T_LEAVE[#Headers]))))))),"")</f>
        <v/>
      </c>
      <c r="AE38" s="112" t="str">
        <f t="array" ref="AE38">IFERROR(IF(AE$7="","NA",IF(AE$7&lt;INDEX(T_EMP[From Date],ROW($C38)-ROW($C$7)),"NE",IF(AND(INDEX(T_EMP[TERMINATION DATE],ROW($C38)-ROW($C$7))&gt;0,AE$7&gt;INDEX(T_EMP[TERMINATION DATE],ROW($C38)-ROW($C$7))),"NE",IF(NOT(ISERROR(MATCH(AE$7,L_HOLS,0))),"H",IF(INDEX(L_WKNDVAL,WEEKDAY(AE$7,1))=1,"WKND",INDEX(T_LEAVE[LEAVE TYPE],SUMPRODUCT(--(T_LEAVE[EMPLOYEE NAME]=$C38),--(T_LEAVE[START DATE]&lt;=AE$7),--(T_LEAVE[END DATE]&gt;=AE$7),ROW(T_LEAVE[LEAVE TYPE]))-ROW(T_LEAVE[#Headers]))))))),"")</f>
        <v>WKND</v>
      </c>
      <c r="AF38" s="112" t="str">
        <f t="array" ref="AF38">IFERROR(IF(AF$7="","NA",IF(AF$7&lt;INDEX(T_EMP[From Date],ROW($C38)-ROW($C$7)),"NE",IF(AND(INDEX(T_EMP[TERMINATION DATE],ROW($C38)-ROW($C$7))&gt;0,AF$7&gt;INDEX(T_EMP[TERMINATION DATE],ROW($C38)-ROW($C$7))),"NE",IF(NOT(ISERROR(MATCH(AF$7,L_HOLS,0))),"H",IF(INDEX(L_WKNDVAL,WEEKDAY(AF$7,1))=1,"WKND",INDEX(T_LEAVE[LEAVE TYPE],SUMPRODUCT(--(T_LEAVE[EMPLOYEE NAME]=$C38),--(T_LEAVE[START DATE]&lt;=AF$7),--(T_LEAVE[END DATE]&gt;=AF$7),ROW(T_LEAVE[LEAVE TYPE]))-ROW(T_LEAVE[#Headers]))))))),"")</f>
        <v>WKND</v>
      </c>
      <c r="AG38" s="112" t="str">
        <f t="array" ref="AG38">IFERROR(IF(AG$7="","NA",IF(AG$7&lt;INDEX(T_EMP[From Date],ROW($C38)-ROW($C$7)),"NE",IF(AND(INDEX(T_EMP[TERMINATION DATE],ROW($C38)-ROW($C$7))&gt;0,AG$7&gt;INDEX(T_EMP[TERMINATION DATE],ROW($C38)-ROW($C$7))),"NE",IF(NOT(ISERROR(MATCH(AG$7,L_HOLS,0))),"H",IF(INDEX(L_WKNDVAL,WEEKDAY(AG$7,1))=1,"WKND",INDEX(T_LEAVE[LEAVE TYPE],SUMPRODUCT(--(T_LEAVE[EMPLOYEE NAME]=$C38),--(T_LEAVE[START DATE]&lt;=AG$7),--(T_LEAVE[END DATE]&gt;=AG$7),ROW(T_LEAVE[LEAVE TYPE]))-ROW(T_LEAVE[#Headers]))))))),"")</f>
        <v/>
      </c>
      <c r="AH38" s="112" t="str">
        <f t="array" ref="AH38">IFERROR(IF(AH$7="","NA",IF(AH$7&lt;INDEX(T_EMP[From Date],ROW($C38)-ROW($C$7)),"NE",IF(AND(INDEX(T_EMP[TERMINATION DATE],ROW($C38)-ROW($C$7))&gt;0,AH$7&gt;INDEX(T_EMP[TERMINATION DATE],ROW($C38)-ROW($C$7))),"NE",IF(NOT(ISERROR(MATCH(AH$7,L_HOLS,0))),"H",IF(INDEX(L_WKNDVAL,WEEKDAY(AH$7,1))=1,"WKND",INDEX(T_LEAVE[LEAVE TYPE],SUMPRODUCT(--(T_LEAVE[EMPLOYEE NAME]=$C38),--(T_LEAVE[START DATE]&lt;=AH$7),--(T_LEAVE[END DATE]&gt;=AH$7),ROW(T_LEAVE[LEAVE TYPE]))-ROW(T_LEAVE[#Headers]))))))),"")</f>
        <v/>
      </c>
      <c r="AI38" s="87"/>
      <c r="AJ38" s="106">
        <f>IF(OR($C38="",AJ$7=""),"",COUNTIFS($D38:$AH38,AJ$7)*INDEX(T_LEAVETYPE[DAY VALUE],1))</f>
        <v>0</v>
      </c>
      <c r="AK38" s="106">
        <f>IF(OR($C38="",AK$7=""),"",COUNTIFS($D38:$AH38,AK$7)*INDEX(T_LEAVETYPE[DAY VALUE],2))</f>
        <v>0</v>
      </c>
      <c r="AL38" s="106">
        <f>IF(OR($C38="",AL$7=""),"",COUNTIFS($D38:$AH38,AL$7)*INDEX(T_LEAVETYPE[DAY VALUE],3))</f>
        <v>0</v>
      </c>
      <c r="AM38" s="106">
        <f>IF(OR($C38="",AM$7=""),"",COUNTIFS($D38:$AH38,AM$7)*INDEX(T_LEAVETYPE[DAY VALUE],4))</f>
        <v>0</v>
      </c>
      <c r="AN38" s="107">
        <f>IF(OR($C38="",AN$7=""),"",COUNTIFS($D38:$AH38,AN$7)*INDEX(T_LEAVETYPE[DAY VALUE],5))</f>
        <v>0</v>
      </c>
      <c r="AO38" s="113">
        <f t="shared" si="5"/>
        <v>0</v>
      </c>
      <c r="AP38" s="114">
        <f t="shared" si="6"/>
        <v>22</v>
      </c>
    </row>
    <row r="39" spans="3:42" x14ac:dyDescent="0.25">
      <c r="C39" s="104" t="str">
        <f>IFERROR(INDEX(T_EMP[EMPLOYEE NAME],ROW(C39)-ROW($C$7)),"")</f>
        <v>Employee32</v>
      </c>
      <c r="D39" s="115" t="str">
        <f t="array" ref="D39">IFERROR(IF(D$7="","NA",IF(D$7&lt;INDEX(T_EMP[From Date],ROW($C39)-ROW($C$7)),"NE",IF(AND(INDEX(T_EMP[TERMINATION DATE],ROW($C39)-ROW($C$7))&gt;0,D$7&gt;INDEX(T_EMP[TERMINATION DATE],ROW($C39)-ROW($C$7))),"NE",IF(NOT(ISERROR(MATCH(D$7,L_HOLS,0))),"H",IF(INDEX(L_WKNDVAL,WEEKDAY(D$7,1))=1,"WKND",INDEX(T_LEAVE[LEAVE TYPE],SUMPRODUCT(--(T_LEAVE[EMPLOYEE NAME]=$C39),--(T_LEAVE[START DATE]&lt;=D$7),--(T_LEAVE[END DATE]&gt;=D$7),ROW(T_LEAVE[LEAVE TYPE]))-ROW(T_LEAVE[#Headers]))))))),"")</f>
        <v>WKND</v>
      </c>
      <c r="E39" s="112" t="str">
        <f t="array" ref="E39">IFERROR(IF(E$7="","NA",IF(E$7&lt;INDEX(T_EMP[From Date],ROW($C39)-ROW($C$7)),"NE",IF(AND(INDEX(T_EMP[TERMINATION DATE],ROW($C39)-ROW($C$7))&gt;0,E$7&gt;INDEX(T_EMP[TERMINATION DATE],ROW($C39)-ROW($C$7))),"NE",IF(NOT(ISERROR(MATCH(E$7,L_HOLS,0))),"H",IF(INDEX(L_WKNDVAL,WEEKDAY(E$7,1))=1,"WKND",INDEX(T_LEAVE[LEAVE TYPE],SUMPRODUCT(--(T_LEAVE[EMPLOYEE NAME]=$C39),--(T_LEAVE[START DATE]&lt;=E$7),--(T_LEAVE[END DATE]&gt;=E$7),ROW(T_LEAVE[LEAVE TYPE]))-ROW(T_LEAVE[#Headers]))))))),"")</f>
        <v/>
      </c>
      <c r="F39" s="112" t="str">
        <f t="array" ref="F39">IFERROR(IF(F$7="","NA",IF(F$7&lt;INDEX(T_EMP[From Date],ROW($C39)-ROW($C$7)),"NE",IF(AND(INDEX(T_EMP[TERMINATION DATE],ROW($C39)-ROW($C$7))&gt;0,F$7&gt;INDEX(T_EMP[TERMINATION DATE],ROW($C39)-ROW($C$7))),"NE",IF(NOT(ISERROR(MATCH(F$7,L_HOLS,0))),"H",IF(INDEX(L_WKNDVAL,WEEKDAY(F$7,1))=1,"WKND",INDEX(T_LEAVE[LEAVE TYPE],SUMPRODUCT(--(T_LEAVE[EMPLOYEE NAME]=$C39),--(T_LEAVE[START DATE]&lt;=F$7),--(T_LEAVE[END DATE]&gt;=F$7),ROW(T_LEAVE[LEAVE TYPE]))-ROW(T_LEAVE[#Headers]))))))),"")</f>
        <v/>
      </c>
      <c r="G39" s="112" t="str">
        <f t="array" ref="G39">IFERROR(IF(G$7="","NA",IF(G$7&lt;INDEX(T_EMP[From Date],ROW($C39)-ROW($C$7)),"NE",IF(AND(INDEX(T_EMP[TERMINATION DATE],ROW($C39)-ROW($C$7))&gt;0,G$7&gt;INDEX(T_EMP[TERMINATION DATE],ROW($C39)-ROW($C$7))),"NE",IF(NOT(ISERROR(MATCH(G$7,L_HOLS,0))),"H",IF(INDEX(L_WKNDVAL,WEEKDAY(G$7,1))=1,"WKND",INDEX(T_LEAVE[LEAVE TYPE],SUMPRODUCT(--(T_LEAVE[EMPLOYEE NAME]=$C39),--(T_LEAVE[START DATE]&lt;=G$7),--(T_LEAVE[END DATE]&gt;=G$7),ROW(T_LEAVE[LEAVE TYPE]))-ROW(T_LEAVE[#Headers]))))))),"")</f>
        <v/>
      </c>
      <c r="H39" s="112" t="str">
        <f t="array" ref="H39">IFERROR(IF(H$7="","NA",IF(H$7&lt;INDEX(T_EMP[From Date],ROW($C39)-ROW($C$7)),"NE",IF(AND(INDEX(T_EMP[TERMINATION DATE],ROW($C39)-ROW($C$7))&gt;0,H$7&gt;INDEX(T_EMP[TERMINATION DATE],ROW($C39)-ROW($C$7))),"NE",IF(NOT(ISERROR(MATCH(H$7,L_HOLS,0))),"H",IF(INDEX(L_WKNDVAL,WEEKDAY(H$7,1))=1,"WKND",INDEX(T_LEAVE[LEAVE TYPE],SUMPRODUCT(--(T_LEAVE[EMPLOYEE NAME]=$C39),--(T_LEAVE[START DATE]&lt;=H$7),--(T_LEAVE[END DATE]&gt;=H$7),ROW(T_LEAVE[LEAVE TYPE]))-ROW(T_LEAVE[#Headers]))))))),"")</f>
        <v/>
      </c>
      <c r="I39" s="112" t="str">
        <f t="array" ref="I39">IFERROR(IF(I$7="","NA",IF(I$7&lt;INDEX(T_EMP[From Date],ROW($C39)-ROW($C$7)),"NE",IF(AND(INDEX(T_EMP[TERMINATION DATE],ROW($C39)-ROW($C$7))&gt;0,I$7&gt;INDEX(T_EMP[TERMINATION DATE],ROW($C39)-ROW($C$7))),"NE",IF(NOT(ISERROR(MATCH(I$7,L_HOLS,0))),"H",IF(INDEX(L_WKNDVAL,WEEKDAY(I$7,1))=1,"WKND",INDEX(T_LEAVE[LEAVE TYPE],SUMPRODUCT(--(T_LEAVE[EMPLOYEE NAME]=$C39),--(T_LEAVE[START DATE]&lt;=I$7),--(T_LEAVE[END DATE]&gt;=I$7),ROW(T_LEAVE[LEAVE TYPE]))-ROW(T_LEAVE[#Headers]))))))),"")</f>
        <v/>
      </c>
      <c r="J39" s="112" t="str">
        <f t="array" ref="J39">IFERROR(IF(J$7="","NA",IF(J$7&lt;INDEX(T_EMP[From Date],ROW($C39)-ROW($C$7)),"NE",IF(AND(INDEX(T_EMP[TERMINATION DATE],ROW($C39)-ROW($C$7))&gt;0,J$7&gt;INDEX(T_EMP[TERMINATION DATE],ROW($C39)-ROW($C$7))),"NE",IF(NOT(ISERROR(MATCH(J$7,L_HOLS,0))),"H",IF(INDEX(L_WKNDVAL,WEEKDAY(J$7,1))=1,"WKND",INDEX(T_LEAVE[LEAVE TYPE],SUMPRODUCT(--(T_LEAVE[EMPLOYEE NAME]=$C39),--(T_LEAVE[START DATE]&lt;=J$7),--(T_LEAVE[END DATE]&gt;=J$7),ROW(T_LEAVE[LEAVE TYPE]))-ROW(T_LEAVE[#Headers]))))))),"")</f>
        <v>WKND</v>
      </c>
      <c r="K39" s="112" t="str">
        <f t="array" ref="K39">IFERROR(IF(K$7="","NA",IF(K$7&lt;INDEX(T_EMP[From Date],ROW($C39)-ROW($C$7)),"NE",IF(AND(INDEX(T_EMP[TERMINATION DATE],ROW($C39)-ROW($C$7))&gt;0,K$7&gt;INDEX(T_EMP[TERMINATION DATE],ROW($C39)-ROW($C$7))),"NE",IF(NOT(ISERROR(MATCH(K$7,L_HOLS,0))),"H",IF(INDEX(L_WKNDVAL,WEEKDAY(K$7,1))=1,"WKND",INDEX(T_LEAVE[LEAVE TYPE],SUMPRODUCT(--(T_LEAVE[EMPLOYEE NAME]=$C39),--(T_LEAVE[START DATE]&lt;=K$7),--(T_LEAVE[END DATE]&gt;=K$7),ROW(T_LEAVE[LEAVE TYPE]))-ROW(T_LEAVE[#Headers]))))))),"")</f>
        <v>WKND</v>
      </c>
      <c r="L39" s="112" t="str">
        <f t="array" ref="L39">IFERROR(IF(L$7="","NA",IF(L$7&lt;INDEX(T_EMP[From Date],ROW($C39)-ROW($C$7)),"NE",IF(AND(INDEX(T_EMP[TERMINATION DATE],ROW($C39)-ROW($C$7))&gt;0,L$7&gt;INDEX(T_EMP[TERMINATION DATE],ROW($C39)-ROW($C$7))),"NE",IF(NOT(ISERROR(MATCH(L$7,L_HOLS,0))),"H",IF(INDEX(L_WKNDVAL,WEEKDAY(L$7,1))=1,"WKND",INDEX(T_LEAVE[LEAVE TYPE],SUMPRODUCT(--(T_LEAVE[EMPLOYEE NAME]=$C39),--(T_LEAVE[START DATE]&lt;=L$7),--(T_LEAVE[END DATE]&gt;=L$7),ROW(T_LEAVE[LEAVE TYPE]))-ROW(T_LEAVE[#Headers]))))))),"")</f>
        <v/>
      </c>
      <c r="M39" s="112" t="str">
        <f t="array" ref="M39">IFERROR(IF(M$7="","NA",IF(M$7&lt;INDEX(T_EMP[From Date],ROW($C39)-ROW($C$7)),"NE",IF(AND(INDEX(T_EMP[TERMINATION DATE],ROW($C39)-ROW($C$7))&gt;0,M$7&gt;INDEX(T_EMP[TERMINATION DATE],ROW($C39)-ROW($C$7))),"NE",IF(NOT(ISERROR(MATCH(M$7,L_HOLS,0))),"H",IF(INDEX(L_WKNDVAL,WEEKDAY(M$7,1))=1,"WKND",INDEX(T_LEAVE[LEAVE TYPE],SUMPRODUCT(--(T_LEAVE[EMPLOYEE NAME]=$C39),--(T_LEAVE[START DATE]&lt;=M$7),--(T_LEAVE[END DATE]&gt;=M$7),ROW(T_LEAVE[LEAVE TYPE]))-ROW(T_LEAVE[#Headers]))))))),"")</f>
        <v/>
      </c>
      <c r="N39" s="112" t="str">
        <f t="array" ref="N39">IFERROR(IF(N$7="","NA",IF(N$7&lt;INDEX(T_EMP[From Date],ROW($C39)-ROW($C$7)),"NE",IF(AND(INDEX(T_EMP[TERMINATION DATE],ROW($C39)-ROW($C$7))&gt;0,N$7&gt;INDEX(T_EMP[TERMINATION DATE],ROW($C39)-ROW($C$7))),"NE",IF(NOT(ISERROR(MATCH(N$7,L_HOLS,0))),"H",IF(INDEX(L_WKNDVAL,WEEKDAY(N$7,1))=1,"WKND",INDEX(T_LEAVE[LEAVE TYPE],SUMPRODUCT(--(T_LEAVE[EMPLOYEE NAME]=$C39),--(T_LEAVE[START DATE]&lt;=N$7),--(T_LEAVE[END DATE]&gt;=N$7),ROW(T_LEAVE[LEAVE TYPE]))-ROW(T_LEAVE[#Headers]))))))),"")</f>
        <v/>
      </c>
      <c r="O39" s="112" t="str">
        <f t="array" ref="O39">IFERROR(IF(O$7="","NA",IF(O$7&lt;INDEX(T_EMP[From Date],ROW($C39)-ROW($C$7)),"NE",IF(AND(INDEX(T_EMP[TERMINATION DATE],ROW($C39)-ROW($C$7))&gt;0,O$7&gt;INDEX(T_EMP[TERMINATION DATE],ROW($C39)-ROW($C$7))),"NE",IF(NOT(ISERROR(MATCH(O$7,L_HOLS,0))),"H",IF(INDEX(L_WKNDVAL,WEEKDAY(O$7,1))=1,"WKND",INDEX(T_LEAVE[LEAVE TYPE],SUMPRODUCT(--(T_LEAVE[EMPLOYEE NAME]=$C39),--(T_LEAVE[START DATE]&lt;=O$7),--(T_LEAVE[END DATE]&gt;=O$7),ROW(T_LEAVE[LEAVE TYPE]))-ROW(T_LEAVE[#Headers]))))))),"")</f>
        <v/>
      </c>
      <c r="P39" s="112" t="str">
        <f t="array" ref="P39">IFERROR(IF(P$7="","NA",IF(P$7&lt;INDEX(T_EMP[From Date],ROW($C39)-ROW($C$7)),"NE",IF(AND(INDEX(T_EMP[TERMINATION DATE],ROW($C39)-ROW($C$7))&gt;0,P$7&gt;INDEX(T_EMP[TERMINATION DATE],ROW($C39)-ROW($C$7))),"NE",IF(NOT(ISERROR(MATCH(P$7,L_HOLS,0))),"H",IF(INDEX(L_WKNDVAL,WEEKDAY(P$7,1))=1,"WKND",INDEX(T_LEAVE[LEAVE TYPE],SUMPRODUCT(--(T_LEAVE[EMPLOYEE NAME]=$C39),--(T_LEAVE[START DATE]&lt;=P$7),--(T_LEAVE[END DATE]&gt;=P$7),ROW(T_LEAVE[LEAVE TYPE]))-ROW(T_LEAVE[#Headers]))))))),"")</f>
        <v/>
      </c>
      <c r="Q39" s="112" t="str">
        <f t="array" ref="Q39">IFERROR(IF(Q$7="","NA",IF(Q$7&lt;INDEX(T_EMP[From Date],ROW($C39)-ROW($C$7)),"NE",IF(AND(INDEX(T_EMP[TERMINATION DATE],ROW($C39)-ROW($C$7))&gt;0,Q$7&gt;INDEX(T_EMP[TERMINATION DATE],ROW($C39)-ROW($C$7))),"NE",IF(NOT(ISERROR(MATCH(Q$7,L_HOLS,0))),"H",IF(INDEX(L_WKNDVAL,WEEKDAY(Q$7,1))=1,"WKND",INDEX(T_LEAVE[LEAVE TYPE],SUMPRODUCT(--(T_LEAVE[EMPLOYEE NAME]=$C39),--(T_LEAVE[START DATE]&lt;=Q$7),--(T_LEAVE[END DATE]&gt;=Q$7),ROW(T_LEAVE[LEAVE TYPE]))-ROW(T_LEAVE[#Headers]))))))),"")</f>
        <v>WKND</v>
      </c>
      <c r="R39" s="112" t="str">
        <f t="array" ref="R39">IFERROR(IF(R$7="","NA",IF(R$7&lt;INDEX(T_EMP[From Date],ROW($C39)-ROW($C$7)),"NE",IF(AND(INDEX(T_EMP[TERMINATION DATE],ROW($C39)-ROW($C$7))&gt;0,R$7&gt;INDEX(T_EMP[TERMINATION DATE],ROW($C39)-ROW($C$7))),"NE",IF(NOT(ISERROR(MATCH(R$7,L_HOLS,0))),"H",IF(INDEX(L_WKNDVAL,WEEKDAY(R$7,1))=1,"WKND",INDEX(T_LEAVE[LEAVE TYPE],SUMPRODUCT(--(T_LEAVE[EMPLOYEE NAME]=$C39),--(T_LEAVE[START DATE]&lt;=R$7),--(T_LEAVE[END DATE]&gt;=R$7),ROW(T_LEAVE[LEAVE TYPE]))-ROW(T_LEAVE[#Headers]))))))),"")</f>
        <v>WKND</v>
      </c>
      <c r="S39" s="112" t="str">
        <f t="array" ref="S39">IFERROR(IF(S$7="","NA",IF(S$7&lt;INDEX(T_EMP[From Date],ROW($C39)-ROW($C$7)),"NE",IF(AND(INDEX(T_EMP[TERMINATION DATE],ROW($C39)-ROW($C$7))&gt;0,S$7&gt;INDEX(T_EMP[TERMINATION DATE],ROW($C39)-ROW($C$7))),"NE",IF(NOT(ISERROR(MATCH(S$7,L_HOLS,0))),"H",IF(INDEX(L_WKNDVAL,WEEKDAY(S$7,1))=1,"WKND",INDEX(T_LEAVE[LEAVE TYPE],SUMPRODUCT(--(T_LEAVE[EMPLOYEE NAME]=$C39),--(T_LEAVE[START DATE]&lt;=S$7),--(T_LEAVE[END DATE]&gt;=S$7),ROW(T_LEAVE[LEAVE TYPE]))-ROW(T_LEAVE[#Headers]))))))),"")</f>
        <v/>
      </c>
      <c r="T39" s="112" t="str">
        <f t="array" ref="T39">IFERROR(IF(T$7="","NA",IF(T$7&lt;INDEX(T_EMP[From Date],ROW($C39)-ROW($C$7)),"NE",IF(AND(INDEX(T_EMP[TERMINATION DATE],ROW($C39)-ROW($C$7))&gt;0,T$7&gt;INDEX(T_EMP[TERMINATION DATE],ROW($C39)-ROW($C$7))),"NE",IF(NOT(ISERROR(MATCH(T$7,L_HOLS,0))),"H",IF(INDEX(L_WKNDVAL,WEEKDAY(T$7,1))=1,"WKND",INDEX(T_LEAVE[LEAVE TYPE],SUMPRODUCT(--(T_LEAVE[EMPLOYEE NAME]=$C39),--(T_LEAVE[START DATE]&lt;=T$7),--(T_LEAVE[END DATE]&gt;=T$7),ROW(T_LEAVE[LEAVE TYPE]))-ROW(T_LEAVE[#Headers]))))))),"")</f>
        <v/>
      </c>
      <c r="U39" s="112" t="str">
        <f t="array" ref="U39">IFERROR(IF(U$7="","NA",IF(U$7&lt;INDEX(T_EMP[From Date],ROW($C39)-ROW($C$7)),"NE",IF(AND(INDEX(T_EMP[TERMINATION DATE],ROW($C39)-ROW($C$7))&gt;0,U$7&gt;INDEX(T_EMP[TERMINATION DATE],ROW($C39)-ROW($C$7))),"NE",IF(NOT(ISERROR(MATCH(U$7,L_HOLS,0))),"H",IF(INDEX(L_WKNDVAL,WEEKDAY(U$7,1))=1,"WKND",INDEX(T_LEAVE[LEAVE TYPE],SUMPRODUCT(--(T_LEAVE[EMPLOYEE NAME]=$C39),--(T_LEAVE[START DATE]&lt;=U$7),--(T_LEAVE[END DATE]&gt;=U$7),ROW(T_LEAVE[LEAVE TYPE]))-ROW(T_LEAVE[#Headers]))))))),"")</f>
        <v/>
      </c>
      <c r="V39" s="112" t="str">
        <f t="array" ref="V39">IFERROR(IF(V$7="","NA",IF(V$7&lt;INDEX(T_EMP[From Date],ROW($C39)-ROW($C$7)),"NE",IF(AND(INDEX(T_EMP[TERMINATION DATE],ROW($C39)-ROW($C$7))&gt;0,V$7&gt;INDEX(T_EMP[TERMINATION DATE],ROW($C39)-ROW($C$7))),"NE",IF(NOT(ISERROR(MATCH(V$7,L_HOLS,0))),"H",IF(INDEX(L_WKNDVAL,WEEKDAY(V$7,1))=1,"WKND",INDEX(T_LEAVE[LEAVE TYPE],SUMPRODUCT(--(T_LEAVE[EMPLOYEE NAME]=$C39),--(T_LEAVE[START DATE]&lt;=V$7),--(T_LEAVE[END DATE]&gt;=V$7),ROW(T_LEAVE[LEAVE TYPE]))-ROW(T_LEAVE[#Headers]))))))),"")</f>
        <v/>
      </c>
      <c r="W39" s="112" t="str">
        <f t="array" ref="W39">IFERROR(IF(W$7="","NA",IF(W$7&lt;INDEX(T_EMP[From Date],ROW($C39)-ROW($C$7)),"NE",IF(AND(INDEX(T_EMP[TERMINATION DATE],ROW($C39)-ROW($C$7))&gt;0,W$7&gt;INDEX(T_EMP[TERMINATION DATE],ROW($C39)-ROW($C$7))),"NE",IF(NOT(ISERROR(MATCH(W$7,L_HOLS,0))),"H",IF(INDEX(L_WKNDVAL,WEEKDAY(W$7,1))=1,"WKND",INDEX(T_LEAVE[LEAVE TYPE],SUMPRODUCT(--(T_LEAVE[EMPLOYEE NAME]=$C39),--(T_LEAVE[START DATE]&lt;=W$7),--(T_LEAVE[END DATE]&gt;=W$7),ROW(T_LEAVE[LEAVE TYPE]))-ROW(T_LEAVE[#Headers]))))))),"")</f>
        <v/>
      </c>
      <c r="X39" s="112" t="str">
        <f t="array" ref="X39">IFERROR(IF(X$7="","NA",IF(X$7&lt;INDEX(T_EMP[From Date],ROW($C39)-ROW($C$7)),"NE",IF(AND(INDEX(T_EMP[TERMINATION DATE],ROW($C39)-ROW($C$7))&gt;0,X$7&gt;INDEX(T_EMP[TERMINATION DATE],ROW($C39)-ROW($C$7))),"NE",IF(NOT(ISERROR(MATCH(X$7,L_HOLS,0))),"H",IF(INDEX(L_WKNDVAL,WEEKDAY(X$7,1))=1,"WKND",INDEX(T_LEAVE[LEAVE TYPE],SUMPRODUCT(--(T_LEAVE[EMPLOYEE NAME]=$C39),--(T_LEAVE[START DATE]&lt;=X$7),--(T_LEAVE[END DATE]&gt;=X$7),ROW(T_LEAVE[LEAVE TYPE]))-ROW(T_LEAVE[#Headers]))))))),"")</f>
        <v>WKND</v>
      </c>
      <c r="Y39" s="112" t="str">
        <f t="array" ref="Y39">IFERROR(IF(Y$7="","NA",IF(Y$7&lt;INDEX(T_EMP[From Date],ROW($C39)-ROW($C$7)),"NE",IF(AND(INDEX(T_EMP[TERMINATION DATE],ROW($C39)-ROW($C$7))&gt;0,Y$7&gt;INDEX(T_EMP[TERMINATION DATE],ROW($C39)-ROW($C$7))),"NE",IF(NOT(ISERROR(MATCH(Y$7,L_HOLS,0))),"H",IF(INDEX(L_WKNDVAL,WEEKDAY(Y$7,1))=1,"WKND",INDEX(T_LEAVE[LEAVE TYPE],SUMPRODUCT(--(T_LEAVE[EMPLOYEE NAME]=$C39),--(T_LEAVE[START DATE]&lt;=Y$7),--(T_LEAVE[END DATE]&gt;=Y$7),ROW(T_LEAVE[LEAVE TYPE]))-ROW(T_LEAVE[#Headers]))))))),"")</f>
        <v>WKND</v>
      </c>
      <c r="Z39" s="112" t="str">
        <f t="array" ref="Z39">IFERROR(IF(Z$7="","NA",IF(Z$7&lt;INDEX(T_EMP[From Date],ROW($C39)-ROW($C$7)),"NE",IF(AND(INDEX(T_EMP[TERMINATION DATE],ROW($C39)-ROW($C$7))&gt;0,Z$7&gt;INDEX(T_EMP[TERMINATION DATE],ROW($C39)-ROW($C$7))),"NE",IF(NOT(ISERROR(MATCH(Z$7,L_HOLS,0))),"H",IF(INDEX(L_WKNDVAL,WEEKDAY(Z$7,1))=1,"WKND",INDEX(T_LEAVE[LEAVE TYPE],SUMPRODUCT(--(T_LEAVE[EMPLOYEE NAME]=$C39),--(T_LEAVE[START DATE]&lt;=Z$7),--(T_LEAVE[END DATE]&gt;=Z$7),ROW(T_LEAVE[LEAVE TYPE]))-ROW(T_LEAVE[#Headers]))))))),"")</f>
        <v/>
      </c>
      <c r="AA39" s="112" t="str">
        <f t="array" ref="AA39">IFERROR(IF(AA$7="","NA",IF(AA$7&lt;INDEX(T_EMP[From Date],ROW($C39)-ROW($C$7)),"NE",IF(AND(INDEX(T_EMP[TERMINATION DATE],ROW($C39)-ROW($C$7))&gt;0,AA$7&gt;INDEX(T_EMP[TERMINATION DATE],ROW($C39)-ROW($C$7))),"NE",IF(NOT(ISERROR(MATCH(AA$7,L_HOLS,0))),"H",IF(INDEX(L_WKNDVAL,WEEKDAY(AA$7,1))=1,"WKND",INDEX(T_LEAVE[LEAVE TYPE],SUMPRODUCT(--(T_LEAVE[EMPLOYEE NAME]=$C39),--(T_LEAVE[START DATE]&lt;=AA$7),--(T_LEAVE[END DATE]&gt;=AA$7),ROW(T_LEAVE[LEAVE TYPE]))-ROW(T_LEAVE[#Headers]))))))),"")</f>
        <v/>
      </c>
      <c r="AB39" s="112" t="str">
        <f t="array" ref="AB39">IFERROR(IF(AB$7="","NA",IF(AB$7&lt;INDEX(T_EMP[From Date],ROW($C39)-ROW($C$7)),"NE",IF(AND(INDEX(T_EMP[TERMINATION DATE],ROW($C39)-ROW($C$7))&gt;0,AB$7&gt;INDEX(T_EMP[TERMINATION DATE],ROW($C39)-ROW($C$7))),"NE",IF(NOT(ISERROR(MATCH(AB$7,L_HOLS,0))),"H",IF(INDEX(L_WKNDVAL,WEEKDAY(AB$7,1))=1,"WKND",INDEX(T_LEAVE[LEAVE TYPE],SUMPRODUCT(--(T_LEAVE[EMPLOYEE NAME]=$C39),--(T_LEAVE[START DATE]&lt;=AB$7),--(T_LEAVE[END DATE]&gt;=AB$7),ROW(T_LEAVE[LEAVE TYPE]))-ROW(T_LEAVE[#Headers]))))))),"")</f>
        <v/>
      </c>
      <c r="AC39" s="112" t="str">
        <f t="array" ref="AC39">IFERROR(IF(AC$7="","NA",IF(AC$7&lt;INDEX(T_EMP[From Date],ROW($C39)-ROW($C$7)),"NE",IF(AND(INDEX(T_EMP[TERMINATION DATE],ROW($C39)-ROW($C$7))&gt;0,AC$7&gt;INDEX(T_EMP[TERMINATION DATE],ROW($C39)-ROW($C$7))),"NE",IF(NOT(ISERROR(MATCH(AC$7,L_HOLS,0))),"H",IF(INDEX(L_WKNDVAL,WEEKDAY(AC$7,1))=1,"WKND",INDEX(T_LEAVE[LEAVE TYPE],SUMPRODUCT(--(T_LEAVE[EMPLOYEE NAME]=$C39),--(T_LEAVE[START DATE]&lt;=AC$7),--(T_LEAVE[END DATE]&gt;=AC$7),ROW(T_LEAVE[LEAVE TYPE]))-ROW(T_LEAVE[#Headers]))))))),"")</f>
        <v/>
      </c>
      <c r="AD39" s="112" t="str">
        <f t="array" ref="AD39">IFERROR(IF(AD$7="","NA",IF(AD$7&lt;INDEX(T_EMP[From Date],ROW($C39)-ROW($C$7)),"NE",IF(AND(INDEX(T_EMP[TERMINATION DATE],ROW($C39)-ROW($C$7))&gt;0,AD$7&gt;INDEX(T_EMP[TERMINATION DATE],ROW($C39)-ROW($C$7))),"NE",IF(NOT(ISERROR(MATCH(AD$7,L_HOLS,0))),"H",IF(INDEX(L_WKNDVAL,WEEKDAY(AD$7,1))=1,"WKND",INDEX(T_LEAVE[LEAVE TYPE],SUMPRODUCT(--(T_LEAVE[EMPLOYEE NAME]=$C39),--(T_LEAVE[START DATE]&lt;=AD$7),--(T_LEAVE[END DATE]&gt;=AD$7),ROW(T_LEAVE[LEAVE TYPE]))-ROW(T_LEAVE[#Headers]))))))),"")</f>
        <v/>
      </c>
      <c r="AE39" s="112" t="str">
        <f t="array" ref="AE39">IFERROR(IF(AE$7="","NA",IF(AE$7&lt;INDEX(T_EMP[From Date],ROW($C39)-ROW($C$7)),"NE",IF(AND(INDEX(T_EMP[TERMINATION DATE],ROW($C39)-ROW($C$7))&gt;0,AE$7&gt;INDEX(T_EMP[TERMINATION DATE],ROW($C39)-ROW($C$7))),"NE",IF(NOT(ISERROR(MATCH(AE$7,L_HOLS,0))),"H",IF(INDEX(L_WKNDVAL,WEEKDAY(AE$7,1))=1,"WKND",INDEX(T_LEAVE[LEAVE TYPE],SUMPRODUCT(--(T_LEAVE[EMPLOYEE NAME]=$C39),--(T_LEAVE[START DATE]&lt;=AE$7),--(T_LEAVE[END DATE]&gt;=AE$7),ROW(T_LEAVE[LEAVE TYPE]))-ROW(T_LEAVE[#Headers]))))))),"")</f>
        <v>WKND</v>
      </c>
      <c r="AF39" s="112" t="str">
        <f t="array" ref="AF39">IFERROR(IF(AF$7="","NA",IF(AF$7&lt;INDEX(T_EMP[From Date],ROW($C39)-ROW($C$7)),"NE",IF(AND(INDEX(T_EMP[TERMINATION DATE],ROW($C39)-ROW($C$7))&gt;0,AF$7&gt;INDEX(T_EMP[TERMINATION DATE],ROW($C39)-ROW($C$7))),"NE",IF(NOT(ISERROR(MATCH(AF$7,L_HOLS,0))),"H",IF(INDEX(L_WKNDVAL,WEEKDAY(AF$7,1))=1,"WKND",INDEX(T_LEAVE[LEAVE TYPE],SUMPRODUCT(--(T_LEAVE[EMPLOYEE NAME]=$C39),--(T_LEAVE[START DATE]&lt;=AF$7),--(T_LEAVE[END DATE]&gt;=AF$7),ROW(T_LEAVE[LEAVE TYPE]))-ROW(T_LEAVE[#Headers]))))))),"")</f>
        <v>WKND</v>
      </c>
      <c r="AG39" s="112" t="str">
        <f t="array" ref="AG39">IFERROR(IF(AG$7="","NA",IF(AG$7&lt;INDEX(T_EMP[From Date],ROW($C39)-ROW($C$7)),"NE",IF(AND(INDEX(T_EMP[TERMINATION DATE],ROW($C39)-ROW($C$7))&gt;0,AG$7&gt;INDEX(T_EMP[TERMINATION DATE],ROW($C39)-ROW($C$7))),"NE",IF(NOT(ISERROR(MATCH(AG$7,L_HOLS,0))),"H",IF(INDEX(L_WKNDVAL,WEEKDAY(AG$7,1))=1,"WKND",INDEX(T_LEAVE[LEAVE TYPE],SUMPRODUCT(--(T_LEAVE[EMPLOYEE NAME]=$C39),--(T_LEAVE[START DATE]&lt;=AG$7),--(T_LEAVE[END DATE]&gt;=AG$7),ROW(T_LEAVE[LEAVE TYPE]))-ROW(T_LEAVE[#Headers]))))))),"")</f>
        <v/>
      </c>
      <c r="AH39" s="112" t="str">
        <f t="array" ref="AH39">IFERROR(IF(AH$7="","NA",IF(AH$7&lt;INDEX(T_EMP[From Date],ROW($C39)-ROW($C$7)),"NE",IF(AND(INDEX(T_EMP[TERMINATION DATE],ROW($C39)-ROW($C$7))&gt;0,AH$7&gt;INDEX(T_EMP[TERMINATION DATE],ROW($C39)-ROW($C$7))),"NE",IF(NOT(ISERROR(MATCH(AH$7,L_HOLS,0))),"H",IF(INDEX(L_WKNDVAL,WEEKDAY(AH$7,1))=1,"WKND",INDEX(T_LEAVE[LEAVE TYPE],SUMPRODUCT(--(T_LEAVE[EMPLOYEE NAME]=$C39),--(T_LEAVE[START DATE]&lt;=AH$7),--(T_LEAVE[END DATE]&gt;=AH$7),ROW(T_LEAVE[LEAVE TYPE]))-ROW(T_LEAVE[#Headers]))))))),"")</f>
        <v/>
      </c>
      <c r="AI39" s="87"/>
      <c r="AJ39" s="106">
        <f>IF(OR($C39="",AJ$7=""),"",COUNTIFS($D39:$AH39,AJ$7)*INDEX(T_LEAVETYPE[DAY VALUE],1))</f>
        <v>0</v>
      </c>
      <c r="AK39" s="106">
        <f>IF(OR($C39="",AK$7=""),"",COUNTIFS($D39:$AH39,AK$7)*INDEX(T_LEAVETYPE[DAY VALUE],2))</f>
        <v>0</v>
      </c>
      <c r="AL39" s="106">
        <f>IF(OR($C39="",AL$7=""),"",COUNTIFS($D39:$AH39,AL$7)*INDEX(T_LEAVETYPE[DAY VALUE],3))</f>
        <v>0</v>
      </c>
      <c r="AM39" s="106">
        <f>IF(OR($C39="",AM$7=""),"",COUNTIFS($D39:$AH39,AM$7)*INDEX(T_LEAVETYPE[DAY VALUE],4))</f>
        <v>0</v>
      </c>
      <c r="AN39" s="107">
        <f>IF(OR($C39="",AN$7=""),"",COUNTIFS($D39:$AH39,AN$7)*INDEX(T_LEAVETYPE[DAY VALUE],5))</f>
        <v>0</v>
      </c>
      <c r="AO39" s="113">
        <f t="shared" si="5"/>
        <v>0</v>
      </c>
      <c r="AP39" s="114">
        <f t="shared" si="6"/>
        <v>22</v>
      </c>
    </row>
    <row r="40" spans="3:42" x14ac:dyDescent="0.25">
      <c r="C40" s="104" t="str">
        <f>IFERROR(INDEX(T_EMP[EMPLOYEE NAME],ROW(C40)-ROW($C$7)),"")</f>
        <v>Employee33</v>
      </c>
      <c r="D40" s="115" t="str">
        <f t="array" ref="D40">IFERROR(IF(D$7="","NA",IF(D$7&lt;INDEX(T_EMP[From Date],ROW($C40)-ROW($C$7)),"NE",IF(AND(INDEX(T_EMP[TERMINATION DATE],ROW($C40)-ROW($C$7))&gt;0,D$7&gt;INDEX(T_EMP[TERMINATION DATE],ROW($C40)-ROW($C$7))),"NE",IF(NOT(ISERROR(MATCH(D$7,L_HOLS,0))),"H",IF(INDEX(L_WKNDVAL,WEEKDAY(D$7,1))=1,"WKND",INDEX(T_LEAVE[LEAVE TYPE],SUMPRODUCT(--(T_LEAVE[EMPLOYEE NAME]=$C40),--(T_LEAVE[START DATE]&lt;=D$7),--(T_LEAVE[END DATE]&gt;=D$7),ROW(T_LEAVE[LEAVE TYPE]))-ROW(T_LEAVE[#Headers]))))))),"")</f>
        <v>WKND</v>
      </c>
      <c r="E40" s="112" t="str">
        <f t="array" ref="E40">IFERROR(IF(E$7="","NA",IF(E$7&lt;INDEX(T_EMP[From Date],ROW($C40)-ROW($C$7)),"NE",IF(AND(INDEX(T_EMP[TERMINATION DATE],ROW($C40)-ROW($C$7))&gt;0,E$7&gt;INDEX(T_EMP[TERMINATION DATE],ROW($C40)-ROW($C$7))),"NE",IF(NOT(ISERROR(MATCH(E$7,L_HOLS,0))),"H",IF(INDEX(L_WKNDVAL,WEEKDAY(E$7,1))=1,"WKND",INDEX(T_LEAVE[LEAVE TYPE],SUMPRODUCT(--(T_LEAVE[EMPLOYEE NAME]=$C40),--(T_LEAVE[START DATE]&lt;=E$7),--(T_LEAVE[END DATE]&gt;=E$7),ROW(T_LEAVE[LEAVE TYPE]))-ROW(T_LEAVE[#Headers]))))))),"")</f>
        <v/>
      </c>
      <c r="F40" s="112" t="str">
        <f t="array" ref="F40">IFERROR(IF(F$7="","NA",IF(F$7&lt;INDEX(T_EMP[From Date],ROW($C40)-ROW($C$7)),"NE",IF(AND(INDEX(T_EMP[TERMINATION DATE],ROW($C40)-ROW($C$7))&gt;0,F$7&gt;INDEX(T_EMP[TERMINATION DATE],ROW($C40)-ROW($C$7))),"NE",IF(NOT(ISERROR(MATCH(F$7,L_HOLS,0))),"H",IF(INDEX(L_WKNDVAL,WEEKDAY(F$7,1))=1,"WKND",INDEX(T_LEAVE[LEAVE TYPE],SUMPRODUCT(--(T_LEAVE[EMPLOYEE NAME]=$C40),--(T_LEAVE[START DATE]&lt;=F$7),--(T_LEAVE[END DATE]&gt;=F$7),ROW(T_LEAVE[LEAVE TYPE]))-ROW(T_LEAVE[#Headers]))))))),"")</f>
        <v/>
      </c>
      <c r="G40" s="112" t="str">
        <f t="array" ref="G40">IFERROR(IF(G$7="","NA",IF(G$7&lt;INDEX(T_EMP[From Date],ROW($C40)-ROW($C$7)),"NE",IF(AND(INDEX(T_EMP[TERMINATION DATE],ROW($C40)-ROW($C$7))&gt;0,G$7&gt;INDEX(T_EMP[TERMINATION DATE],ROW($C40)-ROW($C$7))),"NE",IF(NOT(ISERROR(MATCH(G$7,L_HOLS,0))),"H",IF(INDEX(L_WKNDVAL,WEEKDAY(G$7,1))=1,"WKND",INDEX(T_LEAVE[LEAVE TYPE],SUMPRODUCT(--(T_LEAVE[EMPLOYEE NAME]=$C40),--(T_LEAVE[START DATE]&lt;=G$7),--(T_LEAVE[END DATE]&gt;=G$7),ROW(T_LEAVE[LEAVE TYPE]))-ROW(T_LEAVE[#Headers]))))))),"")</f>
        <v/>
      </c>
      <c r="H40" s="112" t="str">
        <f t="array" ref="H40">IFERROR(IF(H$7="","NA",IF(H$7&lt;INDEX(T_EMP[From Date],ROW($C40)-ROW($C$7)),"NE",IF(AND(INDEX(T_EMP[TERMINATION DATE],ROW($C40)-ROW($C$7))&gt;0,H$7&gt;INDEX(T_EMP[TERMINATION DATE],ROW($C40)-ROW($C$7))),"NE",IF(NOT(ISERROR(MATCH(H$7,L_HOLS,0))),"H",IF(INDEX(L_WKNDVAL,WEEKDAY(H$7,1))=1,"WKND",INDEX(T_LEAVE[LEAVE TYPE],SUMPRODUCT(--(T_LEAVE[EMPLOYEE NAME]=$C40),--(T_LEAVE[START DATE]&lt;=H$7),--(T_LEAVE[END DATE]&gt;=H$7),ROW(T_LEAVE[LEAVE TYPE]))-ROW(T_LEAVE[#Headers]))))))),"")</f>
        <v/>
      </c>
      <c r="I40" s="112" t="str">
        <f t="array" ref="I40">IFERROR(IF(I$7="","NA",IF(I$7&lt;INDEX(T_EMP[From Date],ROW($C40)-ROW($C$7)),"NE",IF(AND(INDEX(T_EMP[TERMINATION DATE],ROW($C40)-ROW($C$7))&gt;0,I$7&gt;INDEX(T_EMP[TERMINATION DATE],ROW($C40)-ROW($C$7))),"NE",IF(NOT(ISERROR(MATCH(I$7,L_HOLS,0))),"H",IF(INDEX(L_WKNDVAL,WEEKDAY(I$7,1))=1,"WKND",INDEX(T_LEAVE[LEAVE TYPE],SUMPRODUCT(--(T_LEAVE[EMPLOYEE NAME]=$C40),--(T_LEAVE[START DATE]&lt;=I$7),--(T_LEAVE[END DATE]&gt;=I$7),ROW(T_LEAVE[LEAVE TYPE]))-ROW(T_LEAVE[#Headers]))))))),"")</f>
        <v/>
      </c>
      <c r="J40" s="112" t="str">
        <f t="array" ref="J40">IFERROR(IF(J$7="","NA",IF(J$7&lt;INDEX(T_EMP[From Date],ROW($C40)-ROW($C$7)),"NE",IF(AND(INDEX(T_EMP[TERMINATION DATE],ROW($C40)-ROW($C$7))&gt;0,J$7&gt;INDEX(T_EMP[TERMINATION DATE],ROW($C40)-ROW($C$7))),"NE",IF(NOT(ISERROR(MATCH(J$7,L_HOLS,0))),"H",IF(INDEX(L_WKNDVAL,WEEKDAY(J$7,1))=1,"WKND",INDEX(T_LEAVE[LEAVE TYPE],SUMPRODUCT(--(T_LEAVE[EMPLOYEE NAME]=$C40),--(T_LEAVE[START DATE]&lt;=J$7),--(T_LEAVE[END DATE]&gt;=J$7),ROW(T_LEAVE[LEAVE TYPE]))-ROW(T_LEAVE[#Headers]))))))),"")</f>
        <v>WKND</v>
      </c>
      <c r="K40" s="112" t="str">
        <f t="array" ref="K40">IFERROR(IF(K$7="","NA",IF(K$7&lt;INDEX(T_EMP[From Date],ROW($C40)-ROW($C$7)),"NE",IF(AND(INDEX(T_EMP[TERMINATION DATE],ROW($C40)-ROW($C$7))&gt;0,K$7&gt;INDEX(T_EMP[TERMINATION DATE],ROW($C40)-ROW($C$7))),"NE",IF(NOT(ISERROR(MATCH(K$7,L_HOLS,0))),"H",IF(INDEX(L_WKNDVAL,WEEKDAY(K$7,1))=1,"WKND",INDEX(T_LEAVE[LEAVE TYPE],SUMPRODUCT(--(T_LEAVE[EMPLOYEE NAME]=$C40),--(T_LEAVE[START DATE]&lt;=K$7),--(T_LEAVE[END DATE]&gt;=K$7),ROW(T_LEAVE[LEAVE TYPE]))-ROW(T_LEAVE[#Headers]))))))),"")</f>
        <v>WKND</v>
      </c>
      <c r="L40" s="112" t="str">
        <f t="array" ref="L40">IFERROR(IF(L$7="","NA",IF(L$7&lt;INDEX(T_EMP[From Date],ROW($C40)-ROW($C$7)),"NE",IF(AND(INDEX(T_EMP[TERMINATION DATE],ROW($C40)-ROW($C$7))&gt;0,L$7&gt;INDEX(T_EMP[TERMINATION DATE],ROW($C40)-ROW($C$7))),"NE",IF(NOT(ISERROR(MATCH(L$7,L_HOLS,0))),"H",IF(INDEX(L_WKNDVAL,WEEKDAY(L$7,1))=1,"WKND",INDEX(T_LEAVE[LEAVE TYPE],SUMPRODUCT(--(T_LEAVE[EMPLOYEE NAME]=$C40),--(T_LEAVE[START DATE]&lt;=L$7),--(T_LEAVE[END DATE]&gt;=L$7),ROW(T_LEAVE[LEAVE TYPE]))-ROW(T_LEAVE[#Headers]))))))),"")</f>
        <v/>
      </c>
      <c r="M40" s="112" t="str">
        <f t="array" ref="M40">IFERROR(IF(M$7="","NA",IF(M$7&lt;INDEX(T_EMP[From Date],ROW($C40)-ROW($C$7)),"NE",IF(AND(INDEX(T_EMP[TERMINATION DATE],ROW($C40)-ROW($C$7))&gt;0,M$7&gt;INDEX(T_EMP[TERMINATION DATE],ROW($C40)-ROW($C$7))),"NE",IF(NOT(ISERROR(MATCH(M$7,L_HOLS,0))),"H",IF(INDEX(L_WKNDVAL,WEEKDAY(M$7,1))=1,"WKND",INDEX(T_LEAVE[LEAVE TYPE],SUMPRODUCT(--(T_LEAVE[EMPLOYEE NAME]=$C40),--(T_LEAVE[START DATE]&lt;=M$7),--(T_LEAVE[END DATE]&gt;=M$7),ROW(T_LEAVE[LEAVE TYPE]))-ROW(T_LEAVE[#Headers]))))))),"")</f>
        <v/>
      </c>
      <c r="N40" s="112" t="str">
        <f t="array" ref="N40">IFERROR(IF(N$7="","NA",IF(N$7&lt;INDEX(T_EMP[From Date],ROW($C40)-ROW($C$7)),"NE",IF(AND(INDEX(T_EMP[TERMINATION DATE],ROW($C40)-ROW($C$7))&gt;0,N$7&gt;INDEX(T_EMP[TERMINATION DATE],ROW($C40)-ROW($C$7))),"NE",IF(NOT(ISERROR(MATCH(N$7,L_HOLS,0))),"H",IF(INDEX(L_WKNDVAL,WEEKDAY(N$7,1))=1,"WKND",INDEX(T_LEAVE[LEAVE TYPE],SUMPRODUCT(--(T_LEAVE[EMPLOYEE NAME]=$C40),--(T_LEAVE[START DATE]&lt;=N$7),--(T_LEAVE[END DATE]&gt;=N$7),ROW(T_LEAVE[LEAVE TYPE]))-ROW(T_LEAVE[#Headers]))))))),"")</f>
        <v/>
      </c>
      <c r="O40" s="112" t="str">
        <f t="array" ref="O40">IFERROR(IF(O$7="","NA",IF(O$7&lt;INDEX(T_EMP[From Date],ROW($C40)-ROW($C$7)),"NE",IF(AND(INDEX(T_EMP[TERMINATION DATE],ROW($C40)-ROW($C$7))&gt;0,O$7&gt;INDEX(T_EMP[TERMINATION DATE],ROW($C40)-ROW($C$7))),"NE",IF(NOT(ISERROR(MATCH(O$7,L_HOLS,0))),"H",IF(INDEX(L_WKNDVAL,WEEKDAY(O$7,1))=1,"WKND",INDEX(T_LEAVE[LEAVE TYPE],SUMPRODUCT(--(T_LEAVE[EMPLOYEE NAME]=$C40),--(T_LEAVE[START DATE]&lt;=O$7),--(T_LEAVE[END DATE]&gt;=O$7),ROW(T_LEAVE[LEAVE TYPE]))-ROW(T_LEAVE[#Headers]))))))),"")</f>
        <v/>
      </c>
      <c r="P40" s="112" t="str">
        <f t="array" ref="P40">IFERROR(IF(P$7="","NA",IF(P$7&lt;INDEX(T_EMP[From Date],ROW($C40)-ROW($C$7)),"NE",IF(AND(INDEX(T_EMP[TERMINATION DATE],ROW($C40)-ROW($C$7))&gt;0,P$7&gt;INDEX(T_EMP[TERMINATION DATE],ROW($C40)-ROW($C$7))),"NE",IF(NOT(ISERROR(MATCH(P$7,L_HOLS,0))),"H",IF(INDEX(L_WKNDVAL,WEEKDAY(P$7,1))=1,"WKND",INDEX(T_LEAVE[LEAVE TYPE],SUMPRODUCT(--(T_LEAVE[EMPLOYEE NAME]=$C40),--(T_LEAVE[START DATE]&lt;=P$7),--(T_LEAVE[END DATE]&gt;=P$7),ROW(T_LEAVE[LEAVE TYPE]))-ROW(T_LEAVE[#Headers]))))))),"")</f>
        <v/>
      </c>
      <c r="Q40" s="112" t="str">
        <f t="array" ref="Q40">IFERROR(IF(Q$7="","NA",IF(Q$7&lt;INDEX(T_EMP[From Date],ROW($C40)-ROW($C$7)),"NE",IF(AND(INDEX(T_EMP[TERMINATION DATE],ROW($C40)-ROW($C$7))&gt;0,Q$7&gt;INDEX(T_EMP[TERMINATION DATE],ROW($C40)-ROW($C$7))),"NE",IF(NOT(ISERROR(MATCH(Q$7,L_HOLS,0))),"H",IF(INDEX(L_WKNDVAL,WEEKDAY(Q$7,1))=1,"WKND",INDEX(T_LEAVE[LEAVE TYPE],SUMPRODUCT(--(T_LEAVE[EMPLOYEE NAME]=$C40),--(T_LEAVE[START DATE]&lt;=Q$7),--(T_LEAVE[END DATE]&gt;=Q$7),ROW(T_LEAVE[LEAVE TYPE]))-ROW(T_LEAVE[#Headers]))))))),"")</f>
        <v>WKND</v>
      </c>
      <c r="R40" s="112" t="str">
        <f t="array" ref="R40">IFERROR(IF(R$7="","NA",IF(R$7&lt;INDEX(T_EMP[From Date],ROW($C40)-ROW($C$7)),"NE",IF(AND(INDEX(T_EMP[TERMINATION DATE],ROW($C40)-ROW($C$7))&gt;0,R$7&gt;INDEX(T_EMP[TERMINATION DATE],ROW($C40)-ROW($C$7))),"NE",IF(NOT(ISERROR(MATCH(R$7,L_HOLS,0))),"H",IF(INDEX(L_WKNDVAL,WEEKDAY(R$7,1))=1,"WKND",INDEX(T_LEAVE[LEAVE TYPE],SUMPRODUCT(--(T_LEAVE[EMPLOYEE NAME]=$C40),--(T_LEAVE[START DATE]&lt;=R$7),--(T_LEAVE[END DATE]&gt;=R$7),ROW(T_LEAVE[LEAVE TYPE]))-ROW(T_LEAVE[#Headers]))))))),"")</f>
        <v>WKND</v>
      </c>
      <c r="S40" s="112" t="str">
        <f t="array" ref="S40">IFERROR(IF(S$7="","NA",IF(S$7&lt;INDEX(T_EMP[From Date],ROW($C40)-ROW($C$7)),"NE",IF(AND(INDEX(T_EMP[TERMINATION DATE],ROW($C40)-ROW($C$7))&gt;0,S$7&gt;INDEX(T_EMP[TERMINATION DATE],ROW($C40)-ROW($C$7))),"NE",IF(NOT(ISERROR(MATCH(S$7,L_HOLS,0))),"H",IF(INDEX(L_WKNDVAL,WEEKDAY(S$7,1))=1,"WKND",INDEX(T_LEAVE[LEAVE TYPE],SUMPRODUCT(--(T_LEAVE[EMPLOYEE NAME]=$C40),--(T_LEAVE[START DATE]&lt;=S$7),--(T_LEAVE[END DATE]&gt;=S$7),ROW(T_LEAVE[LEAVE TYPE]))-ROW(T_LEAVE[#Headers]))))))),"")</f>
        <v/>
      </c>
      <c r="T40" s="112" t="str">
        <f t="array" ref="T40">IFERROR(IF(T$7="","NA",IF(T$7&lt;INDEX(T_EMP[From Date],ROW($C40)-ROW($C$7)),"NE",IF(AND(INDEX(T_EMP[TERMINATION DATE],ROW($C40)-ROW($C$7))&gt;0,T$7&gt;INDEX(T_EMP[TERMINATION DATE],ROW($C40)-ROW($C$7))),"NE",IF(NOT(ISERROR(MATCH(T$7,L_HOLS,0))),"H",IF(INDEX(L_WKNDVAL,WEEKDAY(T$7,1))=1,"WKND",INDEX(T_LEAVE[LEAVE TYPE],SUMPRODUCT(--(T_LEAVE[EMPLOYEE NAME]=$C40),--(T_LEAVE[START DATE]&lt;=T$7),--(T_LEAVE[END DATE]&gt;=T$7),ROW(T_LEAVE[LEAVE TYPE]))-ROW(T_LEAVE[#Headers]))))))),"")</f>
        <v/>
      </c>
      <c r="U40" s="112" t="str">
        <f t="array" ref="U40">IFERROR(IF(U$7="","NA",IF(U$7&lt;INDEX(T_EMP[From Date],ROW($C40)-ROW($C$7)),"NE",IF(AND(INDEX(T_EMP[TERMINATION DATE],ROW($C40)-ROW($C$7))&gt;0,U$7&gt;INDEX(T_EMP[TERMINATION DATE],ROW($C40)-ROW($C$7))),"NE",IF(NOT(ISERROR(MATCH(U$7,L_HOLS,0))),"H",IF(INDEX(L_WKNDVAL,WEEKDAY(U$7,1))=1,"WKND",INDEX(T_LEAVE[LEAVE TYPE],SUMPRODUCT(--(T_LEAVE[EMPLOYEE NAME]=$C40),--(T_LEAVE[START DATE]&lt;=U$7),--(T_LEAVE[END DATE]&gt;=U$7),ROW(T_LEAVE[LEAVE TYPE]))-ROW(T_LEAVE[#Headers]))))))),"")</f>
        <v/>
      </c>
      <c r="V40" s="112" t="str">
        <f t="array" ref="V40">IFERROR(IF(V$7="","NA",IF(V$7&lt;INDEX(T_EMP[From Date],ROW($C40)-ROW($C$7)),"NE",IF(AND(INDEX(T_EMP[TERMINATION DATE],ROW($C40)-ROW($C$7))&gt;0,V$7&gt;INDEX(T_EMP[TERMINATION DATE],ROW($C40)-ROW($C$7))),"NE",IF(NOT(ISERROR(MATCH(V$7,L_HOLS,0))),"H",IF(INDEX(L_WKNDVAL,WEEKDAY(V$7,1))=1,"WKND",INDEX(T_LEAVE[LEAVE TYPE],SUMPRODUCT(--(T_LEAVE[EMPLOYEE NAME]=$C40),--(T_LEAVE[START DATE]&lt;=V$7),--(T_LEAVE[END DATE]&gt;=V$7),ROW(T_LEAVE[LEAVE TYPE]))-ROW(T_LEAVE[#Headers]))))))),"")</f>
        <v/>
      </c>
      <c r="W40" s="112" t="str">
        <f t="array" ref="W40">IFERROR(IF(W$7="","NA",IF(W$7&lt;INDEX(T_EMP[From Date],ROW($C40)-ROW($C$7)),"NE",IF(AND(INDEX(T_EMP[TERMINATION DATE],ROW($C40)-ROW($C$7))&gt;0,W$7&gt;INDEX(T_EMP[TERMINATION DATE],ROW($C40)-ROW($C$7))),"NE",IF(NOT(ISERROR(MATCH(W$7,L_HOLS,0))),"H",IF(INDEX(L_WKNDVAL,WEEKDAY(W$7,1))=1,"WKND",INDEX(T_LEAVE[LEAVE TYPE],SUMPRODUCT(--(T_LEAVE[EMPLOYEE NAME]=$C40),--(T_LEAVE[START DATE]&lt;=W$7),--(T_LEAVE[END DATE]&gt;=W$7),ROW(T_LEAVE[LEAVE TYPE]))-ROW(T_LEAVE[#Headers]))))))),"")</f>
        <v/>
      </c>
      <c r="X40" s="112" t="str">
        <f t="array" ref="X40">IFERROR(IF(X$7="","NA",IF(X$7&lt;INDEX(T_EMP[From Date],ROW($C40)-ROW($C$7)),"NE",IF(AND(INDEX(T_EMP[TERMINATION DATE],ROW($C40)-ROW($C$7))&gt;0,X$7&gt;INDEX(T_EMP[TERMINATION DATE],ROW($C40)-ROW($C$7))),"NE",IF(NOT(ISERROR(MATCH(X$7,L_HOLS,0))),"H",IF(INDEX(L_WKNDVAL,WEEKDAY(X$7,1))=1,"WKND",INDEX(T_LEAVE[LEAVE TYPE],SUMPRODUCT(--(T_LEAVE[EMPLOYEE NAME]=$C40),--(T_LEAVE[START DATE]&lt;=X$7),--(T_LEAVE[END DATE]&gt;=X$7),ROW(T_LEAVE[LEAVE TYPE]))-ROW(T_LEAVE[#Headers]))))))),"")</f>
        <v>WKND</v>
      </c>
      <c r="Y40" s="112" t="str">
        <f t="array" ref="Y40">IFERROR(IF(Y$7="","NA",IF(Y$7&lt;INDEX(T_EMP[From Date],ROW($C40)-ROW($C$7)),"NE",IF(AND(INDEX(T_EMP[TERMINATION DATE],ROW($C40)-ROW($C$7))&gt;0,Y$7&gt;INDEX(T_EMP[TERMINATION DATE],ROW($C40)-ROW($C$7))),"NE",IF(NOT(ISERROR(MATCH(Y$7,L_HOLS,0))),"H",IF(INDEX(L_WKNDVAL,WEEKDAY(Y$7,1))=1,"WKND",INDEX(T_LEAVE[LEAVE TYPE],SUMPRODUCT(--(T_LEAVE[EMPLOYEE NAME]=$C40),--(T_LEAVE[START DATE]&lt;=Y$7),--(T_LEAVE[END DATE]&gt;=Y$7),ROW(T_LEAVE[LEAVE TYPE]))-ROW(T_LEAVE[#Headers]))))))),"")</f>
        <v>WKND</v>
      </c>
      <c r="Z40" s="112" t="str">
        <f t="array" ref="Z40">IFERROR(IF(Z$7="","NA",IF(Z$7&lt;INDEX(T_EMP[From Date],ROW($C40)-ROW($C$7)),"NE",IF(AND(INDEX(T_EMP[TERMINATION DATE],ROW($C40)-ROW($C$7))&gt;0,Z$7&gt;INDEX(T_EMP[TERMINATION DATE],ROW($C40)-ROW($C$7))),"NE",IF(NOT(ISERROR(MATCH(Z$7,L_HOLS,0))),"H",IF(INDEX(L_WKNDVAL,WEEKDAY(Z$7,1))=1,"WKND",INDEX(T_LEAVE[LEAVE TYPE],SUMPRODUCT(--(T_LEAVE[EMPLOYEE NAME]=$C40),--(T_LEAVE[START DATE]&lt;=Z$7),--(T_LEAVE[END DATE]&gt;=Z$7),ROW(T_LEAVE[LEAVE TYPE]))-ROW(T_LEAVE[#Headers]))))))),"")</f>
        <v/>
      </c>
      <c r="AA40" s="112" t="str">
        <f t="array" ref="AA40">IFERROR(IF(AA$7="","NA",IF(AA$7&lt;INDEX(T_EMP[From Date],ROW($C40)-ROW($C$7)),"NE",IF(AND(INDEX(T_EMP[TERMINATION DATE],ROW($C40)-ROW($C$7))&gt;0,AA$7&gt;INDEX(T_EMP[TERMINATION DATE],ROW($C40)-ROW($C$7))),"NE",IF(NOT(ISERROR(MATCH(AA$7,L_HOLS,0))),"H",IF(INDEX(L_WKNDVAL,WEEKDAY(AA$7,1))=1,"WKND",INDEX(T_LEAVE[LEAVE TYPE],SUMPRODUCT(--(T_LEAVE[EMPLOYEE NAME]=$C40),--(T_LEAVE[START DATE]&lt;=AA$7),--(T_LEAVE[END DATE]&gt;=AA$7),ROW(T_LEAVE[LEAVE TYPE]))-ROW(T_LEAVE[#Headers]))))))),"")</f>
        <v/>
      </c>
      <c r="AB40" s="112" t="str">
        <f t="array" ref="AB40">IFERROR(IF(AB$7="","NA",IF(AB$7&lt;INDEX(T_EMP[From Date],ROW($C40)-ROW($C$7)),"NE",IF(AND(INDEX(T_EMP[TERMINATION DATE],ROW($C40)-ROW($C$7))&gt;0,AB$7&gt;INDEX(T_EMP[TERMINATION DATE],ROW($C40)-ROW($C$7))),"NE",IF(NOT(ISERROR(MATCH(AB$7,L_HOLS,0))),"H",IF(INDEX(L_WKNDVAL,WEEKDAY(AB$7,1))=1,"WKND",INDEX(T_LEAVE[LEAVE TYPE],SUMPRODUCT(--(T_LEAVE[EMPLOYEE NAME]=$C40),--(T_LEAVE[START DATE]&lt;=AB$7),--(T_LEAVE[END DATE]&gt;=AB$7),ROW(T_LEAVE[LEAVE TYPE]))-ROW(T_LEAVE[#Headers]))))))),"")</f>
        <v/>
      </c>
      <c r="AC40" s="112" t="str">
        <f t="array" ref="AC40">IFERROR(IF(AC$7="","NA",IF(AC$7&lt;INDEX(T_EMP[From Date],ROW($C40)-ROW($C$7)),"NE",IF(AND(INDEX(T_EMP[TERMINATION DATE],ROW($C40)-ROW($C$7))&gt;0,AC$7&gt;INDEX(T_EMP[TERMINATION DATE],ROW($C40)-ROW($C$7))),"NE",IF(NOT(ISERROR(MATCH(AC$7,L_HOLS,0))),"H",IF(INDEX(L_WKNDVAL,WEEKDAY(AC$7,1))=1,"WKND",INDEX(T_LEAVE[LEAVE TYPE],SUMPRODUCT(--(T_LEAVE[EMPLOYEE NAME]=$C40),--(T_LEAVE[START DATE]&lt;=AC$7),--(T_LEAVE[END DATE]&gt;=AC$7),ROW(T_LEAVE[LEAVE TYPE]))-ROW(T_LEAVE[#Headers]))))))),"")</f>
        <v/>
      </c>
      <c r="AD40" s="112" t="str">
        <f t="array" ref="AD40">IFERROR(IF(AD$7="","NA",IF(AD$7&lt;INDEX(T_EMP[From Date],ROW($C40)-ROW($C$7)),"NE",IF(AND(INDEX(T_EMP[TERMINATION DATE],ROW($C40)-ROW($C$7))&gt;0,AD$7&gt;INDEX(T_EMP[TERMINATION DATE],ROW($C40)-ROW($C$7))),"NE",IF(NOT(ISERROR(MATCH(AD$7,L_HOLS,0))),"H",IF(INDEX(L_WKNDVAL,WEEKDAY(AD$7,1))=1,"WKND",INDEX(T_LEAVE[LEAVE TYPE],SUMPRODUCT(--(T_LEAVE[EMPLOYEE NAME]=$C40),--(T_LEAVE[START DATE]&lt;=AD$7),--(T_LEAVE[END DATE]&gt;=AD$7),ROW(T_LEAVE[LEAVE TYPE]))-ROW(T_LEAVE[#Headers]))))))),"")</f>
        <v/>
      </c>
      <c r="AE40" s="112" t="str">
        <f t="array" ref="AE40">IFERROR(IF(AE$7="","NA",IF(AE$7&lt;INDEX(T_EMP[From Date],ROW($C40)-ROW($C$7)),"NE",IF(AND(INDEX(T_EMP[TERMINATION DATE],ROW($C40)-ROW($C$7))&gt;0,AE$7&gt;INDEX(T_EMP[TERMINATION DATE],ROW($C40)-ROW($C$7))),"NE",IF(NOT(ISERROR(MATCH(AE$7,L_HOLS,0))),"H",IF(INDEX(L_WKNDVAL,WEEKDAY(AE$7,1))=1,"WKND",INDEX(T_LEAVE[LEAVE TYPE],SUMPRODUCT(--(T_LEAVE[EMPLOYEE NAME]=$C40),--(T_LEAVE[START DATE]&lt;=AE$7),--(T_LEAVE[END DATE]&gt;=AE$7),ROW(T_LEAVE[LEAVE TYPE]))-ROW(T_LEAVE[#Headers]))))))),"")</f>
        <v>WKND</v>
      </c>
      <c r="AF40" s="112" t="str">
        <f t="array" ref="AF40">IFERROR(IF(AF$7="","NA",IF(AF$7&lt;INDEX(T_EMP[From Date],ROW($C40)-ROW($C$7)),"NE",IF(AND(INDEX(T_EMP[TERMINATION DATE],ROW($C40)-ROW($C$7))&gt;0,AF$7&gt;INDEX(T_EMP[TERMINATION DATE],ROW($C40)-ROW($C$7))),"NE",IF(NOT(ISERROR(MATCH(AF$7,L_HOLS,0))),"H",IF(INDEX(L_WKNDVAL,WEEKDAY(AF$7,1))=1,"WKND",INDEX(T_LEAVE[LEAVE TYPE],SUMPRODUCT(--(T_LEAVE[EMPLOYEE NAME]=$C40),--(T_LEAVE[START DATE]&lt;=AF$7),--(T_LEAVE[END DATE]&gt;=AF$7),ROW(T_LEAVE[LEAVE TYPE]))-ROW(T_LEAVE[#Headers]))))))),"")</f>
        <v>WKND</v>
      </c>
      <c r="AG40" s="112" t="str">
        <f t="array" ref="AG40">IFERROR(IF(AG$7="","NA",IF(AG$7&lt;INDEX(T_EMP[From Date],ROW($C40)-ROW($C$7)),"NE",IF(AND(INDEX(T_EMP[TERMINATION DATE],ROW($C40)-ROW($C$7))&gt;0,AG$7&gt;INDEX(T_EMP[TERMINATION DATE],ROW($C40)-ROW($C$7))),"NE",IF(NOT(ISERROR(MATCH(AG$7,L_HOLS,0))),"H",IF(INDEX(L_WKNDVAL,WEEKDAY(AG$7,1))=1,"WKND",INDEX(T_LEAVE[LEAVE TYPE],SUMPRODUCT(--(T_LEAVE[EMPLOYEE NAME]=$C40),--(T_LEAVE[START DATE]&lt;=AG$7),--(T_LEAVE[END DATE]&gt;=AG$7),ROW(T_LEAVE[LEAVE TYPE]))-ROW(T_LEAVE[#Headers]))))))),"")</f>
        <v/>
      </c>
      <c r="AH40" s="112" t="str">
        <f t="array" ref="AH40">IFERROR(IF(AH$7="","NA",IF(AH$7&lt;INDEX(T_EMP[From Date],ROW($C40)-ROW($C$7)),"NE",IF(AND(INDEX(T_EMP[TERMINATION DATE],ROW($C40)-ROW($C$7))&gt;0,AH$7&gt;INDEX(T_EMP[TERMINATION DATE],ROW($C40)-ROW($C$7))),"NE",IF(NOT(ISERROR(MATCH(AH$7,L_HOLS,0))),"H",IF(INDEX(L_WKNDVAL,WEEKDAY(AH$7,1))=1,"WKND",INDEX(T_LEAVE[LEAVE TYPE],SUMPRODUCT(--(T_LEAVE[EMPLOYEE NAME]=$C40),--(T_LEAVE[START DATE]&lt;=AH$7),--(T_LEAVE[END DATE]&gt;=AH$7),ROW(T_LEAVE[LEAVE TYPE]))-ROW(T_LEAVE[#Headers]))))))),"")</f>
        <v/>
      </c>
      <c r="AI40" s="87"/>
      <c r="AJ40" s="106">
        <f>IF(OR($C40="",AJ$7=""),"",COUNTIFS($D40:$AH40,AJ$7)*INDEX(T_LEAVETYPE[DAY VALUE],1))</f>
        <v>0</v>
      </c>
      <c r="AK40" s="106">
        <f>IF(OR($C40="",AK$7=""),"",COUNTIFS($D40:$AH40,AK$7)*INDEX(T_LEAVETYPE[DAY VALUE],2))</f>
        <v>0</v>
      </c>
      <c r="AL40" s="106">
        <f>IF(OR($C40="",AL$7=""),"",COUNTIFS($D40:$AH40,AL$7)*INDEX(T_LEAVETYPE[DAY VALUE],3))</f>
        <v>0</v>
      </c>
      <c r="AM40" s="106">
        <f>IF(OR($C40="",AM$7=""),"",COUNTIFS($D40:$AH40,AM$7)*INDEX(T_LEAVETYPE[DAY VALUE],4))</f>
        <v>0</v>
      </c>
      <c r="AN40" s="107">
        <f>IF(OR($C40="",AN$7=""),"",COUNTIFS($D40:$AH40,AN$7)*INDEX(T_LEAVETYPE[DAY VALUE],5))</f>
        <v>0</v>
      </c>
      <c r="AO40" s="113">
        <f t="shared" si="5"/>
        <v>0</v>
      </c>
      <c r="AP40" s="114">
        <f t="shared" si="6"/>
        <v>22</v>
      </c>
    </row>
    <row r="41" spans="3:42" x14ac:dyDescent="0.25">
      <c r="C41" s="104" t="str">
        <f>IFERROR(INDEX(T_EMP[EMPLOYEE NAME],ROW(C41)-ROW($C$7)),"")</f>
        <v>Employee34</v>
      </c>
      <c r="D41" s="115" t="str">
        <f t="array" ref="D41">IFERROR(IF(D$7="","NA",IF(D$7&lt;INDEX(T_EMP[From Date],ROW($C41)-ROW($C$7)),"NE",IF(AND(INDEX(T_EMP[TERMINATION DATE],ROW($C41)-ROW($C$7))&gt;0,D$7&gt;INDEX(T_EMP[TERMINATION DATE],ROW($C41)-ROW($C$7))),"NE",IF(NOT(ISERROR(MATCH(D$7,L_HOLS,0))),"H",IF(INDEX(L_WKNDVAL,WEEKDAY(D$7,1))=1,"WKND",INDEX(T_LEAVE[LEAVE TYPE],SUMPRODUCT(--(T_LEAVE[EMPLOYEE NAME]=$C41),--(T_LEAVE[START DATE]&lt;=D$7),--(T_LEAVE[END DATE]&gt;=D$7),ROW(T_LEAVE[LEAVE TYPE]))-ROW(T_LEAVE[#Headers]))))))),"")</f>
        <v>WKND</v>
      </c>
      <c r="E41" s="112" t="str">
        <f t="array" ref="E41">IFERROR(IF(E$7="","NA",IF(E$7&lt;INDEX(T_EMP[From Date],ROW($C41)-ROW($C$7)),"NE",IF(AND(INDEX(T_EMP[TERMINATION DATE],ROW($C41)-ROW($C$7))&gt;0,E$7&gt;INDEX(T_EMP[TERMINATION DATE],ROW($C41)-ROW($C$7))),"NE",IF(NOT(ISERROR(MATCH(E$7,L_HOLS,0))),"H",IF(INDEX(L_WKNDVAL,WEEKDAY(E$7,1))=1,"WKND",INDEX(T_LEAVE[LEAVE TYPE],SUMPRODUCT(--(T_LEAVE[EMPLOYEE NAME]=$C41),--(T_LEAVE[START DATE]&lt;=E$7),--(T_LEAVE[END DATE]&gt;=E$7),ROW(T_LEAVE[LEAVE TYPE]))-ROW(T_LEAVE[#Headers]))))))),"")</f>
        <v/>
      </c>
      <c r="F41" s="112" t="str">
        <f t="array" ref="F41">IFERROR(IF(F$7="","NA",IF(F$7&lt;INDEX(T_EMP[From Date],ROW($C41)-ROW($C$7)),"NE",IF(AND(INDEX(T_EMP[TERMINATION DATE],ROW($C41)-ROW($C$7))&gt;0,F$7&gt;INDEX(T_EMP[TERMINATION DATE],ROW($C41)-ROW($C$7))),"NE",IF(NOT(ISERROR(MATCH(F$7,L_HOLS,0))),"H",IF(INDEX(L_WKNDVAL,WEEKDAY(F$7,1))=1,"WKND",INDEX(T_LEAVE[LEAVE TYPE],SUMPRODUCT(--(T_LEAVE[EMPLOYEE NAME]=$C41),--(T_LEAVE[START DATE]&lt;=F$7),--(T_LEAVE[END DATE]&gt;=F$7),ROW(T_LEAVE[LEAVE TYPE]))-ROW(T_LEAVE[#Headers]))))))),"")</f>
        <v/>
      </c>
      <c r="G41" s="112" t="str">
        <f t="array" ref="G41">IFERROR(IF(G$7="","NA",IF(G$7&lt;INDEX(T_EMP[From Date],ROW($C41)-ROW($C$7)),"NE",IF(AND(INDEX(T_EMP[TERMINATION DATE],ROW($C41)-ROW($C$7))&gt;0,G$7&gt;INDEX(T_EMP[TERMINATION DATE],ROW($C41)-ROW($C$7))),"NE",IF(NOT(ISERROR(MATCH(G$7,L_HOLS,0))),"H",IF(INDEX(L_WKNDVAL,WEEKDAY(G$7,1))=1,"WKND",INDEX(T_LEAVE[LEAVE TYPE],SUMPRODUCT(--(T_LEAVE[EMPLOYEE NAME]=$C41),--(T_LEAVE[START DATE]&lt;=G$7),--(T_LEAVE[END DATE]&gt;=G$7),ROW(T_LEAVE[LEAVE TYPE]))-ROW(T_LEAVE[#Headers]))))))),"")</f>
        <v/>
      </c>
      <c r="H41" s="112" t="str">
        <f t="array" ref="H41">IFERROR(IF(H$7="","NA",IF(H$7&lt;INDEX(T_EMP[From Date],ROW($C41)-ROW($C$7)),"NE",IF(AND(INDEX(T_EMP[TERMINATION DATE],ROW($C41)-ROW($C$7))&gt;0,H$7&gt;INDEX(T_EMP[TERMINATION DATE],ROW($C41)-ROW($C$7))),"NE",IF(NOT(ISERROR(MATCH(H$7,L_HOLS,0))),"H",IF(INDEX(L_WKNDVAL,WEEKDAY(H$7,1))=1,"WKND",INDEX(T_LEAVE[LEAVE TYPE],SUMPRODUCT(--(T_LEAVE[EMPLOYEE NAME]=$C41),--(T_LEAVE[START DATE]&lt;=H$7),--(T_LEAVE[END DATE]&gt;=H$7),ROW(T_LEAVE[LEAVE TYPE]))-ROW(T_LEAVE[#Headers]))))))),"")</f>
        <v/>
      </c>
      <c r="I41" s="112" t="str">
        <f t="array" ref="I41">IFERROR(IF(I$7="","NA",IF(I$7&lt;INDEX(T_EMP[From Date],ROW($C41)-ROW($C$7)),"NE",IF(AND(INDEX(T_EMP[TERMINATION DATE],ROW($C41)-ROW($C$7))&gt;0,I$7&gt;INDEX(T_EMP[TERMINATION DATE],ROW($C41)-ROW($C$7))),"NE",IF(NOT(ISERROR(MATCH(I$7,L_HOLS,0))),"H",IF(INDEX(L_WKNDVAL,WEEKDAY(I$7,1))=1,"WKND",INDEX(T_LEAVE[LEAVE TYPE],SUMPRODUCT(--(T_LEAVE[EMPLOYEE NAME]=$C41),--(T_LEAVE[START DATE]&lt;=I$7),--(T_LEAVE[END DATE]&gt;=I$7),ROW(T_LEAVE[LEAVE TYPE]))-ROW(T_LEAVE[#Headers]))))))),"")</f>
        <v/>
      </c>
      <c r="J41" s="112" t="str">
        <f t="array" ref="J41">IFERROR(IF(J$7="","NA",IF(J$7&lt;INDEX(T_EMP[From Date],ROW($C41)-ROW($C$7)),"NE",IF(AND(INDEX(T_EMP[TERMINATION DATE],ROW($C41)-ROW($C$7))&gt;0,J$7&gt;INDEX(T_EMP[TERMINATION DATE],ROW($C41)-ROW($C$7))),"NE",IF(NOT(ISERROR(MATCH(J$7,L_HOLS,0))),"H",IF(INDEX(L_WKNDVAL,WEEKDAY(J$7,1))=1,"WKND",INDEX(T_LEAVE[LEAVE TYPE],SUMPRODUCT(--(T_LEAVE[EMPLOYEE NAME]=$C41),--(T_LEAVE[START DATE]&lt;=J$7),--(T_LEAVE[END DATE]&gt;=J$7),ROW(T_LEAVE[LEAVE TYPE]))-ROW(T_LEAVE[#Headers]))))))),"")</f>
        <v>WKND</v>
      </c>
      <c r="K41" s="112" t="str">
        <f t="array" ref="K41">IFERROR(IF(K$7="","NA",IF(K$7&lt;INDEX(T_EMP[From Date],ROW($C41)-ROW($C$7)),"NE",IF(AND(INDEX(T_EMP[TERMINATION DATE],ROW($C41)-ROW($C$7))&gt;0,K$7&gt;INDEX(T_EMP[TERMINATION DATE],ROW($C41)-ROW($C$7))),"NE",IF(NOT(ISERROR(MATCH(K$7,L_HOLS,0))),"H",IF(INDEX(L_WKNDVAL,WEEKDAY(K$7,1))=1,"WKND",INDEX(T_LEAVE[LEAVE TYPE],SUMPRODUCT(--(T_LEAVE[EMPLOYEE NAME]=$C41),--(T_LEAVE[START DATE]&lt;=K$7),--(T_LEAVE[END DATE]&gt;=K$7),ROW(T_LEAVE[LEAVE TYPE]))-ROW(T_LEAVE[#Headers]))))))),"")</f>
        <v>WKND</v>
      </c>
      <c r="L41" s="112" t="str">
        <f t="array" ref="L41">IFERROR(IF(L$7="","NA",IF(L$7&lt;INDEX(T_EMP[From Date],ROW($C41)-ROW($C$7)),"NE",IF(AND(INDEX(T_EMP[TERMINATION DATE],ROW($C41)-ROW($C$7))&gt;0,L$7&gt;INDEX(T_EMP[TERMINATION DATE],ROW($C41)-ROW($C$7))),"NE",IF(NOT(ISERROR(MATCH(L$7,L_HOLS,0))),"H",IF(INDEX(L_WKNDVAL,WEEKDAY(L$7,1))=1,"WKND",INDEX(T_LEAVE[LEAVE TYPE],SUMPRODUCT(--(T_LEAVE[EMPLOYEE NAME]=$C41),--(T_LEAVE[START DATE]&lt;=L$7),--(T_LEAVE[END DATE]&gt;=L$7),ROW(T_LEAVE[LEAVE TYPE]))-ROW(T_LEAVE[#Headers]))))))),"")</f>
        <v/>
      </c>
      <c r="M41" s="112" t="str">
        <f t="array" ref="M41">IFERROR(IF(M$7="","NA",IF(M$7&lt;INDEX(T_EMP[From Date],ROW($C41)-ROW($C$7)),"NE",IF(AND(INDEX(T_EMP[TERMINATION DATE],ROW($C41)-ROW($C$7))&gt;0,M$7&gt;INDEX(T_EMP[TERMINATION DATE],ROW($C41)-ROW($C$7))),"NE",IF(NOT(ISERROR(MATCH(M$7,L_HOLS,0))),"H",IF(INDEX(L_WKNDVAL,WEEKDAY(M$7,1))=1,"WKND",INDEX(T_LEAVE[LEAVE TYPE],SUMPRODUCT(--(T_LEAVE[EMPLOYEE NAME]=$C41),--(T_LEAVE[START DATE]&lt;=M$7),--(T_LEAVE[END DATE]&gt;=M$7),ROW(T_LEAVE[LEAVE TYPE]))-ROW(T_LEAVE[#Headers]))))))),"")</f>
        <v/>
      </c>
      <c r="N41" s="112" t="str">
        <f t="array" ref="N41">IFERROR(IF(N$7="","NA",IF(N$7&lt;INDEX(T_EMP[From Date],ROW($C41)-ROW($C$7)),"NE",IF(AND(INDEX(T_EMP[TERMINATION DATE],ROW($C41)-ROW($C$7))&gt;0,N$7&gt;INDEX(T_EMP[TERMINATION DATE],ROW($C41)-ROW($C$7))),"NE",IF(NOT(ISERROR(MATCH(N$7,L_HOLS,0))),"H",IF(INDEX(L_WKNDVAL,WEEKDAY(N$7,1))=1,"WKND",INDEX(T_LEAVE[LEAVE TYPE],SUMPRODUCT(--(T_LEAVE[EMPLOYEE NAME]=$C41),--(T_LEAVE[START DATE]&lt;=N$7),--(T_LEAVE[END DATE]&gt;=N$7),ROW(T_LEAVE[LEAVE TYPE]))-ROW(T_LEAVE[#Headers]))))))),"")</f>
        <v/>
      </c>
      <c r="O41" s="112" t="str">
        <f t="array" ref="O41">IFERROR(IF(O$7="","NA",IF(O$7&lt;INDEX(T_EMP[From Date],ROW($C41)-ROW($C$7)),"NE",IF(AND(INDEX(T_EMP[TERMINATION DATE],ROW($C41)-ROW($C$7))&gt;0,O$7&gt;INDEX(T_EMP[TERMINATION DATE],ROW($C41)-ROW($C$7))),"NE",IF(NOT(ISERROR(MATCH(O$7,L_HOLS,0))),"H",IF(INDEX(L_WKNDVAL,WEEKDAY(O$7,1))=1,"WKND",INDEX(T_LEAVE[LEAVE TYPE],SUMPRODUCT(--(T_LEAVE[EMPLOYEE NAME]=$C41),--(T_LEAVE[START DATE]&lt;=O$7),--(T_LEAVE[END DATE]&gt;=O$7),ROW(T_LEAVE[LEAVE TYPE]))-ROW(T_LEAVE[#Headers]))))))),"")</f>
        <v/>
      </c>
      <c r="P41" s="112" t="str">
        <f t="array" ref="P41">IFERROR(IF(P$7="","NA",IF(P$7&lt;INDEX(T_EMP[From Date],ROW($C41)-ROW($C$7)),"NE",IF(AND(INDEX(T_EMP[TERMINATION DATE],ROW($C41)-ROW($C$7))&gt;0,P$7&gt;INDEX(T_EMP[TERMINATION DATE],ROW($C41)-ROW($C$7))),"NE",IF(NOT(ISERROR(MATCH(P$7,L_HOLS,0))),"H",IF(INDEX(L_WKNDVAL,WEEKDAY(P$7,1))=1,"WKND",INDEX(T_LEAVE[LEAVE TYPE],SUMPRODUCT(--(T_LEAVE[EMPLOYEE NAME]=$C41),--(T_LEAVE[START DATE]&lt;=P$7),--(T_LEAVE[END DATE]&gt;=P$7),ROW(T_LEAVE[LEAVE TYPE]))-ROW(T_LEAVE[#Headers]))))))),"")</f>
        <v/>
      </c>
      <c r="Q41" s="112" t="str">
        <f t="array" ref="Q41">IFERROR(IF(Q$7="","NA",IF(Q$7&lt;INDEX(T_EMP[From Date],ROW($C41)-ROW($C$7)),"NE",IF(AND(INDEX(T_EMP[TERMINATION DATE],ROW($C41)-ROW($C$7))&gt;0,Q$7&gt;INDEX(T_EMP[TERMINATION DATE],ROW($C41)-ROW($C$7))),"NE",IF(NOT(ISERROR(MATCH(Q$7,L_HOLS,0))),"H",IF(INDEX(L_WKNDVAL,WEEKDAY(Q$7,1))=1,"WKND",INDEX(T_LEAVE[LEAVE TYPE],SUMPRODUCT(--(T_LEAVE[EMPLOYEE NAME]=$C41),--(T_LEAVE[START DATE]&lt;=Q$7),--(T_LEAVE[END DATE]&gt;=Q$7),ROW(T_LEAVE[LEAVE TYPE]))-ROW(T_LEAVE[#Headers]))))))),"")</f>
        <v>WKND</v>
      </c>
      <c r="R41" s="112" t="str">
        <f t="array" ref="R41">IFERROR(IF(R$7="","NA",IF(R$7&lt;INDEX(T_EMP[From Date],ROW($C41)-ROW($C$7)),"NE",IF(AND(INDEX(T_EMP[TERMINATION DATE],ROW($C41)-ROW($C$7))&gt;0,R$7&gt;INDEX(T_EMP[TERMINATION DATE],ROW($C41)-ROW($C$7))),"NE",IF(NOT(ISERROR(MATCH(R$7,L_HOLS,0))),"H",IF(INDEX(L_WKNDVAL,WEEKDAY(R$7,1))=1,"WKND",INDEX(T_LEAVE[LEAVE TYPE],SUMPRODUCT(--(T_LEAVE[EMPLOYEE NAME]=$C41),--(T_LEAVE[START DATE]&lt;=R$7),--(T_LEAVE[END DATE]&gt;=R$7),ROW(T_LEAVE[LEAVE TYPE]))-ROW(T_LEAVE[#Headers]))))))),"")</f>
        <v>WKND</v>
      </c>
      <c r="S41" s="112" t="str">
        <f t="array" ref="S41">IFERROR(IF(S$7="","NA",IF(S$7&lt;INDEX(T_EMP[From Date],ROW($C41)-ROW($C$7)),"NE",IF(AND(INDEX(T_EMP[TERMINATION DATE],ROW($C41)-ROW($C$7))&gt;0,S$7&gt;INDEX(T_EMP[TERMINATION DATE],ROW($C41)-ROW($C$7))),"NE",IF(NOT(ISERROR(MATCH(S$7,L_HOLS,0))),"H",IF(INDEX(L_WKNDVAL,WEEKDAY(S$7,1))=1,"WKND",INDEX(T_LEAVE[LEAVE TYPE],SUMPRODUCT(--(T_LEAVE[EMPLOYEE NAME]=$C41),--(T_LEAVE[START DATE]&lt;=S$7),--(T_LEAVE[END DATE]&gt;=S$7),ROW(T_LEAVE[LEAVE TYPE]))-ROW(T_LEAVE[#Headers]))))))),"")</f>
        <v/>
      </c>
      <c r="T41" s="112" t="str">
        <f t="array" ref="T41">IFERROR(IF(T$7="","NA",IF(T$7&lt;INDEX(T_EMP[From Date],ROW($C41)-ROW($C$7)),"NE",IF(AND(INDEX(T_EMP[TERMINATION DATE],ROW($C41)-ROW($C$7))&gt;0,T$7&gt;INDEX(T_EMP[TERMINATION DATE],ROW($C41)-ROW($C$7))),"NE",IF(NOT(ISERROR(MATCH(T$7,L_HOLS,0))),"H",IF(INDEX(L_WKNDVAL,WEEKDAY(T$7,1))=1,"WKND",INDEX(T_LEAVE[LEAVE TYPE],SUMPRODUCT(--(T_LEAVE[EMPLOYEE NAME]=$C41),--(T_LEAVE[START DATE]&lt;=T$7),--(T_LEAVE[END DATE]&gt;=T$7),ROW(T_LEAVE[LEAVE TYPE]))-ROW(T_LEAVE[#Headers]))))))),"")</f>
        <v/>
      </c>
      <c r="U41" s="112" t="str">
        <f t="array" ref="U41">IFERROR(IF(U$7="","NA",IF(U$7&lt;INDEX(T_EMP[From Date],ROW($C41)-ROW($C$7)),"NE",IF(AND(INDEX(T_EMP[TERMINATION DATE],ROW($C41)-ROW($C$7))&gt;0,U$7&gt;INDEX(T_EMP[TERMINATION DATE],ROW($C41)-ROW($C$7))),"NE",IF(NOT(ISERROR(MATCH(U$7,L_HOLS,0))),"H",IF(INDEX(L_WKNDVAL,WEEKDAY(U$7,1))=1,"WKND",INDEX(T_LEAVE[LEAVE TYPE],SUMPRODUCT(--(T_LEAVE[EMPLOYEE NAME]=$C41),--(T_LEAVE[START DATE]&lt;=U$7),--(T_LEAVE[END DATE]&gt;=U$7),ROW(T_LEAVE[LEAVE TYPE]))-ROW(T_LEAVE[#Headers]))))))),"")</f>
        <v/>
      </c>
      <c r="V41" s="112" t="str">
        <f t="array" ref="V41">IFERROR(IF(V$7="","NA",IF(V$7&lt;INDEX(T_EMP[From Date],ROW($C41)-ROW($C$7)),"NE",IF(AND(INDEX(T_EMP[TERMINATION DATE],ROW($C41)-ROW($C$7))&gt;0,V$7&gt;INDEX(T_EMP[TERMINATION DATE],ROW($C41)-ROW($C$7))),"NE",IF(NOT(ISERROR(MATCH(V$7,L_HOLS,0))),"H",IF(INDEX(L_WKNDVAL,WEEKDAY(V$7,1))=1,"WKND",INDEX(T_LEAVE[LEAVE TYPE],SUMPRODUCT(--(T_LEAVE[EMPLOYEE NAME]=$C41),--(T_LEAVE[START DATE]&lt;=V$7),--(T_LEAVE[END DATE]&gt;=V$7),ROW(T_LEAVE[LEAVE TYPE]))-ROW(T_LEAVE[#Headers]))))))),"")</f>
        <v/>
      </c>
      <c r="W41" s="112" t="str">
        <f t="array" ref="W41">IFERROR(IF(W$7="","NA",IF(W$7&lt;INDEX(T_EMP[From Date],ROW($C41)-ROW($C$7)),"NE",IF(AND(INDEX(T_EMP[TERMINATION DATE],ROW($C41)-ROW($C$7))&gt;0,W$7&gt;INDEX(T_EMP[TERMINATION DATE],ROW($C41)-ROW($C$7))),"NE",IF(NOT(ISERROR(MATCH(W$7,L_HOLS,0))),"H",IF(INDEX(L_WKNDVAL,WEEKDAY(W$7,1))=1,"WKND",INDEX(T_LEAVE[LEAVE TYPE],SUMPRODUCT(--(T_LEAVE[EMPLOYEE NAME]=$C41),--(T_LEAVE[START DATE]&lt;=W$7),--(T_LEAVE[END DATE]&gt;=W$7),ROW(T_LEAVE[LEAVE TYPE]))-ROW(T_LEAVE[#Headers]))))))),"")</f>
        <v/>
      </c>
      <c r="X41" s="112" t="str">
        <f t="array" ref="X41">IFERROR(IF(X$7="","NA",IF(X$7&lt;INDEX(T_EMP[From Date],ROW($C41)-ROW($C$7)),"NE",IF(AND(INDEX(T_EMP[TERMINATION DATE],ROW($C41)-ROW($C$7))&gt;0,X$7&gt;INDEX(T_EMP[TERMINATION DATE],ROW($C41)-ROW($C$7))),"NE",IF(NOT(ISERROR(MATCH(X$7,L_HOLS,0))),"H",IF(INDEX(L_WKNDVAL,WEEKDAY(X$7,1))=1,"WKND",INDEX(T_LEAVE[LEAVE TYPE],SUMPRODUCT(--(T_LEAVE[EMPLOYEE NAME]=$C41),--(T_LEAVE[START DATE]&lt;=X$7),--(T_LEAVE[END DATE]&gt;=X$7),ROW(T_LEAVE[LEAVE TYPE]))-ROW(T_LEAVE[#Headers]))))))),"")</f>
        <v>WKND</v>
      </c>
      <c r="Y41" s="112" t="str">
        <f t="array" ref="Y41">IFERROR(IF(Y$7="","NA",IF(Y$7&lt;INDEX(T_EMP[From Date],ROW($C41)-ROW($C$7)),"NE",IF(AND(INDEX(T_EMP[TERMINATION DATE],ROW($C41)-ROW($C$7))&gt;0,Y$7&gt;INDEX(T_EMP[TERMINATION DATE],ROW($C41)-ROW($C$7))),"NE",IF(NOT(ISERROR(MATCH(Y$7,L_HOLS,0))),"H",IF(INDEX(L_WKNDVAL,WEEKDAY(Y$7,1))=1,"WKND",INDEX(T_LEAVE[LEAVE TYPE],SUMPRODUCT(--(T_LEAVE[EMPLOYEE NAME]=$C41),--(T_LEAVE[START DATE]&lt;=Y$7),--(T_LEAVE[END DATE]&gt;=Y$7),ROW(T_LEAVE[LEAVE TYPE]))-ROW(T_LEAVE[#Headers]))))))),"")</f>
        <v>WKND</v>
      </c>
      <c r="Z41" s="112" t="str">
        <f t="array" ref="Z41">IFERROR(IF(Z$7="","NA",IF(Z$7&lt;INDEX(T_EMP[From Date],ROW($C41)-ROW($C$7)),"NE",IF(AND(INDEX(T_EMP[TERMINATION DATE],ROW($C41)-ROW($C$7))&gt;0,Z$7&gt;INDEX(T_EMP[TERMINATION DATE],ROW($C41)-ROW($C$7))),"NE",IF(NOT(ISERROR(MATCH(Z$7,L_HOLS,0))),"H",IF(INDEX(L_WKNDVAL,WEEKDAY(Z$7,1))=1,"WKND",INDEX(T_LEAVE[LEAVE TYPE],SUMPRODUCT(--(T_LEAVE[EMPLOYEE NAME]=$C41),--(T_LEAVE[START DATE]&lt;=Z$7),--(T_LEAVE[END DATE]&gt;=Z$7),ROW(T_LEAVE[LEAVE TYPE]))-ROW(T_LEAVE[#Headers]))))))),"")</f>
        <v/>
      </c>
      <c r="AA41" s="112" t="str">
        <f t="array" ref="AA41">IFERROR(IF(AA$7="","NA",IF(AA$7&lt;INDEX(T_EMP[From Date],ROW($C41)-ROW($C$7)),"NE",IF(AND(INDEX(T_EMP[TERMINATION DATE],ROW($C41)-ROW($C$7))&gt;0,AA$7&gt;INDEX(T_EMP[TERMINATION DATE],ROW($C41)-ROW($C$7))),"NE",IF(NOT(ISERROR(MATCH(AA$7,L_HOLS,0))),"H",IF(INDEX(L_WKNDVAL,WEEKDAY(AA$7,1))=1,"WKND",INDEX(T_LEAVE[LEAVE TYPE],SUMPRODUCT(--(T_LEAVE[EMPLOYEE NAME]=$C41),--(T_LEAVE[START DATE]&lt;=AA$7),--(T_LEAVE[END DATE]&gt;=AA$7),ROW(T_LEAVE[LEAVE TYPE]))-ROW(T_LEAVE[#Headers]))))))),"")</f>
        <v/>
      </c>
      <c r="AB41" s="112" t="str">
        <f t="array" ref="AB41">IFERROR(IF(AB$7="","NA",IF(AB$7&lt;INDEX(T_EMP[From Date],ROW($C41)-ROW($C$7)),"NE",IF(AND(INDEX(T_EMP[TERMINATION DATE],ROW($C41)-ROW($C$7))&gt;0,AB$7&gt;INDEX(T_EMP[TERMINATION DATE],ROW($C41)-ROW($C$7))),"NE",IF(NOT(ISERROR(MATCH(AB$7,L_HOLS,0))),"H",IF(INDEX(L_WKNDVAL,WEEKDAY(AB$7,1))=1,"WKND",INDEX(T_LEAVE[LEAVE TYPE],SUMPRODUCT(--(T_LEAVE[EMPLOYEE NAME]=$C41),--(T_LEAVE[START DATE]&lt;=AB$7),--(T_LEAVE[END DATE]&gt;=AB$7),ROW(T_LEAVE[LEAVE TYPE]))-ROW(T_LEAVE[#Headers]))))))),"")</f>
        <v/>
      </c>
      <c r="AC41" s="112" t="str">
        <f t="array" ref="AC41">IFERROR(IF(AC$7="","NA",IF(AC$7&lt;INDEX(T_EMP[From Date],ROW($C41)-ROW($C$7)),"NE",IF(AND(INDEX(T_EMP[TERMINATION DATE],ROW($C41)-ROW($C$7))&gt;0,AC$7&gt;INDEX(T_EMP[TERMINATION DATE],ROW($C41)-ROW($C$7))),"NE",IF(NOT(ISERROR(MATCH(AC$7,L_HOLS,0))),"H",IF(INDEX(L_WKNDVAL,WEEKDAY(AC$7,1))=1,"WKND",INDEX(T_LEAVE[LEAVE TYPE],SUMPRODUCT(--(T_LEAVE[EMPLOYEE NAME]=$C41),--(T_LEAVE[START DATE]&lt;=AC$7),--(T_LEAVE[END DATE]&gt;=AC$7),ROW(T_LEAVE[LEAVE TYPE]))-ROW(T_LEAVE[#Headers]))))))),"")</f>
        <v/>
      </c>
      <c r="AD41" s="112" t="str">
        <f t="array" ref="AD41">IFERROR(IF(AD$7="","NA",IF(AD$7&lt;INDEX(T_EMP[From Date],ROW($C41)-ROW($C$7)),"NE",IF(AND(INDEX(T_EMP[TERMINATION DATE],ROW($C41)-ROW($C$7))&gt;0,AD$7&gt;INDEX(T_EMP[TERMINATION DATE],ROW($C41)-ROW($C$7))),"NE",IF(NOT(ISERROR(MATCH(AD$7,L_HOLS,0))),"H",IF(INDEX(L_WKNDVAL,WEEKDAY(AD$7,1))=1,"WKND",INDEX(T_LEAVE[LEAVE TYPE],SUMPRODUCT(--(T_LEAVE[EMPLOYEE NAME]=$C41),--(T_LEAVE[START DATE]&lt;=AD$7),--(T_LEAVE[END DATE]&gt;=AD$7),ROW(T_LEAVE[LEAVE TYPE]))-ROW(T_LEAVE[#Headers]))))))),"")</f>
        <v/>
      </c>
      <c r="AE41" s="112" t="str">
        <f t="array" ref="AE41">IFERROR(IF(AE$7="","NA",IF(AE$7&lt;INDEX(T_EMP[From Date],ROW($C41)-ROW($C$7)),"NE",IF(AND(INDEX(T_EMP[TERMINATION DATE],ROW($C41)-ROW($C$7))&gt;0,AE$7&gt;INDEX(T_EMP[TERMINATION DATE],ROW($C41)-ROW($C$7))),"NE",IF(NOT(ISERROR(MATCH(AE$7,L_HOLS,0))),"H",IF(INDEX(L_WKNDVAL,WEEKDAY(AE$7,1))=1,"WKND",INDEX(T_LEAVE[LEAVE TYPE],SUMPRODUCT(--(T_LEAVE[EMPLOYEE NAME]=$C41),--(T_LEAVE[START DATE]&lt;=AE$7),--(T_LEAVE[END DATE]&gt;=AE$7),ROW(T_LEAVE[LEAVE TYPE]))-ROW(T_LEAVE[#Headers]))))))),"")</f>
        <v>WKND</v>
      </c>
      <c r="AF41" s="112" t="str">
        <f t="array" ref="AF41">IFERROR(IF(AF$7="","NA",IF(AF$7&lt;INDEX(T_EMP[From Date],ROW($C41)-ROW($C$7)),"NE",IF(AND(INDEX(T_EMP[TERMINATION DATE],ROW($C41)-ROW($C$7))&gt;0,AF$7&gt;INDEX(T_EMP[TERMINATION DATE],ROW($C41)-ROW($C$7))),"NE",IF(NOT(ISERROR(MATCH(AF$7,L_HOLS,0))),"H",IF(INDEX(L_WKNDVAL,WEEKDAY(AF$7,1))=1,"WKND",INDEX(T_LEAVE[LEAVE TYPE],SUMPRODUCT(--(T_LEAVE[EMPLOYEE NAME]=$C41),--(T_LEAVE[START DATE]&lt;=AF$7),--(T_LEAVE[END DATE]&gt;=AF$7),ROW(T_LEAVE[LEAVE TYPE]))-ROW(T_LEAVE[#Headers]))))))),"")</f>
        <v>WKND</v>
      </c>
      <c r="AG41" s="112" t="str">
        <f t="array" ref="AG41">IFERROR(IF(AG$7="","NA",IF(AG$7&lt;INDEX(T_EMP[From Date],ROW($C41)-ROW($C$7)),"NE",IF(AND(INDEX(T_EMP[TERMINATION DATE],ROW($C41)-ROW($C$7))&gt;0,AG$7&gt;INDEX(T_EMP[TERMINATION DATE],ROW($C41)-ROW($C$7))),"NE",IF(NOT(ISERROR(MATCH(AG$7,L_HOLS,0))),"H",IF(INDEX(L_WKNDVAL,WEEKDAY(AG$7,1))=1,"WKND",INDEX(T_LEAVE[LEAVE TYPE],SUMPRODUCT(--(T_LEAVE[EMPLOYEE NAME]=$C41),--(T_LEAVE[START DATE]&lt;=AG$7),--(T_LEAVE[END DATE]&gt;=AG$7),ROW(T_LEAVE[LEAVE TYPE]))-ROW(T_LEAVE[#Headers]))))))),"")</f>
        <v/>
      </c>
      <c r="AH41" s="112" t="str">
        <f t="array" ref="AH41">IFERROR(IF(AH$7="","NA",IF(AH$7&lt;INDEX(T_EMP[From Date],ROW($C41)-ROW($C$7)),"NE",IF(AND(INDEX(T_EMP[TERMINATION DATE],ROW($C41)-ROW($C$7))&gt;0,AH$7&gt;INDEX(T_EMP[TERMINATION DATE],ROW($C41)-ROW($C$7))),"NE",IF(NOT(ISERROR(MATCH(AH$7,L_HOLS,0))),"H",IF(INDEX(L_WKNDVAL,WEEKDAY(AH$7,1))=1,"WKND",INDEX(T_LEAVE[LEAVE TYPE],SUMPRODUCT(--(T_LEAVE[EMPLOYEE NAME]=$C41),--(T_LEAVE[START DATE]&lt;=AH$7),--(T_LEAVE[END DATE]&gt;=AH$7),ROW(T_LEAVE[LEAVE TYPE]))-ROW(T_LEAVE[#Headers]))))))),"")</f>
        <v/>
      </c>
      <c r="AI41" s="87"/>
      <c r="AJ41" s="106">
        <f>IF(OR($C41="",AJ$7=""),"",COUNTIFS($D41:$AH41,AJ$7)*INDEX(T_LEAVETYPE[DAY VALUE],1))</f>
        <v>0</v>
      </c>
      <c r="AK41" s="106">
        <f>IF(OR($C41="",AK$7=""),"",COUNTIFS($D41:$AH41,AK$7)*INDEX(T_LEAVETYPE[DAY VALUE],2))</f>
        <v>0</v>
      </c>
      <c r="AL41" s="106">
        <f>IF(OR($C41="",AL$7=""),"",COUNTIFS($D41:$AH41,AL$7)*INDEX(T_LEAVETYPE[DAY VALUE],3))</f>
        <v>0</v>
      </c>
      <c r="AM41" s="106">
        <f>IF(OR($C41="",AM$7=""),"",COUNTIFS($D41:$AH41,AM$7)*INDEX(T_LEAVETYPE[DAY VALUE],4))</f>
        <v>0</v>
      </c>
      <c r="AN41" s="107">
        <f>IF(OR($C41="",AN$7=""),"",COUNTIFS($D41:$AH41,AN$7)*INDEX(T_LEAVETYPE[DAY VALUE],5))</f>
        <v>0</v>
      </c>
      <c r="AO41" s="113">
        <f t="shared" si="5"/>
        <v>0</v>
      </c>
      <c r="AP41" s="114">
        <f t="shared" si="6"/>
        <v>22</v>
      </c>
    </row>
    <row r="42" spans="3:42" x14ac:dyDescent="0.25">
      <c r="C42" s="104" t="str">
        <f>IFERROR(INDEX(T_EMP[EMPLOYEE NAME],ROW(C42)-ROW($C$7)),"")</f>
        <v>Employee35</v>
      </c>
      <c r="D42" s="115" t="str">
        <f t="array" ref="D42">IFERROR(IF(D$7="","NA",IF(D$7&lt;INDEX(T_EMP[From Date],ROW($C42)-ROW($C$7)),"NE",IF(AND(INDEX(T_EMP[TERMINATION DATE],ROW($C42)-ROW($C$7))&gt;0,D$7&gt;INDEX(T_EMP[TERMINATION DATE],ROW($C42)-ROW($C$7))),"NE",IF(NOT(ISERROR(MATCH(D$7,L_HOLS,0))),"H",IF(INDEX(L_WKNDVAL,WEEKDAY(D$7,1))=1,"WKND",INDEX(T_LEAVE[LEAVE TYPE],SUMPRODUCT(--(T_LEAVE[EMPLOYEE NAME]=$C42),--(T_LEAVE[START DATE]&lt;=D$7),--(T_LEAVE[END DATE]&gt;=D$7),ROW(T_LEAVE[LEAVE TYPE]))-ROW(T_LEAVE[#Headers]))))))),"")</f>
        <v>WKND</v>
      </c>
      <c r="E42" s="112" t="str">
        <f t="array" ref="E42">IFERROR(IF(E$7="","NA",IF(E$7&lt;INDEX(T_EMP[From Date],ROW($C42)-ROW($C$7)),"NE",IF(AND(INDEX(T_EMP[TERMINATION DATE],ROW($C42)-ROW($C$7))&gt;0,E$7&gt;INDEX(T_EMP[TERMINATION DATE],ROW($C42)-ROW($C$7))),"NE",IF(NOT(ISERROR(MATCH(E$7,L_HOLS,0))),"H",IF(INDEX(L_WKNDVAL,WEEKDAY(E$7,1))=1,"WKND",INDEX(T_LEAVE[LEAVE TYPE],SUMPRODUCT(--(T_LEAVE[EMPLOYEE NAME]=$C42),--(T_LEAVE[START DATE]&lt;=E$7),--(T_LEAVE[END DATE]&gt;=E$7),ROW(T_LEAVE[LEAVE TYPE]))-ROW(T_LEAVE[#Headers]))))))),"")</f>
        <v/>
      </c>
      <c r="F42" s="112" t="str">
        <f t="array" ref="F42">IFERROR(IF(F$7="","NA",IF(F$7&lt;INDEX(T_EMP[From Date],ROW($C42)-ROW($C$7)),"NE",IF(AND(INDEX(T_EMP[TERMINATION DATE],ROW($C42)-ROW($C$7))&gt;0,F$7&gt;INDEX(T_EMP[TERMINATION DATE],ROW($C42)-ROW($C$7))),"NE",IF(NOT(ISERROR(MATCH(F$7,L_HOLS,0))),"H",IF(INDEX(L_WKNDVAL,WEEKDAY(F$7,1))=1,"WKND",INDEX(T_LEAVE[LEAVE TYPE],SUMPRODUCT(--(T_LEAVE[EMPLOYEE NAME]=$C42),--(T_LEAVE[START DATE]&lt;=F$7),--(T_LEAVE[END DATE]&gt;=F$7),ROW(T_LEAVE[LEAVE TYPE]))-ROW(T_LEAVE[#Headers]))))))),"")</f>
        <v/>
      </c>
      <c r="G42" s="112" t="str">
        <f t="array" ref="G42">IFERROR(IF(G$7="","NA",IF(G$7&lt;INDEX(T_EMP[From Date],ROW($C42)-ROW($C$7)),"NE",IF(AND(INDEX(T_EMP[TERMINATION DATE],ROW($C42)-ROW($C$7))&gt;0,G$7&gt;INDEX(T_EMP[TERMINATION DATE],ROW($C42)-ROW($C$7))),"NE",IF(NOT(ISERROR(MATCH(G$7,L_HOLS,0))),"H",IF(INDEX(L_WKNDVAL,WEEKDAY(G$7,1))=1,"WKND",INDEX(T_LEAVE[LEAVE TYPE],SUMPRODUCT(--(T_LEAVE[EMPLOYEE NAME]=$C42),--(T_LEAVE[START DATE]&lt;=G$7),--(T_LEAVE[END DATE]&gt;=G$7),ROW(T_LEAVE[LEAVE TYPE]))-ROW(T_LEAVE[#Headers]))))))),"")</f>
        <v/>
      </c>
      <c r="H42" s="112" t="str">
        <f t="array" ref="H42">IFERROR(IF(H$7="","NA",IF(H$7&lt;INDEX(T_EMP[From Date],ROW($C42)-ROW($C$7)),"NE",IF(AND(INDEX(T_EMP[TERMINATION DATE],ROW($C42)-ROW($C$7))&gt;0,H$7&gt;INDEX(T_EMP[TERMINATION DATE],ROW($C42)-ROW($C$7))),"NE",IF(NOT(ISERROR(MATCH(H$7,L_HOLS,0))),"H",IF(INDEX(L_WKNDVAL,WEEKDAY(H$7,1))=1,"WKND",INDEX(T_LEAVE[LEAVE TYPE],SUMPRODUCT(--(T_LEAVE[EMPLOYEE NAME]=$C42),--(T_LEAVE[START DATE]&lt;=H$7),--(T_LEAVE[END DATE]&gt;=H$7),ROW(T_LEAVE[LEAVE TYPE]))-ROW(T_LEAVE[#Headers]))))))),"")</f>
        <v/>
      </c>
      <c r="I42" s="112" t="str">
        <f t="array" ref="I42">IFERROR(IF(I$7="","NA",IF(I$7&lt;INDEX(T_EMP[From Date],ROW($C42)-ROW($C$7)),"NE",IF(AND(INDEX(T_EMP[TERMINATION DATE],ROW($C42)-ROW($C$7))&gt;0,I$7&gt;INDEX(T_EMP[TERMINATION DATE],ROW($C42)-ROW($C$7))),"NE",IF(NOT(ISERROR(MATCH(I$7,L_HOLS,0))),"H",IF(INDEX(L_WKNDVAL,WEEKDAY(I$7,1))=1,"WKND",INDEX(T_LEAVE[LEAVE TYPE],SUMPRODUCT(--(T_LEAVE[EMPLOYEE NAME]=$C42),--(T_LEAVE[START DATE]&lt;=I$7),--(T_LEAVE[END DATE]&gt;=I$7),ROW(T_LEAVE[LEAVE TYPE]))-ROW(T_LEAVE[#Headers]))))))),"")</f>
        <v/>
      </c>
      <c r="J42" s="112" t="str">
        <f t="array" ref="J42">IFERROR(IF(J$7="","NA",IF(J$7&lt;INDEX(T_EMP[From Date],ROW($C42)-ROW($C$7)),"NE",IF(AND(INDEX(T_EMP[TERMINATION DATE],ROW($C42)-ROW($C$7))&gt;0,J$7&gt;INDEX(T_EMP[TERMINATION DATE],ROW($C42)-ROW($C$7))),"NE",IF(NOT(ISERROR(MATCH(J$7,L_HOLS,0))),"H",IF(INDEX(L_WKNDVAL,WEEKDAY(J$7,1))=1,"WKND",INDEX(T_LEAVE[LEAVE TYPE],SUMPRODUCT(--(T_LEAVE[EMPLOYEE NAME]=$C42),--(T_LEAVE[START DATE]&lt;=J$7),--(T_LEAVE[END DATE]&gt;=J$7),ROW(T_LEAVE[LEAVE TYPE]))-ROW(T_LEAVE[#Headers]))))))),"")</f>
        <v>WKND</v>
      </c>
      <c r="K42" s="112" t="str">
        <f t="array" ref="K42">IFERROR(IF(K$7="","NA",IF(K$7&lt;INDEX(T_EMP[From Date],ROW($C42)-ROW($C$7)),"NE",IF(AND(INDEX(T_EMP[TERMINATION DATE],ROW($C42)-ROW($C$7))&gt;0,K$7&gt;INDEX(T_EMP[TERMINATION DATE],ROW($C42)-ROW($C$7))),"NE",IF(NOT(ISERROR(MATCH(K$7,L_HOLS,0))),"H",IF(INDEX(L_WKNDVAL,WEEKDAY(K$7,1))=1,"WKND",INDEX(T_LEAVE[LEAVE TYPE],SUMPRODUCT(--(T_LEAVE[EMPLOYEE NAME]=$C42),--(T_LEAVE[START DATE]&lt;=K$7),--(T_LEAVE[END DATE]&gt;=K$7),ROW(T_LEAVE[LEAVE TYPE]))-ROW(T_LEAVE[#Headers]))))))),"")</f>
        <v>WKND</v>
      </c>
      <c r="L42" s="112" t="str">
        <f t="array" ref="L42">IFERROR(IF(L$7="","NA",IF(L$7&lt;INDEX(T_EMP[From Date],ROW($C42)-ROW($C$7)),"NE",IF(AND(INDEX(T_EMP[TERMINATION DATE],ROW($C42)-ROW($C$7))&gt;0,L$7&gt;INDEX(T_EMP[TERMINATION DATE],ROW($C42)-ROW($C$7))),"NE",IF(NOT(ISERROR(MATCH(L$7,L_HOLS,0))),"H",IF(INDEX(L_WKNDVAL,WEEKDAY(L$7,1))=1,"WKND",INDEX(T_LEAVE[LEAVE TYPE],SUMPRODUCT(--(T_LEAVE[EMPLOYEE NAME]=$C42),--(T_LEAVE[START DATE]&lt;=L$7),--(T_LEAVE[END DATE]&gt;=L$7),ROW(T_LEAVE[LEAVE TYPE]))-ROW(T_LEAVE[#Headers]))))))),"")</f>
        <v/>
      </c>
      <c r="M42" s="112" t="str">
        <f t="array" ref="M42">IFERROR(IF(M$7="","NA",IF(M$7&lt;INDEX(T_EMP[From Date],ROW($C42)-ROW($C$7)),"NE",IF(AND(INDEX(T_EMP[TERMINATION DATE],ROW($C42)-ROW($C$7))&gt;0,M$7&gt;INDEX(T_EMP[TERMINATION DATE],ROW($C42)-ROW($C$7))),"NE",IF(NOT(ISERROR(MATCH(M$7,L_HOLS,0))),"H",IF(INDEX(L_WKNDVAL,WEEKDAY(M$7,1))=1,"WKND",INDEX(T_LEAVE[LEAVE TYPE],SUMPRODUCT(--(T_LEAVE[EMPLOYEE NAME]=$C42),--(T_LEAVE[START DATE]&lt;=M$7),--(T_LEAVE[END DATE]&gt;=M$7),ROW(T_LEAVE[LEAVE TYPE]))-ROW(T_LEAVE[#Headers]))))))),"")</f>
        <v/>
      </c>
      <c r="N42" s="112" t="str">
        <f t="array" ref="N42">IFERROR(IF(N$7="","NA",IF(N$7&lt;INDEX(T_EMP[From Date],ROW($C42)-ROW($C$7)),"NE",IF(AND(INDEX(T_EMP[TERMINATION DATE],ROW($C42)-ROW($C$7))&gt;0,N$7&gt;INDEX(T_EMP[TERMINATION DATE],ROW($C42)-ROW($C$7))),"NE",IF(NOT(ISERROR(MATCH(N$7,L_HOLS,0))),"H",IF(INDEX(L_WKNDVAL,WEEKDAY(N$7,1))=1,"WKND",INDEX(T_LEAVE[LEAVE TYPE],SUMPRODUCT(--(T_LEAVE[EMPLOYEE NAME]=$C42),--(T_LEAVE[START DATE]&lt;=N$7),--(T_LEAVE[END DATE]&gt;=N$7),ROW(T_LEAVE[LEAVE TYPE]))-ROW(T_LEAVE[#Headers]))))))),"")</f>
        <v/>
      </c>
      <c r="O42" s="112" t="str">
        <f t="array" ref="O42">IFERROR(IF(O$7="","NA",IF(O$7&lt;INDEX(T_EMP[From Date],ROW($C42)-ROW($C$7)),"NE",IF(AND(INDEX(T_EMP[TERMINATION DATE],ROW($C42)-ROW($C$7))&gt;0,O$7&gt;INDEX(T_EMP[TERMINATION DATE],ROW($C42)-ROW($C$7))),"NE",IF(NOT(ISERROR(MATCH(O$7,L_HOLS,0))),"H",IF(INDEX(L_WKNDVAL,WEEKDAY(O$7,1))=1,"WKND",INDEX(T_LEAVE[LEAVE TYPE],SUMPRODUCT(--(T_LEAVE[EMPLOYEE NAME]=$C42),--(T_LEAVE[START DATE]&lt;=O$7),--(T_LEAVE[END DATE]&gt;=O$7),ROW(T_LEAVE[LEAVE TYPE]))-ROW(T_LEAVE[#Headers]))))))),"")</f>
        <v/>
      </c>
      <c r="P42" s="112" t="str">
        <f t="array" ref="P42">IFERROR(IF(P$7="","NA",IF(P$7&lt;INDEX(T_EMP[From Date],ROW($C42)-ROW($C$7)),"NE",IF(AND(INDEX(T_EMP[TERMINATION DATE],ROW($C42)-ROW($C$7))&gt;0,P$7&gt;INDEX(T_EMP[TERMINATION DATE],ROW($C42)-ROW($C$7))),"NE",IF(NOT(ISERROR(MATCH(P$7,L_HOLS,0))),"H",IF(INDEX(L_WKNDVAL,WEEKDAY(P$7,1))=1,"WKND",INDEX(T_LEAVE[LEAVE TYPE],SUMPRODUCT(--(T_LEAVE[EMPLOYEE NAME]=$C42),--(T_LEAVE[START DATE]&lt;=P$7),--(T_LEAVE[END DATE]&gt;=P$7),ROW(T_LEAVE[LEAVE TYPE]))-ROW(T_LEAVE[#Headers]))))))),"")</f>
        <v/>
      </c>
      <c r="Q42" s="112" t="str">
        <f t="array" ref="Q42">IFERROR(IF(Q$7="","NA",IF(Q$7&lt;INDEX(T_EMP[From Date],ROW($C42)-ROW($C$7)),"NE",IF(AND(INDEX(T_EMP[TERMINATION DATE],ROW($C42)-ROW($C$7))&gt;0,Q$7&gt;INDEX(T_EMP[TERMINATION DATE],ROW($C42)-ROW($C$7))),"NE",IF(NOT(ISERROR(MATCH(Q$7,L_HOLS,0))),"H",IF(INDEX(L_WKNDVAL,WEEKDAY(Q$7,1))=1,"WKND",INDEX(T_LEAVE[LEAVE TYPE],SUMPRODUCT(--(T_LEAVE[EMPLOYEE NAME]=$C42),--(T_LEAVE[START DATE]&lt;=Q$7),--(T_LEAVE[END DATE]&gt;=Q$7),ROW(T_LEAVE[LEAVE TYPE]))-ROW(T_LEAVE[#Headers]))))))),"")</f>
        <v>WKND</v>
      </c>
      <c r="R42" s="112" t="str">
        <f t="array" ref="R42">IFERROR(IF(R$7="","NA",IF(R$7&lt;INDEX(T_EMP[From Date],ROW($C42)-ROW($C$7)),"NE",IF(AND(INDEX(T_EMP[TERMINATION DATE],ROW($C42)-ROW($C$7))&gt;0,R$7&gt;INDEX(T_EMP[TERMINATION DATE],ROW($C42)-ROW($C$7))),"NE",IF(NOT(ISERROR(MATCH(R$7,L_HOLS,0))),"H",IF(INDEX(L_WKNDVAL,WEEKDAY(R$7,1))=1,"WKND",INDEX(T_LEAVE[LEAVE TYPE],SUMPRODUCT(--(T_LEAVE[EMPLOYEE NAME]=$C42),--(T_LEAVE[START DATE]&lt;=R$7),--(T_LEAVE[END DATE]&gt;=R$7),ROW(T_LEAVE[LEAVE TYPE]))-ROW(T_LEAVE[#Headers]))))))),"")</f>
        <v>WKND</v>
      </c>
      <c r="S42" s="112" t="str">
        <f t="array" ref="S42">IFERROR(IF(S$7="","NA",IF(S$7&lt;INDEX(T_EMP[From Date],ROW($C42)-ROW($C$7)),"NE",IF(AND(INDEX(T_EMP[TERMINATION DATE],ROW($C42)-ROW($C$7))&gt;0,S$7&gt;INDEX(T_EMP[TERMINATION DATE],ROW($C42)-ROW($C$7))),"NE",IF(NOT(ISERROR(MATCH(S$7,L_HOLS,0))),"H",IF(INDEX(L_WKNDVAL,WEEKDAY(S$7,1))=1,"WKND",INDEX(T_LEAVE[LEAVE TYPE],SUMPRODUCT(--(T_LEAVE[EMPLOYEE NAME]=$C42),--(T_LEAVE[START DATE]&lt;=S$7),--(T_LEAVE[END DATE]&gt;=S$7),ROW(T_LEAVE[LEAVE TYPE]))-ROW(T_LEAVE[#Headers]))))))),"")</f>
        <v/>
      </c>
      <c r="T42" s="112" t="str">
        <f t="array" ref="T42">IFERROR(IF(T$7="","NA",IF(T$7&lt;INDEX(T_EMP[From Date],ROW($C42)-ROW($C$7)),"NE",IF(AND(INDEX(T_EMP[TERMINATION DATE],ROW($C42)-ROW($C$7))&gt;0,T$7&gt;INDEX(T_EMP[TERMINATION DATE],ROW($C42)-ROW($C$7))),"NE",IF(NOT(ISERROR(MATCH(T$7,L_HOLS,0))),"H",IF(INDEX(L_WKNDVAL,WEEKDAY(T$7,1))=1,"WKND",INDEX(T_LEAVE[LEAVE TYPE],SUMPRODUCT(--(T_LEAVE[EMPLOYEE NAME]=$C42),--(T_LEAVE[START DATE]&lt;=T$7),--(T_LEAVE[END DATE]&gt;=T$7),ROW(T_LEAVE[LEAVE TYPE]))-ROW(T_LEAVE[#Headers]))))))),"")</f>
        <v/>
      </c>
      <c r="U42" s="112" t="str">
        <f t="array" ref="U42">IFERROR(IF(U$7="","NA",IF(U$7&lt;INDEX(T_EMP[From Date],ROW($C42)-ROW($C$7)),"NE",IF(AND(INDEX(T_EMP[TERMINATION DATE],ROW($C42)-ROW($C$7))&gt;0,U$7&gt;INDEX(T_EMP[TERMINATION DATE],ROW($C42)-ROW($C$7))),"NE",IF(NOT(ISERROR(MATCH(U$7,L_HOLS,0))),"H",IF(INDEX(L_WKNDVAL,WEEKDAY(U$7,1))=1,"WKND",INDEX(T_LEAVE[LEAVE TYPE],SUMPRODUCT(--(T_LEAVE[EMPLOYEE NAME]=$C42),--(T_LEAVE[START DATE]&lt;=U$7),--(T_LEAVE[END DATE]&gt;=U$7),ROW(T_LEAVE[LEAVE TYPE]))-ROW(T_LEAVE[#Headers]))))))),"")</f>
        <v/>
      </c>
      <c r="V42" s="112" t="str">
        <f t="array" ref="V42">IFERROR(IF(V$7="","NA",IF(V$7&lt;INDEX(T_EMP[From Date],ROW($C42)-ROW($C$7)),"NE",IF(AND(INDEX(T_EMP[TERMINATION DATE],ROW($C42)-ROW($C$7))&gt;0,V$7&gt;INDEX(T_EMP[TERMINATION DATE],ROW($C42)-ROW($C$7))),"NE",IF(NOT(ISERROR(MATCH(V$7,L_HOLS,0))),"H",IF(INDEX(L_WKNDVAL,WEEKDAY(V$7,1))=1,"WKND",INDEX(T_LEAVE[LEAVE TYPE],SUMPRODUCT(--(T_LEAVE[EMPLOYEE NAME]=$C42),--(T_LEAVE[START DATE]&lt;=V$7),--(T_LEAVE[END DATE]&gt;=V$7),ROW(T_LEAVE[LEAVE TYPE]))-ROW(T_LEAVE[#Headers]))))))),"")</f>
        <v/>
      </c>
      <c r="W42" s="112" t="str">
        <f t="array" ref="W42">IFERROR(IF(W$7="","NA",IF(W$7&lt;INDEX(T_EMP[From Date],ROW($C42)-ROW($C$7)),"NE",IF(AND(INDEX(T_EMP[TERMINATION DATE],ROW($C42)-ROW($C$7))&gt;0,W$7&gt;INDEX(T_EMP[TERMINATION DATE],ROW($C42)-ROW($C$7))),"NE",IF(NOT(ISERROR(MATCH(W$7,L_HOLS,0))),"H",IF(INDEX(L_WKNDVAL,WEEKDAY(W$7,1))=1,"WKND",INDEX(T_LEAVE[LEAVE TYPE],SUMPRODUCT(--(T_LEAVE[EMPLOYEE NAME]=$C42),--(T_LEAVE[START DATE]&lt;=W$7),--(T_LEAVE[END DATE]&gt;=W$7),ROW(T_LEAVE[LEAVE TYPE]))-ROW(T_LEAVE[#Headers]))))))),"")</f>
        <v/>
      </c>
      <c r="X42" s="112" t="str">
        <f t="array" ref="X42">IFERROR(IF(X$7="","NA",IF(X$7&lt;INDEX(T_EMP[From Date],ROW($C42)-ROW($C$7)),"NE",IF(AND(INDEX(T_EMP[TERMINATION DATE],ROW($C42)-ROW($C$7))&gt;0,X$7&gt;INDEX(T_EMP[TERMINATION DATE],ROW($C42)-ROW($C$7))),"NE",IF(NOT(ISERROR(MATCH(X$7,L_HOLS,0))),"H",IF(INDEX(L_WKNDVAL,WEEKDAY(X$7,1))=1,"WKND",INDEX(T_LEAVE[LEAVE TYPE],SUMPRODUCT(--(T_LEAVE[EMPLOYEE NAME]=$C42),--(T_LEAVE[START DATE]&lt;=X$7),--(T_LEAVE[END DATE]&gt;=X$7),ROW(T_LEAVE[LEAVE TYPE]))-ROW(T_LEAVE[#Headers]))))))),"")</f>
        <v>WKND</v>
      </c>
      <c r="Y42" s="112" t="str">
        <f t="array" ref="Y42">IFERROR(IF(Y$7="","NA",IF(Y$7&lt;INDEX(T_EMP[From Date],ROW($C42)-ROW($C$7)),"NE",IF(AND(INDEX(T_EMP[TERMINATION DATE],ROW($C42)-ROW($C$7))&gt;0,Y$7&gt;INDEX(T_EMP[TERMINATION DATE],ROW($C42)-ROW($C$7))),"NE",IF(NOT(ISERROR(MATCH(Y$7,L_HOLS,0))),"H",IF(INDEX(L_WKNDVAL,WEEKDAY(Y$7,1))=1,"WKND",INDEX(T_LEAVE[LEAVE TYPE],SUMPRODUCT(--(T_LEAVE[EMPLOYEE NAME]=$C42),--(T_LEAVE[START DATE]&lt;=Y$7),--(T_LEAVE[END DATE]&gt;=Y$7),ROW(T_LEAVE[LEAVE TYPE]))-ROW(T_LEAVE[#Headers]))))))),"")</f>
        <v>WKND</v>
      </c>
      <c r="Z42" s="112" t="str">
        <f t="array" ref="Z42">IFERROR(IF(Z$7="","NA",IF(Z$7&lt;INDEX(T_EMP[From Date],ROW($C42)-ROW($C$7)),"NE",IF(AND(INDEX(T_EMP[TERMINATION DATE],ROW($C42)-ROW($C$7))&gt;0,Z$7&gt;INDEX(T_EMP[TERMINATION DATE],ROW($C42)-ROW($C$7))),"NE",IF(NOT(ISERROR(MATCH(Z$7,L_HOLS,0))),"H",IF(INDEX(L_WKNDVAL,WEEKDAY(Z$7,1))=1,"WKND",INDEX(T_LEAVE[LEAVE TYPE],SUMPRODUCT(--(T_LEAVE[EMPLOYEE NAME]=$C42),--(T_LEAVE[START DATE]&lt;=Z$7),--(T_LEAVE[END DATE]&gt;=Z$7),ROW(T_LEAVE[LEAVE TYPE]))-ROW(T_LEAVE[#Headers]))))))),"")</f>
        <v/>
      </c>
      <c r="AA42" s="112" t="str">
        <f t="array" ref="AA42">IFERROR(IF(AA$7="","NA",IF(AA$7&lt;INDEX(T_EMP[From Date],ROW($C42)-ROW($C$7)),"NE",IF(AND(INDEX(T_EMP[TERMINATION DATE],ROW($C42)-ROW($C$7))&gt;0,AA$7&gt;INDEX(T_EMP[TERMINATION DATE],ROW($C42)-ROW($C$7))),"NE",IF(NOT(ISERROR(MATCH(AA$7,L_HOLS,0))),"H",IF(INDEX(L_WKNDVAL,WEEKDAY(AA$7,1))=1,"WKND",INDEX(T_LEAVE[LEAVE TYPE],SUMPRODUCT(--(T_LEAVE[EMPLOYEE NAME]=$C42),--(T_LEAVE[START DATE]&lt;=AA$7),--(T_LEAVE[END DATE]&gt;=AA$7),ROW(T_LEAVE[LEAVE TYPE]))-ROW(T_LEAVE[#Headers]))))))),"")</f>
        <v/>
      </c>
      <c r="AB42" s="112" t="str">
        <f t="array" ref="AB42">IFERROR(IF(AB$7="","NA",IF(AB$7&lt;INDEX(T_EMP[From Date],ROW($C42)-ROW($C$7)),"NE",IF(AND(INDEX(T_EMP[TERMINATION DATE],ROW($C42)-ROW($C$7))&gt;0,AB$7&gt;INDEX(T_EMP[TERMINATION DATE],ROW($C42)-ROW($C$7))),"NE",IF(NOT(ISERROR(MATCH(AB$7,L_HOLS,0))),"H",IF(INDEX(L_WKNDVAL,WEEKDAY(AB$7,1))=1,"WKND",INDEX(T_LEAVE[LEAVE TYPE],SUMPRODUCT(--(T_LEAVE[EMPLOYEE NAME]=$C42),--(T_LEAVE[START DATE]&lt;=AB$7),--(T_LEAVE[END DATE]&gt;=AB$7),ROW(T_LEAVE[LEAVE TYPE]))-ROW(T_LEAVE[#Headers]))))))),"")</f>
        <v/>
      </c>
      <c r="AC42" s="112" t="str">
        <f t="array" ref="AC42">IFERROR(IF(AC$7="","NA",IF(AC$7&lt;INDEX(T_EMP[From Date],ROW($C42)-ROW($C$7)),"NE",IF(AND(INDEX(T_EMP[TERMINATION DATE],ROW($C42)-ROW($C$7))&gt;0,AC$7&gt;INDEX(T_EMP[TERMINATION DATE],ROW($C42)-ROW($C$7))),"NE",IF(NOT(ISERROR(MATCH(AC$7,L_HOLS,0))),"H",IF(INDEX(L_WKNDVAL,WEEKDAY(AC$7,1))=1,"WKND",INDEX(T_LEAVE[LEAVE TYPE],SUMPRODUCT(--(T_LEAVE[EMPLOYEE NAME]=$C42),--(T_LEAVE[START DATE]&lt;=AC$7),--(T_LEAVE[END DATE]&gt;=AC$7),ROW(T_LEAVE[LEAVE TYPE]))-ROW(T_LEAVE[#Headers]))))))),"")</f>
        <v/>
      </c>
      <c r="AD42" s="112" t="str">
        <f t="array" ref="AD42">IFERROR(IF(AD$7="","NA",IF(AD$7&lt;INDEX(T_EMP[From Date],ROW($C42)-ROW($C$7)),"NE",IF(AND(INDEX(T_EMP[TERMINATION DATE],ROW($C42)-ROW($C$7))&gt;0,AD$7&gt;INDEX(T_EMP[TERMINATION DATE],ROW($C42)-ROW($C$7))),"NE",IF(NOT(ISERROR(MATCH(AD$7,L_HOLS,0))),"H",IF(INDEX(L_WKNDVAL,WEEKDAY(AD$7,1))=1,"WKND",INDEX(T_LEAVE[LEAVE TYPE],SUMPRODUCT(--(T_LEAVE[EMPLOYEE NAME]=$C42),--(T_LEAVE[START DATE]&lt;=AD$7),--(T_LEAVE[END DATE]&gt;=AD$7),ROW(T_LEAVE[LEAVE TYPE]))-ROW(T_LEAVE[#Headers]))))))),"")</f>
        <v/>
      </c>
      <c r="AE42" s="112" t="str">
        <f t="array" ref="AE42">IFERROR(IF(AE$7="","NA",IF(AE$7&lt;INDEX(T_EMP[From Date],ROW($C42)-ROW($C$7)),"NE",IF(AND(INDEX(T_EMP[TERMINATION DATE],ROW($C42)-ROW($C$7))&gt;0,AE$7&gt;INDEX(T_EMP[TERMINATION DATE],ROW($C42)-ROW($C$7))),"NE",IF(NOT(ISERROR(MATCH(AE$7,L_HOLS,0))),"H",IF(INDEX(L_WKNDVAL,WEEKDAY(AE$7,1))=1,"WKND",INDEX(T_LEAVE[LEAVE TYPE],SUMPRODUCT(--(T_LEAVE[EMPLOYEE NAME]=$C42),--(T_LEAVE[START DATE]&lt;=AE$7),--(T_LEAVE[END DATE]&gt;=AE$7),ROW(T_LEAVE[LEAVE TYPE]))-ROW(T_LEAVE[#Headers]))))))),"")</f>
        <v>WKND</v>
      </c>
      <c r="AF42" s="112" t="str">
        <f t="array" ref="AF42">IFERROR(IF(AF$7="","NA",IF(AF$7&lt;INDEX(T_EMP[From Date],ROW($C42)-ROW($C$7)),"NE",IF(AND(INDEX(T_EMP[TERMINATION DATE],ROW($C42)-ROW($C$7))&gt;0,AF$7&gt;INDEX(T_EMP[TERMINATION DATE],ROW($C42)-ROW($C$7))),"NE",IF(NOT(ISERROR(MATCH(AF$7,L_HOLS,0))),"H",IF(INDEX(L_WKNDVAL,WEEKDAY(AF$7,1))=1,"WKND",INDEX(T_LEAVE[LEAVE TYPE],SUMPRODUCT(--(T_LEAVE[EMPLOYEE NAME]=$C42),--(T_LEAVE[START DATE]&lt;=AF$7),--(T_LEAVE[END DATE]&gt;=AF$7),ROW(T_LEAVE[LEAVE TYPE]))-ROW(T_LEAVE[#Headers]))))))),"")</f>
        <v>WKND</v>
      </c>
      <c r="AG42" s="112" t="str">
        <f t="array" ref="AG42">IFERROR(IF(AG$7="","NA",IF(AG$7&lt;INDEX(T_EMP[From Date],ROW($C42)-ROW($C$7)),"NE",IF(AND(INDEX(T_EMP[TERMINATION DATE],ROW($C42)-ROW($C$7))&gt;0,AG$7&gt;INDEX(T_EMP[TERMINATION DATE],ROW($C42)-ROW($C$7))),"NE",IF(NOT(ISERROR(MATCH(AG$7,L_HOLS,0))),"H",IF(INDEX(L_WKNDVAL,WEEKDAY(AG$7,1))=1,"WKND",INDEX(T_LEAVE[LEAVE TYPE],SUMPRODUCT(--(T_LEAVE[EMPLOYEE NAME]=$C42),--(T_LEAVE[START DATE]&lt;=AG$7),--(T_LEAVE[END DATE]&gt;=AG$7),ROW(T_LEAVE[LEAVE TYPE]))-ROW(T_LEAVE[#Headers]))))))),"")</f>
        <v/>
      </c>
      <c r="AH42" s="112" t="str">
        <f t="array" ref="AH42">IFERROR(IF(AH$7="","NA",IF(AH$7&lt;INDEX(T_EMP[From Date],ROW($C42)-ROW($C$7)),"NE",IF(AND(INDEX(T_EMP[TERMINATION DATE],ROW($C42)-ROW($C$7))&gt;0,AH$7&gt;INDEX(T_EMP[TERMINATION DATE],ROW($C42)-ROW($C$7))),"NE",IF(NOT(ISERROR(MATCH(AH$7,L_HOLS,0))),"H",IF(INDEX(L_WKNDVAL,WEEKDAY(AH$7,1))=1,"WKND",INDEX(T_LEAVE[LEAVE TYPE],SUMPRODUCT(--(T_LEAVE[EMPLOYEE NAME]=$C42),--(T_LEAVE[START DATE]&lt;=AH$7),--(T_LEAVE[END DATE]&gt;=AH$7),ROW(T_LEAVE[LEAVE TYPE]))-ROW(T_LEAVE[#Headers]))))))),"")</f>
        <v/>
      </c>
      <c r="AI42" s="87"/>
      <c r="AJ42" s="106">
        <f>IF(OR($C42="",AJ$7=""),"",COUNTIFS($D42:$AH42,AJ$7)*INDEX(T_LEAVETYPE[DAY VALUE],1))</f>
        <v>0</v>
      </c>
      <c r="AK42" s="106">
        <f>IF(OR($C42="",AK$7=""),"",COUNTIFS($D42:$AH42,AK$7)*INDEX(T_LEAVETYPE[DAY VALUE],2))</f>
        <v>0</v>
      </c>
      <c r="AL42" s="106">
        <f>IF(OR($C42="",AL$7=""),"",COUNTIFS($D42:$AH42,AL$7)*INDEX(T_LEAVETYPE[DAY VALUE],3))</f>
        <v>0</v>
      </c>
      <c r="AM42" s="106">
        <f>IF(OR($C42="",AM$7=""),"",COUNTIFS($D42:$AH42,AM$7)*INDEX(T_LEAVETYPE[DAY VALUE],4))</f>
        <v>0</v>
      </c>
      <c r="AN42" s="107">
        <f>IF(OR($C42="",AN$7=""),"",COUNTIFS($D42:$AH42,AN$7)*INDEX(T_LEAVETYPE[DAY VALUE],5))</f>
        <v>0</v>
      </c>
      <c r="AO42" s="113">
        <f t="shared" si="5"/>
        <v>0</v>
      </c>
      <c r="AP42" s="114">
        <f t="shared" si="6"/>
        <v>22</v>
      </c>
    </row>
    <row r="43" spans="3:42" x14ac:dyDescent="0.25">
      <c r="C43" s="104" t="str">
        <f>IFERROR(INDEX(T_EMP[EMPLOYEE NAME],ROW(C43)-ROW($C$7)),"")</f>
        <v>Employee36</v>
      </c>
      <c r="D43" s="115" t="str">
        <f t="array" ref="D43">IFERROR(IF(D$7="","NA",IF(D$7&lt;INDEX(T_EMP[From Date],ROW($C43)-ROW($C$7)),"NE",IF(AND(INDEX(T_EMP[TERMINATION DATE],ROW($C43)-ROW($C$7))&gt;0,D$7&gt;INDEX(T_EMP[TERMINATION DATE],ROW($C43)-ROW($C$7))),"NE",IF(NOT(ISERROR(MATCH(D$7,L_HOLS,0))),"H",IF(INDEX(L_WKNDVAL,WEEKDAY(D$7,1))=1,"WKND",INDEX(T_LEAVE[LEAVE TYPE],SUMPRODUCT(--(T_LEAVE[EMPLOYEE NAME]=$C43),--(T_LEAVE[START DATE]&lt;=D$7),--(T_LEAVE[END DATE]&gt;=D$7),ROW(T_LEAVE[LEAVE TYPE]))-ROW(T_LEAVE[#Headers]))))))),"")</f>
        <v>WKND</v>
      </c>
      <c r="E43" s="112" t="str">
        <f t="array" ref="E43">IFERROR(IF(E$7="","NA",IF(E$7&lt;INDEX(T_EMP[From Date],ROW($C43)-ROW($C$7)),"NE",IF(AND(INDEX(T_EMP[TERMINATION DATE],ROW($C43)-ROW($C$7))&gt;0,E$7&gt;INDEX(T_EMP[TERMINATION DATE],ROW($C43)-ROW($C$7))),"NE",IF(NOT(ISERROR(MATCH(E$7,L_HOLS,0))),"H",IF(INDEX(L_WKNDVAL,WEEKDAY(E$7,1))=1,"WKND",INDEX(T_LEAVE[LEAVE TYPE],SUMPRODUCT(--(T_LEAVE[EMPLOYEE NAME]=$C43),--(T_LEAVE[START DATE]&lt;=E$7),--(T_LEAVE[END DATE]&gt;=E$7),ROW(T_LEAVE[LEAVE TYPE]))-ROW(T_LEAVE[#Headers]))))))),"")</f>
        <v/>
      </c>
      <c r="F43" s="112" t="str">
        <f t="array" ref="F43">IFERROR(IF(F$7="","NA",IF(F$7&lt;INDEX(T_EMP[From Date],ROW($C43)-ROW($C$7)),"NE",IF(AND(INDEX(T_EMP[TERMINATION DATE],ROW($C43)-ROW($C$7))&gt;0,F$7&gt;INDEX(T_EMP[TERMINATION DATE],ROW($C43)-ROW($C$7))),"NE",IF(NOT(ISERROR(MATCH(F$7,L_HOLS,0))),"H",IF(INDEX(L_WKNDVAL,WEEKDAY(F$7,1))=1,"WKND",INDEX(T_LEAVE[LEAVE TYPE],SUMPRODUCT(--(T_LEAVE[EMPLOYEE NAME]=$C43),--(T_LEAVE[START DATE]&lt;=F$7),--(T_LEAVE[END DATE]&gt;=F$7),ROW(T_LEAVE[LEAVE TYPE]))-ROW(T_LEAVE[#Headers]))))))),"")</f>
        <v/>
      </c>
      <c r="G43" s="112" t="str">
        <f t="array" ref="G43">IFERROR(IF(G$7="","NA",IF(G$7&lt;INDEX(T_EMP[From Date],ROW($C43)-ROW($C$7)),"NE",IF(AND(INDEX(T_EMP[TERMINATION DATE],ROW($C43)-ROW($C$7))&gt;0,G$7&gt;INDEX(T_EMP[TERMINATION DATE],ROW($C43)-ROW($C$7))),"NE",IF(NOT(ISERROR(MATCH(G$7,L_HOLS,0))),"H",IF(INDEX(L_WKNDVAL,WEEKDAY(G$7,1))=1,"WKND",INDEX(T_LEAVE[LEAVE TYPE],SUMPRODUCT(--(T_LEAVE[EMPLOYEE NAME]=$C43),--(T_LEAVE[START DATE]&lt;=G$7),--(T_LEAVE[END DATE]&gt;=G$7),ROW(T_LEAVE[LEAVE TYPE]))-ROW(T_LEAVE[#Headers]))))))),"")</f>
        <v/>
      </c>
      <c r="H43" s="112" t="str">
        <f t="array" ref="H43">IFERROR(IF(H$7="","NA",IF(H$7&lt;INDEX(T_EMP[From Date],ROW($C43)-ROW($C$7)),"NE",IF(AND(INDEX(T_EMP[TERMINATION DATE],ROW($C43)-ROW($C$7))&gt;0,H$7&gt;INDEX(T_EMP[TERMINATION DATE],ROW($C43)-ROW($C$7))),"NE",IF(NOT(ISERROR(MATCH(H$7,L_HOLS,0))),"H",IF(INDEX(L_WKNDVAL,WEEKDAY(H$7,1))=1,"WKND",INDEX(T_LEAVE[LEAVE TYPE],SUMPRODUCT(--(T_LEAVE[EMPLOYEE NAME]=$C43),--(T_LEAVE[START DATE]&lt;=H$7),--(T_LEAVE[END DATE]&gt;=H$7),ROW(T_LEAVE[LEAVE TYPE]))-ROW(T_LEAVE[#Headers]))))))),"")</f>
        <v/>
      </c>
      <c r="I43" s="112" t="str">
        <f t="array" ref="I43">IFERROR(IF(I$7="","NA",IF(I$7&lt;INDEX(T_EMP[From Date],ROW($C43)-ROW($C$7)),"NE",IF(AND(INDEX(T_EMP[TERMINATION DATE],ROW($C43)-ROW($C$7))&gt;0,I$7&gt;INDEX(T_EMP[TERMINATION DATE],ROW($C43)-ROW($C$7))),"NE",IF(NOT(ISERROR(MATCH(I$7,L_HOLS,0))),"H",IF(INDEX(L_WKNDVAL,WEEKDAY(I$7,1))=1,"WKND",INDEX(T_LEAVE[LEAVE TYPE],SUMPRODUCT(--(T_LEAVE[EMPLOYEE NAME]=$C43),--(T_LEAVE[START DATE]&lt;=I$7),--(T_LEAVE[END DATE]&gt;=I$7),ROW(T_LEAVE[LEAVE TYPE]))-ROW(T_LEAVE[#Headers]))))))),"")</f>
        <v/>
      </c>
      <c r="J43" s="112" t="str">
        <f t="array" ref="J43">IFERROR(IF(J$7="","NA",IF(J$7&lt;INDEX(T_EMP[From Date],ROW($C43)-ROW($C$7)),"NE",IF(AND(INDEX(T_EMP[TERMINATION DATE],ROW($C43)-ROW($C$7))&gt;0,J$7&gt;INDEX(T_EMP[TERMINATION DATE],ROW($C43)-ROW($C$7))),"NE",IF(NOT(ISERROR(MATCH(J$7,L_HOLS,0))),"H",IF(INDEX(L_WKNDVAL,WEEKDAY(J$7,1))=1,"WKND",INDEX(T_LEAVE[LEAVE TYPE],SUMPRODUCT(--(T_LEAVE[EMPLOYEE NAME]=$C43),--(T_LEAVE[START DATE]&lt;=J$7),--(T_LEAVE[END DATE]&gt;=J$7),ROW(T_LEAVE[LEAVE TYPE]))-ROW(T_LEAVE[#Headers]))))))),"")</f>
        <v>WKND</v>
      </c>
      <c r="K43" s="112" t="str">
        <f t="array" ref="K43">IFERROR(IF(K$7="","NA",IF(K$7&lt;INDEX(T_EMP[From Date],ROW($C43)-ROW($C$7)),"NE",IF(AND(INDEX(T_EMP[TERMINATION DATE],ROW($C43)-ROW($C$7))&gt;0,K$7&gt;INDEX(T_EMP[TERMINATION DATE],ROW($C43)-ROW($C$7))),"NE",IF(NOT(ISERROR(MATCH(K$7,L_HOLS,0))),"H",IF(INDEX(L_WKNDVAL,WEEKDAY(K$7,1))=1,"WKND",INDEX(T_LEAVE[LEAVE TYPE],SUMPRODUCT(--(T_LEAVE[EMPLOYEE NAME]=$C43),--(T_LEAVE[START DATE]&lt;=K$7),--(T_LEAVE[END DATE]&gt;=K$7),ROW(T_LEAVE[LEAVE TYPE]))-ROW(T_LEAVE[#Headers]))))))),"")</f>
        <v>WKND</v>
      </c>
      <c r="L43" s="112" t="str">
        <f t="array" ref="L43">IFERROR(IF(L$7="","NA",IF(L$7&lt;INDEX(T_EMP[From Date],ROW($C43)-ROW($C$7)),"NE",IF(AND(INDEX(T_EMP[TERMINATION DATE],ROW($C43)-ROW($C$7))&gt;0,L$7&gt;INDEX(T_EMP[TERMINATION DATE],ROW($C43)-ROW($C$7))),"NE",IF(NOT(ISERROR(MATCH(L$7,L_HOLS,0))),"H",IF(INDEX(L_WKNDVAL,WEEKDAY(L$7,1))=1,"WKND",INDEX(T_LEAVE[LEAVE TYPE],SUMPRODUCT(--(T_LEAVE[EMPLOYEE NAME]=$C43),--(T_LEAVE[START DATE]&lt;=L$7),--(T_LEAVE[END DATE]&gt;=L$7),ROW(T_LEAVE[LEAVE TYPE]))-ROW(T_LEAVE[#Headers]))))))),"")</f>
        <v/>
      </c>
      <c r="M43" s="112" t="str">
        <f t="array" ref="M43">IFERROR(IF(M$7="","NA",IF(M$7&lt;INDEX(T_EMP[From Date],ROW($C43)-ROW($C$7)),"NE",IF(AND(INDEX(T_EMP[TERMINATION DATE],ROW($C43)-ROW($C$7))&gt;0,M$7&gt;INDEX(T_EMP[TERMINATION DATE],ROW($C43)-ROW($C$7))),"NE",IF(NOT(ISERROR(MATCH(M$7,L_HOLS,0))),"H",IF(INDEX(L_WKNDVAL,WEEKDAY(M$7,1))=1,"WKND",INDEX(T_LEAVE[LEAVE TYPE],SUMPRODUCT(--(T_LEAVE[EMPLOYEE NAME]=$C43),--(T_LEAVE[START DATE]&lt;=M$7),--(T_LEAVE[END DATE]&gt;=M$7),ROW(T_LEAVE[LEAVE TYPE]))-ROW(T_LEAVE[#Headers]))))))),"")</f>
        <v/>
      </c>
      <c r="N43" s="112" t="str">
        <f t="array" ref="N43">IFERROR(IF(N$7="","NA",IF(N$7&lt;INDEX(T_EMP[From Date],ROW($C43)-ROW($C$7)),"NE",IF(AND(INDEX(T_EMP[TERMINATION DATE],ROW($C43)-ROW($C$7))&gt;0,N$7&gt;INDEX(T_EMP[TERMINATION DATE],ROW($C43)-ROW($C$7))),"NE",IF(NOT(ISERROR(MATCH(N$7,L_HOLS,0))),"H",IF(INDEX(L_WKNDVAL,WEEKDAY(N$7,1))=1,"WKND",INDEX(T_LEAVE[LEAVE TYPE],SUMPRODUCT(--(T_LEAVE[EMPLOYEE NAME]=$C43),--(T_LEAVE[START DATE]&lt;=N$7),--(T_LEAVE[END DATE]&gt;=N$7),ROW(T_LEAVE[LEAVE TYPE]))-ROW(T_LEAVE[#Headers]))))))),"")</f>
        <v/>
      </c>
      <c r="O43" s="112" t="str">
        <f t="array" ref="O43">IFERROR(IF(O$7="","NA",IF(O$7&lt;INDEX(T_EMP[From Date],ROW($C43)-ROW($C$7)),"NE",IF(AND(INDEX(T_EMP[TERMINATION DATE],ROW($C43)-ROW($C$7))&gt;0,O$7&gt;INDEX(T_EMP[TERMINATION DATE],ROW($C43)-ROW($C$7))),"NE",IF(NOT(ISERROR(MATCH(O$7,L_HOLS,0))),"H",IF(INDEX(L_WKNDVAL,WEEKDAY(O$7,1))=1,"WKND",INDEX(T_LEAVE[LEAVE TYPE],SUMPRODUCT(--(T_LEAVE[EMPLOYEE NAME]=$C43),--(T_LEAVE[START DATE]&lt;=O$7),--(T_LEAVE[END DATE]&gt;=O$7),ROW(T_LEAVE[LEAVE TYPE]))-ROW(T_LEAVE[#Headers]))))))),"")</f>
        <v/>
      </c>
      <c r="P43" s="112" t="str">
        <f t="array" ref="P43">IFERROR(IF(P$7="","NA",IF(P$7&lt;INDEX(T_EMP[From Date],ROW($C43)-ROW($C$7)),"NE",IF(AND(INDEX(T_EMP[TERMINATION DATE],ROW($C43)-ROW($C$7))&gt;0,P$7&gt;INDEX(T_EMP[TERMINATION DATE],ROW($C43)-ROW($C$7))),"NE",IF(NOT(ISERROR(MATCH(P$7,L_HOLS,0))),"H",IF(INDEX(L_WKNDVAL,WEEKDAY(P$7,1))=1,"WKND",INDEX(T_LEAVE[LEAVE TYPE],SUMPRODUCT(--(T_LEAVE[EMPLOYEE NAME]=$C43),--(T_LEAVE[START DATE]&lt;=P$7),--(T_LEAVE[END DATE]&gt;=P$7),ROW(T_LEAVE[LEAVE TYPE]))-ROW(T_LEAVE[#Headers]))))))),"")</f>
        <v/>
      </c>
      <c r="Q43" s="112" t="str">
        <f t="array" ref="Q43">IFERROR(IF(Q$7="","NA",IF(Q$7&lt;INDEX(T_EMP[From Date],ROW($C43)-ROW($C$7)),"NE",IF(AND(INDEX(T_EMP[TERMINATION DATE],ROW($C43)-ROW($C$7))&gt;0,Q$7&gt;INDEX(T_EMP[TERMINATION DATE],ROW($C43)-ROW($C$7))),"NE",IF(NOT(ISERROR(MATCH(Q$7,L_HOLS,0))),"H",IF(INDEX(L_WKNDVAL,WEEKDAY(Q$7,1))=1,"WKND",INDEX(T_LEAVE[LEAVE TYPE],SUMPRODUCT(--(T_LEAVE[EMPLOYEE NAME]=$C43),--(T_LEAVE[START DATE]&lt;=Q$7),--(T_LEAVE[END DATE]&gt;=Q$7),ROW(T_LEAVE[LEAVE TYPE]))-ROW(T_LEAVE[#Headers]))))))),"")</f>
        <v>WKND</v>
      </c>
      <c r="R43" s="112" t="str">
        <f t="array" ref="R43">IFERROR(IF(R$7="","NA",IF(R$7&lt;INDEX(T_EMP[From Date],ROW($C43)-ROW($C$7)),"NE",IF(AND(INDEX(T_EMP[TERMINATION DATE],ROW($C43)-ROW($C$7))&gt;0,R$7&gt;INDEX(T_EMP[TERMINATION DATE],ROW($C43)-ROW($C$7))),"NE",IF(NOT(ISERROR(MATCH(R$7,L_HOLS,0))),"H",IF(INDEX(L_WKNDVAL,WEEKDAY(R$7,1))=1,"WKND",INDEX(T_LEAVE[LEAVE TYPE],SUMPRODUCT(--(T_LEAVE[EMPLOYEE NAME]=$C43),--(T_LEAVE[START DATE]&lt;=R$7),--(T_LEAVE[END DATE]&gt;=R$7),ROW(T_LEAVE[LEAVE TYPE]))-ROW(T_LEAVE[#Headers]))))))),"")</f>
        <v>WKND</v>
      </c>
      <c r="S43" s="112" t="str">
        <f t="array" ref="S43">IFERROR(IF(S$7="","NA",IF(S$7&lt;INDEX(T_EMP[From Date],ROW($C43)-ROW($C$7)),"NE",IF(AND(INDEX(T_EMP[TERMINATION DATE],ROW($C43)-ROW($C$7))&gt;0,S$7&gt;INDEX(T_EMP[TERMINATION DATE],ROW($C43)-ROW($C$7))),"NE",IF(NOT(ISERROR(MATCH(S$7,L_HOLS,0))),"H",IF(INDEX(L_WKNDVAL,WEEKDAY(S$7,1))=1,"WKND",INDEX(T_LEAVE[LEAVE TYPE],SUMPRODUCT(--(T_LEAVE[EMPLOYEE NAME]=$C43),--(T_LEAVE[START DATE]&lt;=S$7),--(T_LEAVE[END DATE]&gt;=S$7),ROW(T_LEAVE[LEAVE TYPE]))-ROW(T_LEAVE[#Headers]))))))),"")</f>
        <v/>
      </c>
      <c r="T43" s="112" t="str">
        <f t="array" ref="T43">IFERROR(IF(T$7="","NA",IF(T$7&lt;INDEX(T_EMP[From Date],ROW($C43)-ROW($C$7)),"NE",IF(AND(INDEX(T_EMP[TERMINATION DATE],ROW($C43)-ROW($C$7))&gt;0,T$7&gt;INDEX(T_EMP[TERMINATION DATE],ROW($C43)-ROW($C$7))),"NE",IF(NOT(ISERROR(MATCH(T$7,L_HOLS,0))),"H",IF(INDEX(L_WKNDVAL,WEEKDAY(T$7,1))=1,"WKND",INDEX(T_LEAVE[LEAVE TYPE],SUMPRODUCT(--(T_LEAVE[EMPLOYEE NAME]=$C43),--(T_LEAVE[START DATE]&lt;=T$7),--(T_LEAVE[END DATE]&gt;=T$7),ROW(T_LEAVE[LEAVE TYPE]))-ROW(T_LEAVE[#Headers]))))))),"")</f>
        <v/>
      </c>
      <c r="U43" s="112" t="str">
        <f t="array" ref="U43">IFERROR(IF(U$7="","NA",IF(U$7&lt;INDEX(T_EMP[From Date],ROW($C43)-ROW($C$7)),"NE",IF(AND(INDEX(T_EMP[TERMINATION DATE],ROW($C43)-ROW($C$7))&gt;0,U$7&gt;INDEX(T_EMP[TERMINATION DATE],ROW($C43)-ROW($C$7))),"NE",IF(NOT(ISERROR(MATCH(U$7,L_HOLS,0))),"H",IF(INDEX(L_WKNDVAL,WEEKDAY(U$7,1))=1,"WKND",INDEX(T_LEAVE[LEAVE TYPE],SUMPRODUCT(--(T_LEAVE[EMPLOYEE NAME]=$C43),--(T_LEAVE[START DATE]&lt;=U$7),--(T_LEAVE[END DATE]&gt;=U$7),ROW(T_LEAVE[LEAVE TYPE]))-ROW(T_LEAVE[#Headers]))))))),"")</f>
        <v/>
      </c>
      <c r="V43" s="112" t="str">
        <f t="array" ref="V43">IFERROR(IF(V$7="","NA",IF(V$7&lt;INDEX(T_EMP[From Date],ROW($C43)-ROW($C$7)),"NE",IF(AND(INDEX(T_EMP[TERMINATION DATE],ROW($C43)-ROW($C$7))&gt;0,V$7&gt;INDEX(T_EMP[TERMINATION DATE],ROW($C43)-ROW($C$7))),"NE",IF(NOT(ISERROR(MATCH(V$7,L_HOLS,0))),"H",IF(INDEX(L_WKNDVAL,WEEKDAY(V$7,1))=1,"WKND",INDEX(T_LEAVE[LEAVE TYPE],SUMPRODUCT(--(T_LEAVE[EMPLOYEE NAME]=$C43),--(T_LEAVE[START DATE]&lt;=V$7),--(T_LEAVE[END DATE]&gt;=V$7),ROW(T_LEAVE[LEAVE TYPE]))-ROW(T_LEAVE[#Headers]))))))),"")</f>
        <v/>
      </c>
      <c r="W43" s="112" t="str">
        <f t="array" ref="W43">IFERROR(IF(W$7="","NA",IF(W$7&lt;INDEX(T_EMP[From Date],ROW($C43)-ROW($C$7)),"NE",IF(AND(INDEX(T_EMP[TERMINATION DATE],ROW($C43)-ROW($C$7))&gt;0,W$7&gt;INDEX(T_EMP[TERMINATION DATE],ROW($C43)-ROW($C$7))),"NE",IF(NOT(ISERROR(MATCH(W$7,L_HOLS,0))),"H",IF(INDEX(L_WKNDVAL,WEEKDAY(W$7,1))=1,"WKND",INDEX(T_LEAVE[LEAVE TYPE],SUMPRODUCT(--(T_LEAVE[EMPLOYEE NAME]=$C43),--(T_LEAVE[START DATE]&lt;=W$7),--(T_LEAVE[END DATE]&gt;=W$7),ROW(T_LEAVE[LEAVE TYPE]))-ROW(T_LEAVE[#Headers]))))))),"")</f>
        <v/>
      </c>
      <c r="X43" s="112" t="str">
        <f t="array" ref="X43">IFERROR(IF(X$7="","NA",IF(X$7&lt;INDEX(T_EMP[From Date],ROW($C43)-ROW($C$7)),"NE",IF(AND(INDEX(T_EMP[TERMINATION DATE],ROW($C43)-ROW($C$7))&gt;0,X$7&gt;INDEX(T_EMP[TERMINATION DATE],ROW($C43)-ROW($C$7))),"NE",IF(NOT(ISERROR(MATCH(X$7,L_HOLS,0))),"H",IF(INDEX(L_WKNDVAL,WEEKDAY(X$7,1))=1,"WKND",INDEX(T_LEAVE[LEAVE TYPE],SUMPRODUCT(--(T_LEAVE[EMPLOYEE NAME]=$C43),--(T_LEAVE[START DATE]&lt;=X$7),--(T_LEAVE[END DATE]&gt;=X$7),ROW(T_LEAVE[LEAVE TYPE]))-ROW(T_LEAVE[#Headers]))))))),"")</f>
        <v>WKND</v>
      </c>
      <c r="Y43" s="112" t="str">
        <f t="array" ref="Y43">IFERROR(IF(Y$7="","NA",IF(Y$7&lt;INDEX(T_EMP[From Date],ROW($C43)-ROW($C$7)),"NE",IF(AND(INDEX(T_EMP[TERMINATION DATE],ROW($C43)-ROW($C$7))&gt;0,Y$7&gt;INDEX(T_EMP[TERMINATION DATE],ROW($C43)-ROW($C$7))),"NE",IF(NOT(ISERROR(MATCH(Y$7,L_HOLS,0))),"H",IF(INDEX(L_WKNDVAL,WEEKDAY(Y$7,1))=1,"WKND",INDEX(T_LEAVE[LEAVE TYPE],SUMPRODUCT(--(T_LEAVE[EMPLOYEE NAME]=$C43),--(T_LEAVE[START DATE]&lt;=Y$7),--(T_LEAVE[END DATE]&gt;=Y$7),ROW(T_LEAVE[LEAVE TYPE]))-ROW(T_LEAVE[#Headers]))))))),"")</f>
        <v>WKND</v>
      </c>
      <c r="Z43" s="112" t="str">
        <f t="array" ref="Z43">IFERROR(IF(Z$7="","NA",IF(Z$7&lt;INDEX(T_EMP[From Date],ROW($C43)-ROW($C$7)),"NE",IF(AND(INDEX(T_EMP[TERMINATION DATE],ROW($C43)-ROW($C$7))&gt;0,Z$7&gt;INDEX(T_EMP[TERMINATION DATE],ROW($C43)-ROW($C$7))),"NE",IF(NOT(ISERROR(MATCH(Z$7,L_HOLS,0))),"H",IF(INDEX(L_WKNDVAL,WEEKDAY(Z$7,1))=1,"WKND",INDEX(T_LEAVE[LEAVE TYPE],SUMPRODUCT(--(T_LEAVE[EMPLOYEE NAME]=$C43),--(T_LEAVE[START DATE]&lt;=Z$7),--(T_LEAVE[END DATE]&gt;=Z$7),ROW(T_LEAVE[LEAVE TYPE]))-ROW(T_LEAVE[#Headers]))))))),"")</f>
        <v/>
      </c>
      <c r="AA43" s="112" t="str">
        <f t="array" ref="AA43">IFERROR(IF(AA$7="","NA",IF(AA$7&lt;INDEX(T_EMP[From Date],ROW($C43)-ROW($C$7)),"NE",IF(AND(INDEX(T_EMP[TERMINATION DATE],ROW($C43)-ROW($C$7))&gt;0,AA$7&gt;INDEX(T_EMP[TERMINATION DATE],ROW($C43)-ROW($C$7))),"NE",IF(NOT(ISERROR(MATCH(AA$7,L_HOLS,0))),"H",IF(INDEX(L_WKNDVAL,WEEKDAY(AA$7,1))=1,"WKND",INDEX(T_LEAVE[LEAVE TYPE],SUMPRODUCT(--(T_LEAVE[EMPLOYEE NAME]=$C43),--(T_LEAVE[START DATE]&lt;=AA$7),--(T_LEAVE[END DATE]&gt;=AA$7),ROW(T_LEAVE[LEAVE TYPE]))-ROW(T_LEAVE[#Headers]))))))),"")</f>
        <v/>
      </c>
      <c r="AB43" s="112" t="str">
        <f t="array" ref="AB43">IFERROR(IF(AB$7="","NA",IF(AB$7&lt;INDEX(T_EMP[From Date],ROW($C43)-ROW($C$7)),"NE",IF(AND(INDEX(T_EMP[TERMINATION DATE],ROW($C43)-ROW($C$7))&gt;0,AB$7&gt;INDEX(T_EMP[TERMINATION DATE],ROW($C43)-ROW($C$7))),"NE",IF(NOT(ISERROR(MATCH(AB$7,L_HOLS,0))),"H",IF(INDEX(L_WKNDVAL,WEEKDAY(AB$7,1))=1,"WKND",INDEX(T_LEAVE[LEAVE TYPE],SUMPRODUCT(--(T_LEAVE[EMPLOYEE NAME]=$C43),--(T_LEAVE[START DATE]&lt;=AB$7),--(T_LEAVE[END DATE]&gt;=AB$7),ROW(T_LEAVE[LEAVE TYPE]))-ROW(T_LEAVE[#Headers]))))))),"")</f>
        <v/>
      </c>
      <c r="AC43" s="112" t="str">
        <f t="array" ref="AC43">IFERROR(IF(AC$7="","NA",IF(AC$7&lt;INDEX(T_EMP[From Date],ROW($C43)-ROW($C$7)),"NE",IF(AND(INDEX(T_EMP[TERMINATION DATE],ROW($C43)-ROW($C$7))&gt;0,AC$7&gt;INDEX(T_EMP[TERMINATION DATE],ROW($C43)-ROW($C$7))),"NE",IF(NOT(ISERROR(MATCH(AC$7,L_HOLS,0))),"H",IF(INDEX(L_WKNDVAL,WEEKDAY(AC$7,1))=1,"WKND",INDEX(T_LEAVE[LEAVE TYPE],SUMPRODUCT(--(T_LEAVE[EMPLOYEE NAME]=$C43),--(T_LEAVE[START DATE]&lt;=AC$7),--(T_LEAVE[END DATE]&gt;=AC$7),ROW(T_LEAVE[LEAVE TYPE]))-ROW(T_LEAVE[#Headers]))))))),"")</f>
        <v/>
      </c>
      <c r="AD43" s="112" t="str">
        <f t="array" ref="AD43">IFERROR(IF(AD$7="","NA",IF(AD$7&lt;INDEX(T_EMP[From Date],ROW($C43)-ROW($C$7)),"NE",IF(AND(INDEX(T_EMP[TERMINATION DATE],ROW($C43)-ROW($C$7))&gt;0,AD$7&gt;INDEX(T_EMP[TERMINATION DATE],ROW($C43)-ROW($C$7))),"NE",IF(NOT(ISERROR(MATCH(AD$7,L_HOLS,0))),"H",IF(INDEX(L_WKNDVAL,WEEKDAY(AD$7,1))=1,"WKND",INDEX(T_LEAVE[LEAVE TYPE],SUMPRODUCT(--(T_LEAVE[EMPLOYEE NAME]=$C43),--(T_LEAVE[START DATE]&lt;=AD$7),--(T_LEAVE[END DATE]&gt;=AD$7),ROW(T_LEAVE[LEAVE TYPE]))-ROW(T_LEAVE[#Headers]))))))),"")</f>
        <v/>
      </c>
      <c r="AE43" s="112" t="str">
        <f t="array" ref="AE43">IFERROR(IF(AE$7="","NA",IF(AE$7&lt;INDEX(T_EMP[From Date],ROW($C43)-ROW($C$7)),"NE",IF(AND(INDEX(T_EMP[TERMINATION DATE],ROW($C43)-ROW($C$7))&gt;0,AE$7&gt;INDEX(T_EMP[TERMINATION DATE],ROW($C43)-ROW($C$7))),"NE",IF(NOT(ISERROR(MATCH(AE$7,L_HOLS,0))),"H",IF(INDEX(L_WKNDVAL,WEEKDAY(AE$7,1))=1,"WKND",INDEX(T_LEAVE[LEAVE TYPE],SUMPRODUCT(--(T_LEAVE[EMPLOYEE NAME]=$C43),--(T_LEAVE[START DATE]&lt;=AE$7),--(T_LEAVE[END DATE]&gt;=AE$7),ROW(T_LEAVE[LEAVE TYPE]))-ROW(T_LEAVE[#Headers]))))))),"")</f>
        <v>WKND</v>
      </c>
      <c r="AF43" s="112" t="str">
        <f t="array" ref="AF43">IFERROR(IF(AF$7="","NA",IF(AF$7&lt;INDEX(T_EMP[From Date],ROW($C43)-ROW($C$7)),"NE",IF(AND(INDEX(T_EMP[TERMINATION DATE],ROW($C43)-ROW($C$7))&gt;0,AF$7&gt;INDEX(T_EMP[TERMINATION DATE],ROW($C43)-ROW($C$7))),"NE",IF(NOT(ISERROR(MATCH(AF$7,L_HOLS,0))),"H",IF(INDEX(L_WKNDVAL,WEEKDAY(AF$7,1))=1,"WKND",INDEX(T_LEAVE[LEAVE TYPE],SUMPRODUCT(--(T_LEAVE[EMPLOYEE NAME]=$C43),--(T_LEAVE[START DATE]&lt;=AF$7),--(T_LEAVE[END DATE]&gt;=AF$7),ROW(T_LEAVE[LEAVE TYPE]))-ROW(T_LEAVE[#Headers]))))))),"")</f>
        <v>WKND</v>
      </c>
      <c r="AG43" s="112" t="str">
        <f t="array" ref="AG43">IFERROR(IF(AG$7="","NA",IF(AG$7&lt;INDEX(T_EMP[From Date],ROW($C43)-ROW($C$7)),"NE",IF(AND(INDEX(T_EMP[TERMINATION DATE],ROW($C43)-ROW($C$7))&gt;0,AG$7&gt;INDEX(T_EMP[TERMINATION DATE],ROW($C43)-ROW($C$7))),"NE",IF(NOT(ISERROR(MATCH(AG$7,L_HOLS,0))),"H",IF(INDEX(L_WKNDVAL,WEEKDAY(AG$7,1))=1,"WKND",INDEX(T_LEAVE[LEAVE TYPE],SUMPRODUCT(--(T_LEAVE[EMPLOYEE NAME]=$C43),--(T_LEAVE[START DATE]&lt;=AG$7),--(T_LEAVE[END DATE]&gt;=AG$7),ROW(T_LEAVE[LEAVE TYPE]))-ROW(T_LEAVE[#Headers]))))))),"")</f>
        <v/>
      </c>
      <c r="AH43" s="112" t="str">
        <f t="array" ref="AH43">IFERROR(IF(AH$7="","NA",IF(AH$7&lt;INDEX(T_EMP[From Date],ROW($C43)-ROW($C$7)),"NE",IF(AND(INDEX(T_EMP[TERMINATION DATE],ROW($C43)-ROW($C$7))&gt;0,AH$7&gt;INDEX(T_EMP[TERMINATION DATE],ROW($C43)-ROW($C$7))),"NE",IF(NOT(ISERROR(MATCH(AH$7,L_HOLS,0))),"H",IF(INDEX(L_WKNDVAL,WEEKDAY(AH$7,1))=1,"WKND",INDEX(T_LEAVE[LEAVE TYPE],SUMPRODUCT(--(T_LEAVE[EMPLOYEE NAME]=$C43),--(T_LEAVE[START DATE]&lt;=AH$7),--(T_LEAVE[END DATE]&gt;=AH$7),ROW(T_LEAVE[LEAVE TYPE]))-ROW(T_LEAVE[#Headers]))))))),"")</f>
        <v/>
      </c>
      <c r="AI43" s="87"/>
      <c r="AJ43" s="106">
        <f>IF(OR($C43="",AJ$7=""),"",COUNTIFS($D43:$AH43,AJ$7)*INDEX(T_LEAVETYPE[DAY VALUE],1))</f>
        <v>0</v>
      </c>
      <c r="AK43" s="106">
        <f>IF(OR($C43="",AK$7=""),"",COUNTIFS($D43:$AH43,AK$7)*INDEX(T_LEAVETYPE[DAY VALUE],2))</f>
        <v>0</v>
      </c>
      <c r="AL43" s="106">
        <f>IF(OR($C43="",AL$7=""),"",COUNTIFS($D43:$AH43,AL$7)*INDEX(T_LEAVETYPE[DAY VALUE],3))</f>
        <v>0</v>
      </c>
      <c r="AM43" s="106">
        <f>IF(OR($C43="",AM$7=""),"",COUNTIFS($D43:$AH43,AM$7)*INDEX(T_LEAVETYPE[DAY VALUE],4))</f>
        <v>0</v>
      </c>
      <c r="AN43" s="107">
        <f>IF(OR($C43="",AN$7=""),"",COUNTIFS($D43:$AH43,AN$7)*INDEX(T_LEAVETYPE[DAY VALUE],5))</f>
        <v>0</v>
      </c>
      <c r="AO43" s="113">
        <f t="shared" si="5"/>
        <v>0</v>
      </c>
      <c r="AP43" s="114">
        <f t="shared" si="6"/>
        <v>22</v>
      </c>
    </row>
    <row r="44" spans="3:42" x14ac:dyDescent="0.25">
      <c r="C44" s="104" t="str">
        <f>IFERROR(INDEX(T_EMP[EMPLOYEE NAME],ROW(C44)-ROW($C$7)),"")</f>
        <v>Employee37</v>
      </c>
      <c r="D44" s="115" t="str">
        <f t="array" ref="D44">IFERROR(IF(D$7="","NA",IF(D$7&lt;INDEX(T_EMP[From Date],ROW($C44)-ROW($C$7)),"NE",IF(AND(INDEX(T_EMP[TERMINATION DATE],ROW($C44)-ROW($C$7))&gt;0,D$7&gt;INDEX(T_EMP[TERMINATION DATE],ROW($C44)-ROW($C$7))),"NE",IF(NOT(ISERROR(MATCH(D$7,L_HOLS,0))),"H",IF(INDEX(L_WKNDVAL,WEEKDAY(D$7,1))=1,"WKND",INDEX(T_LEAVE[LEAVE TYPE],SUMPRODUCT(--(T_LEAVE[EMPLOYEE NAME]=$C44),--(T_LEAVE[START DATE]&lt;=D$7),--(T_LEAVE[END DATE]&gt;=D$7),ROW(T_LEAVE[LEAVE TYPE]))-ROW(T_LEAVE[#Headers]))))))),"")</f>
        <v>WKND</v>
      </c>
      <c r="E44" s="112" t="str">
        <f t="array" ref="E44">IFERROR(IF(E$7="","NA",IF(E$7&lt;INDEX(T_EMP[From Date],ROW($C44)-ROW($C$7)),"NE",IF(AND(INDEX(T_EMP[TERMINATION DATE],ROW($C44)-ROW($C$7))&gt;0,E$7&gt;INDEX(T_EMP[TERMINATION DATE],ROW($C44)-ROW($C$7))),"NE",IF(NOT(ISERROR(MATCH(E$7,L_HOLS,0))),"H",IF(INDEX(L_WKNDVAL,WEEKDAY(E$7,1))=1,"WKND",INDEX(T_LEAVE[LEAVE TYPE],SUMPRODUCT(--(T_LEAVE[EMPLOYEE NAME]=$C44),--(T_LEAVE[START DATE]&lt;=E$7),--(T_LEAVE[END DATE]&gt;=E$7),ROW(T_LEAVE[LEAVE TYPE]))-ROW(T_LEAVE[#Headers]))))))),"")</f>
        <v/>
      </c>
      <c r="F44" s="112" t="str">
        <f t="array" ref="F44">IFERROR(IF(F$7="","NA",IF(F$7&lt;INDEX(T_EMP[From Date],ROW($C44)-ROW($C$7)),"NE",IF(AND(INDEX(T_EMP[TERMINATION DATE],ROW($C44)-ROW($C$7))&gt;0,F$7&gt;INDEX(T_EMP[TERMINATION DATE],ROW($C44)-ROW($C$7))),"NE",IF(NOT(ISERROR(MATCH(F$7,L_HOLS,0))),"H",IF(INDEX(L_WKNDVAL,WEEKDAY(F$7,1))=1,"WKND",INDEX(T_LEAVE[LEAVE TYPE],SUMPRODUCT(--(T_LEAVE[EMPLOYEE NAME]=$C44),--(T_LEAVE[START DATE]&lt;=F$7),--(T_LEAVE[END DATE]&gt;=F$7),ROW(T_LEAVE[LEAVE TYPE]))-ROW(T_LEAVE[#Headers]))))))),"")</f>
        <v/>
      </c>
      <c r="G44" s="112" t="str">
        <f t="array" ref="G44">IFERROR(IF(G$7="","NA",IF(G$7&lt;INDEX(T_EMP[From Date],ROW($C44)-ROW($C$7)),"NE",IF(AND(INDEX(T_EMP[TERMINATION DATE],ROW($C44)-ROW($C$7))&gt;0,G$7&gt;INDEX(T_EMP[TERMINATION DATE],ROW($C44)-ROW($C$7))),"NE",IF(NOT(ISERROR(MATCH(G$7,L_HOLS,0))),"H",IF(INDEX(L_WKNDVAL,WEEKDAY(G$7,1))=1,"WKND",INDEX(T_LEAVE[LEAVE TYPE],SUMPRODUCT(--(T_LEAVE[EMPLOYEE NAME]=$C44),--(T_LEAVE[START DATE]&lt;=G$7),--(T_LEAVE[END DATE]&gt;=G$7),ROW(T_LEAVE[LEAVE TYPE]))-ROW(T_LEAVE[#Headers]))))))),"")</f>
        <v/>
      </c>
      <c r="H44" s="112" t="str">
        <f t="array" ref="H44">IFERROR(IF(H$7="","NA",IF(H$7&lt;INDEX(T_EMP[From Date],ROW($C44)-ROW($C$7)),"NE",IF(AND(INDEX(T_EMP[TERMINATION DATE],ROW($C44)-ROW($C$7))&gt;0,H$7&gt;INDEX(T_EMP[TERMINATION DATE],ROW($C44)-ROW($C$7))),"NE",IF(NOT(ISERROR(MATCH(H$7,L_HOLS,0))),"H",IF(INDEX(L_WKNDVAL,WEEKDAY(H$7,1))=1,"WKND",INDEX(T_LEAVE[LEAVE TYPE],SUMPRODUCT(--(T_LEAVE[EMPLOYEE NAME]=$C44),--(T_LEAVE[START DATE]&lt;=H$7),--(T_LEAVE[END DATE]&gt;=H$7),ROW(T_LEAVE[LEAVE TYPE]))-ROW(T_LEAVE[#Headers]))))))),"")</f>
        <v/>
      </c>
      <c r="I44" s="112" t="str">
        <f t="array" ref="I44">IFERROR(IF(I$7="","NA",IF(I$7&lt;INDEX(T_EMP[From Date],ROW($C44)-ROW($C$7)),"NE",IF(AND(INDEX(T_EMP[TERMINATION DATE],ROW($C44)-ROW($C$7))&gt;0,I$7&gt;INDEX(T_EMP[TERMINATION DATE],ROW($C44)-ROW($C$7))),"NE",IF(NOT(ISERROR(MATCH(I$7,L_HOLS,0))),"H",IF(INDEX(L_WKNDVAL,WEEKDAY(I$7,1))=1,"WKND",INDEX(T_LEAVE[LEAVE TYPE],SUMPRODUCT(--(T_LEAVE[EMPLOYEE NAME]=$C44),--(T_LEAVE[START DATE]&lt;=I$7),--(T_LEAVE[END DATE]&gt;=I$7),ROW(T_LEAVE[LEAVE TYPE]))-ROW(T_LEAVE[#Headers]))))))),"")</f>
        <v/>
      </c>
      <c r="J44" s="112" t="str">
        <f t="array" ref="J44">IFERROR(IF(J$7="","NA",IF(J$7&lt;INDEX(T_EMP[From Date],ROW($C44)-ROW($C$7)),"NE",IF(AND(INDEX(T_EMP[TERMINATION DATE],ROW($C44)-ROW($C$7))&gt;0,J$7&gt;INDEX(T_EMP[TERMINATION DATE],ROW($C44)-ROW($C$7))),"NE",IF(NOT(ISERROR(MATCH(J$7,L_HOLS,0))),"H",IF(INDEX(L_WKNDVAL,WEEKDAY(J$7,1))=1,"WKND",INDEX(T_LEAVE[LEAVE TYPE],SUMPRODUCT(--(T_LEAVE[EMPLOYEE NAME]=$C44),--(T_LEAVE[START DATE]&lt;=J$7),--(T_LEAVE[END DATE]&gt;=J$7),ROW(T_LEAVE[LEAVE TYPE]))-ROW(T_LEAVE[#Headers]))))))),"")</f>
        <v>WKND</v>
      </c>
      <c r="K44" s="112" t="str">
        <f t="array" ref="K44">IFERROR(IF(K$7="","NA",IF(K$7&lt;INDEX(T_EMP[From Date],ROW($C44)-ROW($C$7)),"NE",IF(AND(INDEX(T_EMP[TERMINATION DATE],ROW($C44)-ROW($C$7))&gt;0,K$7&gt;INDEX(T_EMP[TERMINATION DATE],ROW($C44)-ROW($C$7))),"NE",IF(NOT(ISERROR(MATCH(K$7,L_HOLS,0))),"H",IF(INDEX(L_WKNDVAL,WEEKDAY(K$7,1))=1,"WKND",INDEX(T_LEAVE[LEAVE TYPE],SUMPRODUCT(--(T_LEAVE[EMPLOYEE NAME]=$C44),--(T_LEAVE[START DATE]&lt;=K$7),--(T_LEAVE[END DATE]&gt;=K$7),ROW(T_LEAVE[LEAVE TYPE]))-ROW(T_LEAVE[#Headers]))))))),"")</f>
        <v>WKND</v>
      </c>
      <c r="L44" s="112" t="str">
        <f t="array" ref="L44">IFERROR(IF(L$7="","NA",IF(L$7&lt;INDEX(T_EMP[From Date],ROW($C44)-ROW($C$7)),"NE",IF(AND(INDEX(T_EMP[TERMINATION DATE],ROW($C44)-ROW($C$7))&gt;0,L$7&gt;INDEX(T_EMP[TERMINATION DATE],ROW($C44)-ROW($C$7))),"NE",IF(NOT(ISERROR(MATCH(L$7,L_HOLS,0))),"H",IF(INDEX(L_WKNDVAL,WEEKDAY(L$7,1))=1,"WKND",INDEX(T_LEAVE[LEAVE TYPE],SUMPRODUCT(--(T_LEAVE[EMPLOYEE NAME]=$C44),--(T_LEAVE[START DATE]&lt;=L$7),--(T_LEAVE[END DATE]&gt;=L$7),ROW(T_LEAVE[LEAVE TYPE]))-ROW(T_LEAVE[#Headers]))))))),"")</f>
        <v/>
      </c>
      <c r="M44" s="112" t="str">
        <f t="array" ref="M44">IFERROR(IF(M$7="","NA",IF(M$7&lt;INDEX(T_EMP[From Date],ROW($C44)-ROW($C$7)),"NE",IF(AND(INDEX(T_EMP[TERMINATION DATE],ROW($C44)-ROW($C$7))&gt;0,M$7&gt;INDEX(T_EMP[TERMINATION DATE],ROW($C44)-ROW($C$7))),"NE",IF(NOT(ISERROR(MATCH(M$7,L_HOLS,0))),"H",IF(INDEX(L_WKNDVAL,WEEKDAY(M$7,1))=1,"WKND",INDEX(T_LEAVE[LEAVE TYPE],SUMPRODUCT(--(T_LEAVE[EMPLOYEE NAME]=$C44),--(T_LEAVE[START DATE]&lt;=M$7),--(T_LEAVE[END DATE]&gt;=M$7),ROW(T_LEAVE[LEAVE TYPE]))-ROW(T_LEAVE[#Headers]))))))),"")</f>
        <v/>
      </c>
      <c r="N44" s="112" t="str">
        <f t="array" ref="N44">IFERROR(IF(N$7="","NA",IF(N$7&lt;INDEX(T_EMP[From Date],ROW($C44)-ROW($C$7)),"NE",IF(AND(INDEX(T_EMP[TERMINATION DATE],ROW($C44)-ROW($C$7))&gt;0,N$7&gt;INDEX(T_EMP[TERMINATION DATE],ROW($C44)-ROW($C$7))),"NE",IF(NOT(ISERROR(MATCH(N$7,L_HOLS,0))),"H",IF(INDEX(L_WKNDVAL,WEEKDAY(N$7,1))=1,"WKND",INDEX(T_LEAVE[LEAVE TYPE],SUMPRODUCT(--(T_LEAVE[EMPLOYEE NAME]=$C44),--(T_LEAVE[START DATE]&lt;=N$7),--(T_LEAVE[END DATE]&gt;=N$7),ROW(T_LEAVE[LEAVE TYPE]))-ROW(T_LEAVE[#Headers]))))))),"")</f>
        <v/>
      </c>
      <c r="O44" s="112" t="str">
        <f t="array" ref="O44">IFERROR(IF(O$7="","NA",IF(O$7&lt;INDEX(T_EMP[From Date],ROW($C44)-ROW($C$7)),"NE",IF(AND(INDEX(T_EMP[TERMINATION DATE],ROW($C44)-ROW($C$7))&gt;0,O$7&gt;INDEX(T_EMP[TERMINATION DATE],ROW($C44)-ROW($C$7))),"NE",IF(NOT(ISERROR(MATCH(O$7,L_HOLS,0))),"H",IF(INDEX(L_WKNDVAL,WEEKDAY(O$7,1))=1,"WKND",INDEX(T_LEAVE[LEAVE TYPE],SUMPRODUCT(--(T_LEAVE[EMPLOYEE NAME]=$C44),--(T_LEAVE[START DATE]&lt;=O$7),--(T_LEAVE[END DATE]&gt;=O$7),ROW(T_LEAVE[LEAVE TYPE]))-ROW(T_LEAVE[#Headers]))))))),"")</f>
        <v/>
      </c>
      <c r="P44" s="112" t="str">
        <f t="array" ref="P44">IFERROR(IF(P$7="","NA",IF(P$7&lt;INDEX(T_EMP[From Date],ROW($C44)-ROW($C$7)),"NE",IF(AND(INDEX(T_EMP[TERMINATION DATE],ROW($C44)-ROW($C$7))&gt;0,P$7&gt;INDEX(T_EMP[TERMINATION DATE],ROW($C44)-ROW($C$7))),"NE",IF(NOT(ISERROR(MATCH(P$7,L_HOLS,0))),"H",IF(INDEX(L_WKNDVAL,WEEKDAY(P$7,1))=1,"WKND",INDEX(T_LEAVE[LEAVE TYPE],SUMPRODUCT(--(T_LEAVE[EMPLOYEE NAME]=$C44),--(T_LEAVE[START DATE]&lt;=P$7),--(T_LEAVE[END DATE]&gt;=P$7),ROW(T_LEAVE[LEAVE TYPE]))-ROW(T_LEAVE[#Headers]))))))),"")</f>
        <v/>
      </c>
      <c r="Q44" s="112" t="str">
        <f t="array" ref="Q44">IFERROR(IF(Q$7="","NA",IF(Q$7&lt;INDEX(T_EMP[From Date],ROW($C44)-ROW($C$7)),"NE",IF(AND(INDEX(T_EMP[TERMINATION DATE],ROW($C44)-ROW($C$7))&gt;0,Q$7&gt;INDEX(T_EMP[TERMINATION DATE],ROW($C44)-ROW($C$7))),"NE",IF(NOT(ISERROR(MATCH(Q$7,L_HOLS,0))),"H",IF(INDEX(L_WKNDVAL,WEEKDAY(Q$7,1))=1,"WKND",INDEX(T_LEAVE[LEAVE TYPE],SUMPRODUCT(--(T_LEAVE[EMPLOYEE NAME]=$C44),--(T_LEAVE[START DATE]&lt;=Q$7),--(T_LEAVE[END DATE]&gt;=Q$7),ROW(T_LEAVE[LEAVE TYPE]))-ROW(T_LEAVE[#Headers]))))))),"")</f>
        <v>WKND</v>
      </c>
      <c r="R44" s="112" t="str">
        <f t="array" ref="R44">IFERROR(IF(R$7="","NA",IF(R$7&lt;INDEX(T_EMP[From Date],ROW($C44)-ROW($C$7)),"NE",IF(AND(INDEX(T_EMP[TERMINATION DATE],ROW($C44)-ROW($C$7))&gt;0,R$7&gt;INDEX(T_EMP[TERMINATION DATE],ROW($C44)-ROW($C$7))),"NE",IF(NOT(ISERROR(MATCH(R$7,L_HOLS,0))),"H",IF(INDEX(L_WKNDVAL,WEEKDAY(R$7,1))=1,"WKND",INDEX(T_LEAVE[LEAVE TYPE],SUMPRODUCT(--(T_LEAVE[EMPLOYEE NAME]=$C44),--(T_LEAVE[START DATE]&lt;=R$7),--(T_LEAVE[END DATE]&gt;=R$7),ROW(T_LEAVE[LEAVE TYPE]))-ROW(T_LEAVE[#Headers]))))))),"")</f>
        <v>WKND</v>
      </c>
      <c r="S44" s="112" t="str">
        <f t="array" ref="S44">IFERROR(IF(S$7="","NA",IF(S$7&lt;INDEX(T_EMP[From Date],ROW($C44)-ROW($C$7)),"NE",IF(AND(INDEX(T_EMP[TERMINATION DATE],ROW($C44)-ROW($C$7))&gt;0,S$7&gt;INDEX(T_EMP[TERMINATION DATE],ROW($C44)-ROW($C$7))),"NE",IF(NOT(ISERROR(MATCH(S$7,L_HOLS,0))),"H",IF(INDEX(L_WKNDVAL,WEEKDAY(S$7,1))=1,"WKND",INDEX(T_LEAVE[LEAVE TYPE],SUMPRODUCT(--(T_LEAVE[EMPLOYEE NAME]=$C44),--(T_LEAVE[START DATE]&lt;=S$7),--(T_LEAVE[END DATE]&gt;=S$7),ROW(T_LEAVE[LEAVE TYPE]))-ROW(T_LEAVE[#Headers]))))))),"")</f>
        <v/>
      </c>
      <c r="T44" s="112" t="str">
        <f t="array" ref="T44">IFERROR(IF(T$7="","NA",IF(T$7&lt;INDEX(T_EMP[From Date],ROW($C44)-ROW($C$7)),"NE",IF(AND(INDEX(T_EMP[TERMINATION DATE],ROW($C44)-ROW($C$7))&gt;0,T$7&gt;INDEX(T_EMP[TERMINATION DATE],ROW($C44)-ROW($C$7))),"NE",IF(NOT(ISERROR(MATCH(T$7,L_HOLS,0))),"H",IF(INDEX(L_WKNDVAL,WEEKDAY(T$7,1))=1,"WKND",INDEX(T_LEAVE[LEAVE TYPE],SUMPRODUCT(--(T_LEAVE[EMPLOYEE NAME]=$C44),--(T_LEAVE[START DATE]&lt;=T$7),--(T_LEAVE[END DATE]&gt;=T$7),ROW(T_LEAVE[LEAVE TYPE]))-ROW(T_LEAVE[#Headers]))))))),"")</f>
        <v/>
      </c>
      <c r="U44" s="112" t="str">
        <f t="array" ref="U44">IFERROR(IF(U$7="","NA",IF(U$7&lt;INDEX(T_EMP[From Date],ROW($C44)-ROW($C$7)),"NE",IF(AND(INDEX(T_EMP[TERMINATION DATE],ROW($C44)-ROW($C$7))&gt;0,U$7&gt;INDEX(T_EMP[TERMINATION DATE],ROW($C44)-ROW($C$7))),"NE",IF(NOT(ISERROR(MATCH(U$7,L_HOLS,0))),"H",IF(INDEX(L_WKNDVAL,WEEKDAY(U$7,1))=1,"WKND",INDEX(T_LEAVE[LEAVE TYPE],SUMPRODUCT(--(T_LEAVE[EMPLOYEE NAME]=$C44),--(T_LEAVE[START DATE]&lt;=U$7),--(T_LEAVE[END DATE]&gt;=U$7),ROW(T_LEAVE[LEAVE TYPE]))-ROW(T_LEAVE[#Headers]))))))),"")</f>
        <v/>
      </c>
      <c r="V44" s="112" t="str">
        <f t="array" ref="V44">IFERROR(IF(V$7="","NA",IF(V$7&lt;INDEX(T_EMP[From Date],ROW($C44)-ROW($C$7)),"NE",IF(AND(INDEX(T_EMP[TERMINATION DATE],ROW($C44)-ROW($C$7))&gt;0,V$7&gt;INDEX(T_EMP[TERMINATION DATE],ROW($C44)-ROW($C$7))),"NE",IF(NOT(ISERROR(MATCH(V$7,L_HOLS,0))),"H",IF(INDEX(L_WKNDVAL,WEEKDAY(V$7,1))=1,"WKND",INDEX(T_LEAVE[LEAVE TYPE],SUMPRODUCT(--(T_LEAVE[EMPLOYEE NAME]=$C44),--(T_LEAVE[START DATE]&lt;=V$7),--(T_LEAVE[END DATE]&gt;=V$7),ROW(T_LEAVE[LEAVE TYPE]))-ROW(T_LEAVE[#Headers]))))))),"")</f>
        <v/>
      </c>
      <c r="W44" s="112" t="str">
        <f t="array" ref="W44">IFERROR(IF(W$7="","NA",IF(W$7&lt;INDEX(T_EMP[From Date],ROW($C44)-ROW($C$7)),"NE",IF(AND(INDEX(T_EMP[TERMINATION DATE],ROW($C44)-ROW($C$7))&gt;0,W$7&gt;INDEX(T_EMP[TERMINATION DATE],ROW($C44)-ROW($C$7))),"NE",IF(NOT(ISERROR(MATCH(W$7,L_HOLS,0))),"H",IF(INDEX(L_WKNDVAL,WEEKDAY(W$7,1))=1,"WKND",INDEX(T_LEAVE[LEAVE TYPE],SUMPRODUCT(--(T_LEAVE[EMPLOYEE NAME]=$C44),--(T_LEAVE[START DATE]&lt;=W$7),--(T_LEAVE[END DATE]&gt;=W$7),ROW(T_LEAVE[LEAVE TYPE]))-ROW(T_LEAVE[#Headers]))))))),"")</f>
        <v/>
      </c>
      <c r="X44" s="112" t="str">
        <f t="array" ref="X44">IFERROR(IF(X$7="","NA",IF(X$7&lt;INDEX(T_EMP[From Date],ROW($C44)-ROW($C$7)),"NE",IF(AND(INDEX(T_EMP[TERMINATION DATE],ROW($C44)-ROW($C$7))&gt;0,X$7&gt;INDEX(T_EMP[TERMINATION DATE],ROW($C44)-ROW($C$7))),"NE",IF(NOT(ISERROR(MATCH(X$7,L_HOLS,0))),"H",IF(INDEX(L_WKNDVAL,WEEKDAY(X$7,1))=1,"WKND",INDEX(T_LEAVE[LEAVE TYPE],SUMPRODUCT(--(T_LEAVE[EMPLOYEE NAME]=$C44),--(T_LEAVE[START DATE]&lt;=X$7),--(T_LEAVE[END DATE]&gt;=X$7),ROW(T_LEAVE[LEAVE TYPE]))-ROW(T_LEAVE[#Headers]))))))),"")</f>
        <v>WKND</v>
      </c>
      <c r="Y44" s="112" t="str">
        <f t="array" ref="Y44">IFERROR(IF(Y$7="","NA",IF(Y$7&lt;INDEX(T_EMP[From Date],ROW($C44)-ROW($C$7)),"NE",IF(AND(INDEX(T_EMP[TERMINATION DATE],ROW($C44)-ROW($C$7))&gt;0,Y$7&gt;INDEX(T_EMP[TERMINATION DATE],ROW($C44)-ROW($C$7))),"NE",IF(NOT(ISERROR(MATCH(Y$7,L_HOLS,0))),"H",IF(INDEX(L_WKNDVAL,WEEKDAY(Y$7,1))=1,"WKND",INDEX(T_LEAVE[LEAVE TYPE],SUMPRODUCT(--(T_LEAVE[EMPLOYEE NAME]=$C44),--(T_LEAVE[START DATE]&lt;=Y$7),--(T_LEAVE[END DATE]&gt;=Y$7),ROW(T_LEAVE[LEAVE TYPE]))-ROW(T_LEAVE[#Headers]))))))),"")</f>
        <v>WKND</v>
      </c>
      <c r="Z44" s="112" t="str">
        <f t="array" ref="Z44">IFERROR(IF(Z$7="","NA",IF(Z$7&lt;INDEX(T_EMP[From Date],ROW($C44)-ROW($C$7)),"NE",IF(AND(INDEX(T_EMP[TERMINATION DATE],ROW($C44)-ROW($C$7))&gt;0,Z$7&gt;INDEX(T_EMP[TERMINATION DATE],ROW($C44)-ROW($C$7))),"NE",IF(NOT(ISERROR(MATCH(Z$7,L_HOLS,0))),"H",IF(INDEX(L_WKNDVAL,WEEKDAY(Z$7,1))=1,"WKND",INDEX(T_LEAVE[LEAVE TYPE],SUMPRODUCT(--(T_LEAVE[EMPLOYEE NAME]=$C44),--(T_LEAVE[START DATE]&lt;=Z$7),--(T_LEAVE[END DATE]&gt;=Z$7),ROW(T_LEAVE[LEAVE TYPE]))-ROW(T_LEAVE[#Headers]))))))),"")</f>
        <v/>
      </c>
      <c r="AA44" s="112" t="str">
        <f t="array" ref="AA44">IFERROR(IF(AA$7="","NA",IF(AA$7&lt;INDEX(T_EMP[From Date],ROW($C44)-ROW($C$7)),"NE",IF(AND(INDEX(T_EMP[TERMINATION DATE],ROW($C44)-ROW($C$7))&gt;0,AA$7&gt;INDEX(T_EMP[TERMINATION DATE],ROW($C44)-ROW($C$7))),"NE",IF(NOT(ISERROR(MATCH(AA$7,L_HOLS,0))),"H",IF(INDEX(L_WKNDVAL,WEEKDAY(AA$7,1))=1,"WKND",INDEX(T_LEAVE[LEAVE TYPE],SUMPRODUCT(--(T_LEAVE[EMPLOYEE NAME]=$C44),--(T_LEAVE[START DATE]&lt;=AA$7),--(T_LEAVE[END DATE]&gt;=AA$7),ROW(T_LEAVE[LEAVE TYPE]))-ROW(T_LEAVE[#Headers]))))))),"")</f>
        <v/>
      </c>
      <c r="AB44" s="112" t="str">
        <f t="array" ref="AB44">IFERROR(IF(AB$7="","NA",IF(AB$7&lt;INDEX(T_EMP[From Date],ROW($C44)-ROW($C$7)),"NE",IF(AND(INDEX(T_EMP[TERMINATION DATE],ROW($C44)-ROW($C$7))&gt;0,AB$7&gt;INDEX(T_EMP[TERMINATION DATE],ROW($C44)-ROW($C$7))),"NE",IF(NOT(ISERROR(MATCH(AB$7,L_HOLS,0))),"H",IF(INDEX(L_WKNDVAL,WEEKDAY(AB$7,1))=1,"WKND",INDEX(T_LEAVE[LEAVE TYPE],SUMPRODUCT(--(T_LEAVE[EMPLOYEE NAME]=$C44),--(T_LEAVE[START DATE]&lt;=AB$7),--(T_LEAVE[END DATE]&gt;=AB$7),ROW(T_LEAVE[LEAVE TYPE]))-ROW(T_LEAVE[#Headers]))))))),"")</f>
        <v/>
      </c>
      <c r="AC44" s="112" t="str">
        <f t="array" ref="AC44">IFERROR(IF(AC$7="","NA",IF(AC$7&lt;INDEX(T_EMP[From Date],ROW($C44)-ROW($C$7)),"NE",IF(AND(INDEX(T_EMP[TERMINATION DATE],ROW($C44)-ROW($C$7))&gt;0,AC$7&gt;INDEX(T_EMP[TERMINATION DATE],ROW($C44)-ROW($C$7))),"NE",IF(NOT(ISERROR(MATCH(AC$7,L_HOLS,0))),"H",IF(INDEX(L_WKNDVAL,WEEKDAY(AC$7,1))=1,"WKND",INDEX(T_LEAVE[LEAVE TYPE],SUMPRODUCT(--(T_LEAVE[EMPLOYEE NAME]=$C44),--(T_LEAVE[START DATE]&lt;=AC$7),--(T_LEAVE[END DATE]&gt;=AC$7),ROW(T_LEAVE[LEAVE TYPE]))-ROW(T_LEAVE[#Headers]))))))),"")</f>
        <v/>
      </c>
      <c r="AD44" s="112" t="str">
        <f t="array" ref="AD44">IFERROR(IF(AD$7="","NA",IF(AD$7&lt;INDEX(T_EMP[From Date],ROW($C44)-ROW($C$7)),"NE",IF(AND(INDEX(T_EMP[TERMINATION DATE],ROW($C44)-ROW($C$7))&gt;0,AD$7&gt;INDEX(T_EMP[TERMINATION DATE],ROW($C44)-ROW($C$7))),"NE",IF(NOT(ISERROR(MATCH(AD$7,L_HOLS,0))),"H",IF(INDEX(L_WKNDVAL,WEEKDAY(AD$7,1))=1,"WKND",INDEX(T_LEAVE[LEAVE TYPE],SUMPRODUCT(--(T_LEAVE[EMPLOYEE NAME]=$C44),--(T_LEAVE[START DATE]&lt;=AD$7),--(T_LEAVE[END DATE]&gt;=AD$7),ROW(T_LEAVE[LEAVE TYPE]))-ROW(T_LEAVE[#Headers]))))))),"")</f>
        <v/>
      </c>
      <c r="AE44" s="112" t="str">
        <f t="array" ref="AE44">IFERROR(IF(AE$7="","NA",IF(AE$7&lt;INDEX(T_EMP[From Date],ROW($C44)-ROW($C$7)),"NE",IF(AND(INDEX(T_EMP[TERMINATION DATE],ROW($C44)-ROW($C$7))&gt;0,AE$7&gt;INDEX(T_EMP[TERMINATION DATE],ROW($C44)-ROW($C$7))),"NE",IF(NOT(ISERROR(MATCH(AE$7,L_HOLS,0))),"H",IF(INDEX(L_WKNDVAL,WEEKDAY(AE$7,1))=1,"WKND",INDEX(T_LEAVE[LEAVE TYPE],SUMPRODUCT(--(T_LEAVE[EMPLOYEE NAME]=$C44),--(T_LEAVE[START DATE]&lt;=AE$7),--(T_LEAVE[END DATE]&gt;=AE$7),ROW(T_LEAVE[LEAVE TYPE]))-ROW(T_LEAVE[#Headers]))))))),"")</f>
        <v>WKND</v>
      </c>
      <c r="AF44" s="112" t="str">
        <f t="array" ref="AF44">IFERROR(IF(AF$7="","NA",IF(AF$7&lt;INDEX(T_EMP[From Date],ROW($C44)-ROW($C$7)),"NE",IF(AND(INDEX(T_EMP[TERMINATION DATE],ROW($C44)-ROW($C$7))&gt;0,AF$7&gt;INDEX(T_EMP[TERMINATION DATE],ROW($C44)-ROW($C$7))),"NE",IF(NOT(ISERROR(MATCH(AF$7,L_HOLS,0))),"H",IF(INDEX(L_WKNDVAL,WEEKDAY(AF$7,1))=1,"WKND",INDEX(T_LEAVE[LEAVE TYPE],SUMPRODUCT(--(T_LEAVE[EMPLOYEE NAME]=$C44),--(T_LEAVE[START DATE]&lt;=AF$7),--(T_LEAVE[END DATE]&gt;=AF$7),ROW(T_LEAVE[LEAVE TYPE]))-ROW(T_LEAVE[#Headers]))))))),"")</f>
        <v>WKND</v>
      </c>
      <c r="AG44" s="112" t="str">
        <f t="array" ref="AG44">IFERROR(IF(AG$7="","NA",IF(AG$7&lt;INDEX(T_EMP[From Date],ROW($C44)-ROW($C$7)),"NE",IF(AND(INDEX(T_EMP[TERMINATION DATE],ROW($C44)-ROW($C$7))&gt;0,AG$7&gt;INDEX(T_EMP[TERMINATION DATE],ROW($C44)-ROW($C$7))),"NE",IF(NOT(ISERROR(MATCH(AG$7,L_HOLS,0))),"H",IF(INDEX(L_WKNDVAL,WEEKDAY(AG$7,1))=1,"WKND",INDEX(T_LEAVE[LEAVE TYPE],SUMPRODUCT(--(T_LEAVE[EMPLOYEE NAME]=$C44),--(T_LEAVE[START DATE]&lt;=AG$7),--(T_LEAVE[END DATE]&gt;=AG$7),ROW(T_LEAVE[LEAVE TYPE]))-ROW(T_LEAVE[#Headers]))))))),"")</f>
        <v/>
      </c>
      <c r="AH44" s="112" t="str">
        <f t="array" ref="AH44">IFERROR(IF(AH$7="","NA",IF(AH$7&lt;INDEX(T_EMP[From Date],ROW($C44)-ROW($C$7)),"NE",IF(AND(INDEX(T_EMP[TERMINATION DATE],ROW($C44)-ROW($C$7))&gt;0,AH$7&gt;INDEX(T_EMP[TERMINATION DATE],ROW($C44)-ROW($C$7))),"NE",IF(NOT(ISERROR(MATCH(AH$7,L_HOLS,0))),"H",IF(INDEX(L_WKNDVAL,WEEKDAY(AH$7,1))=1,"WKND",INDEX(T_LEAVE[LEAVE TYPE],SUMPRODUCT(--(T_LEAVE[EMPLOYEE NAME]=$C44),--(T_LEAVE[START DATE]&lt;=AH$7),--(T_LEAVE[END DATE]&gt;=AH$7),ROW(T_LEAVE[LEAVE TYPE]))-ROW(T_LEAVE[#Headers]))))))),"")</f>
        <v/>
      </c>
      <c r="AI44" s="87"/>
      <c r="AJ44" s="106">
        <f>IF(OR($C44="",AJ$7=""),"",COUNTIFS($D44:$AH44,AJ$7)*INDEX(T_LEAVETYPE[DAY VALUE],1))</f>
        <v>0</v>
      </c>
      <c r="AK44" s="106">
        <f>IF(OR($C44="",AK$7=""),"",COUNTIFS($D44:$AH44,AK$7)*INDEX(T_LEAVETYPE[DAY VALUE],2))</f>
        <v>0</v>
      </c>
      <c r="AL44" s="106">
        <f>IF(OR($C44="",AL$7=""),"",COUNTIFS($D44:$AH44,AL$7)*INDEX(T_LEAVETYPE[DAY VALUE],3))</f>
        <v>0</v>
      </c>
      <c r="AM44" s="106">
        <f>IF(OR($C44="",AM$7=""),"",COUNTIFS($D44:$AH44,AM$7)*INDEX(T_LEAVETYPE[DAY VALUE],4))</f>
        <v>0</v>
      </c>
      <c r="AN44" s="107">
        <f>IF(OR($C44="",AN$7=""),"",COUNTIFS($D44:$AH44,AN$7)*INDEX(T_LEAVETYPE[DAY VALUE],5))</f>
        <v>0</v>
      </c>
      <c r="AO44" s="113">
        <f t="shared" si="5"/>
        <v>0</v>
      </c>
      <c r="AP44" s="114">
        <f t="shared" si="6"/>
        <v>22</v>
      </c>
    </row>
    <row r="45" spans="3:42" x14ac:dyDescent="0.25">
      <c r="C45" s="104" t="str">
        <f>IFERROR(INDEX(T_EMP[EMPLOYEE NAME],ROW(C45)-ROW($C$7)),"")</f>
        <v>Employee38</v>
      </c>
      <c r="D45" s="115" t="str">
        <f t="array" ref="D45">IFERROR(IF(D$7="","NA",IF(D$7&lt;INDEX(T_EMP[From Date],ROW($C45)-ROW($C$7)),"NE",IF(AND(INDEX(T_EMP[TERMINATION DATE],ROW($C45)-ROW($C$7))&gt;0,D$7&gt;INDEX(T_EMP[TERMINATION DATE],ROW($C45)-ROW($C$7))),"NE",IF(NOT(ISERROR(MATCH(D$7,L_HOLS,0))),"H",IF(INDEX(L_WKNDVAL,WEEKDAY(D$7,1))=1,"WKND",INDEX(T_LEAVE[LEAVE TYPE],SUMPRODUCT(--(T_LEAVE[EMPLOYEE NAME]=$C45),--(T_LEAVE[START DATE]&lt;=D$7),--(T_LEAVE[END DATE]&gt;=D$7),ROW(T_LEAVE[LEAVE TYPE]))-ROW(T_LEAVE[#Headers]))))))),"")</f>
        <v>WKND</v>
      </c>
      <c r="E45" s="112" t="str">
        <f t="array" ref="E45">IFERROR(IF(E$7="","NA",IF(E$7&lt;INDEX(T_EMP[From Date],ROW($C45)-ROW($C$7)),"NE",IF(AND(INDEX(T_EMP[TERMINATION DATE],ROW($C45)-ROW($C$7))&gt;0,E$7&gt;INDEX(T_EMP[TERMINATION DATE],ROW($C45)-ROW($C$7))),"NE",IF(NOT(ISERROR(MATCH(E$7,L_HOLS,0))),"H",IF(INDEX(L_WKNDVAL,WEEKDAY(E$7,1))=1,"WKND",INDEX(T_LEAVE[LEAVE TYPE],SUMPRODUCT(--(T_LEAVE[EMPLOYEE NAME]=$C45),--(T_LEAVE[START DATE]&lt;=E$7),--(T_LEAVE[END DATE]&gt;=E$7),ROW(T_LEAVE[LEAVE TYPE]))-ROW(T_LEAVE[#Headers]))))))),"")</f>
        <v/>
      </c>
      <c r="F45" s="112" t="str">
        <f t="array" ref="F45">IFERROR(IF(F$7="","NA",IF(F$7&lt;INDEX(T_EMP[From Date],ROW($C45)-ROW($C$7)),"NE",IF(AND(INDEX(T_EMP[TERMINATION DATE],ROW($C45)-ROW($C$7))&gt;0,F$7&gt;INDEX(T_EMP[TERMINATION DATE],ROW($C45)-ROW($C$7))),"NE",IF(NOT(ISERROR(MATCH(F$7,L_HOLS,0))),"H",IF(INDEX(L_WKNDVAL,WEEKDAY(F$7,1))=1,"WKND",INDEX(T_LEAVE[LEAVE TYPE],SUMPRODUCT(--(T_LEAVE[EMPLOYEE NAME]=$C45),--(T_LEAVE[START DATE]&lt;=F$7),--(T_LEAVE[END DATE]&gt;=F$7),ROW(T_LEAVE[LEAVE TYPE]))-ROW(T_LEAVE[#Headers]))))))),"")</f>
        <v/>
      </c>
      <c r="G45" s="112" t="str">
        <f t="array" ref="G45">IFERROR(IF(G$7="","NA",IF(G$7&lt;INDEX(T_EMP[From Date],ROW($C45)-ROW($C$7)),"NE",IF(AND(INDEX(T_EMP[TERMINATION DATE],ROW($C45)-ROW($C$7))&gt;0,G$7&gt;INDEX(T_EMP[TERMINATION DATE],ROW($C45)-ROW($C$7))),"NE",IF(NOT(ISERROR(MATCH(G$7,L_HOLS,0))),"H",IF(INDEX(L_WKNDVAL,WEEKDAY(G$7,1))=1,"WKND",INDEX(T_LEAVE[LEAVE TYPE],SUMPRODUCT(--(T_LEAVE[EMPLOYEE NAME]=$C45),--(T_LEAVE[START DATE]&lt;=G$7),--(T_LEAVE[END DATE]&gt;=G$7),ROW(T_LEAVE[LEAVE TYPE]))-ROW(T_LEAVE[#Headers]))))))),"")</f>
        <v/>
      </c>
      <c r="H45" s="112" t="str">
        <f t="array" ref="H45">IFERROR(IF(H$7="","NA",IF(H$7&lt;INDEX(T_EMP[From Date],ROW($C45)-ROW($C$7)),"NE",IF(AND(INDEX(T_EMP[TERMINATION DATE],ROW($C45)-ROW($C$7))&gt;0,H$7&gt;INDEX(T_EMP[TERMINATION DATE],ROW($C45)-ROW($C$7))),"NE",IF(NOT(ISERROR(MATCH(H$7,L_HOLS,0))),"H",IF(INDEX(L_WKNDVAL,WEEKDAY(H$7,1))=1,"WKND",INDEX(T_LEAVE[LEAVE TYPE],SUMPRODUCT(--(T_LEAVE[EMPLOYEE NAME]=$C45),--(T_LEAVE[START DATE]&lt;=H$7),--(T_LEAVE[END DATE]&gt;=H$7),ROW(T_LEAVE[LEAVE TYPE]))-ROW(T_LEAVE[#Headers]))))))),"")</f>
        <v/>
      </c>
      <c r="I45" s="112" t="str">
        <f t="array" ref="I45">IFERROR(IF(I$7="","NA",IF(I$7&lt;INDEX(T_EMP[From Date],ROW($C45)-ROW($C$7)),"NE",IF(AND(INDEX(T_EMP[TERMINATION DATE],ROW($C45)-ROW($C$7))&gt;0,I$7&gt;INDEX(T_EMP[TERMINATION DATE],ROW($C45)-ROW($C$7))),"NE",IF(NOT(ISERROR(MATCH(I$7,L_HOLS,0))),"H",IF(INDEX(L_WKNDVAL,WEEKDAY(I$7,1))=1,"WKND",INDEX(T_LEAVE[LEAVE TYPE],SUMPRODUCT(--(T_LEAVE[EMPLOYEE NAME]=$C45),--(T_LEAVE[START DATE]&lt;=I$7),--(T_LEAVE[END DATE]&gt;=I$7),ROW(T_LEAVE[LEAVE TYPE]))-ROW(T_LEAVE[#Headers]))))))),"")</f>
        <v/>
      </c>
      <c r="J45" s="112" t="str">
        <f t="array" ref="J45">IFERROR(IF(J$7="","NA",IF(J$7&lt;INDEX(T_EMP[From Date],ROW($C45)-ROW($C$7)),"NE",IF(AND(INDEX(T_EMP[TERMINATION DATE],ROW($C45)-ROW($C$7))&gt;0,J$7&gt;INDEX(T_EMP[TERMINATION DATE],ROW($C45)-ROW($C$7))),"NE",IF(NOT(ISERROR(MATCH(J$7,L_HOLS,0))),"H",IF(INDEX(L_WKNDVAL,WEEKDAY(J$7,1))=1,"WKND",INDEX(T_LEAVE[LEAVE TYPE],SUMPRODUCT(--(T_LEAVE[EMPLOYEE NAME]=$C45),--(T_LEAVE[START DATE]&lt;=J$7),--(T_LEAVE[END DATE]&gt;=J$7),ROW(T_LEAVE[LEAVE TYPE]))-ROW(T_LEAVE[#Headers]))))))),"")</f>
        <v>WKND</v>
      </c>
      <c r="K45" s="112" t="str">
        <f t="array" ref="K45">IFERROR(IF(K$7="","NA",IF(K$7&lt;INDEX(T_EMP[From Date],ROW($C45)-ROW($C$7)),"NE",IF(AND(INDEX(T_EMP[TERMINATION DATE],ROW($C45)-ROW($C$7))&gt;0,K$7&gt;INDEX(T_EMP[TERMINATION DATE],ROW($C45)-ROW($C$7))),"NE",IF(NOT(ISERROR(MATCH(K$7,L_HOLS,0))),"H",IF(INDEX(L_WKNDVAL,WEEKDAY(K$7,1))=1,"WKND",INDEX(T_LEAVE[LEAVE TYPE],SUMPRODUCT(--(T_LEAVE[EMPLOYEE NAME]=$C45),--(T_LEAVE[START DATE]&lt;=K$7),--(T_LEAVE[END DATE]&gt;=K$7),ROW(T_LEAVE[LEAVE TYPE]))-ROW(T_LEAVE[#Headers]))))))),"")</f>
        <v>WKND</v>
      </c>
      <c r="L45" s="112" t="str">
        <f t="array" ref="L45">IFERROR(IF(L$7="","NA",IF(L$7&lt;INDEX(T_EMP[From Date],ROW($C45)-ROW($C$7)),"NE",IF(AND(INDEX(T_EMP[TERMINATION DATE],ROW($C45)-ROW($C$7))&gt;0,L$7&gt;INDEX(T_EMP[TERMINATION DATE],ROW($C45)-ROW($C$7))),"NE",IF(NOT(ISERROR(MATCH(L$7,L_HOLS,0))),"H",IF(INDEX(L_WKNDVAL,WEEKDAY(L$7,1))=1,"WKND",INDEX(T_LEAVE[LEAVE TYPE],SUMPRODUCT(--(T_LEAVE[EMPLOYEE NAME]=$C45),--(T_LEAVE[START DATE]&lt;=L$7),--(T_LEAVE[END DATE]&gt;=L$7),ROW(T_LEAVE[LEAVE TYPE]))-ROW(T_LEAVE[#Headers]))))))),"")</f>
        <v/>
      </c>
      <c r="M45" s="112" t="str">
        <f t="array" ref="M45">IFERROR(IF(M$7="","NA",IF(M$7&lt;INDEX(T_EMP[From Date],ROW($C45)-ROW($C$7)),"NE",IF(AND(INDEX(T_EMP[TERMINATION DATE],ROW($C45)-ROW($C$7))&gt;0,M$7&gt;INDEX(T_EMP[TERMINATION DATE],ROW($C45)-ROW($C$7))),"NE",IF(NOT(ISERROR(MATCH(M$7,L_HOLS,0))),"H",IF(INDEX(L_WKNDVAL,WEEKDAY(M$7,1))=1,"WKND",INDEX(T_LEAVE[LEAVE TYPE],SUMPRODUCT(--(T_LEAVE[EMPLOYEE NAME]=$C45),--(T_LEAVE[START DATE]&lt;=M$7),--(T_LEAVE[END DATE]&gt;=M$7),ROW(T_LEAVE[LEAVE TYPE]))-ROW(T_LEAVE[#Headers]))))))),"")</f>
        <v/>
      </c>
      <c r="N45" s="112" t="str">
        <f t="array" ref="N45">IFERROR(IF(N$7="","NA",IF(N$7&lt;INDEX(T_EMP[From Date],ROW($C45)-ROW($C$7)),"NE",IF(AND(INDEX(T_EMP[TERMINATION DATE],ROW($C45)-ROW($C$7))&gt;0,N$7&gt;INDEX(T_EMP[TERMINATION DATE],ROW($C45)-ROW($C$7))),"NE",IF(NOT(ISERROR(MATCH(N$7,L_HOLS,0))),"H",IF(INDEX(L_WKNDVAL,WEEKDAY(N$7,1))=1,"WKND",INDEX(T_LEAVE[LEAVE TYPE],SUMPRODUCT(--(T_LEAVE[EMPLOYEE NAME]=$C45),--(T_LEAVE[START DATE]&lt;=N$7),--(T_LEAVE[END DATE]&gt;=N$7),ROW(T_LEAVE[LEAVE TYPE]))-ROW(T_LEAVE[#Headers]))))))),"")</f>
        <v/>
      </c>
      <c r="O45" s="112" t="str">
        <f t="array" ref="O45">IFERROR(IF(O$7="","NA",IF(O$7&lt;INDEX(T_EMP[From Date],ROW($C45)-ROW($C$7)),"NE",IF(AND(INDEX(T_EMP[TERMINATION DATE],ROW($C45)-ROW($C$7))&gt;0,O$7&gt;INDEX(T_EMP[TERMINATION DATE],ROW($C45)-ROW($C$7))),"NE",IF(NOT(ISERROR(MATCH(O$7,L_HOLS,0))),"H",IF(INDEX(L_WKNDVAL,WEEKDAY(O$7,1))=1,"WKND",INDEX(T_LEAVE[LEAVE TYPE],SUMPRODUCT(--(T_LEAVE[EMPLOYEE NAME]=$C45),--(T_LEAVE[START DATE]&lt;=O$7),--(T_LEAVE[END DATE]&gt;=O$7),ROW(T_LEAVE[LEAVE TYPE]))-ROW(T_LEAVE[#Headers]))))))),"")</f>
        <v/>
      </c>
      <c r="P45" s="112" t="str">
        <f t="array" ref="P45">IFERROR(IF(P$7="","NA",IF(P$7&lt;INDEX(T_EMP[From Date],ROW($C45)-ROW($C$7)),"NE",IF(AND(INDEX(T_EMP[TERMINATION DATE],ROW($C45)-ROW($C$7))&gt;0,P$7&gt;INDEX(T_EMP[TERMINATION DATE],ROW($C45)-ROW($C$7))),"NE",IF(NOT(ISERROR(MATCH(P$7,L_HOLS,0))),"H",IF(INDEX(L_WKNDVAL,WEEKDAY(P$7,1))=1,"WKND",INDEX(T_LEAVE[LEAVE TYPE],SUMPRODUCT(--(T_LEAVE[EMPLOYEE NAME]=$C45),--(T_LEAVE[START DATE]&lt;=P$7),--(T_LEAVE[END DATE]&gt;=P$7),ROW(T_LEAVE[LEAVE TYPE]))-ROW(T_LEAVE[#Headers]))))))),"")</f>
        <v/>
      </c>
      <c r="Q45" s="112" t="str">
        <f t="array" ref="Q45">IFERROR(IF(Q$7="","NA",IF(Q$7&lt;INDEX(T_EMP[From Date],ROW($C45)-ROW($C$7)),"NE",IF(AND(INDEX(T_EMP[TERMINATION DATE],ROW($C45)-ROW($C$7))&gt;0,Q$7&gt;INDEX(T_EMP[TERMINATION DATE],ROW($C45)-ROW($C$7))),"NE",IF(NOT(ISERROR(MATCH(Q$7,L_HOLS,0))),"H",IF(INDEX(L_WKNDVAL,WEEKDAY(Q$7,1))=1,"WKND",INDEX(T_LEAVE[LEAVE TYPE],SUMPRODUCT(--(T_LEAVE[EMPLOYEE NAME]=$C45),--(T_LEAVE[START DATE]&lt;=Q$7),--(T_LEAVE[END DATE]&gt;=Q$7),ROW(T_LEAVE[LEAVE TYPE]))-ROW(T_LEAVE[#Headers]))))))),"")</f>
        <v>WKND</v>
      </c>
      <c r="R45" s="112" t="str">
        <f t="array" ref="R45">IFERROR(IF(R$7="","NA",IF(R$7&lt;INDEX(T_EMP[From Date],ROW($C45)-ROW($C$7)),"NE",IF(AND(INDEX(T_EMP[TERMINATION DATE],ROW($C45)-ROW($C$7))&gt;0,R$7&gt;INDEX(T_EMP[TERMINATION DATE],ROW($C45)-ROW($C$7))),"NE",IF(NOT(ISERROR(MATCH(R$7,L_HOLS,0))),"H",IF(INDEX(L_WKNDVAL,WEEKDAY(R$7,1))=1,"WKND",INDEX(T_LEAVE[LEAVE TYPE],SUMPRODUCT(--(T_LEAVE[EMPLOYEE NAME]=$C45),--(T_LEAVE[START DATE]&lt;=R$7),--(T_LEAVE[END DATE]&gt;=R$7),ROW(T_LEAVE[LEAVE TYPE]))-ROW(T_LEAVE[#Headers]))))))),"")</f>
        <v>WKND</v>
      </c>
      <c r="S45" s="112" t="str">
        <f t="array" ref="S45">IFERROR(IF(S$7="","NA",IF(S$7&lt;INDEX(T_EMP[From Date],ROW($C45)-ROW($C$7)),"NE",IF(AND(INDEX(T_EMP[TERMINATION DATE],ROW($C45)-ROW($C$7))&gt;0,S$7&gt;INDEX(T_EMP[TERMINATION DATE],ROW($C45)-ROW($C$7))),"NE",IF(NOT(ISERROR(MATCH(S$7,L_HOLS,0))),"H",IF(INDEX(L_WKNDVAL,WEEKDAY(S$7,1))=1,"WKND",INDEX(T_LEAVE[LEAVE TYPE],SUMPRODUCT(--(T_LEAVE[EMPLOYEE NAME]=$C45),--(T_LEAVE[START DATE]&lt;=S$7),--(T_LEAVE[END DATE]&gt;=S$7),ROW(T_LEAVE[LEAVE TYPE]))-ROW(T_LEAVE[#Headers]))))))),"")</f>
        <v/>
      </c>
      <c r="T45" s="112" t="str">
        <f t="array" ref="T45">IFERROR(IF(T$7="","NA",IF(T$7&lt;INDEX(T_EMP[From Date],ROW($C45)-ROW($C$7)),"NE",IF(AND(INDEX(T_EMP[TERMINATION DATE],ROW($C45)-ROW($C$7))&gt;0,T$7&gt;INDEX(T_EMP[TERMINATION DATE],ROW($C45)-ROW($C$7))),"NE",IF(NOT(ISERROR(MATCH(T$7,L_HOLS,0))),"H",IF(INDEX(L_WKNDVAL,WEEKDAY(T$7,1))=1,"WKND",INDEX(T_LEAVE[LEAVE TYPE],SUMPRODUCT(--(T_LEAVE[EMPLOYEE NAME]=$C45),--(T_LEAVE[START DATE]&lt;=T$7),--(T_LEAVE[END DATE]&gt;=T$7),ROW(T_LEAVE[LEAVE TYPE]))-ROW(T_LEAVE[#Headers]))))))),"")</f>
        <v/>
      </c>
      <c r="U45" s="112" t="str">
        <f t="array" ref="U45">IFERROR(IF(U$7="","NA",IF(U$7&lt;INDEX(T_EMP[From Date],ROW($C45)-ROW($C$7)),"NE",IF(AND(INDEX(T_EMP[TERMINATION DATE],ROW($C45)-ROW($C$7))&gt;0,U$7&gt;INDEX(T_EMP[TERMINATION DATE],ROW($C45)-ROW($C$7))),"NE",IF(NOT(ISERROR(MATCH(U$7,L_HOLS,0))),"H",IF(INDEX(L_WKNDVAL,WEEKDAY(U$7,1))=1,"WKND",INDEX(T_LEAVE[LEAVE TYPE],SUMPRODUCT(--(T_LEAVE[EMPLOYEE NAME]=$C45),--(T_LEAVE[START DATE]&lt;=U$7),--(T_LEAVE[END DATE]&gt;=U$7),ROW(T_LEAVE[LEAVE TYPE]))-ROW(T_LEAVE[#Headers]))))))),"")</f>
        <v/>
      </c>
      <c r="V45" s="112" t="str">
        <f t="array" ref="V45">IFERROR(IF(V$7="","NA",IF(V$7&lt;INDEX(T_EMP[From Date],ROW($C45)-ROW($C$7)),"NE",IF(AND(INDEX(T_EMP[TERMINATION DATE],ROW($C45)-ROW($C$7))&gt;0,V$7&gt;INDEX(T_EMP[TERMINATION DATE],ROW($C45)-ROW($C$7))),"NE",IF(NOT(ISERROR(MATCH(V$7,L_HOLS,0))),"H",IF(INDEX(L_WKNDVAL,WEEKDAY(V$7,1))=1,"WKND",INDEX(T_LEAVE[LEAVE TYPE],SUMPRODUCT(--(T_LEAVE[EMPLOYEE NAME]=$C45),--(T_LEAVE[START DATE]&lt;=V$7),--(T_LEAVE[END DATE]&gt;=V$7),ROW(T_LEAVE[LEAVE TYPE]))-ROW(T_LEAVE[#Headers]))))))),"")</f>
        <v/>
      </c>
      <c r="W45" s="112" t="str">
        <f t="array" ref="W45">IFERROR(IF(W$7="","NA",IF(W$7&lt;INDEX(T_EMP[From Date],ROW($C45)-ROW($C$7)),"NE",IF(AND(INDEX(T_EMP[TERMINATION DATE],ROW($C45)-ROW($C$7))&gt;0,W$7&gt;INDEX(T_EMP[TERMINATION DATE],ROW($C45)-ROW($C$7))),"NE",IF(NOT(ISERROR(MATCH(W$7,L_HOLS,0))),"H",IF(INDEX(L_WKNDVAL,WEEKDAY(W$7,1))=1,"WKND",INDEX(T_LEAVE[LEAVE TYPE],SUMPRODUCT(--(T_LEAVE[EMPLOYEE NAME]=$C45),--(T_LEAVE[START DATE]&lt;=W$7),--(T_LEAVE[END DATE]&gt;=W$7),ROW(T_LEAVE[LEAVE TYPE]))-ROW(T_LEAVE[#Headers]))))))),"")</f>
        <v/>
      </c>
      <c r="X45" s="112" t="str">
        <f t="array" ref="X45">IFERROR(IF(X$7="","NA",IF(X$7&lt;INDEX(T_EMP[From Date],ROW($C45)-ROW($C$7)),"NE",IF(AND(INDEX(T_EMP[TERMINATION DATE],ROW($C45)-ROW($C$7))&gt;0,X$7&gt;INDEX(T_EMP[TERMINATION DATE],ROW($C45)-ROW($C$7))),"NE",IF(NOT(ISERROR(MATCH(X$7,L_HOLS,0))),"H",IF(INDEX(L_WKNDVAL,WEEKDAY(X$7,1))=1,"WKND",INDEX(T_LEAVE[LEAVE TYPE],SUMPRODUCT(--(T_LEAVE[EMPLOYEE NAME]=$C45),--(T_LEAVE[START DATE]&lt;=X$7),--(T_LEAVE[END DATE]&gt;=X$7),ROW(T_LEAVE[LEAVE TYPE]))-ROW(T_LEAVE[#Headers]))))))),"")</f>
        <v>WKND</v>
      </c>
      <c r="Y45" s="112" t="str">
        <f t="array" ref="Y45">IFERROR(IF(Y$7="","NA",IF(Y$7&lt;INDEX(T_EMP[From Date],ROW($C45)-ROW($C$7)),"NE",IF(AND(INDEX(T_EMP[TERMINATION DATE],ROW($C45)-ROW($C$7))&gt;0,Y$7&gt;INDEX(T_EMP[TERMINATION DATE],ROW($C45)-ROW($C$7))),"NE",IF(NOT(ISERROR(MATCH(Y$7,L_HOLS,0))),"H",IF(INDEX(L_WKNDVAL,WEEKDAY(Y$7,1))=1,"WKND",INDEX(T_LEAVE[LEAVE TYPE],SUMPRODUCT(--(T_LEAVE[EMPLOYEE NAME]=$C45),--(T_LEAVE[START DATE]&lt;=Y$7),--(T_LEAVE[END DATE]&gt;=Y$7),ROW(T_LEAVE[LEAVE TYPE]))-ROW(T_LEAVE[#Headers]))))))),"")</f>
        <v>WKND</v>
      </c>
      <c r="Z45" s="112" t="str">
        <f t="array" ref="Z45">IFERROR(IF(Z$7="","NA",IF(Z$7&lt;INDEX(T_EMP[From Date],ROW($C45)-ROW($C$7)),"NE",IF(AND(INDEX(T_EMP[TERMINATION DATE],ROW($C45)-ROW($C$7))&gt;0,Z$7&gt;INDEX(T_EMP[TERMINATION DATE],ROW($C45)-ROW($C$7))),"NE",IF(NOT(ISERROR(MATCH(Z$7,L_HOLS,0))),"H",IF(INDEX(L_WKNDVAL,WEEKDAY(Z$7,1))=1,"WKND",INDEX(T_LEAVE[LEAVE TYPE],SUMPRODUCT(--(T_LEAVE[EMPLOYEE NAME]=$C45),--(T_LEAVE[START DATE]&lt;=Z$7),--(T_LEAVE[END DATE]&gt;=Z$7),ROW(T_LEAVE[LEAVE TYPE]))-ROW(T_LEAVE[#Headers]))))))),"")</f>
        <v/>
      </c>
      <c r="AA45" s="112" t="str">
        <f t="array" ref="AA45">IFERROR(IF(AA$7="","NA",IF(AA$7&lt;INDEX(T_EMP[From Date],ROW($C45)-ROW($C$7)),"NE",IF(AND(INDEX(T_EMP[TERMINATION DATE],ROW($C45)-ROW($C$7))&gt;0,AA$7&gt;INDEX(T_EMP[TERMINATION DATE],ROW($C45)-ROW($C$7))),"NE",IF(NOT(ISERROR(MATCH(AA$7,L_HOLS,0))),"H",IF(INDEX(L_WKNDVAL,WEEKDAY(AA$7,1))=1,"WKND",INDEX(T_LEAVE[LEAVE TYPE],SUMPRODUCT(--(T_LEAVE[EMPLOYEE NAME]=$C45),--(T_LEAVE[START DATE]&lt;=AA$7),--(T_LEAVE[END DATE]&gt;=AA$7),ROW(T_LEAVE[LEAVE TYPE]))-ROW(T_LEAVE[#Headers]))))))),"")</f>
        <v/>
      </c>
      <c r="AB45" s="112" t="str">
        <f t="array" ref="AB45">IFERROR(IF(AB$7="","NA",IF(AB$7&lt;INDEX(T_EMP[From Date],ROW($C45)-ROW($C$7)),"NE",IF(AND(INDEX(T_EMP[TERMINATION DATE],ROW($C45)-ROW($C$7))&gt;0,AB$7&gt;INDEX(T_EMP[TERMINATION DATE],ROW($C45)-ROW($C$7))),"NE",IF(NOT(ISERROR(MATCH(AB$7,L_HOLS,0))),"H",IF(INDEX(L_WKNDVAL,WEEKDAY(AB$7,1))=1,"WKND",INDEX(T_LEAVE[LEAVE TYPE],SUMPRODUCT(--(T_LEAVE[EMPLOYEE NAME]=$C45),--(T_LEAVE[START DATE]&lt;=AB$7),--(T_LEAVE[END DATE]&gt;=AB$7),ROW(T_LEAVE[LEAVE TYPE]))-ROW(T_LEAVE[#Headers]))))))),"")</f>
        <v/>
      </c>
      <c r="AC45" s="112" t="str">
        <f t="array" ref="AC45">IFERROR(IF(AC$7="","NA",IF(AC$7&lt;INDEX(T_EMP[From Date],ROW($C45)-ROW($C$7)),"NE",IF(AND(INDEX(T_EMP[TERMINATION DATE],ROW($C45)-ROW($C$7))&gt;0,AC$7&gt;INDEX(T_EMP[TERMINATION DATE],ROW($C45)-ROW($C$7))),"NE",IF(NOT(ISERROR(MATCH(AC$7,L_HOLS,0))),"H",IF(INDEX(L_WKNDVAL,WEEKDAY(AC$7,1))=1,"WKND",INDEX(T_LEAVE[LEAVE TYPE],SUMPRODUCT(--(T_LEAVE[EMPLOYEE NAME]=$C45),--(T_LEAVE[START DATE]&lt;=AC$7),--(T_LEAVE[END DATE]&gt;=AC$7),ROW(T_LEAVE[LEAVE TYPE]))-ROW(T_LEAVE[#Headers]))))))),"")</f>
        <v/>
      </c>
      <c r="AD45" s="112" t="str">
        <f t="array" ref="AD45">IFERROR(IF(AD$7="","NA",IF(AD$7&lt;INDEX(T_EMP[From Date],ROW($C45)-ROW($C$7)),"NE",IF(AND(INDEX(T_EMP[TERMINATION DATE],ROW($C45)-ROW($C$7))&gt;0,AD$7&gt;INDEX(T_EMP[TERMINATION DATE],ROW($C45)-ROW($C$7))),"NE",IF(NOT(ISERROR(MATCH(AD$7,L_HOLS,0))),"H",IF(INDEX(L_WKNDVAL,WEEKDAY(AD$7,1))=1,"WKND",INDEX(T_LEAVE[LEAVE TYPE],SUMPRODUCT(--(T_LEAVE[EMPLOYEE NAME]=$C45),--(T_LEAVE[START DATE]&lt;=AD$7),--(T_LEAVE[END DATE]&gt;=AD$7),ROW(T_LEAVE[LEAVE TYPE]))-ROW(T_LEAVE[#Headers]))))))),"")</f>
        <v/>
      </c>
      <c r="AE45" s="112" t="str">
        <f t="array" ref="AE45">IFERROR(IF(AE$7="","NA",IF(AE$7&lt;INDEX(T_EMP[From Date],ROW($C45)-ROW($C$7)),"NE",IF(AND(INDEX(T_EMP[TERMINATION DATE],ROW($C45)-ROW($C$7))&gt;0,AE$7&gt;INDEX(T_EMP[TERMINATION DATE],ROW($C45)-ROW($C$7))),"NE",IF(NOT(ISERROR(MATCH(AE$7,L_HOLS,0))),"H",IF(INDEX(L_WKNDVAL,WEEKDAY(AE$7,1))=1,"WKND",INDEX(T_LEAVE[LEAVE TYPE],SUMPRODUCT(--(T_LEAVE[EMPLOYEE NAME]=$C45),--(T_LEAVE[START DATE]&lt;=AE$7),--(T_LEAVE[END DATE]&gt;=AE$7),ROW(T_LEAVE[LEAVE TYPE]))-ROW(T_LEAVE[#Headers]))))))),"")</f>
        <v>WKND</v>
      </c>
      <c r="AF45" s="112" t="str">
        <f t="array" ref="AF45">IFERROR(IF(AF$7="","NA",IF(AF$7&lt;INDEX(T_EMP[From Date],ROW($C45)-ROW($C$7)),"NE",IF(AND(INDEX(T_EMP[TERMINATION DATE],ROW($C45)-ROW($C$7))&gt;0,AF$7&gt;INDEX(T_EMP[TERMINATION DATE],ROW($C45)-ROW($C$7))),"NE",IF(NOT(ISERROR(MATCH(AF$7,L_HOLS,0))),"H",IF(INDEX(L_WKNDVAL,WEEKDAY(AF$7,1))=1,"WKND",INDEX(T_LEAVE[LEAVE TYPE],SUMPRODUCT(--(T_LEAVE[EMPLOYEE NAME]=$C45),--(T_LEAVE[START DATE]&lt;=AF$7),--(T_LEAVE[END DATE]&gt;=AF$7),ROW(T_LEAVE[LEAVE TYPE]))-ROW(T_LEAVE[#Headers]))))))),"")</f>
        <v>WKND</v>
      </c>
      <c r="AG45" s="112" t="str">
        <f t="array" ref="AG45">IFERROR(IF(AG$7="","NA",IF(AG$7&lt;INDEX(T_EMP[From Date],ROW($C45)-ROW($C$7)),"NE",IF(AND(INDEX(T_EMP[TERMINATION DATE],ROW($C45)-ROW($C$7))&gt;0,AG$7&gt;INDEX(T_EMP[TERMINATION DATE],ROW($C45)-ROW($C$7))),"NE",IF(NOT(ISERROR(MATCH(AG$7,L_HOLS,0))),"H",IF(INDEX(L_WKNDVAL,WEEKDAY(AG$7,1))=1,"WKND",INDEX(T_LEAVE[LEAVE TYPE],SUMPRODUCT(--(T_LEAVE[EMPLOYEE NAME]=$C45),--(T_LEAVE[START DATE]&lt;=AG$7),--(T_LEAVE[END DATE]&gt;=AG$7),ROW(T_LEAVE[LEAVE TYPE]))-ROW(T_LEAVE[#Headers]))))))),"")</f>
        <v/>
      </c>
      <c r="AH45" s="112" t="str">
        <f t="array" ref="AH45">IFERROR(IF(AH$7="","NA",IF(AH$7&lt;INDEX(T_EMP[From Date],ROW($C45)-ROW($C$7)),"NE",IF(AND(INDEX(T_EMP[TERMINATION DATE],ROW($C45)-ROW($C$7))&gt;0,AH$7&gt;INDEX(T_EMP[TERMINATION DATE],ROW($C45)-ROW($C$7))),"NE",IF(NOT(ISERROR(MATCH(AH$7,L_HOLS,0))),"H",IF(INDEX(L_WKNDVAL,WEEKDAY(AH$7,1))=1,"WKND",INDEX(T_LEAVE[LEAVE TYPE],SUMPRODUCT(--(T_LEAVE[EMPLOYEE NAME]=$C45),--(T_LEAVE[START DATE]&lt;=AH$7),--(T_LEAVE[END DATE]&gt;=AH$7),ROW(T_LEAVE[LEAVE TYPE]))-ROW(T_LEAVE[#Headers]))))))),"")</f>
        <v/>
      </c>
      <c r="AI45" s="87"/>
      <c r="AJ45" s="106">
        <f>IF(OR($C45="",AJ$7=""),"",COUNTIFS($D45:$AH45,AJ$7)*INDEX(T_LEAVETYPE[DAY VALUE],1))</f>
        <v>0</v>
      </c>
      <c r="AK45" s="106">
        <f>IF(OR($C45="",AK$7=""),"",COUNTIFS($D45:$AH45,AK$7)*INDEX(T_LEAVETYPE[DAY VALUE],2))</f>
        <v>0</v>
      </c>
      <c r="AL45" s="106">
        <f>IF(OR($C45="",AL$7=""),"",COUNTIFS($D45:$AH45,AL$7)*INDEX(T_LEAVETYPE[DAY VALUE],3))</f>
        <v>0</v>
      </c>
      <c r="AM45" s="106">
        <f>IF(OR($C45="",AM$7=""),"",COUNTIFS($D45:$AH45,AM$7)*INDEX(T_LEAVETYPE[DAY VALUE],4))</f>
        <v>0</v>
      </c>
      <c r="AN45" s="107">
        <f>IF(OR($C45="",AN$7=""),"",COUNTIFS($D45:$AH45,AN$7)*INDEX(T_LEAVETYPE[DAY VALUE],5))</f>
        <v>0</v>
      </c>
      <c r="AO45" s="113">
        <f t="shared" si="5"/>
        <v>0</v>
      </c>
      <c r="AP45" s="114">
        <f t="shared" si="6"/>
        <v>22</v>
      </c>
    </row>
    <row r="46" spans="3:42" x14ac:dyDescent="0.25">
      <c r="C46" s="104" t="str">
        <f>IFERROR(INDEX(T_EMP[EMPLOYEE NAME],ROW(C46)-ROW($C$7)),"")</f>
        <v>Employee39</v>
      </c>
      <c r="D46" s="115" t="str">
        <f t="array" ref="D46">IFERROR(IF(D$7="","NA",IF(D$7&lt;INDEX(T_EMP[From Date],ROW($C46)-ROW($C$7)),"NE",IF(AND(INDEX(T_EMP[TERMINATION DATE],ROW($C46)-ROW($C$7))&gt;0,D$7&gt;INDEX(T_EMP[TERMINATION DATE],ROW($C46)-ROW($C$7))),"NE",IF(NOT(ISERROR(MATCH(D$7,L_HOLS,0))),"H",IF(INDEX(L_WKNDVAL,WEEKDAY(D$7,1))=1,"WKND",INDEX(T_LEAVE[LEAVE TYPE],SUMPRODUCT(--(T_LEAVE[EMPLOYEE NAME]=$C46),--(T_LEAVE[START DATE]&lt;=D$7),--(T_LEAVE[END DATE]&gt;=D$7),ROW(T_LEAVE[LEAVE TYPE]))-ROW(T_LEAVE[#Headers]))))))),"")</f>
        <v>WKND</v>
      </c>
      <c r="E46" s="112" t="str">
        <f t="array" ref="E46">IFERROR(IF(E$7="","NA",IF(E$7&lt;INDEX(T_EMP[From Date],ROW($C46)-ROW($C$7)),"NE",IF(AND(INDEX(T_EMP[TERMINATION DATE],ROW($C46)-ROW($C$7))&gt;0,E$7&gt;INDEX(T_EMP[TERMINATION DATE],ROW($C46)-ROW($C$7))),"NE",IF(NOT(ISERROR(MATCH(E$7,L_HOLS,0))),"H",IF(INDEX(L_WKNDVAL,WEEKDAY(E$7,1))=1,"WKND",INDEX(T_LEAVE[LEAVE TYPE],SUMPRODUCT(--(T_LEAVE[EMPLOYEE NAME]=$C46),--(T_LEAVE[START DATE]&lt;=E$7),--(T_LEAVE[END DATE]&gt;=E$7),ROW(T_LEAVE[LEAVE TYPE]))-ROW(T_LEAVE[#Headers]))))))),"")</f>
        <v/>
      </c>
      <c r="F46" s="112" t="str">
        <f t="array" ref="F46">IFERROR(IF(F$7="","NA",IF(F$7&lt;INDEX(T_EMP[From Date],ROW($C46)-ROW($C$7)),"NE",IF(AND(INDEX(T_EMP[TERMINATION DATE],ROW($C46)-ROW($C$7))&gt;0,F$7&gt;INDEX(T_EMP[TERMINATION DATE],ROW($C46)-ROW($C$7))),"NE",IF(NOT(ISERROR(MATCH(F$7,L_HOLS,0))),"H",IF(INDEX(L_WKNDVAL,WEEKDAY(F$7,1))=1,"WKND",INDEX(T_LEAVE[LEAVE TYPE],SUMPRODUCT(--(T_LEAVE[EMPLOYEE NAME]=$C46),--(T_LEAVE[START DATE]&lt;=F$7),--(T_LEAVE[END DATE]&gt;=F$7),ROW(T_LEAVE[LEAVE TYPE]))-ROW(T_LEAVE[#Headers]))))))),"")</f>
        <v/>
      </c>
      <c r="G46" s="112" t="str">
        <f t="array" ref="G46">IFERROR(IF(G$7="","NA",IF(G$7&lt;INDEX(T_EMP[From Date],ROW($C46)-ROW($C$7)),"NE",IF(AND(INDEX(T_EMP[TERMINATION DATE],ROW($C46)-ROW($C$7))&gt;0,G$7&gt;INDEX(T_EMP[TERMINATION DATE],ROW($C46)-ROW($C$7))),"NE",IF(NOT(ISERROR(MATCH(G$7,L_HOLS,0))),"H",IF(INDEX(L_WKNDVAL,WEEKDAY(G$7,1))=1,"WKND",INDEX(T_LEAVE[LEAVE TYPE],SUMPRODUCT(--(T_LEAVE[EMPLOYEE NAME]=$C46),--(T_LEAVE[START DATE]&lt;=G$7),--(T_LEAVE[END DATE]&gt;=G$7),ROW(T_LEAVE[LEAVE TYPE]))-ROW(T_LEAVE[#Headers]))))))),"")</f>
        <v/>
      </c>
      <c r="H46" s="112" t="str">
        <f t="array" ref="H46">IFERROR(IF(H$7="","NA",IF(H$7&lt;INDEX(T_EMP[From Date],ROW($C46)-ROW($C$7)),"NE",IF(AND(INDEX(T_EMP[TERMINATION DATE],ROW($C46)-ROW($C$7))&gt;0,H$7&gt;INDEX(T_EMP[TERMINATION DATE],ROW($C46)-ROW($C$7))),"NE",IF(NOT(ISERROR(MATCH(H$7,L_HOLS,0))),"H",IF(INDEX(L_WKNDVAL,WEEKDAY(H$7,1))=1,"WKND",INDEX(T_LEAVE[LEAVE TYPE],SUMPRODUCT(--(T_LEAVE[EMPLOYEE NAME]=$C46),--(T_LEAVE[START DATE]&lt;=H$7),--(T_LEAVE[END DATE]&gt;=H$7),ROW(T_LEAVE[LEAVE TYPE]))-ROW(T_LEAVE[#Headers]))))))),"")</f>
        <v/>
      </c>
      <c r="I46" s="112" t="str">
        <f t="array" ref="I46">IFERROR(IF(I$7="","NA",IF(I$7&lt;INDEX(T_EMP[From Date],ROW($C46)-ROW($C$7)),"NE",IF(AND(INDEX(T_EMP[TERMINATION DATE],ROW($C46)-ROW($C$7))&gt;0,I$7&gt;INDEX(T_EMP[TERMINATION DATE],ROW($C46)-ROW($C$7))),"NE",IF(NOT(ISERROR(MATCH(I$7,L_HOLS,0))),"H",IF(INDEX(L_WKNDVAL,WEEKDAY(I$7,1))=1,"WKND",INDEX(T_LEAVE[LEAVE TYPE],SUMPRODUCT(--(T_LEAVE[EMPLOYEE NAME]=$C46),--(T_LEAVE[START DATE]&lt;=I$7),--(T_LEAVE[END DATE]&gt;=I$7),ROW(T_LEAVE[LEAVE TYPE]))-ROW(T_LEAVE[#Headers]))))))),"")</f>
        <v/>
      </c>
      <c r="J46" s="112" t="str">
        <f t="array" ref="J46">IFERROR(IF(J$7="","NA",IF(J$7&lt;INDEX(T_EMP[From Date],ROW($C46)-ROW($C$7)),"NE",IF(AND(INDEX(T_EMP[TERMINATION DATE],ROW($C46)-ROW($C$7))&gt;0,J$7&gt;INDEX(T_EMP[TERMINATION DATE],ROW($C46)-ROW($C$7))),"NE",IF(NOT(ISERROR(MATCH(J$7,L_HOLS,0))),"H",IF(INDEX(L_WKNDVAL,WEEKDAY(J$7,1))=1,"WKND",INDEX(T_LEAVE[LEAVE TYPE],SUMPRODUCT(--(T_LEAVE[EMPLOYEE NAME]=$C46),--(T_LEAVE[START DATE]&lt;=J$7),--(T_LEAVE[END DATE]&gt;=J$7),ROW(T_LEAVE[LEAVE TYPE]))-ROW(T_LEAVE[#Headers]))))))),"")</f>
        <v>WKND</v>
      </c>
      <c r="K46" s="112" t="str">
        <f t="array" ref="K46">IFERROR(IF(K$7="","NA",IF(K$7&lt;INDEX(T_EMP[From Date],ROW($C46)-ROW($C$7)),"NE",IF(AND(INDEX(T_EMP[TERMINATION DATE],ROW($C46)-ROW($C$7))&gt;0,K$7&gt;INDEX(T_EMP[TERMINATION DATE],ROW($C46)-ROW($C$7))),"NE",IF(NOT(ISERROR(MATCH(K$7,L_HOLS,0))),"H",IF(INDEX(L_WKNDVAL,WEEKDAY(K$7,1))=1,"WKND",INDEX(T_LEAVE[LEAVE TYPE],SUMPRODUCT(--(T_LEAVE[EMPLOYEE NAME]=$C46),--(T_LEAVE[START DATE]&lt;=K$7),--(T_LEAVE[END DATE]&gt;=K$7),ROW(T_LEAVE[LEAVE TYPE]))-ROW(T_LEAVE[#Headers]))))))),"")</f>
        <v>WKND</v>
      </c>
      <c r="L46" s="112" t="str">
        <f t="array" ref="L46">IFERROR(IF(L$7="","NA",IF(L$7&lt;INDEX(T_EMP[From Date],ROW($C46)-ROW($C$7)),"NE",IF(AND(INDEX(T_EMP[TERMINATION DATE],ROW($C46)-ROW($C$7))&gt;0,L$7&gt;INDEX(T_EMP[TERMINATION DATE],ROW($C46)-ROW($C$7))),"NE",IF(NOT(ISERROR(MATCH(L$7,L_HOLS,0))),"H",IF(INDEX(L_WKNDVAL,WEEKDAY(L$7,1))=1,"WKND",INDEX(T_LEAVE[LEAVE TYPE],SUMPRODUCT(--(T_LEAVE[EMPLOYEE NAME]=$C46),--(T_LEAVE[START DATE]&lt;=L$7),--(T_LEAVE[END DATE]&gt;=L$7),ROW(T_LEAVE[LEAVE TYPE]))-ROW(T_LEAVE[#Headers]))))))),"")</f>
        <v/>
      </c>
      <c r="M46" s="112" t="str">
        <f t="array" ref="M46">IFERROR(IF(M$7="","NA",IF(M$7&lt;INDEX(T_EMP[From Date],ROW($C46)-ROW($C$7)),"NE",IF(AND(INDEX(T_EMP[TERMINATION DATE],ROW($C46)-ROW($C$7))&gt;0,M$7&gt;INDEX(T_EMP[TERMINATION DATE],ROW($C46)-ROW($C$7))),"NE",IF(NOT(ISERROR(MATCH(M$7,L_HOLS,0))),"H",IF(INDEX(L_WKNDVAL,WEEKDAY(M$7,1))=1,"WKND",INDEX(T_LEAVE[LEAVE TYPE],SUMPRODUCT(--(T_LEAVE[EMPLOYEE NAME]=$C46),--(T_LEAVE[START DATE]&lt;=M$7),--(T_LEAVE[END DATE]&gt;=M$7),ROW(T_LEAVE[LEAVE TYPE]))-ROW(T_LEAVE[#Headers]))))))),"")</f>
        <v/>
      </c>
      <c r="N46" s="112" t="str">
        <f t="array" ref="N46">IFERROR(IF(N$7="","NA",IF(N$7&lt;INDEX(T_EMP[From Date],ROW($C46)-ROW($C$7)),"NE",IF(AND(INDEX(T_EMP[TERMINATION DATE],ROW($C46)-ROW($C$7))&gt;0,N$7&gt;INDEX(T_EMP[TERMINATION DATE],ROW($C46)-ROW($C$7))),"NE",IF(NOT(ISERROR(MATCH(N$7,L_HOLS,0))),"H",IF(INDEX(L_WKNDVAL,WEEKDAY(N$7,1))=1,"WKND",INDEX(T_LEAVE[LEAVE TYPE],SUMPRODUCT(--(T_LEAVE[EMPLOYEE NAME]=$C46),--(T_LEAVE[START DATE]&lt;=N$7),--(T_LEAVE[END DATE]&gt;=N$7),ROW(T_LEAVE[LEAVE TYPE]))-ROW(T_LEAVE[#Headers]))))))),"")</f>
        <v/>
      </c>
      <c r="O46" s="112" t="str">
        <f t="array" ref="O46">IFERROR(IF(O$7="","NA",IF(O$7&lt;INDEX(T_EMP[From Date],ROW($C46)-ROW($C$7)),"NE",IF(AND(INDEX(T_EMP[TERMINATION DATE],ROW($C46)-ROW($C$7))&gt;0,O$7&gt;INDEX(T_EMP[TERMINATION DATE],ROW($C46)-ROW($C$7))),"NE",IF(NOT(ISERROR(MATCH(O$7,L_HOLS,0))),"H",IF(INDEX(L_WKNDVAL,WEEKDAY(O$7,1))=1,"WKND",INDEX(T_LEAVE[LEAVE TYPE],SUMPRODUCT(--(T_LEAVE[EMPLOYEE NAME]=$C46),--(T_LEAVE[START DATE]&lt;=O$7),--(T_LEAVE[END DATE]&gt;=O$7),ROW(T_LEAVE[LEAVE TYPE]))-ROW(T_LEAVE[#Headers]))))))),"")</f>
        <v/>
      </c>
      <c r="P46" s="112" t="str">
        <f t="array" ref="P46">IFERROR(IF(P$7="","NA",IF(P$7&lt;INDEX(T_EMP[From Date],ROW($C46)-ROW($C$7)),"NE",IF(AND(INDEX(T_EMP[TERMINATION DATE],ROW($C46)-ROW($C$7))&gt;0,P$7&gt;INDEX(T_EMP[TERMINATION DATE],ROW($C46)-ROW($C$7))),"NE",IF(NOT(ISERROR(MATCH(P$7,L_HOLS,0))),"H",IF(INDEX(L_WKNDVAL,WEEKDAY(P$7,1))=1,"WKND",INDEX(T_LEAVE[LEAVE TYPE],SUMPRODUCT(--(T_LEAVE[EMPLOYEE NAME]=$C46),--(T_LEAVE[START DATE]&lt;=P$7),--(T_LEAVE[END DATE]&gt;=P$7),ROW(T_LEAVE[LEAVE TYPE]))-ROW(T_LEAVE[#Headers]))))))),"")</f>
        <v/>
      </c>
      <c r="Q46" s="112" t="str">
        <f t="array" ref="Q46">IFERROR(IF(Q$7="","NA",IF(Q$7&lt;INDEX(T_EMP[From Date],ROW($C46)-ROW($C$7)),"NE",IF(AND(INDEX(T_EMP[TERMINATION DATE],ROW($C46)-ROW($C$7))&gt;0,Q$7&gt;INDEX(T_EMP[TERMINATION DATE],ROW($C46)-ROW($C$7))),"NE",IF(NOT(ISERROR(MATCH(Q$7,L_HOLS,0))),"H",IF(INDEX(L_WKNDVAL,WEEKDAY(Q$7,1))=1,"WKND",INDEX(T_LEAVE[LEAVE TYPE],SUMPRODUCT(--(T_LEAVE[EMPLOYEE NAME]=$C46),--(T_LEAVE[START DATE]&lt;=Q$7),--(T_LEAVE[END DATE]&gt;=Q$7),ROW(T_LEAVE[LEAVE TYPE]))-ROW(T_LEAVE[#Headers]))))))),"")</f>
        <v>WKND</v>
      </c>
      <c r="R46" s="112" t="str">
        <f t="array" ref="R46">IFERROR(IF(R$7="","NA",IF(R$7&lt;INDEX(T_EMP[From Date],ROW($C46)-ROW($C$7)),"NE",IF(AND(INDEX(T_EMP[TERMINATION DATE],ROW($C46)-ROW($C$7))&gt;0,R$7&gt;INDEX(T_EMP[TERMINATION DATE],ROW($C46)-ROW($C$7))),"NE",IF(NOT(ISERROR(MATCH(R$7,L_HOLS,0))),"H",IF(INDEX(L_WKNDVAL,WEEKDAY(R$7,1))=1,"WKND",INDEX(T_LEAVE[LEAVE TYPE],SUMPRODUCT(--(T_LEAVE[EMPLOYEE NAME]=$C46),--(T_LEAVE[START DATE]&lt;=R$7),--(T_LEAVE[END DATE]&gt;=R$7),ROW(T_LEAVE[LEAVE TYPE]))-ROW(T_LEAVE[#Headers]))))))),"")</f>
        <v>WKND</v>
      </c>
      <c r="S46" s="112" t="str">
        <f t="array" ref="S46">IFERROR(IF(S$7="","NA",IF(S$7&lt;INDEX(T_EMP[From Date],ROW($C46)-ROW($C$7)),"NE",IF(AND(INDEX(T_EMP[TERMINATION DATE],ROW($C46)-ROW($C$7))&gt;0,S$7&gt;INDEX(T_EMP[TERMINATION DATE],ROW($C46)-ROW($C$7))),"NE",IF(NOT(ISERROR(MATCH(S$7,L_HOLS,0))),"H",IF(INDEX(L_WKNDVAL,WEEKDAY(S$7,1))=1,"WKND",INDEX(T_LEAVE[LEAVE TYPE],SUMPRODUCT(--(T_LEAVE[EMPLOYEE NAME]=$C46),--(T_LEAVE[START DATE]&lt;=S$7),--(T_LEAVE[END DATE]&gt;=S$7),ROW(T_LEAVE[LEAVE TYPE]))-ROW(T_LEAVE[#Headers]))))))),"")</f>
        <v/>
      </c>
      <c r="T46" s="112" t="str">
        <f t="array" ref="T46">IFERROR(IF(T$7="","NA",IF(T$7&lt;INDEX(T_EMP[From Date],ROW($C46)-ROW($C$7)),"NE",IF(AND(INDEX(T_EMP[TERMINATION DATE],ROW($C46)-ROW($C$7))&gt;0,T$7&gt;INDEX(T_EMP[TERMINATION DATE],ROW($C46)-ROW($C$7))),"NE",IF(NOT(ISERROR(MATCH(T$7,L_HOLS,0))),"H",IF(INDEX(L_WKNDVAL,WEEKDAY(T$7,1))=1,"WKND",INDEX(T_LEAVE[LEAVE TYPE],SUMPRODUCT(--(T_LEAVE[EMPLOYEE NAME]=$C46),--(T_LEAVE[START DATE]&lt;=T$7),--(T_LEAVE[END DATE]&gt;=T$7),ROW(T_LEAVE[LEAVE TYPE]))-ROW(T_LEAVE[#Headers]))))))),"")</f>
        <v/>
      </c>
      <c r="U46" s="112" t="str">
        <f t="array" ref="U46">IFERROR(IF(U$7="","NA",IF(U$7&lt;INDEX(T_EMP[From Date],ROW($C46)-ROW($C$7)),"NE",IF(AND(INDEX(T_EMP[TERMINATION DATE],ROW($C46)-ROW($C$7))&gt;0,U$7&gt;INDEX(T_EMP[TERMINATION DATE],ROW($C46)-ROW($C$7))),"NE",IF(NOT(ISERROR(MATCH(U$7,L_HOLS,0))),"H",IF(INDEX(L_WKNDVAL,WEEKDAY(U$7,1))=1,"WKND",INDEX(T_LEAVE[LEAVE TYPE],SUMPRODUCT(--(T_LEAVE[EMPLOYEE NAME]=$C46),--(T_LEAVE[START DATE]&lt;=U$7),--(T_LEAVE[END DATE]&gt;=U$7),ROW(T_LEAVE[LEAVE TYPE]))-ROW(T_LEAVE[#Headers]))))))),"")</f>
        <v/>
      </c>
      <c r="V46" s="112" t="str">
        <f t="array" ref="V46">IFERROR(IF(V$7="","NA",IF(V$7&lt;INDEX(T_EMP[From Date],ROW($C46)-ROW($C$7)),"NE",IF(AND(INDEX(T_EMP[TERMINATION DATE],ROW($C46)-ROW($C$7))&gt;0,V$7&gt;INDEX(T_EMP[TERMINATION DATE],ROW($C46)-ROW($C$7))),"NE",IF(NOT(ISERROR(MATCH(V$7,L_HOLS,0))),"H",IF(INDEX(L_WKNDVAL,WEEKDAY(V$7,1))=1,"WKND",INDEX(T_LEAVE[LEAVE TYPE],SUMPRODUCT(--(T_LEAVE[EMPLOYEE NAME]=$C46),--(T_LEAVE[START DATE]&lt;=V$7),--(T_LEAVE[END DATE]&gt;=V$7),ROW(T_LEAVE[LEAVE TYPE]))-ROW(T_LEAVE[#Headers]))))))),"")</f>
        <v/>
      </c>
      <c r="W46" s="112" t="str">
        <f t="array" ref="W46">IFERROR(IF(W$7="","NA",IF(W$7&lt;INDEX(T_EMP[From Date],ROW($C46)-ROW($C$7)),"NE",IF(AND(INDEX(T_EMP[TERMINATION DATE],ROW($C46)-ROW($C$7))&gt;0,W$7&gt;INDEX(T_EMP[TERMINATION DATE],ROW($C46)-ROW($C$7))),"NE",IF(NOT(ISERROR(MATCH(W$7,L_HOLS,0))),"H",IF(INDEX(L_WKNDVAL,WEEKDAY(W$7,1))=1,"WKND",INDEX(T_LEAVE[LEAVE TYPE],SUMPRODUCT(--(T_LEAVE[EMPLOYEE NAME]=$C46),--(T_LEAVE[START DATE]&lt;=W$7),--(T_LEAVE[END DATE]&gt;=W$7),ROW(T_LEAVE[LEAVE TYPE]))-ROW(T_LEAVE[#Headers]))))))),"")</f>
        <v/>
      </c>
      <c r="X46" s="112" t="str">
        <f t="array" ref="X46">IFERROR(IF(X$7="","NA",IF(X$7&lt;INDEX(T_EMP[From Date],ROW($C46)-ROW($C$7)),"NE",IF(AND(INDEX(T_EMP[TERMINATION DATE],ROW($C46)-ROW($C$7))&gt;0,X$7&gt;INDEX(T_EMP[TERMINATION DATE],ROW($C46)-ROW($C$7))),"NE",IF(NOT(ISERROR(MATCH(X$7,L_HOLS,0))),"H",IF(INDEX(L_WKNDVAL,WEEKDAY(X$7,1))=1,"WKND",INDEX(T_LEAVE[LEAVE TYPE],SUMPRODUCT(--(T_LEAVE[EMPLOYEE NAME]=$C46),--(T_LEAVE[START DATE]&lt;=X$7),--(T_LEAVE[END DATE]&gt;=X$7),ROW(T_LEAVE[LEAVE TYPE]))-ROW(T_LEAVE[#Headers]))))))),"")</f>
        <v>WKND</v>
      </c>
      <c r="Y46" s="112" t="str">
        <f t="array" ref="Y46">IFERROR(IF(Y$7="","NA",IF(Y$7&lt;INDEX(T_EMP[From Date],ROW($C46)-ROW($C$7)),"NE",IF(AND(INDEX(T_EMP[TERMINATION DATE],ROW($C46)-ROW($C$7))&gt;0,Y$7&gt;INDEX(T_EMP[TERMINATION DATE],ROW($C46)-ROW($C$7))),"NE",IF(NOT(ISERROR(MATCH(Y$7,L_HOLS,0))),"H",IF(INDEX(L_WKNDVAL,WEEKDAY(Y$7,1))=1,"WKND",INDEX(T_LEAVE[LEAVE TYPE],SUMPRODUCT(--(T_LEAVE[EMPLOYEE NAME]=$C46),--(T_LEAVE[START DATE]&lt;=Y$7),--(T_LEAVE[END DATE]&gt;=Y$7),ROW(T_LEAVE[LEAVE TYPE]))-ROW(T_LEAVE[#Headers]))))))),"")</f>
        <v>WKND</v>
      </c>
      <c r="Z46" s="112" t="str">
        <f t="array" ref="Z46">IFERROR(IF(Z$7="","NA",IF(Z$7&lt;INDEX(T_EMP[From Date],ROW($C46)-ROW($C$7)),"NE",IF(AND(INDEX(T_EMP[TERMINATION DATE],ROW($C46)-ROW($C$7))&gt;0,Z$7&gt;INDEX(T_EMP[TERMINATION DATE],ROW($C46)-ROW($C$7))),"NE",IF(NOT(ISERROR(MATCH(Z$7,L_HOLS,0))),"H",IF(INDEX(L_WKNDVAL,WEEKDAY(Z$7,1))=1,"WKND",INDEX(T_LEAVE[LEAVE TYPE],SUMPRODUCT(--(T_LEAVE[EMPLOYEE NAME]=$C46),--(T_LEAVE[START DATE]&lt;=Z$7),--(T_LEAVE[END DATE]&gt;=Z$7),ROW(T_LEAVE[LEAVE TYPE]))-ROW(T_LEAVE[#Headers]))))))),"")</f>
        <v/>
      </c>
      <c r="AA46" s="112" t="str">
        <f t="array" ref="AA46">IFERROR(IF(AA$7="","NA",IF(AA$7&lt;INDEX(T_EMP[From Date],ROW($C46)-ROW($C$7)),"NE",IF(AND(INDEX(T_EMP[TERMINATION DATE],ROW($C46)-ROW($C$7))&gt;0,AA$7&gt;INDEX(T_EMP[TERMINATION DATE],ROW($C46)-ROW($C$7))),"NE",IF(NOT(ISERROR(MATCH(AA$7,L_HOLS,0))),"H",IF(INDEX(L_WKNDVAL,WEEKDAY(AA$7,1))=1,"WKND",INDEX(T_LEAVE[LEAVE TYPE],SUMPRODUCT(--(T_LEAVE[EMPLOYEE NAME]=$C46),--(T_LEAVE[START DATE]&lt;=AA$7),--(T_LEAVE[END DATE]&gt;=AA$7),ROW(T_LEAVE[LEAVE TYPE]))-ROW(T_LEAVE[#Headers]))))))),"")</f>
        <v/>
      </c>
      <c r="AB46" s="112" t="str">
        <f t="array" ref="AB46">IFERROR(IF(AB$7="","NA",IF(AB$7&lt;INDEX(T_EMP[From Date],ROW($C46)-ROW($C$7)),"NE",IF(AND(INDEX(T_EMP[TERMINATION DATE],ROW($C46)-ROW($C$7))&gt;0,AB$7&gt;INDEX(T_EMP[TERMINATION DATE],ROW($C46)-ROW($C$7))),"NE",IF(NOT(ISERROR(MATCH(AB$7,L_HOLS,0))),"H",IF(INDEX(L_WKNDVAL,WEEKDAY(AB$7,1))=1,"WKND",INDEX(T_LEAVE[LEAVE TYPE],SUMPRODUCT(--(T_LEAVE[EMPLOYEE NAME]=$C46),--(T_LEAVE[START DATE]&lt;=AB$7),--(T_LEAVE[END DATE]&gt;=AB$7),ROW(T_LEAVE[LEAVE TYPE]))-ROW(T_LEAVE[#Headers]))))))),"")</f>
        <v/>
      </c>
      <c r="AC46" s="112" t="str">
        <f t="array" ref="AC46">IFERROR(IF(AC$7="","NA",IF(AC$7&lt;INDEX(T_EMP[From Date],ROW($C46)-ROW($C$7)),"NE",IF(AND(INDEX(T_EMP[TERMINATION DATE],ROW($C46)-ROW($C$7))&gt;0,AC$7&gt;INDEX(T_EMP[TERMINATION DATE],ROW($C46)-ROW($C$7))),"NE",IF(NOT(ISERROR(MATCH(AC$7,L_HOLS,0))),"H",IF(INDEX(L_WKNDVAL,WEEKDAY(AC$7,1))=1,"WKND",INDEX(T_LEAVE[LEAVE TYPE],SUMPRODUCT(--(T_LEAVE[EMPLOYEE NAME]=$C46),--(T_LEAVE[START DATE]&lt;=AC$7),--(T_LEAVE[END DATE]&gt;=AC$7),ROW(T_LEAVE[LEAVE TYPE]))-ROW(T_LEAVE[#Headers]))))))),"")</f>
        <v/>
      </c>
      <c r="AD46" s="112" t="str">
        <f t="array" ref="AD46">IFERROR(IF(AD$7="","NA",IF(AD$7&lt;INDEX(T_EMP[From Date],ROW($C46)-ROW($C$7)),"NE",IF(AND(INDEX(T_EMP[TERMINATION DATE],ROW($C46)-ROW($C$7))&gt;0,AD$7&gt;INDEX(T_EMP[TERMINATION DATE],ROW($C46)-ROW($C$7))),"NE",IF(NOT(ISERROR(MATCH(AD$7,L_HOLS,0))),"H",IF(INDEX(L_WKNDVAL,WEEKDAY(AD$7,1))=1,"WKND",INDEX(T_LEAVE[LEAVE TYPE],SUMPRODUCT(--(T_LEAVE[EMPLOYEE NAME]=$C46),--(T_LEAVE[START DATE]&lt;=AD$7),--(T_LEAVE[END DATE]&gt;=AD$7),ROW(T_LEAVE[LEAVE TYPE]))-ROW(T_LEAVE[#Headers]))))))),"")</f>
        <v/>
      </c>
      <c r="AE46" s="112" t="str">
        <f t="array" ref="AE46">IFERROR(IF(AE$7="","NA",IF(AE$7&lt;INDEX(T_EMP[From Date],ROW($C46)-ROW($C$7)),"NE",IF(AND(INDEX(T_EMP[TERMINATION DATE],ROW($C46)-ROW($C$7))&gt;0,AE$7&gt;INDEX(T_EMP[TERMINATION DATE],ROW($C46)-ROW($C$7))),"NE",IF(NOT(ISERROR(MATCH(AE$7,L_HOLS,0))),"H",IF(INDEX(L_WKNDVAL,WEEKDAY(AE$7,1))=1,"WKND",INDEX(T_LEAVE[LEAVE TYPE],SUMPRODUCT(--(T_LEAVE[EMPLOYEE NAME]=$C46),--(T_LEAVE[START DATE]&lt;=AE$7),--(T_LEAVE[END DATE]&gt;=AE$7),ROW(T_LEAVE[LEAVE TYPE]))-ROW(T_LEAVE[#Headers]))))))),"")</f>
        <v>WKND</v>
      </c>
      <c r="AF46" s="112" t="str">
        <f t="array" ref="AF46">IFERROR(IF(AF$7="","NA",IF(AF$7&lt;INDEX(T_EMP[From Date],ROW($C46)-ROW($C$7)),"NE",IF(AND(INDEX(T_EMP[TERMINATION DATE],ROW($C46)-ROW($C$7))&gt;0,AF$7&gt;INDEX(T_EMP[TERMINATION DATE],ROW($C46)-ROW($C$7))),"NE",IF(NOT(ISERROR(MATCH(AF$7,L_HOLS,0))),"H",IF(INDEX(L_WKNDVAL,WEEKDAY(AF$7,1))=1,"WKND",INDEX(T_LEAVE[LEAVE TYPE],SUMPRODUCT(--(T_LEAVE[EMPLOYEE NAME]=$C46),--(T_LEAVE[START DATE]&lt;=AF$7),--(T_LEAVE[END DATE]&gt;=AF$7),ROW(T_LEAVE[LEAVE TYPE]))-ROW(T_LEAVE[#Headers]))))))),"")</f>
        <v>WKND</v>
      </c>
      <c r="AG46" s="112" t="str">
        <f t="array" ref="AG46">IFERROR(IF(AG$7="","NA",IF(AG$7&lt;INDEX(T_EMP[From Date],ROW($C46)-ROW($C$7)),"NE",IF(AND(INDEX(T_EMP[TERMINATION DATE],ROW($C46)-ROW($C$7))&gt;0,AG$7&gt;INDEX(T_EMP[TERMINATION DATE],ROW($C46)-ROW($C$7))),"NE",IF(NOT(ISERROR(MATCH(AG$7,L_HOLS,0))),"H",IF(INDEX(L_WKNDVAL,WEEKDAY(AG$7,1))=1,"WKND",INDEX(T_LEAVE[LEAVE TYPE],SUMPRODUCT(--(T_LEAVE[EMPLOYEE NAME]=$C46),--(T_LEAVE[START DATE]&lt;=AG$7),--(T_LEAVE[END DATE]&gt;=AG$7),ROW(T_LEAVE[LEAVE TYPE]))-ROW(T_LEAVE[#Headers]))))))),"")</f>
        <v/>
      </c>
      <c r="AH46" s="112" t="str">
        <f t="array" ref="AH46">IFERROR(IF(AH$7="","NA",IF(AH$7&lt;INDEX(T_EMP[From Date],ROW($C46)-ROW($C$7)),"NE",IF(AND(INDEX(T_EMP[TERMINATION DATE],ROW($C46)-ROW($C$7))&gt;0,AH$7&gt;INDEX(T_EMP[TERMINATION DATE],ROW($C46)-ROW($C$7))),"NE",IF(NOT(ISERROR(MATCH(AH$7,L_HOLS,0))),"H",IF(INDEX(L_WKNDVAL,WEEKDAY(AH$7,1))=1,"WKND",INDEX(T_LEAVE[LEAVE TYPE],SUMPRODUCT(--(T_LEAVE[EMPLOYEE NAME]=$C46),--(T_LEAVE[START DATE]&lt;=AH$7),--(T_LEAVE[END DATE]&gt;=AH$7),ROW(T_LEAVE[LEAVE TYPE]))-ROW(T_LEAVE[#Headers]))))))),"")</f>
        <v/>
      </c>
      <c r="AI46" s="87"/>
      <c r="AJ46" s="106">
        <f>IF(OR($C46="",AJ$7=""),"",COUNTIFS($D46:$AH46,AJ$7)*INDEX(T_LEAVETYPE[DAY VALUE],1))</f>
        <v>0</v>
      </c>
      <c r="AK46" s="106">
        <f>IF(OR($C46="",AK$7=""),"",COUNTIFS($D46:$AH46,AK$7)*INDEX(T_LEAVETYPE[DAY VALUE],2))</f>
        <v>0</v>
      </c>
      <c r="AL46" s="106">
        <f>IF(OR($C46="",AL$7=""),"",COUNTIFS($D46:$AH46,AL$7)*INDEX(T_LEAVETYPE[DAY VALUE],3))</f>
        <v>0</v>
      </c>
      <c r="AM46" s="106">
        <f>IF(OR($C46="",AM$7=""),"",COUNTIFS($D46:$AH46,AM$7)*INDEX(T_LEAVETYPE[DAY VALUE],4))</f>
        <v>0</v>
      </c>
      <c r="AN46" s="107">
        <f>IF(OR($C46="",AN$7=""),"",COUNTIFS($D46:$AH46,AN$7)*INDEX(T_LEAVETYPE[DAY VALUE],5))</f>
        <v>0</v>
      </c>
      <c r="AO46" s="113">
        <f t="shared" si="5"/>
        <v>0</v>
      </c>
      <c r="AP46" s="114">
        <f t="shared" si="6"/>
        <v>22</v>
      </c>
    </row>
    <row r="47" spans="3:42" x14ac:dyDescent="0.25">
      <c r="C47" s="104" t="str">
        <f>IFERROR(INDEX(T_EMP[EMPLOYEE NAME],ROW(C47)-ROW($C$7)),"")</f>
        <v>Employee40</v>
      </c>
      <c r="D47" s="115" t="str">
        <f t="array" ref="D47">IFERROR(IF(D$7="","NA",IF(D$7&lt;INDEX(T_EMP[From Date],ROW($C47)-ROW($C$7)),"NE",IF(AND(INDEX(T_EMP[TERMINATION DATE],ROW($C47)-ROW($C$7))&gt;0,D$7&gt;INDEX(T_EMP[TERMINATION DATE],ROW($C47)-ROW($C$7))),"NE",IF(NOT(ISERROR(MATCH(D$7,L_HOLS,0))),"H",IF(INDEX(L_WKNDVAL,WEEKDAY(D$7,1))=1,"WKND",INDEX(T_LEAVE[LEAVE TYPE],SUMPRODUCT(--(T_LEAVE[EMPLOYEE NAME]=$C47),--(T_LEAVE[START DATE]&lt;=D$7),--(T_LEAVE[END DATE]&gt;=D$7),ROW(T_LEAVE[LEAVE TYPE]))-ROW(T_LEAVE[#Headers]))))))),"")</f>
        <v>WKND</v>
      </c>
      <c r="E47" s="112" t="str">
        <f t="array" ref="E47">IFERROR(IF(E$7="","NA",IF(E$7&lt;INDEX(T_EMP[From Date],ROW($C47)-ROW($C$7)),"NE",IF(AND(INDEX(T_EMP[TERMINATION DATE],ROW($C47)-ROW($C$7))&gt;0,E$7&gt;INDEX(T_EMP[TERMINATION DATE],ROW($C47)-ROW($C$7))),"NE",IF(NOT(ISERROR(MATCH(E$7,L_HOLS,0))),"H",IF(INDEX(L_WKNDVAL,WEEKDAY(E$7,1))=1,"WKND",INDEX(T_LEAVE[LEAVE TYPE],SUMPRODUCT(--(T_LEAVE[EMPLOYEE NAME]=$C47),--(T_LEAVE[START DATE]&lt;=E$7),--(T_LEAVE[END DATE]&gt;=E$7),ROW(T_LEAVE[LEAVE TYPE]))-ROW(T_LEAVE[#Headers]))))))),"")</f>
        <v/>
      </c>
      <c r="F47" s="112" t="str">
        <f t="array" ref="F47">IFERROR(IF(F$7="","NA",IF(F$7&lt;INDEX(T_EMP[From Date],ROW($C47)-ROW($C$7)),"NE",IF(AND(INDEX(T_EMP[TERMINATION DATE],ROW($C47)-ROW($C$7))&gt;0,F$7&gt;INDEX(T_EMP[TERMINATION DATE],ROW($C47)-ROW($C$7))),"NE",IF(NOT(ISERROR(MATCH(F$7,L_HOLS,0))),"H",IF(INDEX(L_WKNDVAL,WEEKDAY(F$7,1))=1,"WKND",INDEX(T_LEAVE[LEAVE TYPE],SUMPRODUCT(--(T_LEAVE[EMPLOYEE NAME]=$C47),--(T_LEAVE[START DATE]&lt;=F$7),--(T_LEAVE[END DATE]&gt;=F$7),ROW(T_LEAVE[LEAVE TYPE]))-ROW(T_LEAVE[#Headers]))))))),"")</f>
        <v/>
      </c>
      <c r="G47" s="112" t="str">
        <f t="array" ref="G47">IFERROR(IF(G$7="","NA",IF(G$7&lt;INDEX(T_EMP[From Date],ROW($C47)-ROW($C$7)),"NE",IF(AND(INDEX(T_EMP[TERMINATION DATE],ROW($C47)-ROW($C$7))&gt;0,G$7&gt;INDEX(T_EMP[TERMINATION DATE],ROW($C47)-ROW($C$7))),"NE",IF(NOT(ISERROR(MATCH(G$7,L_HOLS,0))),"H",IF(INDEX(L_WKNDVAL,WEEKDAY(G$7,1))=1,"WKND",INDEX(T_LEAVE[LEAVE TYPE],SUMPRODUCT(--(T_LEAVE[EMPLOYEE NAME]=$C47),--(T_LEAVE[START DATE]&lt;=G$7),--(T_LEAVE[END DATE]&gt;=G$7),ROW(T_LEAVE[LEAVE TYPE]))-ROW(T_LEAVE[#Headers]))))))),"")</f>
        <v/>
      </c>
      <c r="H47" s="112" t="str">
        <f t="array" ref="H47">IFERROR(IF(H$7="","NA",IF(H$7&lt;INDEX(T_EMP[From Date],ROW($C47)-ROW($C$7)),"NE",IF(AND(INDEX(T_EMP[TERMINATION DATE],ROW($C47)-ROW($C$7))&gt;0,H$7&gt;INDEX(T_EMP[TERMINATION DATE],ROW($C47)-ROW($C$7))),"NE",IF(NOT(ISERROR(MATCH(H$7,L_HOLS,0))),"H",IF(INDEX(L_WKNDVAL,WEEKDAY(H$7,1))=1,"WKND",INDEX(T_LEAVE[LEAVE TYPE],SUMPRODUCT(--(T_LEAVE[EMPLOYEE NAME]=$C47),--(T_LEAVE[START DATE]&lt;=H$7),--(T_LEAVE[END DATE]&gt;=H$7),ROW(T_LEAVE[LEAVE TYPE]))-ROW(T_LEAVE[#Headers]))))))),"")</f>
        <v/>
      </c>
      <c r="I47" s="112" t="str">
        <f t="array" ref="I47">IFERROR(IF(I$7="","NA",IF(I$7&lt;INDEX(T_EMP[From Date],ROW($C47)-ROW($C$7)),"NE",IF(AND(INDEX(T_EMP[TERMINATION DATE],ROW($C47)-ROW($C$7))&gt;0,I$7&gt;INDEX(T_EMP[TERMINATION DATE],ROW($C47)-ROW($C$7))),"NE",IF(NOT(ISERROR(MATCH(I$7,L_HOLS,0))),"H",IF(INDEX(L_WKNDVAL,WEEKDAY(I$7,1))=1,"WKND",INDEX(T_LEAVE[LEAVE TYPE],SUMPRODUCT(--(T_LEAVE[EMPLOYEE NAME]=$C47),--(T_LEAVE[START DATE]&lt;=I$7),--(T_LEAVE[END DATE]&gt;=I$7),ROW(T_LEAVE[LEAVE TYPE]))-ROW(T_LEAVE[#Headers]))))))),"")</f>
        <v/>
      </c>
      <c r="J47" s="112" t="str">
        <f t="array" ref="J47">IFERROR(IF(J$7="","NA",IF(J$7&lt;INDEX(T_EMP[From Date],ROW($C47)-ROW($C$7)),"NE",IF(AND(INDEX(T_EMP[TERMINATION DATE],ROW($C47)-ROW($C$7))&gt;0,J$7&gt;INDEX(T_EMP[TERMINATION DATE],ROW($C47)-ROW($C$7))),"NE",IF(NOT(ISERROR(MATCH(J$7,L_HOLS,0))),"H",IF(INDEX(L_WKNDVAL,WEEKDAY(J$7,1))=1,"WKND",INDEX(T_LEAVE[LEAVE TYPE],SUMPRODUCT(--(T_LEAVE[EMPLOYEE NAME]=$C47),--(T_LEAVE[START DATE]&lt;=J$7),--(T_LEAVE[END DATE]&gt;=J$7),ROW(T_LEAVE[LEAVE TYPE]))-ROW(T_LEAVE[#Headers]))))))),"")</f>
        <v>WKND</v>
      </c>
      <c r="K47" s="112" t="str">
        <f t="array" ref="K47">IFERROR(IF(K$7="","NA",IF(K$7&lt;INDEX(T_EMP[From Date],ROW($C47)-ROW($C$7)),"NE",IF(AND(INDEX(T_EMP[TERMINATION DATE],ROW($C47)-ROW($C$7))&gt;0,K$7&gt;INDEX(T_EMP[TERMINATION DATE],ROW($C47)-ROW($C$7))),"NE",IF(NOT(ISERROR(MATCH(K$7,L_HOLS,0))),"H",IF(INDEX(L_WKNDVAL,WEEKDAY(K$7,1))=1,"WKND",INDEX(T_LEAVE[LEAVE TYPE],SUMPRODUCT(--(T_LEAVE[EMPLOYEE NAME]=$C47),--(T_LEAVE[START DATE]&lt;=K$7),--(T_LEAVE[END DATE]&gt;=K$7),ROW(T_LEAVE[LEAVE TYPE]))-ROW(T_LEAVE[#Headers]))))))),"")</f>
        <v>WKND</v>
      </c>
      <c r="L47" s="112" t="str">
        <f t="array" ref="L47">IFERROR(IF(L$7="","NA",IF(L$7&lt;INDEX(T_EMP[From Date],ROW($C47)-ROW($C$7)),"NE",IF(AND(INDEX(T_EMP[TERMINATION DATE],ROW($C47)-ROW($C$7))&gt;0,L$7&gt;INDEX(T_EMP[TERMINATION DATE],ROW($C47)-ROW($C$7))),"NE",IF(NOT(ISERROR(MATCH(L$7,L_HOLS,0))),"H",IF(INDEX(L_WKNDVAL,WEEKDAY(L$7,1))=1,"WKND",INDEX(T_LEAVE[LEAVE TYPE],SUMPRODUCT(--(T_LEAVE[EMPLOYEE NAME]=$C47),--(T_LEAVE[START DATE]&lt;=L$7),--(T_LEAVE[END DATE]&gt;=L$7),ROW(T_LEAVE[LEAVE TYPE]))-ROW(T_LEAVE[#Headers]))))))),"")</f>
        <v/>
      </c>
      <c r="M47" s="112" t="str">
        <f t="array" ref="M47">IFERROR(IF(M$7="","NA",IF(M$7&lt;INDEX(T_EMP[From Date],ROW($C47)-ROW($C$7)),"NE",IF(AND(INDEX(T_EMP[TERMINATION DATE],ROW($C47)-ROW($C$7))&gt;0,M$7&gt;INDEX(T_EMP[TERMINATION DATE],ROW($C47)-ROW($C$7))),"NE",IF(NOT(ISERROR(MATCH(M$7,L_HOLS,0))),"H",IF(INDEX(L_WKNDVAL,WEEKDAY(M$7,1))=1,"WKND",INDEX(T_LEAVE[LEAVE TYPE],SUMPRODUCT(--(T_LEAVE[EMPLOYEE NAME]=$C47),--(T_LEAVE[START DATE]&lt;=M$7),--(T_LEAVE[END DATE]&gt;=M$7),ROW(T_LEAVE[LEAVE TYPE]))-ROW(T_LEAVE[#Headers]))))))),"")</f>
        <v/>
      </c>
      <c r="N47" s="112" t="str">
        <f t="array" ref="N47">IFERROR(IF(N$7="","NA",IF(N$7&lt;INDEX(T_EMP[From Date],ROW($C47)-ROW($C$7)),"NE",IF(AND(INDEX(T_EMP[TERMINATION DATE],ROW($C47)-ROW($C$7))&gt;0,N$7&gt;INDEX(T_EMP[TERMINATION DATE],ROW($C47)-ROW($C$7))),"NE",IF(NOT(ISERROR(MATCH(N$7,L_HOLS,0))),"H",IF(INDEX(L_WKNDVAL,WEEKDAY(N$7,1))=1,"WKND",INDEX(T_LEAVE[LEAVE TYPE],SUMPRODUCT(--(T_LEAVE[EMPLOYEE NAME]=$C47),--(T_LEAVE[START DATE]&lt;=N$7),--(T_LEAVE[END DATE]&gt;=N$7),ROW(T_LEAVE[LEAVE TYPE]))-ROW(T_LEAVE[#Headers]))))))),"")</f>
        <v/>
      </c>
      <c r="O47" s="112" t="str">
        <f t="array" ref="O47">IFERROR(IF(O$7="","NA",IF(O$7&lt;INDEX(T_EMP[From Date],ROW($C47)-ROW($C$7)),"NE",IF(AND(INDEX(T_EMP[TERMINATION DATE],ROW($C47)-ROW($C$7))&gt;0,O$7&gt;INDEX(T_EMP[TERMINATION DATE],ROW($C47)-ROW($C$7))),"NE",IF(NOT(ISERROR(MATCH(O$7,L_HOLS,0))),"H",IF(INDEX(L_WKNDVAL,WEEKDAY(O$7,1))=1,"WKND",INDEX(T_LEAVE[LEAVE TYPE],SUMPRODUCT(--(T_LEAVE[EMPLOYEE NAME]=$C47),--(T_LEAVE[START DATE]&lt;=O$7),--(T_LEAVE[END DATE]&gt;=O$7),ROW(T_LEAVE[LEAVE TYPE]))-ROW(T_LEAVE[#Headers]))))))),"")</f>
        <v/>
      </c>
      <c r="P47" s="112" t="str">
        <f t="array" ref="P47">IFERROR(IF(P$7="","NA",IF(P$7&lt;INDEX(T_EMP[From Date],ROW($C47)-ROW($C$7)),"NE",IF(AND(INDEX(T_EMP[TERMINATION DATE],ROW($C47)-ROW($C$7))&gt;0,P$7&gt;INDEX(T_EMP[TERMINATION DATE],ROW($C47)-ROW($C$7))),"NE",IF(NOT(ISERROR(MATCH(P$7,L_HOLS,0))),"H",IF(INDEX(L_WKNDVAL,WEEKDAY(P$7,1))=1,"WKND",INDEX(T_LEAVE[LEAVE TYPE],SUMPRODUCT(--(T_LEAVE[EMPLOYEE NAME]=$C47),--(T_LEAVE[START DATE]&lt;=P$7),--(T_LEAVE[END DATE]&gt;=P$7),ROW(T_LEAVE[LEAVE TYPE]))-ROW(T_LEAVE[#Headers]))))))),"")</f>
        <v/>
      </c>
      <c r="Q47" s="112" t="str">
        <f t="array" ref="Q47">IFERROR(IF(Q$7="","NA",IF(Q$7&lt;INDEX(T_EMP[From Date],ROW($C47)-ROW($C$7)),"NE",IF(AND(INDEX(T_EMP[TERMINATION DATE],ROW($C47)-ROW($C$7))&gt;0,Q$7&gt;INDEX(T_EMP[TERMINATION DATE],ROW($C47)-ROW($C$7))),"NE",IF(NOT(ISERROR(MATCH(Q$7,L_HOLS,0))),"H",IF(INDEX(L_WKNDVAL,WEEKDAY(Q$7,1))=1,"WKND",INDEX(T_LEAVE[LEAVE TYPE],SUMPRODUCT(--(T_LEAVE[EMPLOYEE NAME]=$C47),--(T_LEAVE[START DATE]&lt;=Q$7),--(T_LEAVE[END DATE]&gt;=Q$7),ROW(T_LEAVE[LEAVE TYPE]))-ROW(T_LEAVE[#Headers]))))))),"")</f>
        <v>WKND</v>
      </c>
      <c r="R47" s="112" t="str">
        <f t="array" ref="R47">IFERROR(IF(R$7="","NA",IF(R$7&lt;INDEX(T_EMP[From Date],ROW($C47)-ROW($C$7)),"NE",IF(AND(INDEX(T_EMP[TERMINATION DATE],ROW($C47)-ROW($C$7))&gt;0,R$7&gt;INDEX(T_EMP[TERMINATION DATE],ROW($C47)-ROW($C$7))),"NE",IF(NOT(ISERROR(MATCH(R$7,L_HOLS,0))),"H",IF(INDEX(L_WKNDVAL,WEEKDAY(R$7,1))=1,"WKND",INDEX(T_LEAVE[LEAVE TYPE],SUMPRODUCT(--(T_LEAVE[EMPLOYEE NAME]=$C47),--(T_LEAVE[START DATE]&lt;=R$7),--(T_LEAVE[END DATE]&gt;=R$7),ROW(T_LEAVE[LEAVE TYPE]))-ROW(T_LEAVE[#Headers]))))))),"")</f>
        <v>WKND</v>
      </c>
      <c r="S47" s="112" t="str">
        <f t="array" ref="S47">IFERROR(IF(S$7="","NA",IF(S$7&lt;INDEX(T_EMP[From Date],ROW($C47)-ROW($C$7)),"NE",IF(AND(INDEX(T_EMP[TERMINATION DATE],ROW($C47)-ROW($C$7))&gt;0,S$7&gt;INDEX(T_EMP[TERMINATION DATE],ROW($C47)-ROW($C$7))),"NE",IF(NOT(ISERROR(MATCH(S$7,L_HOLS,0))),"H",IF(INDEX(L_WKNDVAL,WEEKDAY(S$7,1))=1,"WKND",INDEX(T_LEAVE[LEAVE TYPE],SUMPRODUCT(--(T_LEAVE[EMPLOYEE NAME]=$C47),--(T_LEAVE[START DATE]&lt;=S$7),--(T_LEAVE[END DATE]&gt;=S$7),ROW(T_LEAVE[LEAVE TYPE]))-ROW(T_LEAVE[#Headers]))))))),"")</f>
        <v/>
      </c>
      <c r="T47" s="112" t="str">
        <f t="array" ref="T47">IFERROR(IF(T$7="","NA",IF(T$7&lt;INDEX(T_EMP[From Date],ROW($C47)-ROW($C$7)),"NE",IF(AND(INDEX(T_EMP[TERMINATION DATE],ROW($C47)-ROW($C$7))&gt;0,T$7&gt;INDEX(T_EMP[TERMINATION DATE],ROW($C47)-ROW($C$7))),"NE",IF(NOT(ISERROR(MATCH(T$7,L_HOLS,0))),"H",IF(INDEX(L_WKNDVAL,WEEKDAY(T$7,1))=1,"WKND",INDEX(T_LEAVE[LEAVE TYPE],SUMPRODUCT(--(T_LEAVE[EMPLOYEE NAME]=$C47),--(T_LEAVE[START DATE]&lt;=T$7),--(T_LEAVE[END DATE]&gt;=T$7),ROW(T_LEAVE[LEAVE TYPE]))-ROW(T_LEAVE[#Headers]))))))),"")</f>
        <v/>
      </c>
      <c r="U47" s="112" t="str">
        <f t="array" ref="U47">IFERROR(IF(U$7="","NA",IF(U$7&lt;INDEX(T_EMP[From Date],ROW($C47)-ROW($C$7)),"NE",IF(AND(INDEX(T_EMP[TERMINATION DATE],ROW($C47)-ROW($C$7))&gt;0,U$7&gt;INDEX(T_EMP[TERMINATION DATE],ROW($C47)-ROW($C$7))),"NE",IF(NOT(ISERROR(MATCH(U$7,L_HOLS,0))),"H",IF(INDEX(L_WKNDVAL,WEEKDAY(U$7,1))=1,"WKND",INDEX(T_LEAVE[LEAVE TYPE],SUMPRODUCT(--(T_LEAVE[EMPLOYEE NAME]=$C47),--(T_LEAVE[START DATE]&lt;=U$7),--(T_LEAVE[END DATE]&gt;=U$7),ROW(T_LEAVE[LEAVE TYPE]))-ROW(T_LEAVE[#Headers]))))))),"")</f>
        <v/>
      </c>
      <c r="V47" s="112" t="str">
        <f t="array" ref="V47">IFERROR(IF(V$7="","NA",IF(V$7&lt;INDEX(T_EMP[From Date],ROW($C47)-ROW($C$7)),"NE",IF(AND(INDEX(T_EMP[TERMINATION DATE],ROW($C47)-ROW($C$7))&gt;0,V$7&gt;INDEX(T_EMP[TERMINATION DATE],ROW($C47)-ROW($C$7))),"NE",IF(NOT(ISERROR(MATCH(V$7,L_HOLS,0))),"H",IF(INDEX(L_WKNDVAL,WEEKDAY(V$7,1))=1,"WKND",INDEX(T_LEAVE[LEAVE TYPE],SUMPRODUCT(--(T_LEAVE[EMPLOYEE NAME]=$C47),--(T_LEAVE[START DATE]&lt;=V$7),--(T_LEAVE[END DATE]&gt;=V$7),ROW(T_LEAVE[LEAVE TYPE]))-ROW(T_LEAVE[#Headers]))))))),"")</f>
        <v/>
      </c>
      <c r="W47" s="112" t="str">
        <f t="array" ref="W47">IFERROR(IF(W$7="","NA",IF(W$7&lt;INDEX(T_EMP[From Date],ROW($C47)-ROW($C$7)),"NE",IF(AND(INDEX(T_EMP[TERMINATION DATE],ROW($C47)-ROW($C$7))&gt;0,W$7&gt;INDEX(T_EMP[TERMINATION DATE],ROW($C47)-ROW($C$7))),"NE",IF(NOT(ISERROR(MATCH(W$7,L_HOLS,0))),"H",IF(INDEX(L_WKNDVAL,WEEKDAY(W$7,1))=1,"WKND",INDEX(T_LEAVE[LEAVE TYPE],SUMPRODUCT(--(T_LEAVE[EMPLOYEE NAME]=$C47),--(T_LEAVE[START DATE]&lt;=W$7),--(T_LEAVE[END DATE]&gt;=W$7),ROW(T_LEAVE[LEAVE TYPE]))-ROW(T_LEAVE[#Headers]))))))),"")</f>
        <v/>
      </c>
      <c r="X47" s="112" t="str">
        <f t="array" ref="X47">IFERROR(IF(X$7="","NA",IF(X$7&lt;INDEX(T_EMP[From Date],ROW($C47)-ROW($C$7)),"NE",IF(AND(INDEX(T_EMP[TERMINATION DATE],ROW($C47)-ROW($C$7))&gt;0,X$7&gt;INDEX(T_EMP[TERMINATION DATE],ROW($C47)-ROW($C$7))),"NE",IF(NOT(ISERROR(MATCH(X$7,L_HOLS,0))),"H",IF(INDEX(L_WKNDVAL,WEEKDAY(X$7,1))=1,"WKND",INDEX(T_LEAVE[LEAVE TYPE],SUMPRODUCT(--(T_LEAVE[EMPLOYEE NAME]=$C47),--(T_LEAVE[START DATE]&lt;=X$7),--(T_LEAVE[END DATE]&gt;=X$7),ROW(T_LEAVE[LEAVE TYPE]))-ROW(T_LEAVE[#Headers]))))))),"")</f>
        <v>WKND</v>
      </c>
      <c r="Y47" s="112" t="str">
        <f t="array" ref="Y47">IFERROR(IF(Y$7="","NA",IF(Y$7&lt;INDEX(T_EMP[From Date],ROW($C47)-ROW($C$7)),"NE",IF(AND(INDEX(T_EMP[TERMINATION DATE],ROW($C47)-ROW($C$7))&gt;0,Y$7&gt;INDEX(T_EMP[TERMINATION DATE],ROW($C47)-ROW($C$7))),"NE",IF(NOT(ISERROR(MATCH(Y$7,L_HOLS,0))),"H",IF(INDEX(L_WKNDVAL,WEEKDAY(Y$7,1))=1,"WKND",INDEX(T_LEAVE[LEAVE TYPE],SUMPRODUCT(--(T_LEAVE[EMPLOYEE NAME]=$C47),--(T_LEAVE[START DATE]&lt;=Y$7),--(T_LEAVE[END DATE]&gt;=Y$7),ROW(T_LEAVE[LEAVE TYPE]))-ROW(T_LEAVE[#Headers]))))))),"")</f>
        <v>WKND</v>
      </c>
      <c r="Z47" s="112" t="str">
        <f t="array" ref="Z47">IFERROR(IF(Z$7="","NA",IF(Z$7&lt;INDEX(T_EMP[From Date],ROW($C47)-ROW($C$7)),"NE",IF(AND(INDEX(T_EMP[TERMINATION DATE],ROW($C47)-ROW($C$7))&gt;0,Z$7&gt;INDEX(T_EMP[TERMINATION DATE],ROW($C47)-ROW($C$7))),"NE",IF(NOT(ISERROR(MATCH(Z$7,L_HOLS,0))),"H",IF(INDEX(L_WKNDVAL,WEEKDAY(Z$7,1))=1,"WKND",INDEX(T_LEAVE[LEAVE TYPE],SUMPRODUCT(--(T_LEAVE[EMPLOYEE NAME]=$C47),--(T_LEAVE[START DATE]&lt;=Z$7),--(T_LEAVE[END DATE]&gt;=Z$7),ROW(T_LEAVE[LEAVE TYPE]))-ROW(T_LEAVE[#Headers]))))))),"")</f>
        <v/>
      </c>
      <c r="AA47" s="112" t="str">
        <f t="array" ref="AA47">IFERROR(IF(AA$7="","NA",IF(AA$7&lt;INDEX(T_EMP[From Date],ROW($C47)-ROW($C$7)),"NE",IF(AND(INDEX(T_EMP[TERMINATION DATE],ROW($C47)-ROW($C$7))&gt;0,AA$7&gt;INDEX(T_EMP[TERMINATION DATE],ROW($C47)-ROW($C$7))),"NE",IF(NOT(ISERROR(MATCH(AA$7,L_HOLS,0))),"H",IF(INDEX(L_WKNDVAL,WEEKDAY(AA$7,1))=1,"WKND",INDEX(T_LEAVE[LEAVE TYPE],SUMPRODUCT(--(T_LEAVE[EMPLOYEE NAME]=$C47),--(T_LEAVE[START DATE]&lt;=AA$7),--(T_LEAVE[END DATE]&gt;=AA$7),ROW(T_LEAVE[LEAVE TYPE]))-ROW(T_LEAVE[#Headers]))))))),"")</f>
        <v/>
      </c>
      <c r="AB47" s="112" t="str">
        <f t="array" ref="AB47">IFERROR(IF(AB$7="","NA",IF(AB$7&lt;INDEX(T_EMP[From Date],ROW($C47)-ROW($C$7)),"NE",IF(AND(INDEX(T_EMP[TERMINATION DATE],ROW($C47)-ROW($C$7))&gt;0,AB$7&gt;INDEX(T_EMP[TERMINATION DATE],ROW($C47)-ROW($C$7))),"NE",IF(NOT(ISERROR(MATCH(AB$7,L_HOLS,0))),"H",IF(INDEX(L_WKNDVAL,WEEKDAY(AB$7,1))=1,"WKND",INDEX(T_LEAVE[LEAVE TYPE],SUMPRODUCT(--(T_LEAVE[EMPLOYEE NAME]=$C47),--(T_LEAVE[START DATE]&lt;=AB$7),--(T_LEAVE[END DATE]&gt;=AB$7),ROW(T_LEAVE[LEAVE TYPE]))-ROW(T_LEAVE[#Headers]))))))),"")</f>
        <v/>
      </c>
      <c r="AC47" s="112" t="str">
        <f t="array" ref="AC47">IFERROR(IF(AC$7="","NA",IF(AC$7&lt;INDEX(T_EMP[From Date],ROW($C47)-ROW($C$7)),"NE",IF(AND(INDEX(T_EMP[TERMINATION DATE],ROW($C47)-ROW($C$7))&gt;0,AC$7&gt;INDEX(T_EMP[TERMINATION DATE],ROW($C47)-ROW($C$7))),"NE",IF(NOT(ISERROR(MATCH(AC$7,L_HOLS,0))),"H",IF(INDEX(L_WKNDVAL,WEEKDAY(AC$7,1))=1,"WKND",INDEX(T_LEAVE[LEAVE TYPE],SUMPRODUCT(--(T_LEAVE[EMPLOYEE NAME]=$C47),--(T_LEAVE[START DATE]&lt;=AC$7),--(T_LEAVE[END DATE]&gt;=AC$7),ROW(T_LEAVE[LEAVE TYPE]))-ROW(T_LEAVE[#Headers]))))))),"")</f>
        <v/>
      </c>
      <c r="AD47" s="112" t="str">
        <f t="array" ref="AD47">IFERROR(IF(AD$7="","NA",IF(AD$7&lt;INDEX(T_EMP[From Date],ROW($C47)-ROW($C$7)),"NE",IF(AND(INDEX(T_EMP[TERMINATION DATE],ROW($C47)-ROW($C$7))&gt;0,AD$7&gt;INDEX(T_EMP[TERMINATION DATE],ROW($C47)-ROW($C$7))),"NE",IF(NOT(ISERROR(MATCH(AD$7,L_HOLS,0))),"H",IF(INDEX(L_WKNDVAL,WEEKDAY(AD$7,1))=1,"WKND",INDEX(T_LEAVE[LEAVE TYPE],SUMPRODUCT(--(T_LEAVE[EMPLOYEE NAME]=$C47),--(T_LEAVE[START DATE]&lt;=AD$7),--(T_LEAVE[END DATE]&gt;=AD$7),ROW(T_LEAVE[LEAVE TYPE]))-ROW(T_LEAVE[#Headers]))))))),"")</f>
        <v/>
      </c>
      <c r="AE47" s="112" t="str">
        <f t="array" ref="AE47">IFERROR(IF(AE$7="","NA",IF(AE$7&lt;INDEX(T_EMP[From Date],ROW($C47)-ROW($C$7)),"NE",IF(AND(INDEX(T_EMP[TERMINATION DATE],ROW($C47)-ROW($C$7))&gt;0,AE$7&gt;INDEX(T_EMP[TERMINATION DATE],ROW($C47)-ROW($C$7))),"NE",IF(NOT(ISERROR(MATCH(AE$7,L_HOLS,0))),"H",IF(INDEX(L_WKNDVAL,WEEKDAY(AE$7,1))=1,"WKND",INDEX(T_LEAVE[LEAVE TYPE],SUMPRODUCT(--(T_LEAVE[EMPLOYEE NAME]=$C47),--(T_LEAVE[START DATE]&lt;=AE$7),--(T_LEAVE[END DATE]&gt;=AE$7),ROW(T_LEAVE[LEAVE TYPE]))-ROW(T_LEAVE[#Headers]))))))),"")</f>
        <v>WKND</v>
      </c>
      <c r="AF47" s="112" t="str">
        <f t="array" ref="AF47">IFERROR(IF(AF$7="","NA",IF(AF$7&lt;INDEX(T_EMP[From Date],ROW($C47)-ROW($C$7)),"NE",IF(AND(INDEX(T_EMP[TERMINATION DATE],ROW($C47)-ROW($C$7))&gt;0,AF$7&gt;INDEX(T_EMP[TERMINATION DATE],ROW($C47)-ROW($C$7))),"NE",IF(NOT(ISERROR(MATCH(AF$7,L_HOLS,0))),"H",IF(INDEX(L_WKNDVAL,WEEKDAY(AF$7,1))=1,"WKND",INDEX(T_LEAVE[LEAVE TYPE],SUMPRODUCT(--(T_LEAVE[EMPLOYEE NAME]=$C47),--(T_LEAVE[START DATE]&lt;=AF$7),--(T_LEAVE[END DATE]&gt;=AF$7),ROW(T_LEAVE[LEAVE TYPE]))-ROW(T_LEAVE[#Headers]))))))),"")</f>
        <v>WKND</v>
      </c>
      <c r="AG47" s="112" t="str">
        <f t="array" ref="AG47">IFERROR(IF(AG$7="","NA",IF(AG$7&lt;INDEX(T_EMP[From Date],ROW($C47)-ROW($C$7)),"NE",IF(AND(INDEX(T_EMP[TERMINATION DATE],ROW($C47)-ROW($C$7))&gt;0,AG$7&gt;INDEX(T_EMP[TERMINATION DATE],ROW($C47)-ROW($C$7))),"NE",IF(NOT(ISERROR(MATCH(AG$7,L_HOLS,0))),"H",IF(INDEX(L_WKNDVAL,WEEKDAY(AG$7,1))=1,"WKND",INDEX(T_LEAVE[LEAVE TYPE],SUMPRODUCT(--(T_LEAVE[EMPLOYEE NAME]=$C47),--(T_LEAVE[START DATE]&lt;=AG$7),--(T_LEAVE[END DATE]&gt;=AG$7),ROW(T_LEAVE[LEAVE TYPE]))-ROW(T_LEAVE[#Headers]))))))),"")</f>
        <v/>
      </c>
      <c r="AH47" s="112" t="str">
        <f t="array" ref="AH47">IFERROR(IF(AH$7="","NA",IF(AH$7&lt;INDEX(T_EMP[From Date],ROW($C47)-ROW($C$7)),"NE",IF(AND(INDEX(T_EMP[TERMINATION DATE],ROW($C47)-ROW($C$7))&gt;0,AH$7&gt;INDEX(T_EMP[TERMINATION DATE],ROW($C47)-ROW($C$7))),"NE",IF(NOT(ISERROR(MATCH(AH$7,L_HOLS,0))),"H",IF(INDEX(L_WKNDVAL,WEEKDAY(AH$7,1))=1,"WKND",INDEX(T_LEAVE[LEAVE TYPE],SUMPRODUCT(--(T_LEAVE[EMPLOYEE NAME]=$C47),--(T_LEAVE[START DATE]&lt;=AH$7),--(T_LEAVE[END DATE]&gt;=AH$7),ROW(T_LEAVE[LEAVE TYPE]))-ROW(T_LEAVE[#Headers]))))))),"")</f>
        <v/>
      </c>
      <c r="AI47" s="87"/>
      <c r="AJ47" s="106">
        <f>IF(OR($C47="",AJ$7=""),"",COUNTIFS($D47:$AH47,AJ$7)*INDEX(T_LEAVETYPE[DAY VALUE],1))</f>
        <v>0</v>
      </c>
      <c r="AK47" s="106">
        <f>IF(OR($C47="",AK$7=""),"",COUNTIFS($D47:$AH47,AK$7)*INDEX(T_LEAVETYPE[DAY VALUE],2))</f>
        <v>0</v>
      </c>
      <c r="AL47" s="106">
        <f>IF(OR($C47="",AL$7=""),"",COUNTIFS($D47:$AH47,AL$7)*INDEX(T_LEAVETYPE[DAY VALUE],3))</f>
        <v>0</v>
      </c>
      <c r="AM47" s="106">
        <f>IF(OR($C47="",AM$7=""),"",COUNTIFS($D47:$AH47,AM$7)*INDEX(T_LEAVETYPE[DAY VALUE],4))</f>
        <v>0</v>
      </c>
      <c r="AN47" s="107">
        <f>IF(OR($C47="",AN$7=""),"",COUNTIFS($D47:$AH47,AN$7)*INDEX(T_LEAVETYPE[DAY VALUE],5))</f>
        <v>0</v>
      </c>
      <c r="AO47" s="113">
        <f t="shared" si="5"/>
        <v>0</v>
      </c>
      <c r="AP47" s="114">
        <f t="shared" si="6"/>
        <v>22</v>
      </c>
    </row>
    <row r="48" spans="3:42" x14ac:dyDescent="0.25">
      <c r="C48" s="104" t="str">
        <f>IFERROR(INDEX(T_EMP[EMPLOYEE NAME],ROW(C48)-ROW($C$7)),"")</f>
        <v>Employee41</v>
      </c>
      <c r="D48" s="115" t="str">
        <f t="array" ref="D48">IFERROR(IF(D$7="","NA",IF(D$7&lt;INDEX(T_EMP[From Date],ROW($C48)-ROW($C$7)),"NE",IF(AND(INDEX(T_EMP[TERMINATION DATE],ROW($C48)-ROW($C$7))&gt;0,D$7&gt;INDEX(T_EMP[TERMINATION DATE],ROW($C48)-ROW($C$7))),"NE",IF(NOT(ISERROR(MATCH(D$7,L_HOLS,0))),"H",IF(INDEX(L_WKNDVAL,WEEKDAY(D$7,1))=1,"WKND",INDEX(T_LEAVE[LEAVE TYPE],SUMPRODUCT(--(T_LEAVE[EMPLOYEE NAME]=$C48),--(T_LEAVE[START DATE]&lt;=D$7),--(T_LEAVE[END DATE]&gt;=D$7),ROW(T_LEAVE[LEAVE TYPE]))-ROW(T_LEAVE[#Headers]))))))),"")</f>
        <v>WKND</v>
      </c>
      <c r="E48" s="112" t="str">
        <f t="array" ref="E48">IFERROR(IF(E$7="","NA",IF(E$7&lt;INDEX(T_EMP[From Date],ROW($C48)-ROW($C$7)),"NE",IF(AND(INDEX(T_EMP[TERMINATION DATE],ROW($C48)-ROW($C$7))&gt;0,E$7&gt;INDEX(T_EMP[TERMINATION DATE],ROW($C48)-ROW($C$7))),"NE",IF(NOT(ISERROR(MATCH(E$7,L_HOLS,0))),"H",IF(INDEX(L_WKNDVAL,WEEKDAY(E$7,1))=1,"WKND",INDEX(T_LEAVE[LEAVE TYPE],SUMPRODUCT(--(T_LEAVE[EMPLOYEE NAME]=$C48),--(T_LEAVE[START DATE]&lt;=E$7),--(T_LEAVE[END DATE]&gt;=E$7),ROW(T_LEAVE[LEAVE TYPE]))-ROW(T_LEAVE[#Headers]))))))),"")</f>
        <v/>
      </c>
      <c r="F48" s="112" t="str">
        <f t="array" ref="F48">IFERROR(IF(F$7="","NA",IF(F$7&lt;INDEX(T_EMP[From Date],ROW($C48)-ROW($C$7)),"NE",IF(AND(INDEX(T_EMP[TERMINATION DATE],ROW($C48)-ROW($C$7))&gt;0,F$7&gt;INDEX(T_EMP[TERMINATION DATE],ROW($C48)-ROW($C$7))),"NE",IF(NOT(ISERROR(MATCH(F$7,L_HOLS,0))),"H",IF(INDEX(L_WKNDVAL,WEEKDAY(F$7,1))=1,"WKND",INDEX(T_LEAVE[LEAVE TYPE],SUMPRODUCT(--(T_LEAVE[EMPLOYEE NAME]=$C48),--(T_LEAVE[START DATE]&lt;=F$7),--(T_LEAVE[END DATE]&gt;=F$7),ROW(T_LEAVE[LEAVE TYPE]))-ROW(T_LEAVE[#Headers]))))))),"")</f>
        <v/>
      </c>
      <c r="G48" s="112" t="str">
        <f t="array" ref="G48">IFERROR(IF(G$7="","NA",IF(G$7&lt;INDEX(T_EMP[From Date],ROW($C48)-ROW($C$7)),"NE",IF(AND(INDEX(T_EMP[TERMINATION DATE],ROW($C48)-ROW($C$7))&gt;0,G$7&gt;INDEX(T_EMP[TERMINATION DATE],ROW($C48)-ROW($C$7))),"NE",IF(NOT(ISERROR(MATCH(G$7,L_HOLS,0))),"H",IF(INDEX(L_WKNDVAL,WEEKDAY(G$7,1))=1,"WKND",INDEX(T_LEAVE[LEAVE TYPE],SUMPRODUCT(--(T_LEAVE[EMPLOYEE NAME]=$C48),--(T_LEAVE[START DATE]&lt;=G$7),--(T_LEAVE[END DATE]&gt;=G$7),ROW(T_LEAVE[LEAVE TYPE]))-ROW(T_LEAVE[#Headers]))))))),"")</f>
        <v/>
      </c>
      <c r="H48" s="112" t="str">
        <f t="array" ref="H48">IFERROR(IF(H$7="","NA",IF(H$7&lt;INDEX(T_EMP[From Date],ROW($C48)-ROW($C$7)),"NE",IF(AND(INDEX(T_EMP[TERMINATION DATE],ROW($C48)-ROW($C$7))&gt;0,H$7&gt;INDEX(T_EMP[TERMINATION DATE],ROW($C48)-ROW($C$7))),"NE",IF(NOT(ISERROR(MATCH(H$7,L_HOLS,0))),"H",IF(INDEX(L_WKNDVAL,WEEKDAY(H$7,1))=1,"WKND",INDEX(T_LEAVE[LEAVE TYPE],SUMPRODUCT(--(T_LEAVE[EMPLOYEE NAME]=$C48),--(T_LEAVE[START DATE]&lt;=H$7),--(T_LEAVE[END DATE]&gt;=H$7),ROW(T_LEAVE[LEAVE TYPE]))-ROW(T_LEAVE[#Headers]))))))),"")</f>
        <v/>
      </c>
      <c r="I48" s="112" t="str">
        <f t="array" ref="I48">IFERROR(IF(I$7="","NA",IF(I$7&lt;INDEX(T_EMP[From Date],ROW($C48)-ROW($C$7)),"NE",IF(AND(INDEX(T_EMP[TERMINATION DATE],ROW($C48)-ROW($C$7))&gt;0,I$7&gt;INDEX(T_EMP[TERMINATION DATE],ROW($C48)-ROW($C$7))),"NE",IF(NOT(ISERROR(MATCH(I$7,L_HOLS,0))),"H",IF(INDEX(L_WKNDVAL,WEEKDAY(I$7,1))=1,"WKND",INDEX(T_LEAVE[LEAVE TYPE],SUMPRODUCT(--(T_LEAVE[EMPLOYEE NAME]=$C48),--(T_LEAVE[START DATE]&lt;=I$7),--(T_LEAVE[END DATE]&gt;=I$7),ROW(T_LEAVE[LEAVE TYPE]))-ROW(T_LEAVE[#Headers]))))))),"")</f>
        <v/>
      </c>
      <c r="J48" s="112" t="str">
        <f t="array" ref="J48">IFERROR(IF(J$7="","NA",IF(J$7&lt;INDEX(T_EMP[From Date],ROW($C48)-ROW($C$7)),"NE",IF(AND(INDEX(T_EMP[TERMINATION DATE],ROW($C48)-ROW($C$7))&gt;0,J$7&gt;INDEX(T_EMP[TERMINATION DATE],ROW($C48)-ROW($C$7))),"NE",IF(NOT(ISERROR(MATCH(J$7,L_HOLS,0))),"H",IF(INDEX(L_WKNDVAL,WEEKDAY(J$7,1))=1,"WKND",INDEX(T_LEAVE[LEAVE TYPE],SUMPRODUCT(--(T_LEAVE[EMPLOYEE NAME]=$C48),--(T_LEAVE[START DATE]&lt;=J$7),--(T_LEAVE[END DATE]&gt;=J$7),ROW(T_LEAVE[LEAVE TYPE]))-ROW(T_LEAVE[#Headers]))))))),"")</f>
        <v>WKND</v>
      </c>
      <c r="K48" s="112" t="str">
        <f t="array" ref="K48">IFERROR(IF(K$7="","NA",IF(K$7&lt;INDEX(T_EMP[From Date],ROW($C48)-ROW($C$7)),"NE",IF(AND(INDEX(T_EMP[TERMINATION DATE],ROW($C48)-ROW($C$7))&gt;0,K$7&gt;INDEX(T_EMP[TERMINATION DATE],ROW($C48)-ROW($C$7))),"NE",IF(NOT(ISERROR(MATCH(K$7,L_HOLS,0))),"H",IF(INDEX(L_WKNDVAL,WEEKDAY(K$7,1))=1,"WKND",INDEX(T_LEAVE[LEAVE TYPE],SUMPRODUCT(--(T_LEAVE[EMPLOYEE NAME]=$C48),--(T_LEAVE[START DATE]&lt;=K$7),--(T_LEAVE[END DATE]&gt;=K$7),ROW(T_LEAVE[LEAVE TYPE]))-ROW(T_LEAVE[#Headers]))))))),"")</f>
        <v>WKND</v>
      </c>
      <c r="L48" s="112" t="str">
        <f t="array" ref="L48">IFERROR(IF(L$7="","NA",IF(L$7&lt;INDEX(T_EMP[From Date],ROW($C48)-ROW($C$7)),"NE",IF(AND(INDEX(T_EMP[TERMINATION DATE],ROW($C48)-ROW($C$7))&gt;0,L$7&gt;INDEX(T_EMP[TERMINATION DATE],ROW($C48)-ROW($C$7))),"NE",IF(NOT(ISERROR(MATCH(L$7,L_HOLS,0))),"H",IF(INDEX(L_WKNDVAL,WEEKDAY(L$7,1))=1,"WKND",INDEX(T_LEAVE[LEAVE TYPE],SUMPRODUCT(--(T_LEAVE[EMPLOYEE NAME]=$C48),--(T_LEAVE[START DATE]&lt;=L$7),--(T_LEAVE[END DATE]&gt;=L$7),ROW(T_LEAVE[LEAVE TYPE]))-ROW(T_LEAVE[#Headers]))))))),"")</f>
        <v/>
      </c>
      <c r="M48" s="112" t="str">
        <f t="array" ref="M48">IFERROR(IF(M$7="","NA",IF(M$7&lt;INDEX(T_EMP[From Date],ROW($C48)-ROW($C$7)),"NE",IF(AND(INDEX(T_EMP[TERMINATION DATE],ROW($C48)-ROW($C$7))&gt;0,M$7&gt;INDEX(T_EMP[TERMINATION DATE],ROW($C48)-ROW($C$7))),"NE",IF(NOT(ISERROR(MATCH(M$7,L_HOLS,0))),"H",IF(INDEX(L_WKNDVAL,WEEKDAY(M$7,1))=1,"WKND",INDEX(T_LEAVE[LEAVE TYPE],SUMPRODUCT(--(T_LEAVE[EMPLOYEE NAME]=$C48),--(T_LEAVE[START DATE]&lt;=M$7),--(T_LEAVE[END DATE]&gt;=M$7),ROW(T_LEAVE[LEAVE TYPE]))-ROW(T_LEAVE[#Headers]))))))),"")</f>
        <v/>
      </c>
      <c r="N48" s="112" t="str">
        <f t="array" ref="N48">IFERROR(IF(N$7="","NA",IF(N$7&lt;INDEX(T_EMP[From Date],ROW($C48)-ROW($C$7)),"NE",IF(AND(INDEX(T_EMP[TERMINATION DATE],ROW($C48)-ROW($C$7))&gt;0,N$7&gt;INDEX(T_EMP[TERMINATION DATE],ROW($C48)-ROW($C$7))),"NE",IF(NOT(ISERROR(MATCH(N$7,L_HOLS,0))),"H",IF(INDEX(L_WKNDVAL,WEEKDAY(N$7,1))=1,"WKND",INDEX(T_LEAVE[LEAVE TYPE],SUMPRODUCT(--(T_LEAVE[EMPLOYEE NAME]=$C48),--(T_LEAVE[START DATE]&lt;=N$7),--(T_LEAVE[END DATE]&gt;=N$7),ROW(T_LEAVE[LEAVE TYPE]))-ROW(T_LEAVE[#Headers]))))))),"")</f>
        <v/>
      </c>
      <c r="O48" s="112" t="str">
        <f t="array" ref="O48">IFERROR(IF(O$7="","NA",IF(O$7&lt;INDEX(T_EMP[From Date],ROW($C48)-ROW($C$7)),"NE",IF(AND(INDEX(T_EMP[TERMINATION DATE],ROW($C48)-ROW($C$7))&gt;0,O$7&gt;INDEX(T_EMP[TERMINATION DATE],ROW($C48)-ROW($C$7))),"NE",IF(NOT(ISERROR(MATCH(O$7,L_HOLS,0))),"H",IF(INDEX(L_WKNDVAL,WEEKDAY(O$7,1))=1,"WKND",INDEX(T_LEAVE[LEAVE TYPE],SUMPRODUCT(--(T_LEAVE[EMPLOYEE NAME]=$C48),--(T_LEAVE[START DATE]&lt;=O$7),--(T_LEAVE[END DATE]&gt;=O$7),ROW(T_LEAVE[LEAVE TYPE]))-ROW(T_LEAVE[#Headers]))))))),"")</f>
        <v/>
      </c>
      <c r="P48" s="112" t="str">
        <f t="array" ref="P48">IFERROR(IF(P$7="","NA",IF(P$7&lt;INDEX(T_EMP[From Date],ROW($C48)-ROW($C$7)),"NE",IF(AND(INDEX(T_EMP[TERMINATION DATE],ROW($C48)-ROW($C$7))&gt;0,P$7&gt;INDEX(T_EMP[TERMINATION DATE],ROW($C48)-ROW($C$7))),"NE",IF(NOT(ISERROR(MATCH(P$7,L_HOLS,0))),"H",IF(INDEX(L_WKNDVAL,WEEKDAY(P$7,1))=1,"WKND",INDEX(T_LEAVE[LEAVE TYPE],SUMPRODUCT(--(T_LEAVE[EMPLOYEE NAME]=$C48),--(T_LEAVE[START DATE]&lt;=P$7),--(T_LEAVE[END DATE]&gt;=P$7),ROW(T_LEAVE[LEAVE TYPE]))-ROW(T_LEAVE[#Headers]))))))),"")</f>
        <v/>
      </c>
      <c r="Q48" s="112" t="str">
        <f t="array" ref="Q48">IFERROR(IF(Q$7="","NA",IF(Q$7&lt;INDEX(T_EMP[From Date],ROW($C48)-ROW($C$7)),"NE",IF(AND(INDEX(T_EMP[TERMINATION DATE],ROW($C48)-ROW($C$7))&gt;0,Q$7&gt;INDEX(T_EMP[TERMINATION DATE],ROW($C48)-ROW($C$7))),"NE",IF(NOT(ISERROR(MATCH(Q$7,L_HOLS,0))),"H",IF(INDEX(L_WKNDVAL,WEEKDAY(Q$7,1))=1,"WKND",INDEX(T_LEAVE[LEAVE TYPE],SUMPRODUCT(--(T_LEAVE[EMPLOYEE NAME]=$C48),--(T_LEAVE[START DATE]&lt;=Q$7),--(T_LEAVE[END DATE]&gt;=Q$7),ROW(T_LEAVE[LEAVE TYPE]))-ROW(T_LEAVE[#Headers]))))))),"")</f>
        <v>WKND</v>
      </c>
      <c r="R48" s="112" t="str">
        <f t="array" ref="R48">IFERROR(IF(R$7="","NA",IF(R$7&lt;INDEX(T_EMP[From Date],ROW($C48)-ROW($C$7)),"NE",IF(AND(INDEX(T_EMP[TERMINATION DATE],ROW($C48)-ROW($C$7))&gt;0,R$7&gt;INDEX(T_EMP[TERMINATION DATE],ROW($C48)-ROW($C$7))),"NE",IF(NOT(ISERROR(MATCH(R$7,L_HOLS,0))),"H",IF(INDEX(L_WKNDVAL,WEEKDAY(R$7,1))=1,"WKND",INDEX(T_LEAVE[LEAVE TYPE],SUMPRODUCT(--(T_LEAVE[EMPLOYEE NAME]=$C48),--(T_LEAVE[START DATE]&lt;=R$7),--(T_LEAVE[END DATE]&gt;=R$7),ROW(T_LEAVE[LEAVE TYPE]))-ROW(T_LEAVE[#Headers]))))))),"")</f>
        <v>WKND</v>
      </c>
      <c r="S48" s="112" t="str">
        <f t="array" ref="S48">IFERROR(IF(S$7="","NA",IF(S$7&lt;INDEX(T_EMP[From Date],ROW($C48)-ROW($C$7)),"NE",IF(AND(INDEX(T_EMP[TERMINATION DATE],ROW($C48)-ROW($C$7))&gt;0,S$7&gt;INDEX(T_EMP[TERMINATION DATE],ROW($C48)-ROW($C$7))),"NE",IF(NOT(ISERROR(MATCH(S$7,L_HOLS,0))),"H",IF(INDEX(L_WKNDVAL,WEEKDAY(S$7,1))=1,"WKND",INDEX(T_LEAVE[LEAVE TYPE],SUMPRODUCT(--(T_LEAVE[EMPLOYEE NAME]=$C48),--(T_LEAVE[START DATE]&lt;=S$7),--(T_LEAVE[END DATE]&gt;=S$7),ROW(T_LEAVE[LEAVE TYPE]))-ROW(T_LEAVE[#Headers]))))))),"")</f>
        <v/>
      </c>
      <c r="T48" s="112" t="str">
        <f t="array" ref="T48">IFERROR(IF(T$7="","NA",IF(T$7&lt;INDEX(T_EMP[From Date],ROW($C48)-ROW($C$7)),"NE",IF(AND(INDEX(T_EMP[TERMINATION DATE],ROW($C48)-ROW($C$7))&gt;0,T$7&gt;INDEX(T_EMP[TERMINATION DATE],ROW($C48)-ROW($C$7))),"NE",IF(NOT(ISERROR(MATCH(T$7,L_HOLS,0))),"H",IF(INDEX(L_WKNDVAL,WEEKDAY(T$7,1))=1,"WKND",INDEX(T_LEAVE[LEAVE TYPE],SUMPRODUCT(--(T_LEAVE[EMPLOYEE NAME]=$C48),--(T_LEAVE[START DATE]&lt;=T$7),--(T_LEAVE[END DATE]&gt;=T$7),ROW(T_LEAVE[LEAVE TYPE]))-ROW(T_LEAVE[#Headers]))))))),"")</f>
        <v/>
      </c>
      <c r="U48" s="112" t="str">
        <f t="array" ref="U48">IFERROR(IF(U$7="","NA",IF(U$7&lt;INDEX(T_EMP[From Date],ROW($C48)-ROW($C$7)),"NE",IF(AND(INDEX(T_EMP[TERMINATION DATE],ROW($C48)-ROW($C$7))&gt;0,U$7&gt;INDEX(T_EMP[TERMINATION DATE],ROW($C48)-ROW($C$7))),"NE",IF(NOT(ISERROR(MATCH(U$7,L_HOLS,0))),"H",IF(INDEX(L_WKNDVAL,WEEKDAY(U$7,1))=1,"WKND",INDEX(T_LEAVE[LEAVE TYPE],SUMPRODUCT(--(T_LEAVE[EMPLOYEE NAME]=$C48),--(T_LEAVE[START DATE]&lt;=U$7),--(T_LEAVE[END DATE]&gt;=U$7),ROW(T_LEAVE[LEAVE TYPE]))-ROW(T_LEAVE[#Headers]))))))),"")</f>
        <v/>
      </c>
      <c r="V48" s="112" t="str">
        <f t="array" ref="V48">IFERROR(IF(V$7="","NA",IF(V$7&lt;INDEX(T_EMP[From Date],ROW($C48)-ROW($C$7)),"NE",IF(AND(INDEX(T_EMP[TERMINATION DATE],ROW($C48)-ROW($C$7))&gt;0,V$7&gt;INDEX(T_EMP[TERMINATION DATE],ROW($C48)-ROW($C$7))),"NE",IF(NOT(ISERROR(MATCH(V$7,L_HOLS,0))),"H",IF(INDEX(L_WKNDVAL,WEEKDAY(V$7,1))=1,"WKND",INDEX(T_LEAVE[LEAVE TYPE],SUMPRODUCT(--(T_LEAVE[EMPLOYEE NAME]=$C48),--(T_LEAVE[START DATE]&lt;=V$7),--(T_LEAVE[END DATE]&gt;=V$7),ROW(T_LEAVE[LEAVE TYPE]))-ROW(T_LEAVE[#Headers]))))))),"")</f>
        <v/>
      </c>
      <c r="W48" s="112" t="str">
        <f t="array" ref="W48">IFERROR(IF(W$7="","NA",IF(W$7&lt;INDEX(T_EMP[From Date],ROW($C48)-ROW($C$7)),"NE",IF(AND(INDEX(T_EMP[TERMINATION DATE],ROW($C48)-ROW($C$7))&gt;0,W$7&gt;INDEX(T_EMP[TERMINATION DATE],ROW($C48)-ROW($C$7))),"NE",IF(NOT(ISERROR(MATCH(W$7,L_HOLS,0))),"H",IF(INDEX(L_WKNDVAL,WEEKDAY(W$7,1))=1,"WKND",INDEX(T_LEAVE[LEAVE TYPE],SUMPRODUCT(--(T_LEAVE[EMPLOYEE NAME]=$C48),--(T_LEAVE[START DATE]&lt;=W$7),--(T_LEAVE[END DATE]&gt;=W$7),ROW(T_LEAVE[LEAVE TYPE]))-ROW(T_LEAVE[#Headers]))))))),"")</f>
        <v/>
      </c>
      <c r="X48" s="112" t="str">
        <f t="array" ref="X48">IFERROR(IF(X$7="","NA",IF(X$7&lt;INDEX(T_EMP[From Date],ROW($C48)-ROW($C$7)),"NE",IF(AND(INDEX(T_EMP[TERMINATION DATE],ROW($C48)-ROW($C$7))&gt;0,X$7&gt;INDEX(T_EMP[TERMINATION DATE],ROW($C48)-ROW($C$7))),"NE",IF(NOT(ISERROR(MATCH(X$7,L_HOLS,0))),"H",IF(INDEX(L_WKNDVAL,WEEKDAY(X$7,1))=1,"WKND",INDEX(T_LEAVE[LEAVE TYPE],SUMPRODUCT(--(T_LEAVE[EMPLOYEE NAME]=$C48),--(T_LEAVE[START DATE]&lt;=X$7),--(T_LEAVE[END DATE]&gt;=X$7),ROW(T_LEAVE[LEAVE TYPE]))-ROW(T_LEAVE[#Headers]))))))),"")</f>
        <v>WKND</v>
      </c>
      <c r="Y48" s="112" t="str">
        <f t="array" ref="Y48">IFERROR(IF(Y$7="","NA",IF(Y$7&lt;INDEX(T_EMP[From Date],ROW($C48)-ROW($C$7)),"NE",IF(AND(INDEX(T_EMP[TERMINATION DATE],ROW($C48)-ROW($C$7))&gt;0,Y$7&gt;INDEX(T_EMP[TERMINATION DATE],ROW($C48)-ROW($C$7))),"NE",IF(NOT(ISERROR(MATCH(Y$7,L_HOLS,0))),"H",IF(INDEX(L_WKNDVAL,WEEKDAY(Y$7,1))=1,"WKND",INDEX(T_LEAVE[LEAVE TYPE],SUMPRODUCT(--(T_LEAVE[EMPLOYEE NAME]=$C48),--(T_LEAVE[START DATE]&lt;=Y$7),--(T_LEAVE[END DATE]&gt;=Y$7),ROW(T_LEAVE[LEAVE TYPE]))-ROW(T_LEAVE[#Headers]))))))),"")</f>
        <v>WKND</v>
      </c>
      <c r="Z48" s="112" t="str">
        <f t="array" ref="Z48">IFERROR(IF(Z$7="","NA",IF(Z$7&lt;INDEX(T_EMP[From Date],ROW($C48)-ROW($C$7)),"NE",IF(AND(INDEX(T_EMP[TERMINATION DATE],ROW($C48)-ROW($C$7))&gt;0,Z$7&gt;INDEX(T_EMP[TERMINATION DATE],ROW($C48)-ROW($C$7))),"NE",IF(NOT(ISERROR(MATCH(Z$7,L_HOLS,0))),"H",IF(INDEX(L_WKNDVAL,WEEKDAY(Z$7,1))=1,"WKND",INDEX(T_LEAVE[LEAVE TYPE],SUMPRODUCT(--(T_LEAVE[EMPLOYEE NAME]=$C48),--(T_LEAVE[START DATE]&lt;=Z$7),--(T_LEAVE[END DATE]&gt;=Z$7),ROW(T_LEAVE[LEAVE TYPE]))-ROW(T_LEAVE[#Headers]))))))),"")</f>
        <v/>
      </c>
      <c r="AA48" s="112" t="str">
        <f t="array" ref="AA48">IFERROR(IF(AA$7="","NA",IF(AA$7&lt;INDEX(T_EMP[From Date],ROW($C48)-ROW($C$7)),"NE",IF(AND(INDEX(T_EMP[TERMINATION DATE],ROW($C48)-ROW($C$7))&gt;0,AA$7&gt;INDEX(T_EMP[TERMINATION DATE],ROW($C48)-ROW($C$7))),"NE",IF(NOT(ISERROR(MATCH(AA$7,L_HOLS,0))),"H",IF(INDEX(L_WKNDVAL,WEEKDAY(AA$7,1))=1,"WKND",INDEX(T_LEAVE[LEAVE TYPE],SUMPRODUCT(--(T_LEAVE[EMPLOYEE NAME]=$C48),--(T_LEAVE[START DATE]&lt;=AA$7),--(T_LEAVE[END DATE]&gt;=AA$7),ROW(T_LEAVE[LEAVE TYPE]))-ROW(T_LEAVE[#Headers]))))))),"")</f>
        <v/>
      </c>
      <c r="AB48" s="112" t="str">
        <f t="array" ref="AB48">IFERROR(IF(AB$7="","NA",IF(AB$7&lt;INDEX(T_EMP[From Date],ROW($C48)-ROW($C$7)),"NE",IF(AND(INDEX(T_EMP[TERMINATION DATE],ROW($C48)-ROW($C$7))&gt;0,AB$7&gt;INDEX(T_EMP[TERMINATION DATE],ROW($C48)-ROW($C$7))),"NE",IF(NOT(ISERROR(MATCH(AB$7,L_HOLS,0))),"H",IF(INDEX(L_WKNDVAL,WEEKDAY(AB$7,1))=1,"WKND",INDEX(T_LEAVE[LEAVE TYPE],SUMPRODUCT(--(T_LEAVE[EMPLOYEE NAME]=$C48),--(T_LEAVE[START DATE]&lt;=AB$7),--(T_LEAVE[END DATE]&gt;=AB$7),ROW(T_LEAVE[LEAVE TYPE]))-ROW(T_LEAVE[#Headers]))))))),"")</f>
        <v/>
      </c>
      <c r="AC48" s="112" t="str">
        <f t="array" ref="AC48">IFERROR(IF(AC$7="","NA",IF(AC$7&lt;INDEX(T_EMP[From Date],ROW($C48)-ROW($C$7)),"NE",IF(AND(INDEX(T_EMP[TERMINATION DATE],ROW($C48)-ROW($C$7))&gt;0,AC$7&gt;INDEX(T_EMP[TERMINATION DATE],ROW($C48)-ROW($C$7))),"NE",IF(NOT(ISERROR(MATCH(AC$7,L_HOLS,0))),"H",IF(INDEX(L_WKNDVAL,WEEKDAY(AC$7,1))=1,"WKND",INDEX(T_LEAVE[LEAVE TYPE],SUMPRODUCT(--(T_LEAVE[EMPLOYEE NAME]=$C48),--(T_LEAVE[START DATE]&lt;=AC$7),--(T_LEAVE[END DATE]&gt;=AC$7),ROW(T_LEAVE[LEAVE TYPE]))-ROW(T_LEAVE[#Headers]))))))),"")</f>
        <v/>
      </c>
      <c r="AD48" s="112" t="str">
        <f t="array" ref="AD48">IFERROR(IF(AD$7="","NA",IF(AD$7&lt;INDEX(T_EMP[From Date],ROW($C48)-ROW($C$7)),"NE",IF(AND(INDEX(T_EMP[TERMINATION DATE],ROW($C48)-ROW($C$7))&gt;0,AD$7&gt;INDEX(T_EMP[TERMINATION DATE],ROW($C48)-ROW($C$7))),"NE",IF(NOT(ISERROR(MATCH(AD$7,L_HOLS,0))),"H",IF(INDEX(L_WKNDVAL,WEEKDAY(AD$7,1))=1,"WKND",INDEX(T_LEAVE[LEAVE TYPE],SUMPRODUCT(--(T_LEAVE[EMPLOYEE NAME]=$C48),--(T_LEAVE[START DATE]&lt;=AD$7),--(T_LEAVE[END DATE]&gt;=AD$7),ROW(T_LEAVE[LEAVE TYPE]))-ROW(T_LEAVE[#Headers]))))))),"")</f>
        <v/>
      </c>
      <c r="AE48" s="112" t="str">
        <f t="array" ref="AE48">IFERROR(IF(AE$7="","NA",IF(AE$7&lt;INDEX(T_EMP[From Date],ROW($C48)-ROW($C$7)),"NE",IF(AND(INDEX(T_EMP[TERMINATION DATE],ROW($C48)-ROW($C$7))&gt;0,AE$7&gt;INDEX(T_EMP[TERMINATION DATE],ROW($C48)-ROW($C$7))),"NE",IF(NOT(ISERROR(MATCH(AE$7,L_HOLS,0))),"H",IF(INDEX(L_WKNDVAL,WEEKDAY(AE$7,1))=1,"WKND",INDEX(T_LEAVE[LEAVE TYPE],SUMPRODUCT(--(T_LEAVE[EMPLOYEE NAME]=$C48),--(T_LEAVE[START DATE]&lt;=AE$7),--(T_LEAVE[END DATE]&gt;=AE$7),ROW(T_LEAVE[LEAVE TYPE]))-ROW(T_LEAVE[#Headers]))))))),"")</f>
        <v>WKND</v>
      </c>
      <c r="AF48" s="112" t="str">
        <f t="array" ref="AF48">IFERROR(IF(AF$7="","NA",IF(AF$7&lt;INDEX(T_EMP[From Date],ROW($C48)-ROW($C$7)),"NE",IF(AND(INDEX(T_EMP[TERMINATION DATE],ROW($C48)-ROW($C$7))&gt;0,AF$7&gt;INDEX(T_EMP[TERMINATION DATE],ROW($C48)-ROW($C$7))),"NE",IF(NOT(ISERROR(MATCH(AF$7,L_HOLS,0))),"H",IF(INDEX(L_WKNDVAL,WEEKDAY(AF$7,1))=1,"WKND",INDEX(T_LEAVE[LEAVE TYPE],SUMPRODUCT(--(T_LEAVE[EMPLOYEE NAME]=$C48),--(T_LEAVE[START DATE]&lt;=AF$7),--(T_LEAVE[END DATE]&gt;=AF$7),ROW(T_LEAVE[LEAVE TYPE]))-ROW(T_LEAVE[#Headers]))))))),"")</f>
        <v>WKND</v>
      </c>
      <c r="AG48" s="112" t="str">
        <f t="array" ref="AG48">IFERROR(IF(AG$7="","NA",IF(AG$7&lt;INDEX(T_EMP[From Date],ROW($C48)-ROW($C$7)),"NE",IF(AND(INDEX(T_EMP[TERMINATION DATE],ROW($C48)-ROW($C$7))&gt;0,AG$7&gt;INDEX(T_EMP[TERMINATION DATE],ROW($C48)-ROW($C$7))),"NE",IF(NOT(ISERROR(MATCH(AG$7,L_HOLS,0))),"H",IF(INDEX(L_WKNDVAL,WEEKDAY(AG$7,1))=1,"WKND",INDEX(T_LEAVE[LEAVE TYPE],SUMPRODUCT(--(T_LEAVE[EMPLOYEE NAME]=$C48),--(T_LEAVE[START DATE]&lt;=AG$7),--(T_LEAVE[END DATE]&gt;=AG$7),ROW(T_LEAVE[LEAVE TYPE]))-ROW(T_LEAVE[#Headers]))))))),"")</f>
        <v/>
      </c>
      <c r="AH48" s="112" t="str">
        <f t="array" ref="AH48">IFERROR(IF(AH$7="","NA",IF(AH$7&lt;INDEX(T_EMP[From Date],ROW($C48)-ROW($C$7)),"NE",IF(AND(INDEX(T_EMP[TERMINATION DATE],ROW($C48)-ROW($C$7))&gt;0,AH$7&gt;INDEX(T_EMP[TERMINATION DATE],ROW($C48)-ROW($C$7))),"NE",IF(NOT(ISERROR(MATCH(AH$7,L_HOLS,0))),"H",IF(INDEX(L_WKNDVAL,WEEKDAY(AH$7,1))=1,"WKND",INDEX(T_LEAVE[LEAVE TYPE],SUMPRODUCT(--(T_LEAVE[EMPLOYEE NAME]=$C48),--(T_LEAVE[START DATE]&lt;=AH$7),--(T_LEAVE[END DATE]&gt;=AH$7),ROW(T_LEAVE[LEAVE TYPE]))-ROW(T_LEAVE[#Headers]))))))),"")</f>
        <v/>
      </c>
      <c r="AI48" s="87"/>
      <c r="AJ48" s="106">
        <f>IF(OR($C48="",AJ$7=""),"",COUNTIFS($D48:$AH48,AJ$7)*INDEX(T_LEAVETYPE[DAY VALUE],1))</f>
        <v>0</v>
      </c>
      <c r="AK48" s="106">
        <f>IF(OR($C48="",AK$7=""),"",COUNTIFS($D48:$AH48,AK$7)*INDEX(T_LEAVETYPE[DAY VALUE],2))</f>
        <v>0</v>
      </c>
      <c r="AL48" s="106">
        <f>IF(OR($C48="",AL$7=""),"",COUNTIFS($D48:$AH48,AL$7)*INDEX(T_LEAVETYPE[DAY VALUE],3))</f>
        <v>0</v>
      </c>
      <c r="AM48" s="106">
        <f>IF(OR($C48="",AM$7=""),"",COUNTIFS($D48:$AH48,AM$7)*INDEX(T_LEAVETYPE[DAY VALUE],4))</f>
        <v>0</v>
      </c>
      <c r="AN48" s="107">
        <f>IF(OR($C48="",AN$7=""),"",COUNTIFS($D48:$AH48,AN$7)*INDEX(T_LEAVETYPE[DAY VALUE],5))</f>
        <v>0</v>
      </c>
      <c r="AO48" s="113">
        <f t="shared" si="5"/>
        <v>0</v>
      </c>
      <c r="AP48" s="114">
        <f t="shared" si="6"/>
        <v>22</v>
      </c>
    </row>
    <row r="49" spans="3:42" x14ac:dyDescent="0.25">
      <c r="C49" s="104" t="str">
        <f>IFERROR(INDEX(T_EMP[EMPLOYEE NAME],ROW(C49)-ROW($C$7)),"")</f>
        <v>Employee42</v>
      </c>
      <c r="D49" s="115" t="str">
        <f t="array" ref="D49">IFERROR(IF(D$7="","NA",IF(D$7&lt;INDEX(T_EMP[From Date],ROW($C49)-ROW($C$7)),"NE",IF(AND(INDEX(T_EMP[TERMINATION DATE],ROW($C49)-ROW($C$7))&gt;0,D$7&gt;INDEX(T_EMP[TERMINATION DATE],ROW($C49)-ROW($C$7))),"NE",IF(NOT(ISERROR(MATCH(D$7,L_HOLS,0))),"H",IF(INDEX(L_WKNDVAL,WEEKDAY(D$7,1))=1,"WKND",INDEX(T_LEAVE[LEAVE TYPE],SUMPRODUCT(--(T_LEAVE[EMPLOYEE NAME]=$C49),--(T_LEAVE[START DATE]&lt;=D$7),--(T_LEAVE[END DATE]&gt;=D$7),ROW(T_LEAVE[LEAVE TYPE]))-ROW(T_LEAVE[#Headers]))))))),"")</f>
        <v>WKND</v>
      </c>
      <c r="E49" s="112" t="str">
        <f t="array" ref="E49">IFERROR(IF(E$7="","NA",IF(E$7&lt;INDEX(T_EMP[From Date],ROW($C49)-ROW($C$7)),"NE",IF(AND(INDEX(T_EMP[TERMINATION DATE],ROW($C49)-ROW($C$7))&gt;0,E$7&gt;INDEX(T_EMP[TERMINATION DATE],ROW($C49)-ROW($C$7))),"NE",IF(NOT(ISERROR(MATCH(E$7,L_HOLS,0))),"H",IF(INDEX(L_WKNDVAL,WEEKDAY(E$7,1))=1,"WKND",INDEX(T_LEAVE[LEAVE TYPE],SUMPRODUCT(--(T_LEAVE[EMPLOYEE NAME]=$C49),--(T_LEAVE[START DATE]&lt;=E$7),--(T_LEAVE[END DATE]&gt;=E$7),ROW(T_LEAVE[LEAVE TYPE]))-ROW(T_LEAVE[#Headers]))))))),"")</f>
        <v/>
      </c>
      <c r="F49" s="112" t="str">
        <f t="array" ref="F49">IFERROR(IF(F$7="","NA",IF(F$7&lt;INDEX(T_EMP[From Date],ROW($C49)-ROW($C$7)),"NE",IF(AND(INDEX(T_EMP[TERMINATION DATE],ROW($C49)-ROW($C$7))&gt;0,F$7&gt;INDEX(T_EMP[TERMINATION DATE],ROW($C49)-ROW($C$7))),"NE",IF(NOT(ISERROR(MATCH(F$7,L_HOLS,0))),"H",IF(INDEX(L_WKNDVAL,WEEKDAY(F$7,1))=1,"WKND",INDEX(T_LEAVE[LEAVE TYPE],SUMPRODUCT(--(T_LEAVE[EMPLOYEE NAME]=$C49),--(T_LEAVE[START DATE]&lt;=F$7),--(T_LEAVE[END DATE]&gt;=F$7),ROW(T_LEAVE[LEAVE TYPE]))-ROW(T_LEAVE[#Headers]))))))),"")</f>
        <v/>
      </c>
      <c r="G49" s="112" t="str">
        <f t="array" ref="G49">IFERROR(IF(G$7="","NA",IF(G$7&lt;INDEX(T_EMP[From Date],ROW($C49)-ROW($C$7)),"NE",IF(AND(INDEX(T_EMP[TERMINATION DATE],ROW($C49)-ROW($C$7))&gt;0,G$7&gt;INDEX(T_EMP[TERMINATION DATE],ROW($C49)-ROW($C$7))),"NE",IF(NOT(ISERROR(MATCH(G$7,L_HOLS,0))),"H",IF(INDEX(L_WKNDVAL,WEEKDAY(G$7,1))=1,"WKND",INDEX(T_LEAVE[LEAVE TYPE],SUMPRODUCT(--(T_LEAVE[EMPLOYEE NAME]=$C49),--(T_LEAVE[START DATE]&lt;=G$7),--(T_LEAVE[END DATE]&gt;=G$7),ROW(T_LEAVE[LEAVE TYPE]))-ROW(T_LEAVE[#Headers]))))))),"")</f>
        <v/>
      </c>
      <c r="H49" s="112" t="str">
        <f t="array" ref="H49">IFERROR(IF(H$7="","NA",IF(H$7&lt;INDEX(T_EMP[From Date],ROW($C49)-ROW($C$7)),"NE",IF(AND(INDEX(T_EMP[TERMINATION DATE],ROW($C49)-ROW($C$7))&gt;0,H$7&gt;INDEX(T_EMP[TERMINATION DATE],ROW($C49)-ROW($C$7))),"NE",IF(NOT(ISERROR(MATCH(H$7,L_HOLS,0))),"H",IF(INDEX(L_WKNDVAL,WEEKDAY(H$7,1))=1,"WKND",INDEX(T_LEAVE[LEAVE TYPE],SUMPRODUCT(--(T_LEAVE[EMPLOYEE NAME]=$C49),--(T_LEAVE[START DATE]&lt;=H$7),--(T_LEAVE[END DATE]&gt;=H$7),ROW(T_LEAVE[LEAVE TYPE]))-ROW(T_LEAVE[#Headers]))))))),"")</f>
        <v/>
      </c>
      <c r="I49" s="112" t="str">
        <f t="array" ref="I49">IFERROR(IF(I$7="","NA",IF(I$7&lt;INDEX(T_EMP[From Date],ROW($C49)-ROW($C$7)),"NE",IF(AND(INDEX(T_EMP[TERMINATION DATE],ROW($C49)-ROW($C$7))&gt;0,I$7&gt;INDEX(T_EMP[TERMINATION DATE],ROW($C49)-ROW($C$7))),"NE",IF(NOT(ISERROR(MATCH(I$7,L_HOLS,0))),"H",IF(INDEX(L_WKNDVAL,WEEKDAY(I$7,1))=1,"WKND",INDEX(T_LEAVE[LEAVE TYPE],SUMPRODUCT(--(T_LEAVE[EMPLOYEE NAME]=$C49),--(T_LEAVE[START DATE]&lt;=I$7),--(T_LEAVE[END DATE]&gt;=I$7),ROW(T_LEAVE[LEAVE TYPE]))-ROW(T_LEAVE[#Headers]))))))),"")</f>
        <v/>
      </c>
      <c r="J49" s="112" t="str">
        <f t="array" ref="J49">IFERROR(IF(J$7="","NA",IF(J$7&lt;INDEX(T_EMP[From Date],ROW($C49)-ROW($C$7)),"NE",IF(AND(INDEX(T_EMP[TERMINATION DATE],ROW($C49)-ROW($C$7))&gt;0,J$7&gt;INDEX(T_EMP[TERMINATION DATE],ROW($C49)-ROW($C$7))),"NE",IF(NOT(ISERROR(MATCH(J$7,L_HOLS,0))),"H",IF(INDEX(L_WKNDVAL,WEEKDAY(J$7,1))=1,"WKND",INDEX(T_LEAVE[LEAVE TYPE],SUMPRODUCT(--(T_LEAVE[EMPLOYEE NAME]=$C49),--(T_LEAVE[START DATE]&lt;=J$7),--(T_LEAVE[END DATE]&gt;=J$7),ROW(T_LEAVE[LEAVE TYPE]))-ROW(T_LEAVE[#Headers]))))))),"")</f>
        <v>WKND</v>
      </c>
      <c r="K49" s="112" t="str">
        <f t="array" ref="K49">IFERROR(IF(K$7="","NA",IF(K$7&lt;INDEX(T_EMP[From Date],ROW($C49)-ROW($C$7)),"NE",IF(AND(INDEX(T_EMP[TERMINATION DATE],ROW($C49)-ROW($C$7))&gt;0,K$7&gt;INDEX(T_EMP[TERMINATION DATE],ROW($C49)-ROW($C$7))),"NE",IF(NOT(ISERROR(MATCH(K$7,L_HOLS,0))),"H",IF(INDEX(L_WKNDVAL,WEEKDAY(K$7,1))=1,"WKND",INDEX(T_LEAVE[LEAVE TYPE],SUMPRODUCT(--(T_LEAVE[EMPLOYEE NAME]=$C49),--(T_LEAVE[START DATE]&lt;=K$7),--(T_LEAVE[END DATE]&gt;=K$7),ROW(T_LEAVE[LEAVE TYPE]))-ROW(T_LEAVE[#Headers]))))))),"")</f>
        <v>WKND</v>
      </c>
      <c r="L49" s="112" t="str">
        <f t="array" ref="L49">IFERROR(IF(L$7="","NA",IF(L$7&lt;INDEX(T_EMP[From Date],ROW($C49)-ROW($C$7)),"NE",IF(AND(INDEX(T_EMP[TERMINATION DATE],ROW($C49)-ROW($C$7))&gt;0,L$7&gt;INDEX(T_EMP[TERMINATION DATE],ROW($C49)-ROW($C$7))),"NE",IF(NOT(ISERROR(MATCH(L$7,L_HOLS,0))),"H",IF(INDEX(L_WKNDVAL,WEEKDAY(L$7,1))=1,"WKND",INDEX(T_LEAVE[LEAVE TYPE],SUMPRODUCT(--(T_LEAVE[EMPLOYEE NAME]=$C49),--(T_LEAVE[START DATE]&lt;=L$7),--(T_LEAVE[END DATE]&gt;=L$7),ROW(T_LEAVE[LEAVE TYPE]))-ROW(T_LEAVE[#Headers]))))))),"")</f>
        <v/>
      </c>
      <c r="M49" s="112" t="str">
        <f t="array" ref="M49">IFERROR(IF(M$7="","NA",IF(M$7&lt;INDEX(T_EMP[From Date],ROW($C49)-ROW($C$7)),"NE",IF(AND(INDEX(T_EMP[TERMINATION DATE],ROW($C49)-ROW($C$7))&gt;0,M$7&gt;INDEX(T_EMP[TERMINATION DATE],ROW($C49)-ROW($C$7))),"NE",IF(NOT(ISERROR(MATCH(M$7,L_HOLS,0))),"H",IF(INDEX(L_WKNDVAL,WEEKDAY(M$7,1))=1,"WKND",INDEX(T_LEAVE[LEAVE TYPE],SUMPRODUCT(--(T_LEAVE[EMPLOYEE NAME]=$C49),--(T_LEAVE[START DATE]&lt;=M$7),--(T_LEAVE[END DATE]&gt;=M$7),ROW(T_LEAVE[LEAVE TYPE]))-ROW(T_LEAVE[#Headers]))))))),"")</f>
        <v/>
      </c>
      <c r="N49" s="112" t="str">
        <f t="array" ref="N49">IFERROR(IF(N$7="","NA",IF(N$7&lt;INDEX(T_EMP[From Date],ROW($C49)-ROW($C$7)),"NE",IF(AND(INDEX(T_EMP[TERMINATION DATE],ROW($C49)-ROW($C$7))&gt;0,N$7&gt;INDEX(T_EMP[TERMINATION DATE],ROW($C49)-ROW($C$7))),"NE",IF(NOT(ISERROR(MATCH(N$7,L_HOLS,0))),"H",IF(INDEX(L_WKNDVAL,WEEKDAY(N$7,1))=1,"WKND",INDEX(T_LEAVE[LEAVE TYPE],SUMPRODUCT(--(T_LEAVE[EMPLOYEE NAME]=$C49),--(T_LEAVE[START DATE]&lt;=N$7),--(T_LEAVE[END DATE]&gt;=N$7),ROW(T_LEAVE[LEAVE TYPE]))-ROW(T_LEAVE[#Headers]))))))),"")</f>
        <v/>
      </c>
      <c r="O49" s="112" t="str">
        <f t="array" ref="O49">IFERROR(IF(O$7="","NA",IF(O$7&lt;INDEX(T_EMP[From Date],ROW($C49)-ROW($C$7)),"NE",IF(AND(INDEX(T_EMP[TERMINATION DATE],ROW($C49)-ROW($C$7))&gt;0,O$7&gt;INDEX(T_EMP[TERMINATION DATE],ROW($C49)-ROW($C$7))),"NE",IF(NOT(ISERROR(MATCH(O$7,L_HOLS,0))),"H",IF(INDEX(L_WKNDVAL,WEEKDAY(O$7,1))=1,"WKND",INDEX(T_LEAVE[LEAVE TYPE],SUMPRODUCT(--(T_LEAVE[EMPLOYEE NAME]=$C49),--(T_LEAVE[START DATE]&lt;=O$7),--(T_LEAVE[END DATE]&gt;=O$7),ROW(T_LEAVE[LEAVE TYPE]))-ROW(T_LEAVE[#Headers]))))))),"")</f>
        <v/>
      </c>
      <c r="P49" s="112" t="str">
        <f t="array" ref="P49">IFERROR(IF(P$7="","NA",IF(P$7&lt;INDEX(T_EMP[From Date],ROW($C49)-ROW($C$7)),"NE",IF(AND(INDEX(T_EMP[TERMINATION DATE],ROW($C49)-ROW($C$7))&gt;0,P$7&gt;INDEX(T_EMP[TERMINATION DATE],ROW($C49)-ROW($C$7))),"NE",IF(NOT(ISERROR(MATCH(P$7,L_HOLS,0))),"H",IF(INDEX(L_WKNDVAL,WEEKDAY(P$7,1))=1,"WKND",INDEX(T_LEAVE[LEAVE TYPE],SUMPRODUCT(--(T_LEAVE[EMPLOYEE NAME]=$C49),--(T_LEAVE[START DATE]&lt;=P$7),--(T_LEAVE[END DATE]&gt;=P$7),ROW(T_LEAVE[LEAVE TYPE]))-ROW(T_LEAVE[#Headers]))))))),"")</f>
        <v/>
      </c>
      <c r="Q49" s="112" t="str">
        <f t="array" ref="Q49">IFERROR(IF(Q$7="","NA",IF(Q$7&lt;INDEX(T_EMP[From Date],ROW($C49)-ROW($C$7)),"NE",IF(AND(INDEX(T_EMP[TERMINATION DATE],ROW($C49)-ROW($C$7))&gt;0,Q$7&gt;INDEX(T_EMP[TERMINATION DATE],ROW($C49)-ROW($C$7))),"NE",IF(NOT(ISERROR(MATCH(Q$7,L_HOLS,0))),"H",IF(INDEX(L_WKNDVAL,WEEKDAY(Q$7,1))=1,"WKND",INDEX(T_LEAVE[LEAVE TYPE],SUMPRODUCT(--(T_LEAVE[EMPLOYEE NAME]=$C49),--(T_LEAVE[START DATE]&lt;=Q$7),--(T_LEAVE[END DATE]&gt;=Q$7),ROW(T_LEAVE[LEAVE TYPE]))-ROW(T_LEAVE[#Headers]))))))),"")</f>
        <v>WKND</v>
      </c>
      <c r="R49" s="112" t="str">
        <f t="array" ref="R49">IFERROR(IF(R$7="","NA",IF(R$7&lt;INDEX(T_EMP[From Date],ROW($C49)-ROW($C$7)),"NE",IF(AND(INDEX(T_EMP[TERMINATION DATE],ROW($C49)-ROW($C$7))&gt;0,R$7&gt;INDEX(T_EMP[TERMINATION DATE],ROW($C49)-ROW($C$7))),"NE",IF(NOT(ISERROR(MATCH(R$7,L_HOLS,0))),"H",IF(INDEX(L_WKNDVAL,WEEKDAY(R$7,1))=1,"WKND",INDEX(T_LEAVE[LEAVE TYPE],SUMPRODUCT(--(T_LEAVE[EMPLOYEE NAME]=$C49),--(T_LEAVE[START DATE]&lt;=R$7),--(T_LEAVE[END DATE]&gt;=R$7),ROW(T_LEAVE[LEAVE TYPE]))-ROW(T_LEAVE[#Headers]))))))),"")</f>
        <v>WKND</v>
      </c>
      <c r="S49" s="112" t="str">
        <f t="array" ref="S49">IFERROR(IF(S$7="","NA",IF(S$7&lt;INDEX(T_EMP[From Date],ROW($C49)-ROW($C$7)),"NE",IF(AND(INDEX(T_EMP[TERMINATION DATE],ROW($C49)-ROW($C$7))&gt;0,S$7&gt;INDEX(T_EMP[TERMINATION DATE],ROW($C49)-ROW($C$7))),"NE",IF(NOT(ISERROR(MATCH(S$7,L_HOLS,0))),"H",IF(INDEX(L_WKNDVAL,WEEKDAY(S$7,1))=1,"WKND",INDEX(T_LEAVE[LEAVE TYPE],SUMPRODUCT(--(T_LEAVE[EMPLOYEE NAME]=$C49),--(T_LEAVE[START DATE]&lt;=S$7),--(T_LEAVE[END DATE]&gt;=S$7),ROW(T_LEAVE[LEAVE TYPE]))-ROW(T_LEAVE[#Headers]))))))),"")</f>
        <v/>
      </c>
      <c r="T49" s="112" t="str">
        <f t="array" ref="T49">IFERROR(IF(T$7="","NA",IF(T$7&lt;INDEX(T_EMP[From Date],ROW($C49)-ROW($C$7)),"NE",IF(AND(INDEX(T_EMP[TERMINATION DATE],ROW($C49)-ROW($C$7))&gt;0,T$7&gt;INDEX(T_EMP[TERMINATION DATE],ROW($C49)-ROW($C$7))),"NE",IF(NOT(ISERROR(MATCH(T$7,L_HOLS,0))),"H",IF(INDEX(L_WKNDVAL,WEEKDAY(T$7,1))=1,"WKND",INDEX(T_LEAVE[LEAVE TYPE],SUMPRODUCT(--(T_LEAVE[EMPLOYEE NAME]=$C49),--(T_LEAVE[START DATE]&lt;=T$7),--(T_LEAVE[END DATE]&gt;=T$7),ROW(T_LEAVE[LEAVE TYPE]))-ROW(T_LEAVE[#Headers]))))))),"")</f>
        <v/>
      </c>
      <c r="U49" s="112" t="str">
        <f t="array" ref="U49">IFERROR(IF(U$7="","NA",IF(U$7&lt;INDEX(T_EMP[From Date],ROW($C49)-ROW($C$7)),"NE",IF(AND(INDEX(T_EMP[TERMINATION DATE],ROW($C49)-ROW($C$7))&gt;0,U$7&gt;INDEX(T_EMP[TERMINATION DATE],ROW($C49)-ROW($C$7))),"NE",IF(NOT(ISERROR(MATCH(U$7,L_HOLS,0))),"H",IF(INDEX(L_WKNDVAL,WEEKDAY(U$7,1))=1,"WKND",INDEX(T_LEAVE[LEAVE TYPE],SUMPRODUCT(--(T_LEAVE[EMPLOYEE NAME]=$C49),--(T_LEAVE[START DATE]&lt;=U$7),--(T_LEAVE[END DATE]&gt;=U$7),ROW(T_LEAVE[LEAVE TYPE]))-ROW(T_LEAVE[#Headers]))))))),"")</f>
        <v/>
      </c>
      <c r="V49" s="112" t="str">
        <f t="array" ref="V49">IFERROR(IF(V$7="","NA",IF(V$7&lt;INDEX(T_EMP[From Date],ROW($C49)-ROW($C$7)),"NE",IF(AND(INDEX(T_EMP[TERMINATION DATE],ROW($C49)-ROW($C$7))&gt;0,V$7&gt;INDEX(T_EMP[TERMINATION DATE],ROW($C49)-ROW($C$7))),"NE",IF(NOT(ISERROR(MATCH(V$7,L_HOLS,0))),"H",IF(INDEX(L_WKNDVAL,WEEKDAY(V$7,1))=1,"WKND",INDEX(T_LEAVE[LEAVE TYPE],SUMPRODUCT(--(T_LEAVE[EMPLOYEE NAME]=$C49),--(T_LEAVE[START DATE]&lt;=V$7),--(T_LEAVE[END DATE]&gt;=V$7),ROW(T_LEAVE[LEAVE TYPE]))-ROW(T_LEAVE[#Headers]))))))),"")</f>
        <v/>
      </c>
      <c r="W49" s="112" t="str">
        <f t="array" ref="W49">IFERROR(IF(W$7="","NA",IF(W$7&lt;INDEX(T_EMP[From Date],ROW($C49)-ROW($C$7)),"NE",IF(AND(INDEX(T_EMP[TERMINATION DATE],ROW($C49)-ROW($C$7))&gt;0,W$7&gt;INDEX(T_EMP[TERMINATION DATE],ROW($C49)-ROW($C$7))),"NE",IF(NOT(ISERROR(MATCH(W$7,L_HOLS,0))),"H",IF(INDEX(L_WKNDVAL,WEEKDAY(W$7,1))=1,"WKND",INDEX(T_LEAVE[LEAVE TYPE],SUMPRODUCT(--(T_LEAVE[EMPLOYEE NAME]=$C49),--(T_LEAVE[START DATE]&lt;=W$7),--(T_LEAVE[END DATE]&gt;=W$7),ROW(T_LEAVE[LEAVE TYPE]))-ROW(T_LEAVE[#Headers]))))))),"")</f>
        <v/>
      </c>
      <c r="X49" s="112" t="str">
        <f t="array" ref="X49">IFERROR(IF(X$7="","NA",IF(X$7&lt;INDEX(T_EMP[From Date],ROW($C49)-ROW($C$7)),"NE",IF(AND(INDEX(T_EMP[TERMINATION DATE],ROW($C49)-ROW($C$7))&gt;0,X$7&gt;INDEX(T_EMP[TERMINATION DATE],ROW($C49)-ROW($C$7))),"NE",IF(NOT(ISERROR(MATCH(X$7,L_HOLS,0))),"H",IF(INDEX(L_WKNDVAL,WEEKDAY(X$7,1))=1,"WKND",INDEX(T_LEAVE[LEAVE TYPE],SUMPRODUCT(--(T_LEAVE[EMPLOYEE NAME]=$C49),--(T_LEAVE[START DATE]&lt;=X$7),--(T_LEAVE[END DATE]&gt;=X$7),ROW(T_LEAVE[LEAVE TYPE]))-ROW(T_LEAVE[#Headers]))))))),"")</f>
        <v>WKND</v>
      </c>
      <c r="Y49" s="112" t="str">
        <f t="array" ref="Y49">IFERROR(IF(Y$7="","NA",IF(Y$7&lt;INDEX(T_EMP[From Date],ROW($C49)-ROW($C$7)),"NE",IF(AND(INDEX(T_EMP[TERMINATION DATE],ROW($C49)-ROW($C$7))&gt;0,Y$7&gt;INDEX(T_EMP[TERMINATION DATE],ROW($C49)-ROW($C$7))),"NE",IF(NOT(ISERROR(MATCH(Y$7,L_HOLS,0))),"H",IF(INDEX(L_WKNDVAL,WEEKDAY(Y$7,1))=1,"WKND",INDEX(T_LEAVE[LEAVE TYPE],SUMPRODUCT(--(T_LEAVE[EMPLOYEE NAME]=$C49),--(T_LEAVE[START DATE]&lt;=Y$7),--(T_LEAVE[END DATE]&gt;=Y$7),ROW(T_LEAVE[LEAVE TYPE]))-ROW(T_LEAVE[#Headers]))))))),"")</f>
        <v>WKND</v>
      </c>
      <c r="Z49" s="112" t="str">
        <f t="array" ref="Z49">IFERROR(IF(Z$7="","NA",IF(Z$7&lt;INDEX(T_EMP[From Date],ROW($C49)-ROW($C$7)),"NE",IF(AND(INDEX(T_EMP[TERMINATION DATE],ROW($C49)-ROW($C$7))&gt;0,Z$7&gt;INDEX(T_EMP[TERMINATION DATE],ROW($C49)-ROW($C$7))),"NE",IF(NOT(ISERROR(MATCH(Z$7,L_HOLS,0))),"H",IF(INDEX(L_WKNDVAL,WEEKDAY(Z$7,1))=1,"WKND",INDEX(T_LEAVE[LEAVE TYPE],SUMPRODUCT(--(T_LEAVE[EMPLOYEE NAME]=$C49),--(T_LEAVE[START DATE]&lt;=Z$7),--(T_LEAVE[END DATE]&gt;=Z$7),ROW(T_LEAVE[LEAVE TYPE]))-ROW(T_LEAVE[#Headers]))))))),"")</f>
        <v/>
      </c>
      <c r="AA49" s="112" t="str">
        <f t="array" ref="AA49">IFERROR(IF(AA$7="","NA",IF(AA$7&lt;INDEX(T_EMP[From Date],ROW($C49)-ROW($C$7)),"NE",IF(AND(INDEX(T_EMP[TERMINATION DATE],ROW($C49)-ROW($C$7))&gt;0,AA$7&gt;INDEX(T_EMP[TERMINATION DATE],ROW($C49)-ROW($C$7))),"NE",IF(NOT(ISERROR(MATCH(AA$7,L_HOLS,0))),"H",IF(INDEX(L_WKNDVAL,WEEKDAY(AA$7,1))=1,"WKND",INDEX(T_LEAVE[LEAVE TYPE],SUMPRODUCT(--(T_LEAVE[EMPLOYEE NAME]=$C49),--(T_LEAVE[START DATE]&lt;=AA$7),--(T_LEAVE[END DATE]&gt;=AA$7),ROW(T_LEAVE[LEAVE TYPE]))-ROW(T_LEAVE[#Headers]))))))),"")</f>
        <v/>
      </c>
      <c r="AB49" s="112" t="str">
        <f t="array" ref="AB49">IFERROR(IF(AB$7="","NA",IF(AB$7&lt;INDEX(T_EMP[From Date],ROW($C49)-ROW($C$7)),"NE",IF(AND(INDEX(T_EMP[TERMINATION DATE],ROW($C49)-ROW($C$7))&gt;0,AB$7&gt;INDEX(T_EMP[TERMINATION DATE],ROW($C49)-ROW($C$7))),"NE",IF(NOT(ISERROR(MATCH(AB$7,L_HOLS,0))),"H",IF(INDEX(L_WKNDVAL,WEEKDAY(AB$7,1))=1,"WKND",INDEX(T_LEAVE[LEAVE TYPE],SUMPRODUCT(--(T_LEAVE[EMPLOYEE NAME]=$C49),--(T_LEAVE[START DATE]&lt;=AB$7),--(T_LEAVE[END DATE]&gt;=AB$7),ROW(T_LEAVE[LEAVE TYPE]))-ROW(T_LEAVE[#Headers]))))))),"")</f>
        <v/>
      </c>
      <c r="AC49" s="112" t="str">
        <f t="array" ref="AC49">IFERROR(IF(AC$7="","NA",IF(AC$7&lt;INDEX(T_EMP[From Date],ROW($C49)-ROW($C$7)),"NE",IF(AND(INDEX(T_EMP[TERMINATION DATE],ROW($C49)-ROW($C$7))&gt;0,AC$7&gt;INDEX(T_EMP[TERMINATION DATE],ROW($C49)-ROW($C$7))),"NE",IF(NOT(ISERROR(MATCH(AC$7,L_HOLS,0))),"H",IF(INDEX(L_WKNDVAL,WEEKDAY(AC$7,1))=1,"WKND",INDEX(T_LEAVE[LEAVE TYPE],SUMPRODUCT(--(T_LEAVE[EMPLOYEE NAME]=$C49),--(T_LEAVE[START DATE]&lt;=AC$7),--(T_LEAVE[END DATE]&gt;=AC$7),ROW(T_LEAVE[LEAVE TYPE]))-ROW(T_LEAVE[#Headers]))))))),"")</f>
        <v/>
      </c>
      <c r="AD49" s="112" t="str">
        <f t="array" ref="AD49">IFERROR(IF(AD$7="","NA",IF(AD$7&lt;INDEX(T_EMP[From Date],ROW($C49)-ROW($C$7)),"NE",IF(AND(INDEX(T_EMP[TERMINATION DATE],ROW($C49)-ROW($C$7))&gt;0,AD$7&gt;INDEX(T_EMP[TERMINATION DATE],ROW($C49)-ROW($C$7))),"NE",IF(NOT(ISERROR(MATCH(AD$7,L_HOLS,0))),"H",IF(INDEX(L_WKNDVAL,WEEKDAY(AD$7,1))=1,"WKND",INDEX(T_LEAVE[LEAVE TYPE],SUMPRODUCT(--(T_LEAVE[EMPLOYEE NAME]=$C49),--(T_LEAVE[START DATE]&lt;=AD$7),--(T_LEAVE[END DATE]&gt;=AD$7),ROW(T_LEAVE[LEAVE TYPE]))-ROW(T_LEAVE[#Headers]))))))),"")</f>
        <v/>
      </c>
      <c r="AE49" s="112" t="str">
        <f t="array" ref="AE49">IFERROR(IF(AE$7="","NA",IF(AE$7&lt;INDEX(T_EMP[From Date],ROW($C49)-ROW($C$7)),"NE",IF(AND(INDEX(T_EMP[TERMINATION DATE],ROW($C49)-ROW($C$7))&gt;0,AE$7&gt;INDEX(T_EMP[TERMINATION DATE],ROW($C49)-ROW($C$7))),"NE",IF(NOT(ISERROR(MATCH(AE$7,L_HOLS,0))),"H",IF(INDEX(L_WKNDVAL,WEEKDAY(AE$7,1))=1,"WKND",INDEX(T_LEAVE[LEAVE TYPE],SUMPRODUCT(--(T_LEAVE[EMPLOYEE NAME]=$C49),--(T_LEAVE[START DATE]&lt;=AE$7),--(T_LEAVE[END DATE]&gt;=AE$7),ROW(T_LEAVE[LEAVE TYPE]))-ROW(T_LEAVE[#Headers]))))))),"")</f>
        <v>WKND</v>
      </c>
      <c r="AF49" s="112" t="str">
        <f t="array" ref="AF49">IFERROR(IF(AF$7="","NA",IF(AF$7&lt;INDEX(T_EMP[From Date],ROW($C49)-ROW($C$7)),"NE",IF(AND(INDEX(T_EMP[TERMINATION DATE],ROW($C49)-ROW($C$7))&gt;0,AF$7&gt;INDEX(T_EMP[TERMINATION DATE],ROW($C49)-ROW($C$7))),"NE",IF(NOT(ISERROR(MATCH(AF$7,L_HOLS,0))),"H",IF(INDEX(L_WKNDVAL,WEEKDAY(AF$7,1))=1,"WKND",INDEX(T_LEAVE[LEAVE TYPE],SUMPRODUCT(--(T_LEAVE[EMPLOYEE NAME]=$C49),--(T_LEAVE[START DATE]&lt;=AF$7),--(T_LEAVE[END DATE]&gt;=AF$7),ROW(T_LEAVE[LEAVE TYPE]))-ROW(T_LEAVE[#Headers]))))))),"")</f>
        <v>WKND</v>
      </c>
      <c r="AG49" s="112" t="str">
        <f t="array" ref="AG49">IFERROR(IF(AG$7="","NA",IF(AG$7&lt;INDEX(T_EMP[From Date],ROW($C49)-ROW($C$7)),"NE",IF(AND(INDEX(T_EMP[TERMINATION DATE],ROW($C49)-ROW($C$7))&gt;0,AG$7&gt;INDEX(T_EMP[TERMINATION DATE],ROW($C49)-ROW($C$7))),"NE",IF(NOT(ISERROR(MATCH(AG$7,L_HOLS,0))),"H",IF(INDEX(L_WKNDVAL,WEEKDAY(AG$7,1))=1,"WKND",INDEX(T_LEAVE[LEAVE TYPE],SUMPRODUCT(--(T_LEAVE[EMPLOYEE NAME]=$C49),--(T_LEAVE[START DATE]&lt;=AG$7),--(T_LEAVE[END DATE]&gt;=AG$7),ROW(T_LEAVE[LEAVE TYPE]))-ROW(T_LEAVE[#Headers]))))))),"")</f>
        <v/>
      </c>
      <c r="AH49" s="112" t="str">
        <f t="array" ref="AH49">IFERROR(IF(AH$7="","NA",IF(AH$7&lt;INDEX(T_EMP[From Date],ROW($C49)-ROW($C$7)),"NE",IF(AND(INDEX(T_EMP[TERMINATION DATE],ROW($C49)-ROW($C$7))&gt;0,AH$7&gt;INDEX(T_EMP[TERMINATION DATE],ROW($C49)-ROW($C$7))),"NE",IF(NOT(ISERROR(MATCH(AH$7,L_HOLS,0))),"H",IF(INDEX(L_WKNDVAL,WEEKDAY(AH$7,1))=1,"WKND",INDEX(T_LEAVE[LEAVE TYPE],SUMPRODUCT(--(T_LEAVE[EMPLOYEE NAME]=$C49),--(T_LEAVE[START DATE]&lt;=AH$7),--(T_LEAVE[END DATE]&gt;=AH$7),ROW(T_LEAVE[LEAVE TYPE]))-ROW(T_LEAVE[#Headers]))))))),"")</f>
        <v/>
      </c>
      <c r="AI49" s="87"/>
      <c r="AJ49" s="106">
        <f>IF(OR($C49="",AJ$7=""),"",COUNTIFS($D49:$AH49,AJ$7)*INDEX(T_LEAVETYPE[DAY VALUE],1))</f>
        <v>0</v>
      </c>
      <c r="AK49" s="106">
        <f>IF(OR($C49="",AK$7=""),"",COUNTIFS($D49:$AH49,AK$7)*INDEX(T_LEAVETYPE[DAY VALUE],2))</f>
        <v>0</v>
      </c>
      <c r="AL49" s="106">
        <f>IF(OR($C49="",AL$7=""),"",COUNTIFS($D49:$AH49,AL$7)*INDEX(T_LEAVETYPE[DAY VALUE],3))</f>
        <v>0</v>
      </c>
      <c r="AM49" s="106">
        <f>IF(OR($C49="",AM$7=""),"",COUNTIFS($D49:$AH49,AM$7)*INDEX(T_LEAVETYPE[DAY VALUE],4))</f>
        <v>0</v>
      </c>
      <c r="AN49" s="107">
        <f>IF(OR($C49="",AN$7=""),"",COUNTIFS($D49:$AH49,AN$7)*INDEX(T_LEAVETYPE[DAY VALUE],5))</f>
        <v>0</v>
      </c>
      <c r="AO49" s="113">
        <f t="shared" si="5"/>
        <v>0</v>
      </c>
      <c r="AP49" s="114">
        <f t="shared" si="6"/>
        <v>22</v>
      </c>
    </row>
    <row r="50" spans="3:42" x14ac:dyDescent="0.25">
      <c r="C50" s="104" t="str">
        <f>IFERROR(INDEX(T_EMP[EMPLOYEE NAME],ROW(C50)-ROW($C$7)),"")</f>
        <v>Employee43</v>
      </c>
      <c r="D50" s="115" t="str">
        <f t="array" ref="D50">IFERROR(IF(D$7="","NA",IF(D$7&lt;INDEX(T_EMP[From Date],ROW($C50)-ROW($C$7)),"NE",IF(AND(INDEX(T_EMP[TERMINATION DATE],ROW($C50)-ROW($C$7))&gt;0,D$7&gt;INDEX(T_EMP[TERMINATION DATE],ROW($C50)-ROW($C$7))),"NE",IF(NOT(ISERROR(MATCH(D$7,L_HOLS,0))),"H",IF(INDEX(L_WKNDVAL,WEEKDAY(D$7,1))=1,"WKND",INDEX(T_LEAVE[LEAVE TYPE],SUMPRODUCT(--(T_LEAVE[EMPLOYEE NAME]=$C50),--(T_LEAVE[START DATE]&lt;=D$7),--(T_LEAVE[END DATE]&gt;=D$7),ROW(T_LEAVE[LEAVE TYPE]))-ROW(T_LEAVE[#Headers]))))))),"")</f>
        <v>WKND</v>
      </c>
      <c r="E50" s="112" t="str">
        <f t="array" ref="E50">IFERROR(IF(E$7="","NA",IF(E$7&lt;INDEX(T_EMP[From Date],ROW($C50)-ROW($C$7)),"NE",IF(AND(INDEX(T_EMP[TERMINATION DATE],ROW($C50)-ROW($C$7))&gt;0,E$7&gt;INDEX(T_EMP[TERMINATION DATE],ROW($C50)-ROW($C$7))),"NE",IF(NOT(ISERROR(MATCH(E$7,L_HOLS,0))),"H",IF(INDEX(L_WKNDVAL,WEEKDAY(E$7,1))=1,"WKND",INDEX(T_LEAVE[LEAVE TYPE],SUMPRODUCT(--(T_LEAVE[EMPLOYEE NAME]=$C50),--(T_LEAVE[START DATE]&lt;=E$7),--(T_LEAVE[END DATE]&gt;=E$7),ROW(T_LEAVE[LEAVE TYPE]))-ROW(T_LEAVE[#Headers]))))))),"")</f>
        <v/>
      </c>
      <c r="F50" s="112" t="str">
        <f t="array" ref="F50">IFERROR(IF(F$7="","NA",IF(F$7&lt;INDEX(T_EMP[From Date],ROW($C50)-ROW($C$7)),"NE",IF(AND(INDEX(T_EMP[TERMINATION DATE],ROW($C50)-ROW($C$7))&gt;0,F$7&gt;INDEX(T_EMP[TERMINATION DATE],ROW($C50)-ROW($C$7))),"NE",IF(NOT(ISERROR(MATCH(F$7,L_HOLS,0))),"H",IF(INDEX(L_WKNDVAL,WEEKDAY(F$7,1))=1,"WKND",INDEX(T_LEAVE[LEAVE TYPE],SUMPRODUCT(--(T_LEAVE[EMPLOYEE NAME]=$C50),--(T_LEAVE[START DATE]&lt;=F$7),--(T_LEAVE[END DATE]&gt;=F$7),ROW(T_LEAVE[LEAVE TYPE]))-ROW(T_LEAVE[#Headers]))))))),"")</f>
        <v/>
      </c>
      <c r="G50" s="112" t="str">
        <f t="array" ref="G50">IFERROR(IF(G$7="","NA",IF(G$7&lt;INDEX(T_EMP[From Date],ROW($C50)-ROW($C$7)),"NE",IF(AND(INDEX(T_EMP[TERMINATION DATE],ROW($C50)-ROW($C$7))&gt;0,G$7&gt;INDEX(T_EMP[TERMINATION DATE],ROW($C50)-ROW($C$7))),"NE",IF(NOT(ISERROR(MATCH(G$7,L_HOLS,0))),"H",IF(INDEX(L_WKNDVAL,WEEKDAY(G$7,1))=1,"WKND",INDEX(T_LEAVE[LEAVE TYPE],SUMPRODUCT(--(T_LEAVE[EMPLOYEE NAME]=$C50),--(T_LEAVE[START DATE]&lt;=G$7),--(T_LEAVE[END DATE]&gt;=G$7),ROW(T_LEAVE[LEAVE TYPE]))-ROW(T_LEAVE[#Headers]))))))),"")</f>
        <v/>
      </c>
      <c r="H50" s="112" t="str">
        <f t="array" ref="H50">IFERROR(IF(H$7="","NA",IF(H$7&lt;INDEX(T_EMP[From Date],ROW($C50)-ROW($C$7)),"NE",IF(AND(INDEX(T_EMP[TERMINATION DATE],ROW($C50)-ROW($C$7))&gt;0,H$7&gt;INDEX(T_EMP[TERMINATION DATE],ROW($C50)-ROW($C$7))),"NE",IF(NOT(ISERROR(MATCH(H$7,L_HOLS,0))),"H",IF(INDEX(L_WKNDVAL,WEEKDAY(H$7,1))=1,"WKND",INDEX(T_LEAVE[LEAVE TYPE],SUMPRODUCT(--(T_LEAVE[EMPLOYEE NAME]=$C50),--(T_LEAVE[START DATE]&lt;=H$7),--(T_LEAVE[END DATE]&gt;=H$7),ROW(T_LEAVE[LEAVE TYPE]))-ROW(T_LEAVE[#Headers]))))))),"")</f>
        <v/>
      </c>
      <c r="I50" s="112" t="str">
        <f t="array" ref="I50">IFERROR(IF(I$7="","NA",IF(I$7&lt;INDEX(T_EMP[From Date],ROW($C50)-ROW($C$7)),"NE",IF(AND(INDEX(T_EMP[TERMINATION DATE],ROW($C50)-ROW($C$7))&gt;0,I$7&gt;INDEX(T_EMP[TERMINATION DATE],ROW($C50)-ROW($C$7))),"NE",IF(NOT(ISERROR(MATCH(I$7,L_HOLS,0))),"H",IF(INDEX(L_WKNDVAL,WEEKDAY(I$7,1))=1,"WKND",INDEX(T_LEAVE[LEAVE TYPE],SUMPRODUCT(--(T_LEAVE[EMPLOYEE NAME]=$C50),--(T_LEAVE[START DATE]&lt;=I$7),--(T_LEAVE[END DATE]&gt;=I$7),ROW(T_LEAVE[LEAVE TYPE]))-ROW(T_LEAVE[#Headers]))))))),"")</f>
        <v/>
      </c>
      <c r="J50" s="112" t="str">
        <f t="array" ref="J50">IFERROR(IF(J$7="","NA",IF(J$7&lt;INDEX(T_EMP[From Date],ROW($C50)-ROW($C$7)),"NE",IF(AND(INDEX(T_EMP[TERMINATION DATE],ROW($C50)-ROW($C$7))&gt;0,J$7&gt;INDEX(T_EMP[TERMINATION DATE],ROW($C50)-ROW($C$7))),"NE",IF(NOT(ISERROR(MATCH(J$7,L_HOLS,0))),"H",IF(INDEX(L_WKNDVAL,WEEKDAY(J$7,1))=1,"WKND",INDEX(T_LEAVE[LEAVE TYPE],SUMPRODUCT(--(T_LEAVE[EMPLOYEE NAME]=$C50),--(T_LEAVE[START DATE]&lt;=J$7),--(T_LEAVE[END DATE]&gt;=J$7),ROW(T_LEAVE[LEAVE TYPE]))-ROW(T_LEAVE[#Headers]))))))),"")</f>
        <v>WKND</v>
      </c>
      <c r="K50" s="112" t="str">
        <f t="array" ref="K50">IFERROR(IF(K$7="","NA",IF(K$7&lt;INDEX(T_EMP[From Date],ROW($C50)-ROW($C$7)),"NE",IF(AND(INDEX(T_EMP[TERMINATION DATE],ROW($C50)-ROW($C$7))&gt;0,K$7&gt;INDEX(T_EMP[TERMINATION DATE],ROW($C50)-ROW($C$7))),"NE",IF(NOT(ISERROR(MATCH(K$7,L_HOLS,0))),"H",IF(INDEX(L_WKNDVAL,WEEKDAY(K$7,1))=1,"WKND",INDEX(T_LEAVE[LEAVE TYPE],SUMPRODUCT(--(T_LEAVE[EMPLOYEE NAME]=$C50),--(T_LEAVE[START DATE]&lt;=K$7),--(T_LEAVE[END DATE]&gt;=K$7),ROW(T_LEAVE[LEAVE TYPE]))-ROW(T_LEAVE[#Headers]))))))),"")</f>
        <v>WKND</v>
      </c>
      <c r="L50" s="112" t="str">
        <f t="array" ref="L50">IFERROR(IF(L$7="","NA",IF(L$7&lt;INDEX(T_EMP[From Date],ROW($C50)-ROW($C$7)),"NE",IF(AND(INDEX(T_EMP[TERMINATION DATE],ROW($C50)-ROW($C$7))&gt;0,L$7&gt;INDEX(T_EMP[TERMINATION DATE],ROW($C50)-ROW($C$7))),"NE",IF(NOT(ISERROR(MATCH(L$7,L_HOLS,0))),"H",IF(INDEX(L_WKNDVAL,WEEKDAY(L$7,1))=1,"WKND",INDEX(T_LEAVE[LEAVE TYPE],SUMPRODUCT(--(T_LEAVE[EMPLOYEE NAME]=$C50),--(T_LEAVE[START DATE]&lt;=L$7),--(T_LEAVE[END DATE]&gt;=L$7),ROW(T_LEAVE[LEAVE TYPE]))-ROW(T_LEAVE[#Headers]))))))),"")</f>
        <v/>
      </c>
      <c r="M50" s="112" t="str">
        <f t="array" ref="M50">IFERROR(IF(M$7="","NA",IF(M$7&lt;INDEX(T_EMP[From Date],ROW($C50)-ROW($C$7)),"NE",IF(AND(INDEX(T_EMP[TERMINATION DATE],ROW($C50)-ROW($C$7))&gt;0,M$7&gt;INDEX(T_EMP[TERMINATION DATE],ROW($C50)-ROW($C$7))),"NE",IF(NOT(ISERROR(MATCH(M$7,L_HOLS,0))),"H",IF(INDEX(L_WKNDVAL,WEEKDAY(M$7,1))=1,"WKND",INDEX(T_LEAVE[LEAVE TYPE],SUMPRODUCT(--(T_LEAVE[EMPLOYEE NAME]=$C50),--(T_LEAVE[START DATE]&lt;=M$7),--(T_LEAVE[END DATE]&gt;=M$7),ROW(T_LEAVE[LEAVE TYPE]))-ROW(T_LEAVE[#Headers]))))))),"")</f>
        <v/>
      </c>
      <c r="N50" s="112" t="str">
        <f t="array" ref="N50">IFERROR(IF(N$7="","NA",IF(N$7&lt;INDEX(T_EMP[From Date],ROW($C50)-ROW($C$7)),"NE",IF(AND(INDEX(T_EMP[TERMINATION DATE],ROW($C50)-ROW($C$7))&gt;0,N$7&gt;INDEX(T_EMP[TERMINATION DATE],ROW($C50)-ROW($C$7))),"NE",IF(NOT(ISERROR(MATCH(N$7,L_HOLS,0))),"H",IF(INDEX(L_WKNDVAL,WEEKDAY(N$7,1))=1,"WKND",INDEX(T_LEAVE[LEAVE TYPE],SUMPRODUCT(--(T_LEAVE[EMPLOYEE NAME]=$C50),--(T_LEAVE[START DATE]&lt;=N$7),--(T_LEAVE[END DATE]&gt;=N$7),ROW(T_LEAVE[LEAVE TYPE]))-ROW(T_LEAVE[#Headers]))))))),"")</f>
        <v/>
      </c>
      <c r="O50" s="112" t="str">
        <f t="array" ref="O50">IFERROR(IF(O$7="","NA",IF(O$7&lt;INDEX(T_EMP[From Date],ROW($C50)-ROW($C$7)),"NE",IF(AND(INDEX(T_EMP[TERMINATION DATE],ROW($C50)-ROW($C$7))&gt;0,O$7&gt;INDEX(T_EMP[TERMINATION DATE],ROW($C50)-ROW($C$7))),"NE",IF(NOT(ISERROR(MATCH(O$7,L_HOLS,0))),"H",IF(INDEX(L_WKNDVAL,WEEKDAY(O$7,1))=1,"WKND",INDEX(T_LEAVE[LEAVE TYPE],SUMPRODUCT(--(T_LEAVE[EMPLOYEE NAME]=$C50),--(T_LEAVE[START DATE]&lt;=O$7),--(T_LEAVE[END DATE]&gt;=O$7),ROW(T_LEAVE[LEAVE TYPE]))-ROW(T_LEAVE[#Headers]))))))),"")</f>
        <v/>
      </c>
      <c r="P50" s="112" t="str">
        <f t="array" ref="P50">IFERROR(IF(P$7="","NA",IF(P$7&lt;INDEX(T_EMP[From Date],ROW($C50)-ROW($C$7)),"NE",IF(AND(INDEX(T_EMP[TERMINATION DATE],ROW($C50)-ROW($C$7))&gt;0,P$7&gt;INDEX(T_EMP[TERMINATION DATE],ROW($C50)-ROW($C$7))),"NE",IF(NOT(ISERROR(MATCH(P$7,L_HOLS,0))),"H",IF(INDEX(L_WKNDVAL,WEEKDAY(P$7,1))=1,"WKND",INDEX(T_LEAVE[LEAVE TYPE],SUMPRODUCT(--(T_LEAVE[EMPLOYEE NAME]=$C50),--(T_LEAVE[START DATE]&lt;=P$7),--(T_LEAVE[END DATE]&gt;=P$7),ROW(T_LEAVE[LEAVE TYPE]))-ROW(T_LEAVE[#Headers]))))))),"")</f>
        <v/>
      </c>
      <c r="Q50" s="112" t="str">
        <f t="array" ref="Q50">IFERROR(IF(Q$7="","NA",IF(Q$7&lt;INDEX(T_EMP[From Date],ROW($C50)-ROW($C$7)),"NE",IF(AND(INDEX(T_EMP[TERMINATION DATE],ROW($C50)-ROW($C$7))&gt;0,Q$7&gt;INDEX(T_EMP[TERMINATION DATE],ROW($C50)-ROW($C$7))),"NE",IF(NOT(ISERROR(MATCH(Q$7,L_HOLS,0))),"H",IF(INDEX(L_WKNDVAL,WEEKDAY(Q$7,1))=1,"WKND",INDEX(T_LEAVE[LEAVE TYPE],SUMPRODUCT(--(T_LEAVE[EMPLOYEE NAME]=$C50),--(T_LEAVE[START DATE]&lt;=Q$7),--(T_LEAVE[END DATE]&gt;=Q$7),ROW(T_LEAVE[LEAVE TYPE]))-ROW(T_LEAVE[#Headers]))))))),"")</f>
        <v>WKND</v>
      </c>
      <c r="R50" s="112" t="str">
        <f t="array" ref="R50">IFERROR(IF(R$7="","NA",IF(R$7&lt;INDEX(T_EMP[From Date],ROW($C50)-ROW($C$7)),"NE",IF(AND(INDEX(T_EMP[TERMINATION DATE],ROW($C50)-ROW($C$7))&gt;0,R$7&gt;INDEX(T_EMP[TERMINATION DATE],ROW($C50)-ROW($C$7))),"NE",IF(NOT(ISERROR(MATCH(R$7,L_HOLS,0))),"H",IF(INDEX(L_WKNDVAL,WEEKDAY(R$7,1))=1,"WKND",INDEX(T_LEAVE[LEAVE TYPE],SUMPRODUCT(--(T_LEAVE[EMPLOYEE NAME]=$C50),--(T_LEAVE[START DATE]&lt;=R$7),--(T_LEAVE[END DATE]&gt;=R$7),ROW(T_LEAVE[LEAVE TYPE]))-ROW(T_LEAVE[#Headers]))))))),"")</f>
        <v>WKND</v>
      </c>
      <c r="S50" s="112" t="str">
        <f t="array" ref="S50">IFERROR(IF(S$7="","NA",IF(S$7&lt;INDEX(T_EMP[From Date],ROW($C50)-ROW($C$7)),"NE",IF(AND(INDEX(T_EMP[TERMINATION DATE],ROW($C50)-ROW($C$7))&gt;0,S$7&gt;INDEX(T_EMP[TERMINATION DATE],ROW($C50)-ROW($C$7))),"NE",IF(NOT(ISERROR(MATCH(S$7,L_HOLS,0))),"H",IF(INDEX(L_WKNDVAL,WEEKDAY(S$7,1))=1,"WKND",INDEX(T_LEAVE[LEAVE TYPE],SUMPRODUCT(--(T_LEAVE[EMPLOYEE NAME]=$C50),--(T_LEAVE[START DATE]&lt;=S$7),--(T_LEAVE[END DATE]&gt;=S$7),ROW(T_LEAVE[LEAVE TYPE]))-ROW(T_LEAVE[#Headers]))))))),"")</f>
        <v/>
      </c>
      <c r="T50" s="112" t="str">
        <f t="array" ref="T50">IFERROR(IF(T$7="","NA",IF(T$7&lt;INDEX(T_EMP[From Date],ROW($C50)-ROW($C$7)),"NE",IF(AND(INDEX(T_EMP[TERMINATION DATE],ROW($C50)-ROW($C$7))&gt;0,T$7&gt;INDEX(T_EMP[TERMINATION DATE],ROW($C50)-ROW($C$7))),"NE",IF(NOT(ISERROR(MATCH(T$7,L_HOLS,0))),"H",IF(INDEX(L_WKNDVAL,WEEKDAY(T$7,1))=1,"WKND",INDEX(T_LEAVE[LEAVE TYPE],SUMPRODUCT(--(T_LEAVE[EMPLOYEE NAME]=$C50),--(T_LEAVE[START DATE]&lt;=T$7),--(T_LEAVE[END DATE]&gt;=T$7),ROW(T_LEAVE[LEAVE TYPE]))-ROW(T_LEAVE[#Headers]))))))),"")</f>
        <v/>
      </c>
      <c r="U50" s="112" t="str">
        <f t="array" ref="U50">IFERROR(IF(U$7="","NA",IF(U$7&lt;INDEX(T_EMP[From Date],ROW($C50)-ROW($C$7)),"NE",IF(AND(INDEX(T_EMP[TERMINATION DATE],ROW($C50)-ROW($C$7))&gt;0,U$7&gt;INDEX(T_EMP[TERMINATION DATE],ROW($C50)-ROW($C$7))),"NE",IF(NOT(ISERROR(MATCH(U$7,L_HOLS,0))),"H",IF(INDEX(L_WKNDVAL,WEEKDAY(U$7,1))=1,"WKND",INDEX(T_LEAVE[LEAVE TYPE],SUMPRODUCT(--(T_LEAVE[EMPLOYEE NAME]=$C50),--(T_LEAVE[START DATE]&lt;=U$7),--(T_LEAVE[END DATE]&gt;=U$7),ROW(T_LEAVE[LEAVE TYPE]))-ROW(T_LEAVE[#Headers]))))))),"")</f>
        <v/>
      </c>
      <c r="V50" s="112" t="str">
        <f t="array" ref="V50">IFERROR(IF(V$7="","NA",IF(V$7&lt;INDEX(T_EMP[From Date],ROW($C50)-ROW($C$7)),"NE",IF(AND(INDEX(T_EMP[TERMINATION DATE],ROW($C50)-ROW($C$7))&gt;0,V$7&gt;INDEX(T_EMP[TERMINATION DATE],ROW($C50)-ROW($C$7))),"NE",IF(NOT(ISERROR(MATCH(V$7,L_HOLS,0))),"H",IF(INDEX(L_WKNDVAL,WEEKDAY(V$7,1))=1,"WKND",INDEX(T_LEAVE[LEAVE TYPE],SUMPRODUCT(--(T_LEAVE[EMPLOYEE NAME]=$C50),--(T_LEAVE[START DATE]&lt;=V$7),--(T_LEAVE[END DATE]&gt;=V$7),ROW(T_LEAVE[LEAVE TYPE]))-ROW(T_LEAVE[#Headers]))))))),"")</f>
        <v/>
      </c>
      <c r="W50" s="112" t="str">
        <f t="array" ref="W50">IFERROR(IF(W$7="","NA",IF(W$7&lt;INDEX(T_EMP[From Date],ROW($C50)-ROW($C$7)),"NE",IF(AND(INDEX(T_EMP[TERMINATION DATE],ROW($C50)-ROW($C$7))&gt;0,W$7&gt;INDEX(T_EMP[TERMINATION DATE],ROW($C50)-ROW($C$7))),"NE",IF(NOT(ISERROR(MATCH(W$7,L_HOLS,0))),"H",IF(INDEX(L_WKNDVAL,WEEKDAY(W$7,1))=1,"WKND",INDEX(T_LEAVE[LEAVE TYPE],SUMPRODUCT(--(T_LEAVE[EMPLOYEE NAME]=$C50),--(T_LEAVE[START DATE]&lt;=W$7),--(T_LEAVE[END DATE]&gt;=W$7),ROW(T_LEAVE[LEAVE TYPE]))-ROW(T_LEAVE[#Headers]))))))),"")</f>
        <v/>
      </c>
      <c r="X50" s="112" t="str">
        <f t="array" ref="X50">IFERROR(IF(X$7="","NA",IF(X$7&lt;INDEX(T_EMP[From Date],ROW($C50)-ROW($C$7)),"NE",IF(AND(INDEX(T_EMP[TERMINATION DATE],ROW($C50)-ROW($C$7))&gt;0,X$7&gt;INDEX(T_EMP[TERMINATION DATE],ROW($C50)-ROW($C$7))),"NE",IF(NOT(ISERROR(MATCH(X$7,L_HOLS,0))),"H",IF(INDEX(L_WKNDVAL,WEEKDAY(X$7,1))=1,"WKND",INDEX(T_LEAVE[LEAVE TYPE],SUMPRODUCT(--(T_LEAVE[EMPLOYEE NAME]=$C50),--(T_LEAVE[START DATE]&lt;=X$7),--(T_LEAVE[END DATE]&gt;=X$7),ROW(T_LEAVE[LEAVE TYPE]))-ROW(T_LEAVE[#Headers]))))))),"")</f>
        <v>WKND</v>
      </c>
      <c r="Y50" s="112" t="str">
        <f t="array" ref="Y50">IFERROR(IF(Y$7="","NA",IF(Y$7&lt;INDEX(T_EMP[From Date],ROW($C50)-ROW($C$7)),"NE",IF(AND(INDEX(T_EMP[TERMINATION DATE],ROW($C50)-ROW($C$7))&gt;0,Y$7&gt;INDEX(T_EMP[TERMINATION DATE],ROW($C50)-ROW($C$7))),"NE",IF(NOT(ISERROR(MATCH(Y$7,L_HOLS,0))),"H",IF(INDEX(L_WKNDVAL,WEEKDAY(Y$7,1))=1,"WKND",INDEX(T_LEAVE[LEAVE TYPE],SUMPRODUCT(--(T_LEAVE[EMPLOYEE NAME]=$C50),--(T_LEAVE[START DATE]&lt;=Y$7),--(T_LEAVE[END DATE]&gt;=Y$7),ROW(T_LEAVE[LEAVE TYPE]))-ROW(T_LEAVE[#Headers]))))))),"")</f>
        <v>WKND</v>
      </c>
      <c r="Z50" s="112" t="str">
        <f t="array" ref="Z50">IFERROR(IF(Z$7="","NA",IF(Z$7&lt;INDEX(T_EMP[From Date],ROW($C50)-ROW($C$7)),"NE",IF(AND(INDEX(T_EMP[TERMINATION DATE],ROW($C50)-ROW($C$7))&gt;0,Z$7&gt;INDEX(T_EMP[TERMINATION DATE],ROW($C50)-ROW($C$7))),"NE",IF(NOT(ISERROR(MATCH(Z$7,L_HOLS,0))),"H",IF(INDEX(L_WKNDVAL,WEEKDAY(Z$7,1))=1,"WKND",INDEX(T_LEAVE[LEAVE TYPE],SUMPRODUCT(--(T_LEAVE[EMPLOYEE NAME]=$C50),--(T_LEAVE[START DATE]&lt;=Z$7),--(T_LEAVE[END DATE]&gt;=Z$7),ROW(T_LEAVE[LEAVE TYPE]))-ROW(T_LEAVE[#Headers]))))))),"")</f>
        <v/>
      </c>
      <c r="AA50" s="112" t="str">
        <f t="array" ref="AA50">IFERROR(IF(AA$7="","NA",IF(AA$7&lt;INDEX(T_EMP[From Date],ROW($C50)-ROW($C$7)),"NE",IF(AND(INDEX(T_EMP[TERMINATION DATE],ROW($C50)-ROW($C$7))&gt;0,AA$7&gt;INDEX(T_EMP[TERMINATION DATE],ROW($C50)-ROW($C$7))),"NE",IF(NOT(ISERROR(MATCH(AA$7,L_HOLS,0))),"H",IF(INDEX(L_WKNDVAL,WEEKDAY(AA$7,1))=1,"WKND",INDEX(T_LEAVE[LEAVE TYPE],SUMPRODUCT(--(T_LEAVE[EMPLOYEE NAME]=$C50),--(T_LEAVE[START DATE]&lt;=AA$7),--(T_LEAVE[END DATE]&gt;=AA$7),ROW(T_LEAVE[LEAVE TYPE]))-ROW(T_LEAVE[#Headers]))))))),"")</f>
        <v/>
      </c>
      <c r="AB50" s="112" t="str">
        <f t="array" ref="AB50">IFERROR(IF(AB$7="","NA",IF(AB$7&lt;INDEX(T_EMP[From Date],ROW($C50)-ROW($C$7)),"NE",IF(AND(INDEX(T_EMP[TERMINATION DATE],ROW($C50)-ROW($C$7))&gt;0,AB$7&gt;INDEX(T_EMP[TERMINATION DATE],ROW($C50)-ROW($C$7))),"NE",IF(NOT(ISERROR(MATCH(AB$7,L_HOLS,0))),"H",IF(INDEX(L_WKNDVAL,WEEKDAY(AB$7,1))=1,"WKND",INDEX(T_LEAVE[LEAVE TYPE],SUMPRODUCT(--(T_LEAVE[EMPLOYEE NAME]=$C50),--(T_LEAVE[START DATE]&lt;=AB$7),--(T_LEAVE[END DATE]&gt;=AB$7),ROW(T_LEAVE[LEAVE TYPE]))-ROW(T_LEAVE[#Headers]))))))),"")</f>
        <v/>
      </c>
      <c r="AC50" s="112" t="str">
        <f t="array" ref="AC50">IFERROR(IF(AC$7="","NA",IF(AC$7&lt;INDEX(T_EMP[From Date],ROW($C50)-ROW($C$7)),"NE",IF(AND(INDEX(T_EMP[TERMINATION DATE],ROW($C50)-ROW($C$7))&gt;0,AC$7&gt;INDEX(T_EMP[TERMINATION DATE],ROW($C50)-ROW($C$7))),"NE",IF(NOT(ISERROR(MATCH(AC$7,L_HOLS,0))),"H",IF(INDEX(L_WKNDVAL,WEEKDAY(AC$7,1))=1,"WKND",INDEX(T_LEAVE[LEAVE TYPE],SUMPRODUCT(--(T_LEAVE[EMPLOYEE NAME]=$C50),--(T_LEAVE[START DATE]&lt;=AC$7),--(T_LEAVE[END DATE]&gt;=AC$7),ROW(T_LEAVE[LEAVE TYPE]))-ROW(T_LEAVE[#Headers]))))))),"")</f>
        <v/>
      </c>
      <c r="AD50" s="112" t="str">
        <f t="array" ref="AD50">IFERROR(IF(AD$7="","NA",IF(AD$7&lt;INDEX(T_EMP[From Date],ROW($C50)-ROW($C$7)),"NE",IF(AND(INDEX(T_EMP[TERMINATION DATE],ROW($C50)-ROW($C$7))&gt;0,AD$7&gt;INDEX(T_EMP[TERMINATION DATE],ROW($C50)-ROW($C$7))),"NE",IF(NOT(ISERROR(MATCH(AD$7,L_HOLS,0))),"H",IF(INDEX(L_WKNDVAL,WEEKDAY(AD$7,1))=1,"WKND",INDEX(T_LEAVE[LEAVE TYPE],SUMPRODUCT(--(T_LEAVE[EMPLOYEE NAME]=$C50),--(T_LEAVE[START DATE]&lt;=AD$7),--(T_LEAVE[END DATE]&gt;=AD$7),ROW(T_LEAVE[LEAVE TYPE]))-ROW(T_LEAVE[#Headers]))))))),"")</f>
        <v/>
      </c>
      <c r="AE50" s="112" t="str">
        <f t="array" ref="AE50">IFERROR(IF(AE$7="","NA",IF(AE$7&lt;INDEX(T_EMP[From Date],ROW($C50)-ROW($C$7)),"NE",IF(AND(INDEX(T_EMP[TERMINATION DATE],ROW($C50)-ROW($C$7))&gt;0,AE$7&gt;INDEX(T_EMP[TERMINATION DATE],ROW($C50)-ROW($C$7))),"NE",IF(NOT(ISERROR(MATCH(AE$7,L_HOLS,0))),"H",IF(INDEX(L_WKNDVAL,WEEKDAY(AE$7,1))=1,"WKND",INDEX(T_LEAVE[LEAVE TYPE],SUMPRODUCT(--(T_LEAVE[EMPLOYEE NAME]=$C50),--(T_LEAVE[START DATE]&lt;=AE$7),--(T_LEAVE[END DATE]&gt;=AE$7),ROW(T_LEAVE[LEAVE TYPE]))-ROW(T_LEAVE[#Headers]))))))),"")</f>
        <v>WKND</v>
      </c>
      <c r="AF50" s="112" t="str">
        <f t="array" ref="AF50">IFERROR(IF(AF$7="","NA",IF(AF$7&lt;INDEX(T_EMP[From Date],ROW($C50)-ROW($C$7)),"NE",IF(AND(INDEX(T_EMP[TERMINATION DATE],ROW($C50)-ROW($C$7))&gt;0,AF$7&gt;INDEX(T_EMP[TERMINATION DATE],ROW($C50)-ROW($C$7))),"NE",IF(NOT(ISERROR(MATCH(AF$7,L_HOLS,0))),"H",IF(INDEX(L_WKNDVAL,WEEKDAY(AF$7,1))=1,"WKND",INDEX(T_LEAVE[LEAVE TYPE],SUMPRODUCT(--(T_LEAVE[EMPLOYEE NAME]=$C50),--(T_LEAVE[START DATE]&lt;=AF$7),--(T_LEAVE[END DATE]&gt;=AF$7),ROW(T_LEAVE[LEAVE TYPE]))-ROW(T_LEAVE[#Headers]))))))),"")</f>
        <v>WKND</v>
      </c>
      <c r="AG50" s="112" t="str">
        <f t="array" ref="AG50">IFERROR(IF(AG$7="","NA",IF(AG$7&lt;INDEX(T_EMP[From Date],ROW($C50)-ROW($C$7)),"NE",IF(AND(INDEX(T_EMP[TERMINATION DATE],ROW($C50)-ROW($C$7))&gt;0,AG$7&gt;INDEX(T_EMP[TERMINATION DATE],ROW($C50)-ROW($C$7))),"NE",IF(NOT(ISERROR(MATCH(AG$7,L_HOLS,0))),"H",IF(INDEX(L_WKNDVAL,WEEKDAY(AG$7,1))=1,"WKND",INDEX(T_LEAVE[LEAVE TYPE],SUMPRODUCT(--(T_LEAVE[EMPLOYEE NAME]=$C50),--(T_LEAVE[START DATE]&lt;=AG$7),--(T_LEAVE[END DATE]&gt;=AG$7),ROW(T_LEAVE[LEAVE TYPE]))-ROW(T_LEAVE[#Headers]))))))),"")</f>
        <v/>
      </c>
      <c r="AH50" s="112" t="str">
        <f t="array" ref="AH50">IFERROR(IF(AH$7="","NA",IF(AH$7&lt;INDEX(T_EMP[From Date],ROW($C50)-ROW($C$7)),"NE",IF(AND(INDEX(T_EMP[TERMINATION DATE],ROW($C50)-ROW($C$7))&gt;0,AH$7&gt;INDEX(T_EMP[TERMINATION DATE],ROW($C50)-ROW($C$7))),"NE",IF(NOT(ISERROR(MATCH(AH$7,L_HOLS,0))),"H",IF(INDEX(L_WKNDVAL,WEEKDAY(AH$7,1))=1,"WKND",INDEX(T_LEAVE[LEAVE TYPE],SUMPRODUCT(--(T_LEAVE[EMPLOYEE NAME]=$C50),--(T_LEAVE[START DATE]&lt;=AH$7),--(T_LEAVE[END DATE]&gt;=AH$7),ROW(T_LEAVE[LEAVE TYPE]))-ROW(T_LEAVE[#Headers]))))))),"")</f>
        <v/>
      </c>
      <c r="AI50" s="87"/>
      <c r="AJ50" s="106">
        <f>IF(OR($C50="",AJ$7=""),"",COUNTIFS($D50:$AH50,AJ$7)*INDEX(T_LEAVETYPE[DAY VALUE],1))</f>
        <v>0</v>
      </c>
      <c r="AK50" s="106">
        <f>IF(OR($C50="",AK$7=""),"",COUNTIFS($D50:$AH50,AK$7)*INDEX(T_LEAVETYPE[DAY VALUE],2))</f>
        <v>0</v>
      </c>
      <c r="AL50" s="106">
        <f>IF(OR($C50="",AL$7=""),"",COUNTIFS($D50:$AH50,AL$7)*INDEX(T_LEAVETYPE[DAY VALUE],3))</f>
        <v>0</v>
      </c>
      <c r="AM50" s="106">
        <f>IF(OR($C50="",AM$7=""),"",COUNTIFS($D50:$AH50,AM$7)*INDEX(T_LEAVETYPE[DAY VALUE],4))</f>
        <v>0</v>
      </c>
      <c r="AN50" s="107">
        <f>IF(OR($C50="",AN$7=""),"",COUNTIFS($D50:$AH50,AN$7)*INDEX(T_LEAVETYPE[DAY VALUE],5))</f>
        <v>0</v>
      </c>
      <c r="AO50" s="113">
        <f t="shared" si="5"/>
        <v>0</v>
      </c>
      <c r="AP50" s="114">
        <f t="shared" si="6"/>
        <v>22</v>
      </c>
    </row>
    <row r="51" spans="3:42" x14ac:dyDescent="0.25">
      <c r="C51" s="104" t="str">
        <f>IFERROR(INDEX(T_EMP[EMPLOYEE NAME],ROW(C51)-ROW($C$7)),"")</f>
        <v>Employee44</v>
      </c>
      <c r="D51" s="115" t="str">
        <f t="array" ref="D51">IFERROR(IF(D$7="","NA",IF(D$7&lt;INDEX(T_EMP[From Date],ROW($C51)-ROW($C$7)),"NE",IF(AND(INDEX(T_EMP[TERMINATION DATE],ROW($C51)-ROW($C$7))&gt;0,D$7&gt;INDEX(T_EMP[TERMINATION DATE],ROW($C51)-ROW($C$7))),"NE",IF(NOT(ISERROR(MATCH(D$7,L_HOLS,0))),"H",IF(INDEX(L_WKNDVAL,WEEKDAY(D$7,1))=1,"WKND",INDEX(T_LEAVE[LEAVE TYPE],SUMPRODUCT(--(T_LEAVE[EMPLOYEE NAME]=$C51),--(T_LEAVE[START DATE]&lt;=D$7),--(T_LEAVE[END DATE]&gt;=D$7),ROW(T_LEAVE[LEAVE TYPE]))-ROW(T_LEAVE[#Headers]))))))),"")</f>
        <v>WKND</v>
      </c>
      <c r="E51" s="112" t="str">
        <f t="array" ref="E51">IFERROR(IF(E$7="","NA",IF(E$7&lt;INDEX(T_EMP[From Date],ROW($C51)-ROW($C$7)),"NE",IF(AND(INDEX(T_EMP[TERMINATION DATE],ROW($C51)-ROW($C$7))&gt;0,E$7&gt;INDEX(T_EMP[TERMINATION DATE],ROW($C51)-ROW($C$7))),"NE",IF(NOT(ISERROR(MATCH(E$7,L_HOLS,0))),"H",IF(INDEX(L_WKNDVAL,WEEKDAY(E$7,1))=1,"WKND",INDEX(T_LEAVE[LEAVE TYPE],SUMPRODUCT(--(T_LEAVE[EMPLOYEE NAME]=$C51),--(T_LEAVE[START DATE]&lt;=E$7),--(T_LEAVE[END DATE]&gt;=E$7),ROW(T_LEAVE[LEAVE TYPE]))-ROW(T_LEAVE[#Headers]))))))),"")</f>
        <v/>
      </c>
      <c r="F51" s="112" t="str">
        <f t="array" ref="F51">IFERROR(IF(F$7="","NA",IF(F$7&lt;INDEX(T_EMP[From Date],ROW($C51)-ROW($C$7)),"NE",IF(AND(INDEX(T_EMP[TERMINATION DATE],ROW($C51)-ROW($C$7))&gt;0,F$7&gt;INDEX(T_EMP[TERMINATION DATE],ROW($C51)-ROW($C$7))),"NE",IF(NOT(ISERROR(MATCH(F$7,L_HOLS,0))),"H",IF(INDEX(L_WKNDVAL,WEEKDAY(F$7,1))=1,"WKND",INDEX(T_LEAVE[LEAVE TYPE],SUMPRODUCT(--(T_LEAVE[EMPLOYEE NAME]=$C51),--(T_LEAVE[START DATE]&lt;=F$7),--(T_LEAVE[END DATE]&gt;=F$7),ROW(T_LEAVE[LEAVE TYPE]))-ROW(T_LEAVE[#Headers]))))))),"")</f>
        <v/>
      </c>
      <c r="G51" s="112" t="str">
        <f t="array" ref="G51">IFERROR(IF(G$7="","NA",IF(G$7&lt;INDEX(T_EMP[From Date],ROW($C51)-ROW($C$7)),"NE",IF(AND(INDEX(T_EMP[TERMINATION DATE],ROW($C51)-ROW($C$7))&gt;0,G$7&gt;INDEX(T_EMP[TERMINATION DATE],ROW($C51)-ROW($C$7))),"NE",IF(NOT(ISERROR(MATCH(G$7,L_HOLS,0))),"H",IF(INDEX(L_WKNDVAL,WEEKDAY(G$7,1))=1,"WKND",INDEX(T_LEAVE[LEAVE TYPE],SUMPRODUCT(--(T_LEAVE[EMPLOYEE NAME]=$C51),--(T_LEAVE[START DATE]&lt;=G$7),--(T_LEAVE[END DATE]&gt;=G$7),ROW(T_LEAVE[LEAVE TYPE]))-ROW(T_LEAVE[#Headers]))))))),"")</f>
        <v/>
      </c>
      <c r="H51" s="112" t="str">
        <f t="array" ref="H51">IFERROR(IF(H$7="","NA",IF(H$7&lt;INDEX(T_EMP[From Date],ROW($C51)-ROW($C$7)),"NE",IF(AND(INDEX(T_EMP[TERMINATION DATE],ROW($C51)-ROW($C$7))&gt;0,H$7&gt;INDEX(T_EMP[TERMINATION DATE],ROW($C51)-ROW($C$7))),"NE",IF(NOT(ISERROR(MATCH(H$7,L_HOLS,0))),"H",IF(INDEX(L_WKNDVAL,WEEKDAY(H$7,1))=1,"WKND",INDEX(T_LEAVE[LEAVE TYPE],SUMPRODUCT(--(T_LEAVE[EMPLOYEE NAME]=$C51),--(T_LEAVE[START DATE]&lt;=H$7),--(T_LEAVE[END DATE]&gt;=H$7),ROW(T_LEAVE[LEAVE TYPE]))-ROW(T_LEAVE[#Headers]))))))),"")</f>
        <v/>
      </c>
      <c r="I51" s="112" t="str">
        <f t="array" ref="I51">IFERROR(IF(I$7="","NA",IF(I$7&lt;INDEX(T_EMP[From Date],ROW($C51)-ROW($C$7)),"NE",IF(AND(INDEX(T_EMP[TERMINATION DATE],ROW($C51)-ROW($C$7))&gt;0,I$7&gt;INDEX(T_EMP[TERMINATION DATE],ROW($C51)-ROW($C$7))),"NE",IF(NOT(ISERROR(MATCH(I$7,L_HOLS,0))),"H",IF(INDEX(L_WKNDVAL,WEEKDAY(I$7,1))=1,"WKND",INDEX(T_LEAVE[LEAVE TYPE],SUMPRODUCT(--(T_LEAVE[EMPLOYEE NAME]=$C51),--(T_LEAVE[START DATE]&lt;=I$7),--(T_LEAVE[END DATE]&gt;=I$7),ROW(T_LEAVE[LEAVE TYPE]))-ROW(T_LEAVE[#Headers]))))))),"")</f>
        <v/>
      </c>
      <c r="J51" s="112" t="str">
        <f t="array" ref="J51">IFERROR(IF(J$7="","NA",IF(J$7&lt;INDEX(T_EMP[From Date],ROW($C51)-ROW($C$7)),"NE",IF(AND(INDEX(T_EMP[TERMINATION DATE],ROW($C51)-ROW($C$7))&gt;0,J$7&gt;INDEX(T_EMP[TERMINATION DATE],ROW($C51)-ROW($C$7))),"NE",IF(NOT(ISERROR(MATCH(J$7,L_HOLS,0))),"H",IF(INDEX(L_WKNDVAL,WEEKDAY(J$7,1))=1,"WKND",INDEX(T_LEAVE[LEAVE TYPE],SUMPRODUCT(--(T_LEAVE[EMPLOYEE NAME]=$C51),--(T_LEAVE[START DATE]&lt;=J$7),--(T_LEAVE[END DATE]&gt;=J$7),ROW(T_LEAVE[LEAVE TYPE]))-ROW(T_LEAVE[#Headers]))))))),"")</f>
        <v>WKND</v>
      </c>
      <c r="K51" s="112" t="str">
        <f t="array" ref="K51">IFERROR(IF(K$7="","NA",IF(K$7&lt;INDEX(T_EMP[From Date],ROW($C51)-ROW($C$7)),"NE",IF(AND(INDEX(T_EMP[TERMINATION DATE],ROW($C51)-ROW($C$7))&gt;0,K$7&gt;INDEX(T_EMP[TERMINATION DATE],ROW($C51)-ROW($C$7))),"NE",IF(NOT(ISERROR(MATCH(K$7,L_HOLS,0))),"H",IF(INDEX(L_WKNDVAL,WEEKDAY(K$7,1))=1,"WKND",INDEX(T_LEAVE[LEAVE TYPE],SUMPRODUCT(--(T_LEAVE[EMPLOYEE NAME]=$C51),--(T_LEAVE[START DATE]&lt;=K$7),--(T_LEAVE[END DATE]&gt;=K$7),ROW(T_LEAVE[LEAVE TYPE]))-ROW(T_LEAVE[#Headers]))))))),"")</f>
        <v>WKND</v>
      </c>
      <c r="L51" s="112" t="str">
        <f t="array" ref="L51">IFERROR(IF(L$7="","NA",IF(L$7&lt;INDEX(T_EMP[From Date],ROW($C51)-ROW($C$7)),"NE",IF(AND(INDEX(T_EMP[TERMINATION DATE],ROW($C51)-ROW($C$7))&gt;0,L$7&gt;INDEX(T_EMP[TERMINATION DATE],ROW($C51)-ROW($C$7))),"NE",IF(NOT(ISERROR(MATCH(L$7,L_HOLS,0))),"H",IF(INDEX(L_WKNDVAL,WEEKDAY(L$7,1))=1,"WKND",INDEX(T_LEAVE[LEAVE TYPE],SUMPRODUCT(--(T_LEAVE[EMPLOYEE NAME]=$C51),--(T_LEAVE[START DATE]&lt;=L$7),--(T_LEAVE[END DATE]&gt;=L$7),ROW(T_LEAVE[LEAVE TYPE]))-ROW(T_LEAVE[#Headers]))))))),"")</f>
        <v/>
      </c>
      <c r="M51" s="112" t="str">
        <f t="array" ref="M51">IFERROR(IF(M$7="","NA",IF(M$7&lt;INDEX(T_EMP[From Date],ROW($C51)-ROW($C$7)),"NE",IF(AND(INDEX(T_EMP[TERMINATION DATE],ROW($C51)-ROW($C$7))&gt;0,M$7&gt;INDEX(T_EMP[TERMINATION DATE],ROW($C51)-ROW($C$7))),"NE",IF(NOT(ISERROR(MATCH(M$7,L_HOLS,0))),"H",IF(INDEX(L_WKNDVAL,WEEKDAY(M$7,1))=1,"WKND",INDEX(T_LEAVE[LEAVE TYPE],SUMPRODUCT(--(T_LEAVE[EMPLOYEE NAME]=$C51),--(T_LEAVE[START DATE]&lt;=M$7),--(T_LEAVE[END DATE]&gt;=M$7),ROW(T_LEAVE[LEAVE TYPE]))-ROW(T_LEAVE[#Headers]))))))),"")</f>
        <v/>
      </c>
      <c r="N51" s="112" t="str">
        <f t="array" ref="N51">IFERROR(IF(N$7="","NA",IF(N$7&lt;INDEX(T_EMP[From Date],ROW($C51)-ROW($C$7)),"NE",IF(AND(INDEX(T_EMP[TERMINATION DATE],ROW($C51)-ROW($C$7))&gt;0,N$7&gt;INDEX(T_EMP[TERMINATION DATE],ROW($C51)-ROW($C$7))),"NE",IF(NOT(ISERROR(MATCH(N$7,L_HOLS,0))),"H",IF(INDEX(L_WKNDVAL,WEEKDAY(N$7,1))=1,"WKND",INDEX(T_LEAVE[LEAVE TYPE],SUMPRODUCT(--(T_LEAVE[EMPLOYEE NAME]=$C51),--(T_LEAVE[START DATE]&lt;=N$7),--(T_LEAVE[END DATE]&gt;=N$7),ROW(T_LEAVE[LEAVE TYPE]))-ROW(T_LEAVE[#Headers]))))))),"")</f>
        <v/>
      </c>
      <c r="O51" s="112" t="str">
        <f t="array" ref="O51">IFERROR(IF(O$7="","NA",IF(O$7&lt;INDEX(T_EMP[From Date],ROW($C51)-ROW($C$7)),"NE",IF(AND(INDEX(T_EMP[TERMINATION DATE],ROW($C51)-ROW($C$7))&gt;0,O$7&gt;INDEX(T_EMP[TERMINATION DATE],ROW($C51)-ROW($C$7))),"NE",IF(NOT(ISERROR(MATCH(O$7,L_HOLS,0))),"H",IF(INDEX(L_WKNDVAL,WEEKDAY(O$7,1))=1,"WKND",INDEX(T_LEAVE[LEAVE TYPE],SUMPRODUCT(--(T_LEAVE[EMPLOYEE NAME]=$C51),--(T_LEAVE[START DATE]&lt;=O$7),--(T_LEAVE[END DATE]&gt;=O$7),ROW(T_LEAVE[LEAVE TYPE]))-ROW(T_LEAVE[#Headers]))))))),"")</f>
        <v/>
      </c>
      <c r="P51" s="112" t="str">
        <f t="array" ref="P51">IFERROR(IF(P$7="","NA",IF(P$7&lt;INDEX(T_EMP[From Date],ROW($C51)-ROW($C$7)),"NE",IF(AND(INDEX(T_EMP[TERMINATION DATE],ROW($C51)-ROW($C$7))&gt;0,P$7&gt;INDEX(T_EMP[TERMINATION DATE],ROW($C51)-ROW($C$7))),"NE",IF(NOT(ISERROR(MATCH(P$7,L_HOLS,0))),"H",IF(INDEX(L_WKNDVAL,WEEKDAY(P$7,1))=1,"WKND",INDEX(T_LEAVE[LEAVE TYPE],SUMPRODUCT(--(T_LEAVE[EMPLOYEE NAME]=$C51),--(T_LEAVE[START DATE]&lt;=P$7),--(T_LEAVE[END DATE]&gt;=P$7),ROW(T_LEAVE[LEAVE TYPE]))-ROW(T_LEAVE[#Headers]))))))),"")</f>
        <v/>
      </c>
      <c r="Q51" s="112" t="str">
        <f t="array" ref="Q51">IFERROR(IF(Q$7="","NA",IF(Q$7&lt;INDEX(T_EMP[From Date],ROW($C51)-ROW($C$7)),"NE",IF(AND(INDEX(T_EMP[TERMINATION DATE],ROW($C51)-ROW($C$7))&gt;0,Q$7&gt;INDEX(T_EMP[TERMINATION DATE],ROW($C51)-ROW($C$7))),"NE",IF(NOT(ISERROR(MATCH(Q$7,L_HOLS,0))),"H",IF(INDEX(L_WKNDVAL,WEEKDAY(Q$7,1))=1,"WKND",INDEX(T_LEAVE[LEAVE TYPE],SUMPRODUCT(--(T_LEAVE[EMPLOYEE NAME]=$C51),--(T_LEAVE[START DATE]&lt;=Q$7),--(T_LEAVE[END DATE]&gt;=Q$7),ROW(T_LEAVE[LEAVE TYPE]))-ROW(T_LEAVE[#Headers]))))))),"")</f>
        <v>WKND</v>
      </c>
      <c r="R51" s="112" t="str">
        <f t="array" ref="R51">IFERROR(IF(R$7="","NA",IF(R$7&lt;INDEX(T_EMP[From Date],ROW($C51)-ROW($C$7)),"NE",IF(AND(INDEX(T_EMP[TERMINATION DATE],ROW($C51)-ROW($C$7))&gt;0,R$7&gt;INDEX(T_EMP[TERMINATION DATE],ROW($C51)-ROW($C$7))),"NE",IF(NOT(ISERROR(MATCH(R$7,L_HOLS,0))),"H",IF(INDEX(L_WKNDVAL,WEEKDAY(R$7,1))=1,"WKND",INDEX(T_LEAVE[LEAVE TYPE],SUMPRODUCT(--(T_LEAVE[EMPLOYEE NAME]=$C51),--(T_LEAVE[START DATE]&lt;=R$7),--(T_LEAVE[END DATE]&gt;=R$7),ROW(T_LEAVE[LEAVE TYPE]))-ROW(T_LEAVE[#Headers]))))))),"")</f>
        <v>WKND</v>
      </c>
      <c r="S51" s="112" t="str">
        <f t="array" ref="S51">IFERROR(IF(S$7="","NA",IF(S$7&lt;INDEX(T_EMP[From Date],ROW($C51)-ROW($C$7)),"NE",IF(AND(INDEX(T_EMP[TERMINATION DATE],ROW($C51)-ROW($C$7))&gt;0,S$7&gt;INDEX(T_EMP[TERMINATION DATE],ROW($C51)-ROW($C$7))),"NE",IF(NOT(ISERROR(MATCH(S$7,L_HOLS,0))),"H",IF(INDEX(L_WKNDVAL,WEEKDAY(S$7,1))=1,"WKND",INDEX(T_LEAVE[LEAVE TYPE],SUMPRODUCT(--(T_LEAVE[EMPLOYEE NAME]=$C51),--(T_LEAVE[START DATE]&lt;=S$7),--(T_LEAVE[END DATE]&gt;=S$7),ROW(T_LEAVE[LEAVE TYPE]))-ROW(T_LEAVE[#Headers]))))))),"")</f>
        <v/>
      </c>
      <c r="T51" s="112" t="str">
        <f t="array" ref="T51">IFERROR(IF(T$7="","NA",IF(T$7&lt;INDEX(T_EMP[From Date],ROW($C51)-ROW($C$7)),"NE",IF(AND(INDEX(T_EMP[TERMINATION DATE],ROW($C51)-ROW($C$7))&gt;0,T$7&gt;INDEX(T_EMP[TERMINATION DATE],ROW($C51)-ROW($C$7))),"NE",IF(NOT(ISERROR(MATCH(T$7,L_HOLS,0))),"H",IF(INDEX(L_WKNDVAL,WEEKDAY(T$7,1))=1,"WKND",INDEX(T_LEAVE[LEAVE TYPE],SUMPRODUCT(--(T_LEAVE[EMPLOYEE NAME]=$C51),--(T_LEAVE[START DATE]&lt;=T$7),--(T_LEAVE[END DATE]&gt;=T$7),ROW(T_LEAVE[LEAVE TYPE]))-ROW(T_LEAVE[#Headers]))))))),"")</f>
        <v/>
      </c>
      <c r="U51" s="112" t="str">
        <f t="array" ref="U51">IFERROR(IF(U$7="","NA",IF(U$7&lt;INDEX(T_EMP[From Date],ROW($C51)-ROW($C$7)),"NE",IF(AND(INDEX(T_EMP[TERMINATION DATE],ROW($C51)-ROW($C$7))&gt;0,U$7&gt;INDEX(T_EMP[TERMINATION DATE],ROW($C51)-ROW($C$7))),"NE",IF(NOT(ISERROR(MATCH(U$7,L_HOLS,0))),"H",IF(INDEX(L_WKNDVAL,WEEKDAY(U$7,1))=1,"WKND",INDEX(T_LEAVE[LEAVE TYPE],SUMPRODUCT(--(T_LEAVE[EMPLOYEE NAME]=$C51),--(T_LEAVE[START DATE]&lt;=U$7),--(T_LEAVE[END DATE]&gt;=U$7),ROW(T_LEAVE[LEAVE TYPE]))-ROW(T_LEAVE[#Headers]))))))),"")</f>
        <v/>
      </c>
      <c r="V51" s="112" t="str">
        <f t="array" ref="V51">IFERROR(IF(V$7="","NA",IF(V$7&lt;INDEX(T_EMP[From Date],ROW($C51)-ROW($C$7)),"NE",IF(AND(INDEX(T_EMP[TERMINATION DATE],ROW($C51)-ROW($C$7))&gt;0,V$7&gt;INDEX(T_EMP[TERMINATION DATE],ROW($C51)-ROW($C$7))),"NE",IF(NOT(ISERROR(MATCH(V$7,L_HOLS,0))),"H",IF(INDEX(L_WKNDVAL,WEEKDAY(V$7,1))=1,"WKND",INDEX(T_LEAVE[LEAVE TYPE],SUMPRODUCT(--(T_LEAVE[EMPLOYEE NAME]=$C51),--(T_LEAVE[START DATE]&lt;=V$7),--(T_LEAVE[END DATE]&gt;=V$7),ROW(T_LEAVE[LEAVE TYPE]))-ROW(T_LEAVE[#Headers]))))))),"")</f>
        <v/>
      </c>
      <c r="W51" s="112" t="str">
        <f t="array" ref="W51">IFERROR(IF(W$7="","NA",IF(W$7&lt;INDEX(T_EMP[From Date],ROW($C51)-ROW($C$7)),"NE",IF(AND(INDEX(T_EMP[TERMINATION DATE],ROW($C51)-ROW($C$7))&gt;0,W$7&gt;INDEX(T_EMP[TERMINATION DATE],ROW($C51)-ROW($C$7))),"NE",IF(NOT(ISERROR(MATCH(W$7,L_HOLS,0))),"H",IF(INDEX(L_WKNDVAL,WEEKDAY(W$7,1))=1,"WKND",INDEX(T_LEAVE[LEAVE TYPE],SUMPRODUCT(--(T_LEAVE[EMPLOYEE NAME]=$C51),--(T_LEAVE[START DATE]&lt;=W$7),--(T_LEAVE[END DATE]&gt;=W$7),ROW(T_LEAVE[LEAVE TYPE]))-ROW(T_LEAVE[#Headers]))))))),"")</f>
        <v/>
      </c>
      <c r="X51" s="112" t="str">
        <f t="array" ref="X51">IFERROR(IF(X$7="","NA",IF(X$7&lt;INDEX(T_EMP[From Date],ROW($C51)-ROW($C$7)),"NE",IF(AND(INDEX(T_EMP[TERMINATION DATE],ROW($C51)-ROW($C$7))&gt;0,X$7&gt;INDEX(T_EMP[TERMINATION DATE],ROW($C51)-ROW($C$7))),"NE",IF(NOT(ISERROR(MATCH(X$7,L_HOLS,0))),"H",IF(INDEX(L_WKNDVAL,WEEKDAY(X$7,1))=1,"WKND",INDEX(T_LEAVE[LEAVE TYPE],SUMPRODUCT(--(T_LEAVE[EMPLOYEE NAME]=$C51),--(T_LEAVE[START DATE]&lt;=X$7),--(T_LEAVE[END DATE]&gt;=X$7),ROW(T_LEAVE[LEAVE TYPE]))-ROW(T_LEAVE[#Headers]))))))),"")</f>
        <v>WKND</v>
      </c>
      <c r="Y51" s="112" t="str">
        <f t="array" ref="Y51">IFERROR(IF(Y$7="","NA",IF(Y$7&lt;INDEX(T_EMP[From Date],ROW($C51)-ROW($C$7)),"NE",IF(AND(INDEX(T_EMP[TERMINATION DATE],ROW($C51)-ROW($C$7))&gt;0,Y$7&gt;INDEX(T_EMP[TERMINATION DATE],ROW($C51)-ROW($C$7))),"NE",IF(NOT(ISERROR(MATCH(Y$7,L_HOLS,0))),"H",IF(INDEX(L_WKNDVAL,WEEKDAY(Y$7,1))=1,"WKND",INDEX(T_LEAVE[LEAVE TYPE],SUMPRODUCT(--(T_LEAVE[EMPLOYEE NAME]=$C51),--(T_LEAVE[START DATE]&lt;=Y$7),--(T_LEAVE[END DATE]&gt;=Y$7),ROW(T_LEAVE[LEAVE TYPE]))-ROW(T_LEAVE[#Headers]))))))),"")</f>
        <v>WKND</v>
      </c>
      <c r="Z51" s="112" t="str">
        <f t="array" ref="Z51">IFERROR(IF(Z$7="","NA",IF(Z$7&lt;INDEX(T_EMP[From Date],ROW($C51)-ROW($C$7)),"NE",IF(AND(INDEX(T_EMP[TERMINATION DATE],ROW($C51)-ROW($C$7))&gt;0,Z$7&gt;INDEX(T_EMP[TERMINATION DATE],ROW($C51)-ROW($C$7))),"NE",IF(NOT(ISERROR(MATCH(Z$7,L_HOLS,0))),"H",IF(INDEX(L_WKNDVAL,WEEKDAY(Z$7,1))=1,"WKND",INDEX(T_LEAVE[LEAVE TYPE],SUMPRODUCT(--(T_LEAVE[EMPLOYEE NAME]=$C51),--(T_LEAVE[START DATE]&lt;=Z$7),--(T_LEAVE[END DATE]&gt;=Z$7),ROW(T_LEAVE[LEAVE TYPE]))-ROW(T_LEAVE[#Headers]))))))),"")</f>
        <v/>
      </c>
      <c r="AA51" s="112" t="str">
        <f t="array" ref="AA51">IFERROR(IF(AA$7="","NA",IF(AA$7&lt;INDEX(T_EMP[From Date],ROW($C51)-ROW($C$7)),"NE",IF(AND(INDEX(T_EMP[TERMINATION DATE],ROW($C51)-ROW($C$7))&gt;0,AA$7&gt;INDEX(T_EMP[TERMINATION DATE],ROW($C51)-ROW($C$7))),"NE",IF(NOT(ISERROR(MATCH(AA$7,L_HOLS,0))),"H",IF(INDEX(L_WKNDVAL,WEEKDAY(AA$7,1))=1,"WKND",INDEX(T_LEAVE[LEAVE TYPE],SUMPRODUCT(--(T_LEAVE[EMPLOYEE NAME]=$C51),--(T_LEAVE[START DATE]&lt;=AA$7),--(T_LEAVE[END DATE]&gt;=AA$7),ROW(T_LEAVE[LEAVE TYPE]))-ROW(T_LEAVE[#Headers]))))))),"")</f>
        <v/>
      </c>
      <c r="AB51" s="112" t="str">
        <f t="array" ref="AB51">IFERROR(IF(AB$7="","NA",IF(AB$7&lt;INDEX(T_EMP[From Date],ROW($C51)-ROW($C$7)),"NE",IF(AND(INDEX(T_EMP[TERMINATION DATE],ROW($C51)-ROW($C$7))&gt;0,AB$7&gt;INDEX(T_EMP[TERMINATION DATE],ROW($C51)-ROW($C$7))),"NE",IF(NOT(ISERROR(MATCH(AB$7,L_HOLS,0))),"H",IF(INDEX(L_WKNDVAL,WEEKDAY(AB$7,1))=1,"WKND",INDEX(T_LEAVE[LEAVE TYPE],SUMPRODUCT(--(T_LEAVE[EMPLOYEE NAME]=$C51),--(T_LEAVE[START DATE]&lt;=AB$7),--(T_LEAVE[END DATE]&gt;=AB$7),ROW(T_LEAVE[LEAVE TYPE]))-ROW(T_LEAVE[#Headers]))))))),"")</f>
        <v/>
      </c>
      <c r="AC51" s="112" t="str">
        <f t="array" ref="AC51">IFERROR(IF(AC$7="","NA",IF(AC$7&lt;INDEX(T_EMP[From Date],ROW($C51)-ROW($C$7)),"NE",IF(AND(INDEX(T_EMP[TERMINATION DATE],ROW($C51)-ROW($C$7))&gt;0,AC$7&gt;INDEX(T_EMP[TERMINATION DATE],ROW($C51)-ROW($C$7))),"NE",IF(NOT(ISERROR(MATCH(AC$7,L_HOLS,0))),"H",IF(INDEX(L_WKNDVAL,WEEKDAY(AC$7,1))=1,"WKND",INDEX(T_LEAVE[LEAVE TYPE],SUMPRODUCT(--(T_LEAVE[EMPLOYEE NAME]=$C51),--(T_LEAVE[START DATE]&lt;=AC$7),--(T_LEAVE[END DATE]&gt;=AC$7),ROW(T_LEAVE[LEAVE TYPE]))-ROW(T_LEAVE[#Headers]))))))),"")</f>
        <v/>
      </c>
      <c r="AD51" s="112" t="str">
        <f t="array" ref="AD51">IFERROR(IF(AD$7="","NA",IF(AD$7&lt;INDEX(T_EMP[From Date],ROW($C51)-ROW($C$7)),"NE",IF(AND(INDEX(T_EMP[TERMINATION DATE],ROW($C51)-ROW($C$7))&gt;0,AD$7&gt;INDEX(T_EMP[TERMINATION DATE],ROW($C51)-ROW($C$7))),"NE",IF(NOT(ISERROR(MATCH(AD$7,L_HOLS,0))),"H",IF(INDEX(L_WKNDVAL,WEEKDAY(AD$7,1))=1,"WKND",INDEX(T_LEAVE[LEAVE TYPE],SUMPRODUCT(--(T_LEAVE[EMPLOYEE NAME]=$C51),--(T_LEAVE[START DATE]&lt;=AD$7),--(T_LEAVE[END DATE]&gt;=AD$7),ROW(T_LEAVE[LEAVE TYPE]))-ROW(T_LEAVE[#Headers]))))))),"")</f>
        <v/>
      </c>
      <c r="AE51" s="112" t="str">
        <f t="array" ref="AE51">IFERROR(IF(AE$7="","NA",IF(AE$7&lt;INDEX(T_EMP[From Date],ROW($C51)-ROW($C$7)),"NE",IF(AND(INDEX(T_EMP[TERMINATION DATE],ROW($C51)-ROW($C$7))&gt;0,AE$7&gt;INDEX(T_EMP[TERMINATION DATE],ROW($C51)-ROW($C$7))),"NE",IF(NOT(ISERROR(MATCH(AE$7,L_HOLS,0))),"H",IF(INDEX(L_WKNDVAL,WEEKDAY(AE$7,1))=1,"WKND",INDEX(T_LEAVE[LEAVE TYPE],SUMPRODUCT(--(T_LEAVE[EMPLOYEE NAME]=$C51),--(T_LEAVE[START DATE]&lt;=AE$7),--(T_LEAVE[END DATE]&gt;=AE$7),ROW(T_LEAVE[LEAVE TYPE]))-ROW(T_LEAVE[#Headers]))))))),"")</f>
        <v>WKND</v>
      </c>
      <c r="AF51" s="112" t="str">
        <f t="array" ref="AF51">IFERROR(IF(AF$7="","NA",IF(AF$7&lt;INDEX(T_EMP[From Date],ROW($C51)-ROW($C$7)),"NE",IF(AND(INDEX(T_EMP[TERMINATION DATE],ROW($C51)-ROW($C$7))&gt;0,AF$7&gt;INDEX(T_EMP[TERMINATION DATE],ROW($C51)-ROW($C$7))),"NE",IF(NOT(ISERROR(MATCH(AF$7,L_HOLS,0))),"H",IF(INDEX(L_WKNDVAL,WEEKDAY(AF$7,1))=1,"WKND",INDEX(T_LEAVE[LEAVE TYPE],SUMPRODUCT(--(T_LEAVE[EMPLOYEE NAME]=$C51),--(T_LEAVE[START DATE]&lt;=AF$7),--(T_LEAVE[END DATE]&gt;=AF$7),ROW(T_LEAVE[LEAVE TYPE]))-ROW(T_LEAVE[#Headers]))))))),"")</f>
        <v>WKND</v>
      </c>
      <c r="AG51" s="112" t="str">
        <f t="array" ref="AG51">IFERROR(IF(AG$7="","NA",IF(AG$7&lt;INDEX(T_EMP[From Date],ROW($C51)-ROW($C$7)),"NE",IF(AND(INDEX(T_EMP[TERMINATION DATE],ROW($C51)-ROW($C$7))&gt;0,AG$7&gt;INDEX(T_EMP[TERMINATION DATE],ROW($C51)-ROW($C$7))),"NE",IF(NOT(ISERROR(MATCH(AG$7,L_HOLS,0))),"H",IF(INDEX(L_WKNDVAL,WEEKDAY(AG$7,1))=1,"WKND",INDEX(T_LEAVE[LEAVE TYPE],SUMPRODUCT(--(T_LEAVE[EMPLOYEE NAME]=$C51),--(T_LEAVE[START DATE]&lt;=AG$7),--(T_LEAVE[END DATE]&gt;=AG$7),ROW(T_LEAVE[LEAVE TYPE]))-ROW(T_LEAVE[#Headers]))))))),"")</f>
        <v/>
      </c>
      <c r="AH51" s="112" t="str">
        <f t="array" ref="AH51">IFERROR(IF(AH$7="","NA",IF(AH$7&lt;INDEX(T_EMP[From Date],ROW($C51)-ROW($C$7)),"NE",IF(AND(INDEX(T_EMP[TERMINATION DATE],ROW($C51)-ROW($C$7))&gt;0,AH$7&gt;INDEX(T_EMP[TERMINATION DATE],ROW($C51)-ROW($C$7))),"NE",IF(NOT(ISERROR(MATCH(AH$7,L_HOLS,0))),"H",IF(INDEX(L_WKNDVAL,WEEKDAY(AH$7,1))=1,"WKND",INDEX(T_LEAVE[LEAVE TYPE],SUMPRODUCT(--(T_LEAVE[EMPLOYEE NAME]=$C51),--(T_LEAVE[START DATE]&lt;=AH$7),--(T_LEAVE[END DATE]&gt;=AH$7),ROW(T_LEAVE[LEAVE TYPE]))-ROW(T_LEAVE[#Headers]))))))),"")</f>
        <v/>
      </c>
      <c r="AI51" s="87"/>
      <c r="AJ51" s="106">
        <f>IF(OR($C51="",AJ$7=""),"",COUNTIFS($D51:$AH51,AJ$7)*INDEX(T_LEAVETYPE[DAY VALUE],1))</f>
        <v>0</v>
      </c>
      <c r="AK51" s="106">
        <f>IF(OR($C51="",AK$7=""),"",COUNTIFS($D51:$AH51,AK$7)*INDEX(T_LEAVETYPE[DAY VALUE],2))</f>
        <v>0</v>
      </c>
      <c r="AL51" s="106">
        <f>IF(OR($C51="",AL$7=""),"",COUNTIFS($D51:$AH51,AL$7)*INDEX(T_LEAVETYPE[DAY VALUE],3))</f>
        <v>0</v>
      </c>
      <c r="AM51" s="106">
        <f>IF(OR($C51="",AM$7=""),"",COUNTIFS($D51:$AH51,AM$7)*INDEX(T_LEAVETYPE[DAY VALUE],4))</f>
        <v>0</v>
      </c>
      <c r="AN51" s="107">
        <f>IF(OR($C51="",AN$7=""),"",COUNTIFS($D51:$AH51,AN$7)*INDEX(T_LEAVETYPE[DAY VALUE],5))</f>
        <v>0</v>
      </c>
      <c r="AO51" s="113">
        <f t="shared" si="5"/>
        <v>0</v>
      </c>
      <c r="AP51" s="114">
        <f t="shared" si="6"/>
        <v>22</v>
      </c>
    </row>
    <row r="52" spans="3:42" x14ac:dyDescent="0.25">
      <c r="C52" s="104" t="str">
        <f>IFERROR(INDEX(T_EMP[EMPLOYEE NAME],ROW(C52)-ROW($C$7)),"")</f>
        <v>Employee45</v>
      </c>
      <c r="D52" s="115" t="str">
        <f t="array" ref="D52">IFERROR(IF(D$7="","NA",IF(D$7&lt;INDEX(T_EMP[From Date],ROW($C52)-ROW($C$7)),"NE",IF(AND(INDEX(T_EMP[TERMINATION DATE],ROW($C52)-ROW($C$7))&gt;0,D$7&gt;INDEX(T_EMP[TERMINATION DATE],ROW($C52)-ROW($C$7))),"NE",IF(NOT(ISERROR(MATCH(D$7,L_HOLS,0))),"H",IF(INDEX(L_WKNDVAL,WEEKDAY(D$7,1))=1,"WKND",INDEX(T_LEAVE[LEAVE TYPE],SUMPRODUCT(--(T_LEAVE[EMPLOYEE NAME]=$C52),--(T_LEAVE[START DATE]&lt;=D$7),--(T_LEAVE[END DATE]&gt;=D$7),ROW(T_LEAVE[LEAVE TYPE]))-ROW(T_LEAVE[#Headers]))))))),"")</f>
        <v>WKND</v>
      </c>
      <c r="E52" s="112" t="str">
        <f t="array" ref="E52">IFERROR(IF(E$7="","NA",IF(E$7&lt;INDEX(T_EMP[From Date],ROW($C52)-ROW($C$7)),"NE",IF(AND(INDEX(T_EMP[TERMINATION DATE],ROW($C52)-ROW($C$7))&gt;0,E$7&gt;INDEX(T_EMP[TERMINATION DATE],ROW($C52)-ROW($C$7))),"NE",IF(NOT(ISERROR(MATCH(E$7,L_HOLS,0))),"H",IF(INDEX(L_WKNDVAL,WEEKDAY(E$7,1))=1,"WKND",INDEX(T_LEAVE[LEAVE TYPE],SUMPRODUCT(--(T_LEAVE[EMPLOYEE NAME]=$C52),--(T_LEAVE[START DATE]&lt;=E$7),--(T_LEAVE[END DATE]&gt;=E$7),ROW(T_LEAVE[LEAVE TYPE]))-ROW(T_LEAVE[#Headers]))))))),"")</f>
        <v/>
      </c>
      <c r="F52" s="112" t="str">
        <f t="array" ref="F52">IFERROR(IF(F$7="","NA",IF(F$7&lt;INDEX(T_EMP[From Date],ROW($C52)-ROW($C$7)),"NE",IF(AND(INDEX(T_EMP[TERMINATION DATE],ROW($C52)-ROW($C$7))&gt;0,F$7&gt;INDEX(T_EMP[TERMINATION DATE],ROW($C52)-ROW($C$7))),"NE",IF(NOT(ISERROR(MATCH(F$7,L_HOLS,0))),"H",IF(INDEX(L_WKNDVAL,WEEKDAY(F$7,1))=1,"WKND",INDEX(T_LEAVE[LEAVE TYPE],SUMPRODUCT(--(T_LEAVE[EMPLOYEE NAME]=$C52),--(T_LEAVE[START DATE]&lt;=F$7),--(T_LEAVE[END DATE]&gt;=F$7),ROW(T_LEAVE[LEAVE TYPE]))-ROW(T_LEAVE[#Headers]))))))),"")</f>
        <v/>
      </c>
      <c r="G52" s="112" t="str">
        <f t="array" ref="G52">IFERROR(IF(G$7="","NA",IF(G$7&lt;INDEX(T_EMP[From Date],ROW($C52)-ROW($C$7)),"NE",IF(AND(INDEX(T_EMP[TERMINATION DATE],ROW($C52)-ROW($C$7))&gt;0,G$7&gt;INDEX(T_EMP[TERMINATION DATE],ROW($C52)-ROW($C$7))),"NE",IF(NOT(ISERROR(MATCH(G$7,L_HOLS,0))),"H",IF(INDEX(L_WKNDVAL,WEEKDAY(G$7,1))=1,"WKND",INDEX(T_LEAVE[LEAVE TYPE],SUMPRODUCT(--(T_LEAVE[EMPLOYEE NAME]=$C52),--(T_LEAVE[START DATE]&lt;=G$7),--(T_LEAVE[END DATE]&gt;=G$7),ROW(T_LEAVE[LEAVE TYPE]))-ROW(T_LEAVE[#Headers]))))))),"")</f>
        <v/>
      </c>
      <c r="H52" s="112" t="str">
        <f t="array" ref="H52">IFERROR(IF(H$7="","NA",IF(H$7&lt;INDEX(T_EMP[From Date],ROW($C52)-ROW($C$7)),"NE",IF(AND(INDEX(T_EMP[TERMINATION DATE],ROW($C52)-ROW($C$7))&gt;0,H$7&gt;INDEX(T_EMP[TERMINATION DATE],ROW($C52)-ROW($C$7))),"NE",IF(NOT(ISERROR(MATCH(H$7,L_HOLS,0))),"H",IF(INDEX(L_WKNDVAL,WEEKDAY(H$7,1))=1,"WKND",INDEX(T_LEAVE[LEAVE TYPE],SUMPRODUCT(--(T_LEAVE[EMPLOYEE NAME]=$C52),--(T_LEAVE[START DATE]&lt;=H$7),--(T_LEAVE[END DATE]&gt;=H$7),ROW(T_LEAVE[LEAVE TYPE]))-ROW(T_LEAVE[#Headers]))))))),"")</f>
        <v/>
      </c>
      <c r="I52" s="112" t="str">
        <f t="array" ref="I52">IFERROR(IF(I$7="","NA",IF(I$7&lt;INDEX(T_EMP[From Date],ROW($C52)-ROW($C$7)),"NE",IF(AND(INDEX(T_EMP[TERMINATION DATE],ROW($C52)-ROW($C$7))&gt;0,I$7&gt;INDEX(T_EMP[TERMINATION DATE],ROW($C52)-ROW($C$7))),"NE",IF(NOT(ISERROR(MATCH(I$7,L_HOLS,0))),"H",IF(INDEX(L_WKNDVAL,WEEKDAY(I$7,1))=1,"WKND",INDEX(T_LEAVE[LEAVE TYPE],SUMPRODUCT(--(T_LEAVE[EMPLOYEE NAME]=$C52),--(T_LEAVE[START DATE]&lt;=I$7),--(T_LEAVE[END DATE]&gt;=I$7),ROW(T_LEAVE[LEAVE TYPE]))-ROW(T_LEAVE[#Headers]))))))),"")</f>
        <v/>
      </c>
      <c r="J52" s="112" t="str">
        <f t="array" ref="J52">IFERROR(IF(J$7="","NA",IF(J$7&lt;INDEX(T_EMP[From Date],ROW($C52)-ROW($C$7)),"NE",IF(AND(INDEX(T_EMP[TERMINATION DATE],ROW($C52)-ROW($C$7))&gt;0,J$7&gt;INDEX(T_EMP[TERMINATION DATE],ROW($C52)-ROW($C$7))),"NE",IF(NOT(ISERROR(MATCH(J$7,L_HOLS,0))),"H",IF(INDEX(L_WKNDVAL,WEEKDAY(J$7,1))=1,"WKND",INDEX(T_LEAVE[LEAVE TYPE],SUMPRODUCT(--(T_LEAVE[EMPLOYEE NAME]=$C52),--(T_LEAVE[START DATE]&lt;=J$7),--(T_LEAVE[END DATE]&gt;=J$7),ROW(T_LEAVE[LEAVE TYPE]))-ROW(T_LEAVE[#Headers]))))))),"")</f>
        <v>WKND</v>
      </c>
      <c r="K52" s="112" t="str">
        <f t="array" ref="K52">IFERROR(IF(K$7="","NA",IF(K$7&lt;INDEX(T_EMP[From Date],ROW($C52)-ROW($C$7)),"NE",IF(AND(INDEX(T_EMP[TERMINATION DATE],ROW($C52)-ROW($C$7))&gt;0,K$7&gt;INDEX(T_EMP[TERMINATION DATE],ROW($C52)-ROW($C$7))),"NE",IF(NOT(ISERROR(MATCH(K$7,L_HOLS,0))),"H",IF(INDEX(L_WKNDVAL,WEEKDAY(K$7,1))=1,"WKND",INDEX(T_LEAVE[LEAVE TYPE],SUMPRODUCT(--(T_LEAVE[EMPLOYEE NAME]=$C52),--(T_LEAVE[START DATE]&lt;=K$7),--(T_LEAVE[END DATE]&gt;=K$7),ROW(T_LEAVE[LEAVE TYPE]))-ROW(T_LEAVE[#Headers]))))))),"")</f>
        <v>WKND</v>
      </c>
      <c r="L52" s="112" t="str">
        <f t="array" ref="L52">IFERROR(IF(L$7="","NA",IF(L$7&lt;INDEX(T_EMP[From Date],ROW($C52)-ROW($C$7)),"NE",IF(AND(INDEX(T_EMP[TERMINATION DATE],ROW($C52)-ROW($C$7))&gt;0,L$7&gt;INDEX(T_EMP[TERMINATION DATE],ROW($C52)-ROW($C$7))),"NE",IF(NOT(ISERROR(MATCH(L$7,L_HOLS,0))),"H",IF(INDEX(L_WKNDVAL,WEEKDAY(L$7,1))=1,"WKND",INDEX(T_LEAVE[LEAVE TYPE],SUMPRODUCT(--(T_LEAVE[EMPLOYEE NAME]=$C52),--(T_LEAVE[START DATE]&lt;=L$7),--(T_LEAVE[END DATE]&gt;=L$7),ROW(T_LEAVE[LEAVE TYPE]))-ROW(T_LEAVE[#Headers]))))))),"")</f>
        <v/>
      </c>
      <c r="M52" s="112" t="str">
        <f t="array" ref="M52">IFERROR(IF(M$7="","NA",IF(M$7&lt;INDEX(T_EMP[From Date],ROW($C52)-ROW($C$7)),"NE",IF(AND(INDEX(T_EMP[TERMINATION DATE],ROW($C52)-ROW($C$7))&gt;0,M$7&gt;INDEX(T_EMP[TERMINATION DATE],ROW($C52)-ROW($C$7))),"NE",IF(NOT(ISERROR(MATCH(M$7,L_HOLS,0))),"H",IF(INDEX(L_WKNDVAL,WEEKDAY(M$7,1))=1,"WKND",INDEX(T_LEAVE[LEAVE TYPE],SUMPRODUCT(--(T_LEAVE[EMPLOYEE NAME]=$C52),--(T_LEAVE[START DATE]&lt;=M$7),--(T_LEAVE[END DATE]&gt;=M$7),ROW(T_LEAVE[LEAVE TYPE]))-ROW(T_LEAVE[#Headers]))))))),"")</f>
        <v/>
      </c>
      <c r="N52" s="112" t="str">
        <f t="array" ref="N52">IFERROR(IF(N$7="","NA",IF(N$7&lt;INDEX(T_EMP[From Date],ROW($C52)-ROW($C$7)),"NE",IF(AND(INDEX(T_EMP[TERMINATION DATE],ROW($C52)-ROW($C$7))&gt;0,N$7&gt;INDEX(T_EMP[TERMINATION DATE],ROW($C52)-ROW($C$7))),"NE",IF(NOT(ISERROR(MATCH(N$7,L_HOLS,0))),"H",IF(INDEX(L_WKNDVAL,WEEKDAY(N$7,1))=1,"WKND",INDEX(T_LEAVE[LEAVE TYPE],SUMPRODUCT(--(T_LEAVE[EMPLOYEE NAME]=$C52),--(T_LEAVE[START DATE]&lt;=N$7),--(T_LEAVE[END DATE]&gt;=N$7),ROW(T_LEAVE[LEAVE TYPE]))-ROW(T_LEAVE[#Headers]))))))),"")</f>
        <v/>
      </c>
      <c r="O52" s="112" t="str">
        <f t="array" ref="O52">IFERROR(IF(O$7="","NA",IF(O$7&lt;INDEX(T_EMP[From Date],ROW($C52)-ROW($C$7)),"NE",IF(AND(INDEX(T_EMP[TERMINATION DATE],ROW($C52)-ROW($C$7))&gt;0,O$7&gt;INDEX(T_EMP[TERMINATION DATE],ROW($C52)-ROW($C$7))),"NE",IF(NOT(ISERROR(MATCH(O$7,L_HOLS,0))),"H",IF(INDEX(L_WKNDVAL,WEEKDAY(O$7,1))=1,"WKND",INDEX(T_LEAVE[LEAVE TYPE],SUMPRODUCT(--(T_LEAVE[EMPLOYEE NAME]=$C52),--(T_LEAVE[START DATE]&lt;=O$7),--(T_LEAVE[END DATE]&gt;=O$7),ROW(T_LEAVE[LEAVE TYPE]))-ROW(T_LEAVE[#Headers]))))))),"")</f>
        <v/>
      </c>
      <c r="P52" s="112" t="str">
        <f t="array" ref="P52">IFERROR(IF(P$7="","NA",IF(P$7&lt;INDEX(T_EMP[From Date],ROW($C52)-ROW($C$7)),"NE",IF(AND(INDEX(T_EMP[TERMINATION DATE],ROW($C52)-ROW($C$7))&gt;0,P$7&gt;INDEX(T_EMP[TERMINATION DATE],ROW($C52)-ROW($C$7))),"NE",IF(NOT(ISERROR(MATCH(P$7,L_HOLS,0))),"H",IF(INDEX(L_WKNDVAL,WEEKDAY(P$7,1))=1,"WKND",INDEX(T_LEAVE[LEAVE TYPE],SUMPRODUCT(--(T_LEAVE[EMPLOYEE NAME]=$C52),--(T_LEAVE[START DATE]&lt;=P$7),--(T_LEAVE[END DATE]&gt;=P$7),ROW(T_LEAVE[LEAVE TYPE]))-ROW(T_LEAVE[#Headers]))))))),"")</f>
        <v/>
      </c>
      <c r="Q52" s="112" t="str">
        <f t="array" ref="Q52">IFERROR(IF(Q$7="","NA",IF(Q$7&lt;INDEX(T_EMP[From Date],ROW($C52)-ROW($C$7)),"NE",IF(AND(INDEX(T_EMP[TERMINATION DATE],ROW($C52)-ROW($C$7))&gt;0,Q$7&gt;INDEX(T_EMP[TERMINATION DATE],ROW($C52)-ROW($C$7))),"NE",IF(NOT(ISERROR(MATCH(Q$7,L_HOLS,0))),"H",IF(INDEX(L_WKNDVAL,WEEKDAY(Q$7,1))=1,"WKND",INDEX(T_LEAVE[LEAVE TYPE],SUMPRODUCT(--(T_LEAVE[EMPLOYEE NAME]=$C52),--(T_LEAVE[START DATE]&lt;=Q$7),--(T_LEAVE[END DATE]&gt;=Q$7),ROW(T_LEAVE[LEAVE TYPE]))-ROW(T_LEAVE[#Headers]))))))),"")</f>
        <v>WKND</v>
      </c>
      <c r="R52" s="112" t="str">
        <f t="array" ref="R52">IFERROR(IF(R$7="","NA",IF(R$7&lt;INDEX(T_EMP[From Date],ROW($C52)-ROW($C$7)),"NE",IF(AND(INDEX(T_EMP[TERMINATION DATE],ROW($C52)-ROW($C$7))&gt;0,R$7&gt;INDEX(T_EMP[TERMINATION DATE],ROW($C52)-ROW($C$7))),"NE",IF(NOT(ISERROR(MATCH(R$7,L_HOLS,0))),"H",IF(INDEX(L_WKNDVAL,WEEKDAY(R$7,1))=1,"WKND",INDEX(T_LEAVE[LEAVE TYPE],SUMPRODUCT(--(T_LEAVE[EMPLOYEE NAME]=$C52),--(T_LEAVE[START DATE]&lt;=R$7),--(T_LEAVE[END DATE]&gt;=R$7),ROW(T_LEAVE[LEAVE TYPE]))-ROW(T_LEAVE[#Headers]))))))),"")</f>
        <v>WKND</v>
      </c>
      <c r="S52" s="112" t="str">
        <f t="array" ref="S52">IFERROR(IF(S$7="","NA",IF(S$7&lt;INDEX(T_EMP[From Date],ROW($C52)-ROW($C$7)),"NE",IF(AND(INDEX(T_EMP[TERMINATION DATE],ROW($C52)-ROW($C$7))&gt;0,S$7&gt;INDEX(T_EMP[TERMINATION DATE],ROW($C52)-ROW($C$7))),"NE",IF(NOT(ISERROR(MATCH(S$7,L_HOLS,0))),"H",IF(INDEX(L_WKNDVAL,WEEKDAY(S$7,1))=1,"WKND",INDEX(T_LEAVE[LEAVE TYPE],SUMPRODUCT(--(T_LEAVE[EMPLOYEE NAME]=$C52),--(T_LEAVE[START DATE]&lt;=S$7),--(T_LEAVE[END DATE]&gt;=S$7),ROW(T_LEAVE[LEAVE TYPE]))-ROW(T_LEAVE[#Headers]))))))),"")</f>
        <v/>
      </c>
      <c r="T52" s="112" t="str">
        <f t="array" ref="T52">IFERROR(IF(T$7="","NA",IF(T$7&lt;INDEX(T_EMP[From Date],ROW($C52)-ROW($C$7)),"NE",IF(AND(INDEX(T_EMP[TERMINATION DATE],ROW($C52)-ROW($C$7))&gt;0,T$7&gt;INDEX(T_EMP[TERMINATION DATE],ROW($C52)-ROW($C$7))),"NE",IF(NOT(ISERROR(MATCH(T$7,L_HOLS,0))),"H",IF(INDEX(L_WKNDVAL,WEEKDAY(T$7,1))=1,"WKND",INDEX(T_LEAVE[LEAVE TYPE],SUMPRODUCT(--(T_LEAVE[EMPLOYEE NAME]=$C52),--(T_LEAVE[START DATE]&lt;=T$7),--(T_LEAVE[END DATE]&gt;=T$7),ROW(T_LEAVE[LEAVE TYPE]))-ROW(T_LEAVE[#Headers]))))))),"")</f>
        <v/>
      </c>
      <c r="U52" s="112" t="str">
        <f t="array" ref="U52">IFERROR(IF(U$7="","NA",IF(U$7&lt;INDEX(T_EMP[From Date],ROW($C52)-ROW($C$7)),"NE",IF(AND(INDEX(T_EMP[TERMINATION DATE],ROW($C52)-ROW($C$7))&gt;0,U$7&gt;INDEX(T_EMP[TERMINATION DATE],ROW($C52)-ROW($C$7))),"NE",IF(NOT(ISERROR(MATCH(U$7,L_HOLS,0))),"H",IF(INDEX(L_WKNDVAL,WEEKDAY(U$7,1))=1,"WKND",INDEX(T_LEAVE[LEAVE TYPE],SUMPRODUCT(--(T_LEAVE[EMPLOYEE NAME]=$C52),--(T_LEAVE[START DATE]&lt;=U$7),--(T_LEAVE[END DATE]&gt;=U$7),ROW(T_LEAVE[LEAVE TYPE]))-ROW(T_LEAVE[#Headers]))))))),"")</f>
        <v/>
      </c>
      <c r="V52" s="112" t="str">
        <f t="array" ref="V52">IFERROR(IF(V$7="","NA",IF(V$7&lt;INDEX(T_EMP[From Date],ROW($C52)-ROW($C$7)),"NE",IF(AND(INDEX(T_EMP[TERMINATION DATE],ROW($C52)-ROW($C$7))&gt;0,V$7&gt;INDEX(T_EMP[TERMINATION DATE],ROW($C52)-ROW($C$7))),"NE",IF(NOT(ISERROR(MATCH(V$7,L_HOLS,0))),"H",IF(INDEX(L_WKNDVAL,WEEKDAY(V$7,1))=1,"WKND",INDEX(T_LEAVE[LEAVE TYPE],SUMPRODUCT(--(T_LEAVE[EMPLOYEE NAME]=$C52),--(T_LEAVE[START DATE]&lt;=V$7),--(T_LEAVE[END DATE]&gt;=V$7),ROW(T_LEAVE[LEAVE TYPE]))-ROW(T_LEAVE[#Headers]))))))),"")</f>
        <v/>
      </c>
      <c r="W52" s="112" t="str">
        <f t="array" ref="W52">IFERROR(IF(W$7="","NA",IF(W$7&lt;INDEX(T_EMP[From Date],ROW($C52)-ROW($C$7)),"NE",IF(AND(INDEX(T_EMP[TERMINATION DATE],ROW($C52)-ROW($C$7))&gt;0,W$7&gt;INDEX(T_EMP[TERMINATION DATE],ROW($C52)-ROW($C$7))),"NE",IF(NOT(ISERROR(MATCH(W$7,L_HOLS,0))),"H",IF(INDEX(L_WKNDVAL,WEEKDAY(W$7,1))=1,"WKND",INDEX(T_LEAVE[LEAVE TYPE],SUMPRODUCT(--(T_LEAVE[EMPLOYEE NAME]=$C52),--(T_LEAVE[START DATE]&lt;=W$7),--(T_LEAVE[END DATE]&gt;=W$7),ROW(T_LEAVE[LEAVE TYPE]))-ROW(T_LEAVE[#Headers]))))))),"")</f>
        <v/>
      </c>
      <c r="X52" s="112" t="str">
        <f t="array" ref="X52">IFERROR(IF(X$7="","NA",IF(X$7&lt;INDEX(T_EMP[From Date],ROW($C52)-ROW($C$7)),"NE",IF(AND(INDEX(T_EMP[TERMINATION DATE],ROW($C52)-ROW($C$7))&gt;0,X$7&gt;INDEX(T_EMP[TERMINATION DATE],ROW($C52)-ROW($C$7))),"NE",IF(NOT(ISERROR(MATCH(X$7,L_HOLS,0))),"H",IF(INDEX(L_WKNDVAL,WEEKDAY(X$7,1))=1,"WKND",INDEX(T_LEAVE[LEAVE TYPE],SUMPRODUCT(--(T_LEAVE[EMPLOYEE NAME]=$C52),--(T_LEAVE[START DATE]&lt;=X$7),--(T_LEAVE[END DATE]&gt;=X$7),ROW(T_LEAVE[LEAVE TYPE]))-ROW(T_LEAVE[#Headers]))))))),"")</f>
        <v>WKND</v>
      </c>
      <c r="Y52" s="112" t="str">
        <f t="array" ref="Y52">IFERROR(IF(Y$7="","NA",IF(Y$7&lt;INDEX(T_EMP[From Date],ROW($C52)-ROW($C$7)),"NE",IF(AND(INDEX(T_EMP[TERMINATION DATE],ROW($C52)-ROW($C$7))&gt;0,Y$7&gt;INDEX(T_EMP[TERMINATION DATE],ROW($C52)-ROW($C$7))),"NE",IF(NOT(ISERROR(MATCH(Y$7,L_HOLS,0))),"H",IF(INDEX(L_WKNDVAL,WEEKDAY(Y$7,1))=1,"WKND",INDEX(T_LEAVE[LEAVE TYPE],SUMPRODUCT(--(T_LEAVE[EMPLOYEE NAME]=$C52),--(T_LEAVE[START DATE]&lt;=Y$7),--(T_LEAVE[END DATE]&gt;=Y$7),ROW(T_LEAVE[LEAVE TYPE]))-ROW(T_LEAVE[#Headers]))))))),"")</f>
        <v>WKND</v>
      </c>
      <c r="Z52" s="112" t="str">
        <f t="array" ref="Z52">IFERROR(IF(Z$7="","NA",IF(Z$7&lt;INDEX(T_EMP[From Date],ROW($C52)-ROW($C$7)),"NE",IF(AND(INDEX(T_EMP[TERMINATION DATE],ROW($C52)-ROW($C$7))&gt;0,Z$7&gt;INDEX(T_EMP[TERMINATION DATE],ROW($C52)-ROW($C$7))),"NE",IF(NOT(ISERROR(MATCH(Z$7,L_HOLS,0))),"H",IF(INDEX(L_WKNDVAL,WEEKDAY(Z$7,1))=1,"WKND",INDEX(T_LEAVE[LEAVE TYPE],SUMPRODUCT(--(T_LEAVE[EMPLOYEE NAME]=$C52),--(T_LEAVE[START DATE]&lt;=Z$7),--(T_LEAVE[END DATE]&gt;=Z$7),ROW(T_LEAVE[LEAVE TYPE]))-ROW(T_LEAVE[#Headers]))))))),"")</f>
        <v/>
      </c>
      <c r="AA52" s="112" t="str">
        <f t="array" ref="AA52">IFERROR(IF(AA$7="","NA",IF(AA$7&lt;INDEX(T_EMP[From Date],ROW($C52)-ROW($C$7)),"NE",IF(AND(INDEX(T_EMP[TERMINATION DATE],ROW($C52)-ROW($C$7))&gt;0,AA$7&gt;INDEX(T_EMP[TERMINATION DATE],ROW($C52)-ROW($C$7))),"NE",IF(NOT(ISERROR(MATCH(AA$7,L_HOLS,0))),"H",IF(INDEX(L_WKNDVAL,WEEKDAY(AA$7,1))=1,"WKND",INDEX(T_LEAVE[LEAVE TYPE],SUMPRODUCT(--(T_LEAVE[EMPLOYEE NAME]=$C52),--(T_LEAVE[START DATE]&lt;=AA$7),--(T_LEAVE[END DATE]&gt;=AA$7),ROW(T_LEAVE[LEAVE TYPE]))-ROW(T_LEAVE[#Headers]))))))),"")</f>
        <v/>
      </c>
      <c r="AB52" s="112" t="str">
        <f t="array" ref="AB52">IFERROR(IF(AB$7="","NA",IF(AB$7&lt;INDEX(T_EMP[From Date],ROW($C52)-ROW($C$7)),"NE",IF(AND(INDEX(T_EMP[TERMINATION DATE],ROW($C52)-ROW($C$7))&gt;0,AB$7&gt;INDEX(T_EMP[TERMINATION DATE],ROW($C52)-ROW($C$7))),"NE",IF(NOT(ISERROR(MATCH(AB$7,L_HOLS,0))),"H",IF(INDEX(L_WKNDVAL,WEEKDAY(AB$7,1))=1,"WKND",INDEX(T_LEAVE[LEAVE TYPE],SUMPRODUCT(--(T_LEAVE[EMPLOYEE NAME]=$C52),--(T_LEAVE[START DATE]&lt;=AB$7),--(T_LEAVE[END DATE]&gt;=AB$7),ROW(T_LEAVE[LEAVE TYPE]))-ROW(T_LEAVE[#Headers]))))))),"")</f>
        <v/>
      </c>
      <c r="AC52" s="112" t="str">
        <f t="array" ref="AC52">IFERROR(IF(AC$7="","NA",IF(AC$7&lt;INDEX(T_EMP[From Date],ROW($C52)-ROW($C$7)),"NE",IF(AND(INDEX(T_EMP[TERMINATION DATE],ROW($C52)-ROW($C$7))&gt;0,AC$7&gt;INDEX(T_EMP[TERMINATION DATE],ROW($C52)-ROW($C$7))),"NE",IF(NOT(ISERROR(MATCH(AC$7,L_HOLS,0))),"H",IF(INDEX(L_WKNDVAL,WEEKDAY(AC$7,1))=1,"WKND",INDEX(T_LEAVE[LEAVE TYPE],SUMPRODUCT(--(T_LEAVE[EMPLOYEE NAME]=$C52),--(T_LEAVE[START DATE]&lt;=AC$7),--(T_LEAVE[END DATE]&gt;=AC$7),ROW(T_LEAVE[LEAVE TYPE]))-ROW(T_LEAVE[#Headers]))))))),"")</f>
        <v/>
      </c>
      <c r="AD52" s="112" t="str">
        <f t="array" ref="AD52">IFERROR(IF(AD$7="","NA",IF(AD$7&lt;INDEX(T_EMP[From Date],ROW($C52)-ROW($C$7)),"NE",IF(AND(INDEX(T_EMP[TERMINATION DATE],ROW($C52)-ROW($C$7))&gt;0,AD$7&gt;INDEX(T_EMP[TERMINATION DATE],ROW($C52)-ROW($C$7))),"NE",IF(NOT(ISERROR(MATCH(AD$7,L_HOLS,0))),"H",IF(INDEX(L_WKNDVAL,WEEKDAY(AD$7,1))=1,"WKND",INDEX(T_LEAVE[LEAVE TYPE],SUMPRODUCT(--(T_LEAVE[EMPLOYEE NAME]=$C52),--(T_LEAVE[START DATE]&lt;=AD$7),--(T_LEAVE[END DATE]&gt;=AD$7),ROW(T_LEAVE[LEAVE TYPE]))-ROW(T_LEAVE[#Headers]))))))),"")</f>
        <v/>
      </c>
      <c r="AE52" s="112" t="str">
        <f t="array" ref="AE52">IFERROR(IF(AE$7="","NA",IF(AE$7&lt;INDEX(T_EMP[From Date],ROW($C52)-ROW($C$7)),"NE",IF(AND(INDEX(T_EMP[TERMINATION DATE],ROW($C52)-ROW($C$7))&gt;0,AE$7&gt;INDEX(T_EMP[TERMINATION DATE],ROW($C52)-ROW($C$7))),"NE",IF(NOT(ISERROR(MATCH(AE$7,L_HOLS,0))),"H",IF(INDEX(L_WKNDVAL,WEEKDAY(AE$7,1))=1,"WKND",INDEX(T_LEAVE[LEAVE TYPE],SUMPRODUCT(--(T_LEAVE[EMPLOYEE NAME]=$C52),--(T_LEAVE[START DATE]&lt;=AE$7),--(T_LEAVE[END DATE]&gt;=AE$7),ROW(T_LEAVE[LEAVE TYPE]))-ROW(T_LEAVE[#Headers]))))))),"")</f>
        <v>WKND</v>
      </c>
      <c r="AF52" s="112" t="str">
        <f t="array" ref="AF52">IFERROR(IF(AF$7="","NA",IF(AF$7&lt;INDEX(T_EMP[From Date],ROW($C52)-ROW($C$7)),"NE",IF(AND(INDEX(T_EMP[TERMINATION DATE],ROW($C52)-ROW($C$7))&gt;0,AF$7&gt;INDEX(T_EMP[TERMINATION DATE],ROW($C52)-ROW($C$7))),"NE",IF(NOT(ISERROR(MATCH(AF$7,L_HOLS,0))),"H",IF(INDEX(L_WKNDVAL,WEEKDAY(AF$7,1))=1,"WKND",INDEX(T_LEAVE[LEAVE TYPE],SUMPRODUCT(--(T_LEAVE[EMPLOYEE NAME]=$C52),--(T_LEAVE[START DATE]&lt;=AF$7),--(T_LEAVE[END DATE]&gt;=AF$7),ROW(T_LEAVE[LEAVE TYPE]))-ROW(T_LEAVE[#Headers]))))))),"")</f>
        <v>WKND</v>
      </c>
      <c r="AG52" s="112" t="str">
        <f t="array" ref="AG52">IFERROR(IF(AG$7="","NA",IF(AG$7&lt;INDEX(T_EMP[From Date],ROW($C52)-ROW($C$7)),"NE",IF(AND(INDEX(T_EMP[TERMINATION DATE],ROW($C52)-ROW($C$7))&gt;0,AG$7&gt;INDEX(T_EMP[TERMINATION DATE],ROW($C52)-ROW($C$7))),"NE",IF(NOT(ISERROR(MATCH(AG$7,L_HOLS,0))),"H",IF(INDEX(L_WKNDVAL,WEEKDAY(AG$7,1))=1,"WKND",INDEX(T_LEAVE[LEAVE TYPE],SUMPRODUCT(--(T_LEAVE[EMPLOYEE NAME]=$C52),--(T_LEAVE[START DATE]&lt;=AG$7),--(T_LEAVE[END DATE]&gt;=AG$7),ROW(T_LEAVE[LEAVE TYPE]))-ROW(T_LEAVE[#Headers]))))))),"")</f>
        <v/>
      </c>
      <c r="AH52" s="112" t="str">
        <f t="array" ref="AH52">IFERROR(IF(AH$7="","NA",IF(AH$7&lt;INDEX(T_EMP[From Date],ROW($C52)-ROW($C$7)),"NE",IF(AND(INDEX(T_EMP[TERMINATION DATE],ROW($C52)-ROW($C$7))&gt;0,AH$7&gt;INDEX(T_EMP[TERMINATION DATE],ROW($C52)-ROW($C$7))),"NE",IF(NOT(ISERROR(MATCH(AH$7,L_HOLS,0))),"H",IF(INDEX(L_WKNDVAL,WEEKDAY(AH$7,1))=1,"WKND",INDEX(T_LEAVE[LEAVE TYPE],SUMPRODUCT(--(T_LEAVE[EMPLOYEE NAME]=$C52),--(T_LEAVE[START DATE]&lt;=AH$7),--(T_LEAVE[END DATE]&gt;=AH$7),ROW(T_LEAVE[LEAVE TYPE]))-ROW(T_LEAVE[#Headers]))))))),"")</f>
        <v/>
      </c>
      <c r="AI52" s="87"/>
      <c r="AJ52" s="106">
        <f>IF(OR($C52="",AJ$7=""),"",COUNTIFS($D52:$AH52,AJ$7)*INDEX(T_LEAVETYPE[DAY VALUE],1))</f>
        <v>0</v>
      </c>
      <c r="AK52" s="106">
        <f>IF(OR($C52="",AK$7=""),"",COUNTIFS($D52:$AH52,AK$7)*INDEX(T_LEAVETYPE[DAY VALUE],2))</f>
        <v>0</v>
      </c>
      <c r="AL52" s="106">
        <f>IF(OR($C52="",AL$7=""),"",COUNTIFS($D52:$AH52,AL$7)*INDEX(T_LEAVETYPE[DAY VALUE],3))</f>
        <v>0</v>
      </c>
      <c r="AM52" s="106">
        <f>IF(OR($C52="",AM$7=""),"",COUNTIFS($D52:$AH52,AM$7)*INDEX(T_LEAVETYPE[DAY VALUE],4))</f>
        <v>0</v>
      </c>
      <c r="AN52" s="107">
        <f>IF(OR($C52="",AN$7=""),"",COUNTIFS($D52:$AH52,AN$7)*INDEX(T_LEAVETYPE[DAY VALUE],5))</f>
        <v>0</v>
      </c>
      <c r="AO52" s="113">
        <f t="shared" si="5"/>
        <v>0</v>
      </c>
      <c r="AP52" s="114">
        <f t="shared" si="6"/>
        <v>22</v>
      </c>
    </row>
    <row r="53" spans="3:42" x14ac:dyDescent="0.25">
      <c r="C53" s="104" t="str">
        <f>IFERROR(INDEX(T_EMP[EMPLOYEE NAME],ROW(C53)-ROW($C$7)),"")</f>
        <v>Employee46</v>
      </c>
      <c r="D53" s="115" t="str">
        <f t="array" ref="D53">IFERROR(IF(D$7="","NA",IF(D$7&lt;INDEX(T_EMP[From Date],ROW($C53)-ROW($C$7)),"NE",IF(AND(INDEX(T_EMP[TERMINATION DATE],ROW($C53)-ROW($C$7))&gt;0,D$7&gt;INDEX(T_EMP[TERMINATION DATE],ROW($C53)-ROW($C$7))),"NE",IF(NOT(ISERROR(MATCH(D$7,L_HOLS,0))),"H",IF(INDEX(L_WKNDVAL,WEEKDAY(D$7,1))=1,"WKND",INDEX(T_LEAVE[LEAVE TYPE],SUMPRODUCT(--(T_LEAVE[EMPLOYEE NAME]=$C53),--(T_LEAVE[START DATE]&lt;=D$7),--(T_LEAVE[END DATE]&gt;=D$7),ROW(T_LEAVE[LEAVE TYPE]))-ROW(T_LEAVE[#Headers]))))))),"")</f>
        <v>WKND</v>
      </c>
      <c r="E53" s="112" t="str">
        <f t="array" ref="E53">IFERROR(IF(E$7="","NA",IF(E$7&lt;INDEX(T_EMP[From Date],ROW($C53)-ROW($C$7)),"NE",IF(AND(INDEX(T_EMP[TERMINATION DATE],ROW($C53)-ROW($C$7))&gt;0,E$7&gt;INDEX(T_EMP[TERMINATION DATE],ROW($C53)-ROW($C$7))),"NE",IF(NOT(ISERROR(MATCH(E$7,L_HOLS,0))),"H",IF(INDEX(L_WKNDVAL,WEEKDAY(E$7,1))=1,"WKND",INDEX(T_LEAVE[LEAVE TYPE],SUMPRODUCT(--(T_LEAVE[EMPLOYEE NAME]=$C53),--(T_LEAVE[START DATE]&lt;=E$7),--(T_LEAVE[END DATE]&gt;=E$7),ROW(T_LEAVE[LEAVE TYPE]))-ROW(T_LEAVE[#Headers]))))))),"")</f>
        <v/>
      </c>
      <c r="F53" s="112" t="str">
        <f t="array" ref="F53">IFERROR(IF(F$7="","NA",IF(F$7&lt;INDEX(T_EMP[From Date],ROW($C53)-ROW($C$7)),"NE",IF(AND(INDEX(T_EMP[TERMINATION DATE],ROW($C53)-ROW($C$7))&gt;0,F$7&gt;INDEX(T_EMP[TERMINATION DATE],ROW($C53)-ROW($C$7))),"NE",IF(NOT(ISERROR(MATCH(F$7,L_HOLS,0))),"H",IF(INDEX(L_WKNDVAL,WEEKDAY(F$7,1))=1,"WKND",INDEX(T_LEAVE[LEAVE TYPE],SUMPRODUCT(--(T_LEAVE[EMPLOYEE NAME]=$C53),--(T_LEAVE[START DATE]&lt;=F$7),--(T_LEAVE[END DATE]&gt;=F$7),ROW(T_LEAVE[LEAVE TYPE]))-ROW(T_LEAVE[#Headers]))))))),"")</f>
        <v/>
      </c>
      <c r="G53" s="112" t="str">
        <f t="array" ref="G53">IFERROR(IF(G$7="","NA",IF(G$7&lt;INDEX(T_EMP[From Date],ROW($C53)-ROW($C$7)),"NE",IF(AND(INDEX(T_EMP[TERMINATION DATE],ROW($C53)-ROW($C$7))&gt;0,G$7&gt;INDEX(T_EMP[TERMINATION DATE],ROW($C53)-ROW($C$7))),"NE",IF(NOT(ISERROR(MATCH(G$7,L_HOLS,0))),"H",IF(INDEX(L_WKNDVAL,WEEKDAY(G$7,1))=1,"WKND",INDEX(T_LEAVE[LEAVE TYPE],SUMPRODUCT(--(T_LEAVE[EMPLOYEE NAME]=$C53),--(T_LEAVE[START DATE]&lt;=G$7),--(T_LEAVE[END DATE]&gt;=G$7),ROW(T_LEAVE[LEAVE TYPE]))-ROW(T_LEAVE[#Headers]))))))),"")</f>
        <v/>
      </c>
      <c r="H53" s="112" t="str">
        <f t="array" ref="H53">IFERROR(IF(H$7="","NA",IF(H$7&lt;INDEX(T_EMP[From Date],ROW($C53)-ROW($C$7)),"NE",IF(AND(INDEX(T_EMP[TERMINATION DATE],ROW($C53)-ROW($C$7))&gt;0,H$7&gt;INDEX(T_EMP[TERMINATION DATE],ROW($C53)-ROW($C$7))),"NE",IF(NOT(ISERROR(MATCH(H$7,L_HOLS,0))),"H",IF(INDEX(L_WKNDVAL,WEEKDAY(H$7,1))=1,"WKND",INDEX(T_LEAVE[LEAVE TYPE],SUMPRODUCT(--(T_LEAVE[EMPLOYEE NAME]=$C53),--(T_LEAVE[START DATE]&lt;=H$7),--(T_LEAVE[END DATE]&gt;=H$7),ROW(T_LEAVE[LEAVE TYPE]))-ROW(T_LEAVE[#Headers]))))))),"")</f>
        <v/>
      </c>
      <c r="I53" s="112" t="str">
        <f t="array" ref="I53">IFERROR(IF(I$7="","NA",IF(I$7&lt;INDEX(T_EMP[From Date],ROW($C53)-ROW($C$7)),"NE",IF(AND(INDEX(T_EMP[TERMINATION DATE],ROW($C53)-ROW($C$7))&gt;0,I$7&gt;INDEX(T_EMP[TERMINATION DATE],ROW($C53)-ROW($C$7))),"NE",IF(NOT(ISERROR(MATCH(I$7,L_HOLS,0))),"H",IF(INDEX(L_WKNDVAL,WEEKDAY(I$7,1))=1,"WKND",INDEX(T_LEAVE[LEAVE TYPE],SUMPRODUCT(--(T_LEAVE[EMPLOYEE NAME]=$C53),--(T_LEAVE[START DATE]&lt;=I$7),--(T_LEAVE[END DATE]&gt;=I$7),ROW(T_LEAVE[LEAVE TYPE]))-ROW(T_LEAVE[#Headers]))))))),"")</f>
        <v/>
      </c>
      <c r="J53" s="112" t="str">
        <f t="array" ref="J53">IFERROR(IF(J$7="","NA",IF(J$7&lt;INDEX(T_EMP[From Date],ROW($C53)-ROW($C$7)),"NE",IF(AND(INDEX(T_EMP[TERMINATION DATE],ROW($C53)-ROW($C$7))&gt;0,J$7&gt;INDEX(T_EMP[TERMINATION DATE],ROW($C53)-ROW($C$7))),"NE",IF(NOT(ISERROR(MATCH(J$7,L_HOLS,0))),"H",IF(INDEX(L_WKNDVAL,WEEKDAY(J$7,1))=1,"WKND",INDEX(T_LEAVE[LEAVE TYPE],SUMPRODUCT(--(T_LEAVE[EMPLOYEE NAME]=$C53),--(T_LEAVE[START DATE]&lt;=J$7),--(T_LEAVE[END DATE]&gt;=J$7),ROW(T_LEAVE[LEAVE TYPE]))-ROW(T_LEAVE[#Headers]))))))),"")</f>
        <v>WKND</v>
      </c>
      <c r="K53" s="112" t="str">
        <f t="array" ref="K53">IFERROR(IF(K$7="","NA",IF(K$7&lt;INDEX(T_EMP[From Date],ROW($C53)-ROW($C$7)),"NE",IF(AND(INDEX(T_EMP[TERMINATION DATE],ROW($C53)-ROW($C$7))&gt;0,K$7&gt;INDEX(T_EMP[TERMINATION DATE],ROW($C53)-ROW($C$7))),"NE",IF(NOT(ISERROR(MATCH(K$7,L_HOLS,0))),"H",IF(INDEX(L_WKNDVAL,WEEKDAY(K$7,1))=1,"WKND",INDEX(T_LEAVE[LEAVE TYPE],SUMPRODUCT(--(T_LEAVE[EMPLOYEE NAME]=$C53),--(T_LEAVE[START DATE]&lt;=K$7),--(T_LEAVE[END DATE]&gt;=K$7),ROW(T_LEAVE[LEAVE TYPE]))-ROW(T_LEAVE[#Headers]))))))),"")</f>
        <v>WKND</v>
      </c>
      <c r="L53" s="112" t="str">
        <f t="array" ref="L53">IFERROR(IF(L$7="","NA",IF(L$7&lt;INDEX(T_EMP[From Date],ROW($C53)-ROW($C$7)),"NE",IF(AND(INDEX(T_EMP[TERMINATION DATE],ROW($C53)-ROW($C$7))&gt;0,L$7&gt;INDEX(T_EMP[TERMINATION DATE],ROW($C53)-ROW($C$7))),"NE",IF(NOT(ISERROR(MATCH(L$7,L_HOLS,0))),"H",IF(INDEX(L_WKNDVAL,WEEKDAY(L$7,1))=1,"WKND",INDEX(T_LEAVE[LEAVE TYPE],SUMPRODUCT(--(T_LEAVE[EMPLOYEE NAME]=$C53),--(T_LEAVE[START DATE]&lt;=L$7),--(T_LEAVE[END DATE]&gt;=L$7),ROW(T_LEAVE[LEAVE TYPE]))-ROW(T_LEAVE[#Headers]))))))),"")</f>
        <v/>
      </c>
      <c r="M53" s="112" t="str">
        <f t="array" ref="M53">IFERROR(IF(M$7="","NA",IF(M$7&lt;INDEX(T_EMP[From Date],ROW($C53)-ROW($C$7)),"NE",IF(AND(INDEX(T_EMP[TERMINATION DATE],ROW($C53)-ROW($C$7))&gt;0,M$7&gt;INDEX(T_EMP[TERMINATION DATE],ROW($C53)-ROW($C$7))),"NE",IF(NOT(ISERROR(MATCH(M$7,L_HOLS,0))),"H",IF(INDEX(L_WKNDVAL,WEEKDAY(M$7,1))=1,"WKND",INDEX(T_LEAVE[LEAVE TYPE],SUMPRODUCT(--(T_LEAVE[EMPLOYEE NAME]=$C53),--(T_LEAVE[START DATE]&lt;=M$7),--(T_LEAVE[END DATE]&gt;=M$7),ROW(T_LEAVE[LEAVE TYPE]))-ROW(T_LEAVE[#Headers]))))))),"")</f>
        <v/>
      </c>
      <c r="N53" s="112" t="str">
        <f t="array" ref="N53">IFERROR(IF(N$7="","NA",IF(N$7&lt;INDEX(T_EMP[From Date],ROW($C53)-ROW($C$7)),"NE",IF(AND(INDEX(T_EMP[TERMINATION DATE],ROW($C53)-ROW($C$7))&gt;0,N$7&gt;INDEX(T_EMP[TERMINATION DATE],ROW($C53)-ROW($C$7))),"NE",IF(NOT(ISERROR(MATCH(N$7,L_HOLS,0))),"H",IF(INDEX(L_WKNDVAL,WEEKDAY(N$7,1))=1,"WKND",INDEX(T_LEAVE[LEAVE TYPE],SUMPRODUCT(--(T_LEAVE[EMPLOYEE NAME]=$C53),--(T_LEAVE[START DATE]&lt;=N$7),--(T_LEAVE[END DATE]&gt;=N$7),ROW(T_LEAVE[LEAVE TYPE]))-ROW(T_LEAVE[#Headers]))))))),"")</f>
        <v/>
      </c>
      <c r="O53" s="112" t="str">
        <f t="array" ref="O53">IFERROR(IF(O$7="","NA",IF(O$7&lt;INDEX(T_EMP[From Date],ROW($C53)-ROW($C$7)),"NE",IF(AND(INDEX(T_EMP[TERMINATION DATE],ROW($C53)-ROW($C$7))&gt;0,O$7&gt;INDEX(T_EMP[TERMINATION DATE],ROW($C53)-ROW($C$7))),"NE",IF(NOT(ISERROR(MATCH(O$7,L_HOLS,0))),"H",IF(INDEX(L_WKNDVAL,WEEKDAY(O$7,1))=1,"WKND",INDEX(T_LEAVE[LEAVE TYPE],SUMPRODUCT(--(T_LEAVE[EMPLOYEE NAME]=$C53),--(T_LEAVE[START DATE]&lt;=O$7),--(T_LEAVE[END DATE]&gt;=O$7),ROW(T_LEAVE[LEAVE TYPE]))-ROW(T_LEAVE[#Headers]))))))),"")</f>
        <v/>
      </c>
      <c r="P53" s="112" t="str">
        <f t="array" ref="P53">IFERROR(IF(P$7="","NA",IF(P$7&lt;INDEX(T_EMP[From Date],ROW($C53)-ROW($C$7)),"NE",IF(AND(INDEX(T_EMP[TERMINATION DATE],ROW($C53)-ROW($C$7))&gt;0,P$7&gt;INDEX(T_EMP[TERMINATION DATE],ROW($C53)-ROW($C$7))),"NE",IF(NOT(ISERROR(MATCH(P$7,L_HOLS,0))),"H",IF(INDEX(L_WKNDVAL,WEEKDAY(P$7,1))=1,"WKND",INDEX(T_LEAVE[LEAVE TYPE],SUMPRODUCT(--(T_LEAVE[EMPLOYEE NAME]=$C53),--(T_LEAVE[START DATE]&lt;=P$7),--(T_LEAVE[END DATE]&gt;=P$7),ROW(T_LEAVE[LEAVE TYPE]))-ROW(T_LEAVE[#Headers]))))))),"")</f>
        <v/>
      </c>
      <c r="Q53" s="112" t="str">
        <f t="array" ref="Q53">IFERROR(IF(Q$7="","NA",IF(Q$7&lt;INDEX(T_EMP[From Date],ROW($C53)-ROW($C$7)),"NE",IF(AND(INDEX(T_EMP[TERMINATION DATE],ROW($C53)-ROW($C$7))&gt;0,Q$7&gt;INDEX(T_EMP[TERMINATION DATE],ROW($C53)-ROW($C$7))),"NE",IF(NOT(ISERROR(MATCH(Q$7,L_HOLS,0))),"H",IF(INDEX(L_WKNDVAL,WEEKDAY(Q$7,1))=1,"WKND",INDEX(T_LEAVE[LEAVE TYPE],SUMPRODUCT(--(T_LEAVE[EMPLOYEE NAME]=$C53),--(T_LEAVE[START DATE]&lt;=Q$7),--(T_LEAVE[END DATE]&gt;=Q$7),ROW(T_LEAVE[LEAVE TYPE]))-ROW(T_LEAVE[#Headers]))))))),"")</f>
        <v>WKND</v>
      </c>
      <c r="R53" s="112" t="str">
        <f t="array" ref="R53">IFERROR(IF(R$7="","NA",IF(R$7&lt;INDEX(T_EMP[From Date],ROW($C53)-ROW($C$7)),"NE",IF(AND(INDEX(T_EMP[TERMINATION DATE],ROW($C53)-ROW($C$7))&gt;0,R$7&gt;INDEX(T_EMP[TERMINATION DATE],ROW($C53)-ROW($C$7))),"NE",IF(NOT(ISERROR(MATCH(R$7,L_HOLS,0))),"H",IF(INDEX(L_WKNDVAL,WEEKDAY(R$7,1))=1,"WKND",INDEX(T_LEAVE[LEAVE TYPE],SUMPRODUCT(--(T_LEAVE[EMPLOYEE NAME]=$C53),--(T_LEAVE[START DATE]&lt;=R$7),--(T_LEAVE[END DATE]&gt;=R$7),ROW(T_LEAVE[LEAVE TYPE]))-ROW(T_LEAVE[#Headers]))))))),"")</f>
        <v>WKND</v>
      </c>
      <c r="S53" s="112" t="str">
        <f t="array" ref="S53">IFERROR(IF(S$7="","NA",IF(S$7&lt;INDEX(T_EMP[From Date],ROW($C53)-ROW($C$7)),"NE",IF(AND(INDEX(T_EMP[TERMINATION DATE],ROW($C53)-ROW($C$7))&gt;0,S$7&gt;INDEX(T_EMP[TERMINATION DATE],ROW($C53)-ROW($C$7))),"NE",IF(NOT(ISERROR(MATCH(S$7,L_HOLS,0))),"H",IF(INDEX(L_WKNDVAL,WEEKDAY(S$7,1))=1,"WKND",INDEX(T_LEAVE[LEAVE TYPE],SUMPRODUCT(--(T_LEAVE[EMPLOYEE NAME]=$C53),--(T_LEAVE[START DATE]&lt;=S$7),--(T_LEAVE[END DATE]&gt;=S$7),ROW(T_LEAVE[LEAVE TYPE]))-ROW(T_LEAVE[#Headers]))))))),"")</f>
        <v/>
      </c>
      <c r="T53" s="112" t="str">
        <f t="array" ref="T53">IFERROR(IF(T$7="","NA",IF(T$7&lt;INDEX(T_EMP[From Date],ROW($C53)-ROW($C$7)),"NE",IF(AND(INDEX(T_EMP[TERMINATION DATE],ROW($C53)-ROW($C$7))&gt;0,T$7&gt;INDEX(T_EMP[TERMINATION DATE],ROW($C53)-ROW($C$7))),"NE",IF(NOT(ISERROR(MATCH(T$7,L_HOLS,0))),"H",IF(INDEX(L_WKNDVAL,WEEKDAY(T$7,1))=1,"WKND",INDEX(T_LEAVE[LEAVE TYPE],SUMPRODUCT(--(T_LEAVE[EMPLOYEE NAME]=$C53),--(T_LEAVE[START DATE]&lt;=T$7),--(T_LEAVE[END DATE]&gt;=T$7),ROW(T_LEAVE[LEAVE TYPE]))-ROW(T_LEAVE[#Headers]))))))),"")</f>
        <v/>
      </c>
      <c r="U53" s="112" t="str">
        <f t="array" ref="U53">IFERROR(IF(U$7="","NA",IF(U$7&lt;INDEX(T_EMP[From Date],ROW($C53)-ROW($C$7)),"NE",IF(AND(INDEX(T_EMP[TERMINATION DATE],ROW($C53)-ROW($C$7))&gt;0,U$7&gt;INDEX(T_EMP[TERMINATION DATE],ROW($C53)-ROW($C$7))),"NE",IF(NOT(ISERROR(MATCH(U$7,L_HOLS,0))),"H",IF(INDEX(L_WKNDVAL,WEEKDAY(U$7,1))=1,"WKND",INDEX(T_LEAVE[LEAVE TYPE],SUMPRODUCT(--(T_LEAVE[EMPLOYEE NAME]=$C53),--(T_LEAVE[START DATE]&lt;=U$7),--(T_LEAVE[END DATE]&gt;=U$7),ROW(T_LEAVE[LEAVE TYPE]))-ROW(T_LEAVE[#Headers]))))))),"")</f>
        <v/>
      </c>
      <c r="V53" s="112" t="str">
        <f t="array" ref="V53">IFERROR(IF(V$7="","NA",IF(V$7&lt;INDEX(T_EMP[From Date],ROW($C53)-ROW($C$7)),"NE",IF(AND(INDEX(T_EMP[TERMINATION DATE],ROW($C53)-ROW($C$7))&gt;0,V$7&gt;INDEX(T_EMP[TERMINATION DATE],ROW($C53)-ROW($C$7))),"NE",IF(NOT(ISERROR(MATCH(V$7,L_HOLS,0))),"H",IF(INDEX(L_WKNDVAL,WEEKDAY(V$7,1))=1,"WKND",INDEX(T_LEAVE[LEAVE TYPE],SUMPRODUCT(--(T_LEAVE[EMPLOYEE NAME]=$C53),--(T_LEAVE[START DATE]&lt;=V$7),--(T_LEAVE[END DATE]&gt;=V$7),ROW(T_LEAVE[LEAVE TYPE]))-ROW(T_LEAVE[#Headers]))))))),"")</f>
        <v/>
      </c>
      <c r="W53" s="112" t="str">
        <f t="array" ref="W53">IFERROR(IF(W$7="","NA",IF(W$7&lt;INDEX(T_EMP[From Date],ROW($C53)-ROW($C$7)),"NE",IF(AND(INDEX(T_EMP[TERMINATION DATE],ROW($C53)-ROW($C$7))&gt;0,W$7&gt;INDEX(T_EMP[TERMINATION DATE],ROW($C53)-ROW($C$7))),"NE",IF(NOT(ISERROR(MATCH(W$7,L_HOLS,0))),"H",IF(INDEX(L_WKNDVAL,WEEKDAY(W$7,1))=1,"WKND",INDEX(T_LEAVE[LEAVE TYPE],SUMPRODUCT(--(T_LEAVE[EMPLOYEE NAME]=$C53),--(T_LEAVE[START DATE]&lt;=W$7),--(T_LEAVE[END DATE]&gt;=W$7),ROW(T_LEAVE[LEAVE TYPE]))-ROW(T_LEAVE[#Headers]))))))),"")</f>
        <v/>
      </c>
      <c r="X53" s="112" t="str">
        <f t="array" ref="X53">IFERROR(IF(X$7="","NA",IF(X$7&lt;INDEX(T_EMP[From Date],ROW($C53)-ROW($C$7)),"NE",IF(AND(INDEX(T_EMP[TERMINATION DATE],ROW($C53)-ROW($C$7))&gt;0,X$7&gt;INDEX(T_EMP[TERMINATION DATE],ROW($C53)-ROW($C$7))),"NE",IF(NOT(ISERROR(MATCH(X$7,L_HOLS,0))),"H",IF(INDEX(L_WKNDVAL,WEEKDAY(X$7,1))=1,"WKND",INDEX(T_LEAVE[LEAVE TYPE],SUMPRODUCT(--(T_LEAVE[EMPLOYEE NAME]=$C53),--(T_LEAVE[START DATE]&lt;=X$7),--(T_LEAVE[END DATE]&gt;=X$7),ROW(T_LEAVE[LEAVE TYPE]))-ROW(T_LEAVE[#Headers]))))))),"")</f>
        <v>WKND</v>
      </c>
      <c r="Y53" s="112" t="str">
        <f t="array" ref="Y53">IFERROR(IF(Y$7="","NA",IF(Y$7&lt;INDEX(T_EMP[From Date],ROW($C53)-ROW($C$7)),"NE",IF(AND(INDEX(T_EMP[TERMINATION DATE],ROW($C53)-ROW($C$7))&gt;0,Y$7&gt;INDEX(T_EMP[TERMINATION DATE],ROW($C53)-ROW($C$7))),"NE",IF(NOT(ISERROR(MATCH(Y$7,L_HOLS,0))),"H",IF(INDEX(L_WKNDVAL,WEEKDAY(Y$7,1))=1,"WKND",INDEX(T_LEAVE[LEAVE TYPE],SUMPRODUCT(--(T_LEAVE[EMPLOYEE NAME]=$C53),--(T_LEAVE[START DATE]&lt;=Y$7),--(T_LEAVE[END DATE]&gt;=Y$7),ROW(T_LEAVE[LEAVE TYPE]))-ROW(T_LEAVE[#Headers]))))))),"")</f>
        <v>WKND</v>
      </c>
      <c r="Z53" s="112" t="str">
        <f t="array" ref="Z53">IFERROR(IF(Z$7="","NA",IF(Z$7&lt;INDEX(T_EMP[From Date],ROW($C53)-ROW($C$7)),"NE",IF(AND(INDEX(T_EMP[TERMINATION DATE],ROW($C53)-ROW($C$7))&gt;0,Z$7&gt;INDEX(T_EMP[TERMINATION DATE],ROW($C53)-ROW($C$7))),"NE",IF(NOT(ISERROR(MATCH(Z$7,L_HOLS,0))),"H",IF(INDEX(L_WKNDVAL,WEEKDAY(Z$7,1))=1,"WKND",INDEX(T_LEAVE[LEAVE TYPE],SUMPRODUCT(--(T_LEAVE[EMPLOYEE NAME]=$C53),--(T_LEAVE[START DATE]&lt;=Z$7),--(T_LEAVE[END DATE]&gt;=Z$7),ROW(T_LEAVE[LEAVE TYPE]))-ROW(T_LEAVE[#Headers]))))))),"")</f>
        <v/>
      </c>
      <c r="AA53" s="112" t="str">
        <f t="array" ref="AA53">IFERROR(IF(AA$7="","NA",IF(AA$7&lt;INDEX(T_EMP[From Date],ROW($C53)-ROW($C$7)),"NE",IF(AND(INDEX(T_EMP[TERMINATION DATE],ROW($C53)-ROW($C$7))&gt;0,AA$7&gt;INDEX(T_EMP[TERMINATION DATE],ROW($C53)-ROW($C$7))),"NE",IF(NOT(ISERROR(MATCH(AA$7,L_HOLS,0))),"H",IF(INDEX(L_WKNDVAL,WEEKDAY(AA$7,1))=1,"WKND",INDEX(T_LEAVE[LEAVE TYPE],SUMPRODUCT(--(T_LEAVE[EMPLOYEE NAME]=$C53),--(T_LEAVE[START DATE]&lt;=AA$7),--(T_LEAVE[END DATE]&gt;=AA$7),ROW(T_LEAVE[LEAVE TYPE]))-ROW(T_LEAVE[#Headers]))))))),"")</f>
        <v/>
      </c>
      <c r="AB53" s="112" t="str">
        <f t="array" ref="AB53">IFERROR(IF(AB$7="","NA",IF(AB$7&lt;INDEX(T_EMP[From Date],ROW($C53)-ROW($C$7)),"NE",IF(AND(INDEX(T_EMP[TERMINATION DATE],ROW($C53)-ROW($C$7))&gt;0,AB$7&gt;INDEX(T_EMP[TERMINATION DATE],ROW($C53)-ROW($C$7))),"NE",IF(NOT(ISERROR(MATCH(AB$7,L_HOLS,0))),"H",IF(INDEX(L_WKNDVAL,WEEKDAY(AB$7,1))=1,"WKND",INDEX(T_LEAVE[LEAVE TYPE],SUMPRODUCT(--(T_LEAVE[EMPLOYEE NAME]=$C53),--(T_LEAVE[START DATE]&lt;=AB$7),--(T_LEAVE[END DATE]&gt;=AB$7),ROW(T_LEAVE[LEAVE TYPE]))-ROW(T_LEAVE[#Headers]))))))),"")</f>
        <v/>
      </c>
      <c r="AC53" s="112" t="str">
        <f t="array" ref="AC53">IFERROR(IF(AC$7="","NA",IF(AC$7&lt;INDEX(T_EMP[From Date],ROW($C53)-ROW($C$7)),"NE",IF(AND(INDEX(T_EMP[TERMINATION DATE],ROW($C53)-ROW($C$7))&gt;0,AC$7&gt;INDEX(T_EMP[TERMINATION DATE],ROW($C53)-ROW($C$7))),"NE",IF(NOT(ISERROR(MATCH(AC$7,L_HOLS,0))),"H",IF(INDEX(L_WKNDVAL,WEEKDAY(AC$7,1))=1,"WKND",INDEX(T_LEAVE[LEAVE TYPE],SUMPRODUCT(--(T_LEAVE[EMPLOYEE NAME]=$C53),--(T_LEAVE[START DATE]&lt;=AC$7),--(T_LEAVE[END DATE]&gt;=AC$7),ROW(T_LEAVE[LEAVE TYPE]))-ROW(T_LEAVE[#Headers]))))))),"")</f>
        <v/>
      </c>
      <c r="AD53" s="112" t="str">
        <f t="array" ref="AD53">IFERROR(IF(AD$7="","NA",IF(AD$7&lt;INDEX(T_EMP[From Date],ROW($C53)-ROW($C$7)),"NE",IF(AND(INDEX(T_EMP[TERMINATION DATE],ROW($C53)-ROW($C$7))&gt;0,AD$7&gt;INDEX(T_EMP[TERMINATION DATE],ROW($C53)-ROW($C$7))),"NE",IF(NOT(ISERROR(MATCH(AD$7,L_HOLS,0))),"H",IF(INDEX(L_WKNDVAL,WEEKDAY(AD$7,1))=1,"WKND",INDEX(T_LEAVE[LEAVE TYPE],SUMPRODUCT(--(T_LEAVE[EMPLOYEE NAME]=$C53),--(T_LEAVE[START DATE]&lt;=AD$7),--(T_LEAVE[END DATE]&gt;=AD$7),ROW(T_LEAVE[LEAVE TYPE]))-ROW(T_LEAVE[#Headers]))))))),"")</f>
        <v/>
      </c>
      <c r="AE53" s="112" t="str">
        <f t="array" ref="AE53">IFERROR(IF(AE$7="","NA",IF(AE$7&lt;INDEX(T_EMP[From Date],ROW($C53)-ROW($C$7)),"NE",IF(AND(INDEX(T_EMP[TERMINATION DATE],ROW($C53)-ROW($C$7))&gt;0,AE$7&gt;INDEX(T_EMP[TERMINATION DATE],ROW($C53)-ROW($C$7))),"NE",IF(NOT(ISERROR(MATCH(AE$7,L_HOLS,0))),"H",IF(INDEX(L_WKNDVAL,WEEKDAY(AE$7,1))=1,"WKND",INDEX(T_LEAVE[LEAVE TYPE],SUMPRODUCT(--(T_LEAVE[EMPLOYEE NAME]=$C53),--(T_LEAVE[START DATE]&lt;=AE$7),--(T_LEAVE[END DATE]&gt;=AE$7),ROW(T_LEAVE[LEAVE TYPE]))-ROW(T_LEAVE[#Headers]))))))),"")</f>
        <v>WKND</v>
      </c>
      <c r="AF53" s="112" t="str">
        <f t="array" ref="AF53">IFERROR(IF(AF$7="","NA",IF(AF$7&lt;INDEX(T_EMP[From Date],ROW($C53)-ROW($C$7)),"NE",IF(AND(INDEX(T_EMP[TERMINATION DATE],ROW($C53)-ROW($C$7))&gt;0,AF$7&gt;INDEX(T_EMP[TERMINATION DATE],ROW($C53)-ROW($C$7))),"NE",IF(NOT(ISERROR(MATCH(AF$7,L_HOLS,0))),"H",IF(INDEX(L_WKNDVAL,WEEKDAY(AF$7,1))=1,"WKND",INDEX(T_LEAVE[LEAVE TYPE],SUMPRODUCT(--(T_LEAVE[EMPLOYEE NAME]=$C53),--(T_LEAVE[START DATE]&lt;=AF$7),--(T_LEAVE[END DATE]&gt;=AF$7),ROW(T_LEAVE[LEAVE TYPE]))-ROW(T_LEAVE[#Headers]))))))),"")</f>
        <v>WKND</v>
      </c>
      <c r="AG53" s="112" t="str">
        <f t="array" ref="AG53">IFERROR(IF(AG$7="","NA",IF(AG$7&lt;INDEX(T_EMP[From Date],ROW($C53)-ROW($C$7)),"NE",IF(AND(INDEX(T_EMP[TERMINATION DATE],ROW($C53)-ROW($C$7))&gt;0,AG$7&gt;INDEX(T_EMP[TERMINATION DATE],ROW($C53)-ROW($C$7))),"NE",IF(NOT(ISERROR(MATCH(AG$7,L_HOLS,0))),"H",IF(INDEX(L_WKNDVAL,WEEKDAY(AG$7,1))=1,"WKND",INDEX(T_LEAVE[LEAVE TYPE],SUMPRODUCT(--(T_LEAVE[EMPLOYEE NAME]=$C53),--(T_LEAVE[START DATE]&lt;=AG$7),--(T_LEAVE[END DATE]&gt;=AG$7),ROW(T_LEAVE[LEAVE TYPE]))-ROW(T_LEAVE[#Headers]))))))),"")</f>
        <v/>
      </c>
      <c r="AH53" s="112" t="str">
        <f t="array" ref="AH53">IFERROR(IF(AH$7="","NA",IF(AH$7&lt;INDEX(T_EMP[From Date],ROW($C53)-ROW($C$7)),"NE",IF(AND(INDEX(T_EMP[TERMINATION DATE],ROW($C53)-ROW($C$7))&gt;0,AH$7&gt;INDEX(T_EMP[TERMINATION DATE],ROW($C53)-ROW($C$7))),"NE",IF(NOT(ISERROR(MATCH(AH$7,L_HOLS,0))),"H",IF(INDEX(L_WKNDVAL,WEEKDAY(AH$7,1))=1,"WKND",INDEX(T_LEAVE[LEAVE TYPE],SUMPRODUCT(--(T_LEAVE[EMPLOYEE NAME]=$C53),--(T_LEAVE[START DATE]&lt;=AH$7),--(T_LEAVE[END DATE]&gt;=AH$7),ROW(T_LEAVE[LEAVE TYPE]))-ROW(T_LEAVE[#Headers]))))))),"")</f>
        <v/>
      </c>
      <c r="AI53" s="87"/>
      <c r="AJ53" s="106">
        <f>IF(OR($C53="",AJ$7=""),"",COUNTIFS($D53:$AH53,AJ$7)*INDEX(T_LEAVETYPE[DAY VALUE],1))</f>
        <v>0</v>
      </c>
      <c r="AK53" s="106">
        <f>IF(OR($C53="",AK$7=""),"",COUNTIFS($D53:$AH53,AK$7)*INDEX(T_LEAVETYPE[DAY VALUE],2))</f>
        <v>0</v>
      </c>
      <c r="AL53" s="106">
        <f>IF(OR($C53="",AL$7=""),"",COUNTIFS($D53:$AH53,AL$7)*INDEX(T_LEAVETYPE[DAY VALUE],3))</f>
        <v>0</v>
      </c>
      <c r="AM53" s="106">
        <f>IF(OR($C53="",AM$7=""),"",COUNTIFS($D53:$AH53,AM$7)*INDEX(T_LEAVETYPE[DAY VALUE],4))</f>
        <v>0</v>
      </c>
      <c r="AN53" s="107">
        <f>IF(OR($C53="",AN$7=""),"",COUNTIFS($D53:$AH53,AN$7)*INDEX(T_LEAVETYPE[DAY VALUE],5))</f>
        <v>0</v>
      </c>
      <c r="AO53" s="113">
        <f t="shared" si="5"/>
        <v>0</v>
      </c>
      <c r="AP53" s="114">
        <f t="shared" si="6"/>
        <v>22</v>
      </c>
    </row>
    <row r="54" spans="3:42" x14ac:dyDescent="0.25">
      <c r="C54" s="104" t="str">
        <f>IFERROR(INDEX(T_EMP[EMPLOYEE NAME],ROW(C54)-ROW($C$7)),"")</f>
        <v>Employee47</v>
      </c>
      <c r="D54" s="115" t="str">
        <f t="array" ref="D54">IFERROR(IF(D$7="","NA",IF(D$7&lt;INDEX(T_EMP[From Date],ROW($C54)-ROW($C$7)),"NE",IF(AND(INDEX(T_EMP[TERMINATION DATE],ROW($C54)-ROW($C$7))&gt;0,D$7&gt;INDEX(T_EMP[TERMINATION DATE],ROW($C54)-ROW($C$7))),"NE",IF(NOT(ISERROR(MATCH(D$7,L_HOLS,0))),"H",IF(INDEX(L_WKNDVAL,WEEKDAY(D$7,1))=1,"WKND",INDEX(T_LEAVE[LEAVE TYPE],SUMPRODUCT(--(T_LEAVE[EMPLOYEE NAME]=$C54),--(T_LEAVE[START DATE]&lt;=D$7),--(T_LEAVE[END DATE]&gt;=D$7),ROW(T_LEAVE[LEAVE TYPE]))-ROW(T_LEAVE[#Headers]))))))),"")</f>
        <v>WKND</v>
      </c>
      <c r="E54" s="112" t="str">
        <f t="array" ref="E54">IFERROR(IF(E$7="","NA",IF(E$7&lt;INDEX(T_EMP[From Date],ROW($C54)-ROW($C$7)),"NE",IF(AND(INDEX(T_EMP[TERMINATION DATE],ROW($C54)-ROW($C$7))&gt;0,E$7&gt;INDEX(T_EMP[TERMINATION DATE],ROW($C54)-ROW($C$7))),"NE",IF(NOT(ISERROR(MATCH(E$7,L_HOLS,0))),"H",IF(INDEX(L_WKNDVAL,WEEKDAY(E$7,1))=1,"WKND",INDEX(T_LEAVE[LEAVE TYPE],SUMPRODUCT(--(T_LEAVE[EMPLOYEE NAME]=$C54),--(T_LEAVE[START DATE]&lt;=E$7),--(T_LEAVE[END DATE]&gt;=E$7),ROW(T_LEAVE[LEAVE TYPE]))-ROW(T_LEAVE[#Headers]))))))),"")</f>
        <v/>
      </c>
      <c r="F54" s="112" t="str">
        <f t="array" ref="F54">IFERROR(IF(F$7="","NA",IF(F$7&lt;INDEX(T_EMP[From Date],ROW($C54)-ROW($C$7)),"NE",IF(AND(INDEX(T_EMP[TERMINATION DATE],ROW($C54)-ROW($C$7))&gt;0,F$7&gt;INDEX(T_EMP[TERMINATION DATE],ROW($C54)-ROW($C$7))),"NE",IF(NOT(ISERROR(MATCH(F$7,L_HOLS,0))),"H",IF(INDEX(L_WKNDVAL,WEEKDAY(F$7,1))=1,"WKND",INDEX(T_LEAVE[LEAVE TYPE],SUMPRODUCT(--(T_LEAVE[EMPLOYEE NAME]=$C54),--(T_LEAVE[START DATE]&lt;=F$7),--(T_LEAVE[END DATE]&gt;=F$7),ROW(T_LEAVE[LEAVE TYPE]))-ROW(T_LEAVE[#Headers]))))))),"")</f>
        <v/>
      </c>
      <c r="G54" s="112" t="str">
        <f t="array" ref="G54">IFERROR(IF(G$7="","NA",IF(G$7&lt;INDEX(T_EMP[From Date],ROW($C54)-ROW($C$7)),"NE",IF(AND(INDEX(T_EMP[TERMINATION DATE],ROW($C54)-ROW($C$7))&gt;0,G$7&gt;INDEX(T_EMP[TERMINATION DATE],ROW($C54)-ROW($C$7))),"NE",IF(NOT(ISERROR(MATCH(G$7,L_HOLS,0))),"H",IF(INDEX(L_WKNDVAL,WEEKDAY(G$7,1))=1,"WKND",INDEX(T_LEAVE[LEAVE TYPE],SUMPRODUCT(--(T_LEAVE[EMPLOYEE NAME]=$C54),--(T_LEAVE[START DATE]&lt;=G$7),--(T_LEAVE[END DATE]&gt;=G$7),ROW(T_LEAVE[LEAVE TYPE]))-ROW(T_LEAVE[#Headers]))))))),"")</f>
        <v/>
      </c>
      <c r="H54" s="112" t="str">
        <f t="array" ref="H54">IFERROR(IF(H$7="","NA",IF(H$7&lt;INDEX(T_EMP[From Date],ROW($C54)-ROW($C$7)),"NE",IF(AND(INDEX(T_EMP[TERMINATION DATE],ROW($C54)-ROW($C$7))&gt;0,H$7&gt;INDEX(T_EMP[TERMINATION DATE],ROW($C54)-ROW($C$7))),"NE",IF(NOT(ISERROR(MATCH(H$7,L_HOLS,0))),"H",IF(INDEX(L_WKNDVAL,WEEKDAY(H$7,1))=1,"WKND",INDEX(T_LEAVE[LEAVE TYPE],SUMPRODUCT(--(T_LEAVE[EMPLOYEE NAME]=$C54),--(T_LEAVE[START DATE]&lt;=H$7),--(T_LEAVE[END DATE]&gt;=H$7),ROW(T_LEAVE[LEAVE TYPE]))-ROW(T_LEAVE[#Headers]))))))),"")</f>
        <v/>
      </c>
      <c r="I54" s="112" t="str">
        <f t="array" ref="I54">IFERROR(IF(I$7="","NA",IF(I$7&lt;INDEX(T_EMP[From Date],ROW($C54)-ROW($C$7)),"NE",IF(AND(INDEX(T_EMP[TERMINATION DATE],ROW($C54)-ROW($C$7))&gt;0,I$7&gt;INDEX(T_EMP[TERMINATION DATE],ROW($C54)-ROW($C$7))),"NE",IF(NOT(ISERROR(MATCH(I$7,L_HOLS,0))),"H",IF(INDEX(L_WKNDVAL,WEEKDAY(I$7,1))=1,"WKND",INDEX(T_LEAVE[LEAVE TYPE],SUMPRODUCT(--(T_LEAVE[EMPLOYEE NAME]=$C54),--(T_LEAVE[START DATE]&lt;=I$7),--(T_LEAVE[END DATE]&gt;=I$7),ROW(T_LEAVE[LEAVE TYPE]))-ROW(T_LEAVE[#Headers]))))))),"")</f>
        <v/>
      </c>
      <c r="J54" s="112" t="str">
        <f t="array" ref="J54">IFERROR(IF(J$7="","NA",IF(J$7&lt;INDEX(T_EMP[From Date],ROW($C54)-ROW($C$7)),"NE",IF(AND(INDEX(T_EMP[TERMINATION DATE],ROW($C54)-ROW($C$7))&gt;0,J$7&gt;INDEX(T_EMP[TERMINATION DATE],ROW($C54)-ROW($C$7))),"NE",IF(NOT(ISERROR(MATCH(J$7,L_HOLS,0))),"H",IF(INDEX(L_WKNDVAL,WEEKDAY(J$7,1))=1,"WKND",INDEX(T_LEAVE[LEAVE TYPE],SUMPRODUCT(--(T_LEAVE[EMPLOYEE NAME]=$C54),--(T_LEAVE[START DATE]&lt;=J$7),--(T_LEAVE[END DATE]&gt;=J$7),ROW(T_LEAVE[LEAVE TYPE]))-ROW(T_LEAVE[#Headers]))))))),"")</f>
        <v>WKND</v>
      </c>
      <c r="K54" s="112" t="str">
        <f t="array" ref="K54">IFERROR(IF(K$7="","NA",IF(K$7&lt;INDEX(T_EMP[From Date],ROW($C54)-ROW($C$7)),"NE",IF(AND(INDEX(T_EMP[TERMINATION DATE],ROW($C54)-ROW($C$7))&gt;0,K$7&gt;INDEX(T_EMP[TERMINATION DATE],ROW($C54)-ROW($C$7))),"NE",IF(NOT(ISERROR(MATCH(K$7,L_HOLS,0))),"H",IF(INDEX(L_WKNDVAL,WEEKDAY(K$7,1))=1,"WKND",INDEX(T_LEAVE[LEAVE TYPE],SUMPRODUCT(--(T_LEAVE[EMPLOYEE NAME]=$C54),--(T_LEAVE[START DATE]&lt;=K$7),--(T_LEAVE[END DATE]&gt;=K$7),ROW(T_LEAVE[LEAVE TYPE]))-ROW(T_LEAVE[#Headers]))))))),"")</f>
        <v>WKND</v>
      </c>
      <c r="L54" s="112" t="str">
        <f t="array" ref="L54">IFERROR(IF(L$7="","NA",IF(L$7&lt;INDEX(T_EMP[From Date],ROW($C54)-ROW($C$7)),"NE",IF(AND(INDEX(T_EMP[TERMINATION DATE],ROW($C54)-ROW($C$7))&gt;0,L$7&gt;INDEX(T_EMP[TERMINATION DATE],ROW($C54)-ROW($C$7))),"NE",IF(NOT(ISERROR(MATCH(L$7,L_HOLS,0))),"H",IF(INDEX(L_WKNDVAL,WEEKDAY(L$7,1))=1,"WKND",INDEX(T_LEAVE[LEAVE TYPE],SUMPRODUCT(--(T_LEAVE[EMPLOYEE NAME]=$C54),--(T_LEAVE[START DATE]&lt;=L$7),--(T_LEAVE[END DATE]&gt;=L$7),ROW(T_LEAVE[LEAVE TYPE]))-ROW(T_LEAVE[#Headers]))))))),"")</f>
        <v/>
      </c>
      <c r="M54" s="112" t="str">
        <f t="array" ref="M54">IFERROR(IF(M$7="","NA",IF(M$7&lt;INDEX(T_EMP[From Date],ROW($C54)-ROW($C$7)),"NE",IF(AND(INDEX(T_EMP[TERMINATION DATE],ROW($C54)-ROW($C$7))&gt;0,M$7&gt;INDEX(T_EMP[TERMINATION DATE],ROW($C54)-ROW($C$7))),"NE",IF(NOT(ISERROR(MATCH(M$7,L_HOLS,0))),"H",IF(INDEX(L_WKNDVAL,WEEKDAY(M$7,1))=1,"WKND",INDEX(T_LEAVE[LEAVE TYPE],SUMPRODUCT(--(T_LEAVE[EMPLOYEE NAME]=$C54),--(T_LEAVE[START DATE]&lt;=M$7),--(T_LEAVE[END DATE]&gt;=M$7),ROW(T_LEAVE[LEAVE TYPE]))-ROW(T_LEAVE[#Headers]))))))),"")</f>
        <v/>
      </c>
      <c r="N54" s="112" t="str">
        <f t="array" ref="N54">IFERROR(IF(N$7="","NA",IF(N$7&lt;INDEX(T_EMP[From Date],ROW($C54)-ROW($C$7)),"NE",IF(AND(INDEX(T_EMP[TERMINATION DATE],ROW($C54)-ROW($C$7))&gt;0,N$7&gt;INDEX(T_EMP[TERMINATION DATE],ROW($C54)-ROW($C$7))),"NE",IF(NOT(ISERROR(MATCH(N$7,L_HOLS,0))),"H",IF(INDEX(L_WKNDVAL,WEEKDAY(N$7,1))=1,"WKND",INDEX(T_LEAVE[LEAVE TYPE],SUMPRODUCT(--(T_LEAVE[EMPLOYEE NAME]=$C54),--(T_LEAVE[START DATE]&lt;=N$7),--(T_LEAVE[END DATE]&gt;=N$7),ROW(T_LEAVE[LEAVE TYPE]))-ROW(T_LEAVE[#Headers]))))))),"")</f>
        <v/>
      </c>
      <c r="O54" s="112" t="str">
        <f t="array" ref="O54">IFERROR(IF(O$7="","NA",IF(O$7&lt;INDEX(T_EMP[From Date],ROW($C54)-ROW($C$7)),"NE",IF(AND(INDEX(T_EMP[TERMINATION DATE],ROW($C54)-ROW($C$7))&gt;0,O$7&gt;INDEX(T_EMP[TERMINATION DATE],ROW($C54)-ROW($C$7))),"NE",IF(NOT(ISERROR(MATCH(O$7,L_HOLS,0))),"H",IF(INDEX(L_WKNDVAL,WEEKDAY(O$7,1))=1,"WKND",INDEX(T_LEAVE[LEAVE TYPE],SUMPRODUCT(--(T_LEAVE[EMPLOYEE NAME]=$C54),--(T_LEAVE[START DATE]&lt;=O$7),--(T_LEAVE[END DATE]&gt;=O$7),ROW(T_LEAVE[LEAVE TYPE]))-ROW(T_LEAVE[#Headers]))))))),"")</f>
        <v/>
      </c>
      <c r="P54" s="112" t="str">
        <f t="array" ref="P54">IFERROR(IF(P$7="","NA",IF(P$7&lt;INDEX(T_EMP[From Date],ROW($C54)-ROW($C$7)),"NE",IF(AND(INDEX(T_EMP[TERMINATION DATE],ROW($C54)-ROW($C$7))&gt;0,P$7&gt;INDEX(T_EMP[TERMINATION DATE],ROW($C54)-ROW($C$7))),"NE",IF(NOT(ISERROR(MATCH(P$7,L_HOLS,0))),"H",IF(INDEX(L_WKNDVAL,WEEKDAY(P$7,1))=1,"WKND",INDEX(T_LEAVE[LEAVE TYPE],SUMPRODUCT(--(T_LEAVE[EMPLOYEE NAME]=$C54),--(T_LEAVE[START DATE]&lt;=P$7),--(T_LEAVE[END DATE]&gt;=P$7),ROW(T_LEAVE[LEAVE TYPE]))-ROW(T_LEAVE[#Headers]))))))),"")</f>
        <v/>
      </c>
      <c r="Q54" s="112" t="str">
        <f t="array" ref="Q54">IFERROR(IF(Q$7="","NA",IF(Q$7&lt;INDEX(T_EMP[From Date],ROW($C54)-ROW($C$7)),"NE",IF(AND(INDEX(T_EMP[TERMINATION DATE],ROW($C54)-ROW($C$7))&gt;0,Q$7&gt;INDEX(T_EMP[TERMINATION DATE],ROW($C54)-ROW($C$7))),"NE",IF(NOT(ISERROR(MATCH(Q$7,L_HOLS,0))),"H",IF(INDEX(L_WKNDVAL,WEEKDAY(Q$7,1))=1,"WKND",INDEX(T_LEAVE[LEAVE TYPE],SUMPRODUCT(--(T_LEAVE[EMPLOYEE NAME]=$C54),--(T_LEAVE[START DATE]&lt;=Q$7),--(T_LEAVE[END DATE]&gt;=Q$7),ROW(T_LEAVE[LEAVE TYPE]))-ROW(T_LEAVE[#Headers]))))))),"")</f>
        <v>WKND</v>
      </c>
      <c r="R54" s="112" t="str">
        <f t="array" ref="R54">IFERROR(IF(R$7="","NA",IF(R$7&lt;INDEX(T_EMP[From Date],ROW($C54)-ROW($C$7)),"NE",IF(AND(INDEX(T_EMP[TERMINATION DATE],ROW($C54)-ROW($C$7))&gt;0,R$7&gt;INDEX(T_EMP[TERMINATION DATE],ROW($C54)-ROW($C$7))),"NE",IF(NOT(ISERROR(MATCH(R$7,L_HOLS,0))),"H",IF(INDEX(L_WKNDVAL,WEEKDAY(R$7,1))=1,"WKND",INDEX(T_LEAVE[LEAVE TYPE],SUMPRODUCT(--(T_LEAVE[EMPLOYEE NAME]=$C54),--(T_LEAVE[START DATE]&lt;=R$7),--(T_LEAVE[END DATE]&gt;=R$7),ROW(T_LEAVE[LEAVE TYPE]))-ROW(T_LEAVE[#Headers]))))))),"")</f>
        <v>WKND</v>
      </c>
      <c r="S54" s="112" t="str">
        <f t="array" ref="S54">IFERROR(IF(S$7="","NA",IF(S$7&lt;INDEX(T_EMP[From Date],ROW($C54)-ROW($C$7)),"NE",IF(AND(INDEX(T_EMP[TERMINATION DATE],ROW($C54)-ROW($C$7))&gt;0,S$7&gt;INDEX(T_EMP[TERMINATION DATE],ROW($C54)-ROW($C$7))),"NE",IF(NOT(ISERROR(MATCH(S$7,L_HOLS,0))),"H",IF(INDEX(L_WKNDVAL,WEEKDAY(S$7,1))=1,"WKND",INDEX(T_LEAVE[LEAVE TYPE],SUMPRODUCT(--(T_LEAVE[EMPLOYEE NAME]=$C54),--(T_LEAVE[START DATE]&lt;=S$7),--(T_LEAVE[END DATE]&gt;=S$7),ROW(T_LEAVE[LEAVE TYPE]))-ROW(T_LEAVE[#Headers]))))))),"")</f>
        <v/>
      </c>
      <c r="T54" s="112" t="str">
        <f t="array" ref="T54">IFERROR(IF(T$7="","NA",IF(T$7&lt;INDEX(T_EMP[From Date],ROW($C54)-ROW($C$7)),"NE",IF(AND(INDEX(T_EMP[TERMINATION DATE],ROW($C54)-ROW($C$7))&gt;0,T$7&gt;INDEX(T_EMP[TERMINATION DATE],ROW($C54)-ROW($C$7))),"NE",IF(NOT(ISERROR(MATCH(T$7,L_HOLS,0))),"H",IF(INDEX(L_WKNDVAL,WEEKDAY(T$7,1))=1,"WKND",INDEX(T_LEAVE[LEAVE TYPE],SUMPRODUCT(--(T_LEAVE[EMPLOYEE NAME]=$C54),--(T_LEAVE[START DATE]&lt;=T$7),--(T_LEAVE[END DATE]&gt;=T$7),ROW(T_LEAVE[LEAVE TYPE]))-ROW(T_LEAVE[#Headers]))))))),"")</f>
        <v/>
      </c>
      <c r="U54" s="112" t="str">
        <f t="array" ref="U54">IFERROR(IF(U$7="","NA",IF(U$7&lt;INDEX(T_EMP[From Date],ROW($C54)-ROW($C$7)),"NE",IF(AND(INDEX(T_EMP[TERMINATION DATE],ROW($C54)-ROW($C$7))&gt;0,U$7&gt;INDEX(T_EMP[TERMINATION DATE],ROW($C54)-ROW($C$7))),"NE",IF(NOT(ISERROR(MATCH(U$7,L_HOLS,0))),"H",IF(INDEX(L_WKNDVAL,WEEKDAY(U$7,1))=1,"WKND",INDEX(T_LEAVE[LEAVE TYPE],SUMPRODUCT(--(T_LEAVE[EMPLOYEE NAME]=$C54),--(T_LEAVE[START DATE]&lt;=U$7),--(T_LEAVE[END DATE]&gt;=U$7),ROW(T_LEAVE[LEAVE TYPE]))-ROW(T_LEAVE[#Headers]))))))),"")</f>
        <v/>
      </c>
      <c r="V54" s="112" t="str">
        <f t="array" ref="V54">IFERROR(IF(V$7="","NA",IF(V$7&lt;INDEX(T_EMP[From Date],ROW($C54)-ROW($C$7)),"NE",IF(AND(INDEX(T_EMP[TERMINATION DATE],ROW($C54)-ROW($C$7))&gt;0,V$7&gt;INDEX(T_EMP[TERMINATION DATE],ROW($C54)-ROW($C$7))),"NE",IF(NOT(ISERROR(MATCH(V$7,L_HOLS,0))),"H",IF(INDEX(L_WKNDVAL,WEEKDAY(V$7,1))=1,"WKND",INDEX(T_LEAVE[LEAVE TYPE],SUMPRODUCT(--(T_LEAVE[EMPLOYEE NAME]=$C54),--(T_LEAVE[START DATE]&lt;=V$7),--(T_LEAVE[END DATE]&gt;=V$7),ROW(T_LEAVE[LEAVE TYPE]))-ROW(T_LEAVE[#Headers]))))))),"")</f>
        <v/>
      </c>
      <c r="W54" s="112" t="str">
        <f t="array" ref="W54">IFERROR(IF(W$7="","NA",IF(W$7&lt;INDEX(T_EMP[From Date],ROW($C54)-ROW($C$7)),"NE",IF(AND(INDEX(T_EMP[TERMINATION DATE],ROW($C54)-ROW($C$7))&gt;0,W$7&gt;INDEX(T_EMP[TERMINATION DATE],ROW($C54)-ROW($C$7))),"NE",IF(NOT(ISERROR(MATCH(W$7,L_HOLS,0))),"H",IF(INDEX(L_WKNDVAL,WEEKDAY(W$7,1))=1,"WKND",INDEX(T_LEAVE[LEAVE TYPE],SUMPRODUCT(--(T_LEAVE[EMPLOYEE NAME]=$C54),--(T_LEAVE[START DATE]&lt;=W$7),--(T_LEAVE[END DATE]&gt;=W$7),ROW(T_LEAVE[LEAVE TYPE]))-ROW(T_LEAVE[#Headers]))))))),"")</f>
        <v/>
      </c>
      <c r="X54" s="112" t="str">
        <f t="array" ref="X54">IFERROR(IF(X$7="","NA",IF(X$7&lt;INDEX(T_EMP[From Date],ROW($C54)-ROW($C$7)),"NE",IF(AND(INDEX(T_EMP[TERMINATION DATE],ROW($C54)-ROW($C$7))&gt;0,X$7&gt;INDEX(T_EMP[TERMINATION DATE],ROW($C54)-ROW($C$7))),"NE",IF(NOT(ISERROR(MATCH(X$7,L_HOLS,0))),"H",IF(INDEX(L_WKNDVAL,WEEKDAY(X$7,1))=1,"WKND",INDEX(T_LEAVE[LEAVE TYPE],SUMPRODUCT(--(T_LEAVE[EMPLOYEE NAME]=$C54),--(T_LEAVE[START DATE]&lt;=X$7),--(T_LEAVE[END DATE]&gt;=X$7),ROW(T_LEAVE[LEAVE TYPE]))-ROW(T_LEAVE[#Headers]))))))),"")</f>
        <v>WKND</v>
      </c>
      <c r="Y54" s="112" t="str">
        <f t="array" ref="Y54">IFERROR(IF(Y$7="","NA",IF(Y$7&lt;INDEX(T_EMP[From Date],ROW($C54)-ROW($C$7)),"NE",IF(AND(INDEX(T_EMP[TERMINATION DATE],ROW($C54)-ROW($C$7))&gt;0,Y$7&gt;INDEX(T_EMP[TERMINATION DATE],ROW($C54)-ROW($C$7))),"NE",IF(NOT(ISERROR(MATCH(Y$7,L_HOLS,0))),"H",IF(INDEX(L_WKNDVAL,WEEKDAY(Y$7,1))=1,"WKND",INDEX(T_LEAVE[LEAVE TYPE],SUMPRODUCT(--(T_LEAVE[EMPLOYEE NAME]=$C54),--(T_LEAVE[START DATE]&lt;=Y$7),--(T_LEAVE[END DATE]&gt;=Y$7),ROW(T_LEAVE[LEAVE TYPE]))-ROW(T_LEAVE[#Headers]))))))),"")</f>
        <v>WKND</v>
      </c>
      <c r="Z54" s="112" t="str">
        <f t="array" ref="Z54">IFERROR(IF(Z$7="","NA",IF(Z$7&lt;INDEX(T_EMP[From Date],ROW($C54)-ROW($C$7)),"NE",IF(AND(INDEX(T_EMP[TERMINATION DATE],ROW($C54)-ROW($C$7))&gt;0,Z$7&gt;INDEX(T_EMP[TERMINATION DATE],ROW($C54)-ROW($C$7))),"NE",IF(NOT(ISERROR(MATCH(Z$7,L_HOLS,0))),"H",IF(INDEX(L_WKNDVAL,WEEKDAY(Z$7,1))=1,"WKND",INDEX(T_LEAVE[LEAVE TYPE],SUMPRODUCT(--(T_LEAVE[EMPLOYEE NAME]=$C54),--(T_LEAVE[START DATE]&lt;=Z$7),--(T_LEAVE[END DATE]&gt;=Z$7),ROW(T_LEAVE[LEAVE TYPE]))-ROW(T_LEAVE[#Headers]))))))),"")</f>
        <v/>
      </c>
      <c r="AA54" s="112" t="str">
        <f t="array" ref="AA54">IFERROR(IF(AA$7="","NA",IF(AA$7&lt;INDEX(T_EMP[From Date],ROW($C54)-ROW($C$7)),"NE",IF(AND(INDEX(T_EMP[TERMINATION DATE],ROW($C54)-ROW($C$7))&gt;0,AA$7&gt;INDEX(T_EMP[TERMINATION DATE],ROW($C54)-ROW($C$7))),"NE",IF(NOT(ISERROR(MATCH(AA$7,L_HOLS,0))),"H",IF(INDEX(L_WKNDVAL,WEEKDAY(AA$7,1))=1,"WKND",INDEX(T_LEAVE[LEAVE TYPE],SUMPRODUCT(--(T_LEAVE[EMPLOYEE NAME]=$C54),--(T_LEAVE[START DATE]&lt;=AA$7),--(T_LEAVE[END DATE]&gt;=AA$7),ROW(T_LEAVE[LEAVE TYPE]))-ROW(T_LEAVE[#Headers]))))))),"")</f>
        <v/>
      </c>
      <c r="AB54" s="112" t="str">
        <f t="array" ref="AB54">IFERROR(IF(AB$7="","NA",IF(AB$7&lt;INDEX(T_EMP[From Date],ROW($C54)-ROW($C$7)),"NE",IF(AND(INDEX(T_EMP[TERMINATION DATE],ROW($C54)-ROW($C$7))&gt;0,AB$7&gt;INDEX(T_EMP[TERMINATION DATE],ROW($C54)-ROW($C$7))),"NE",IF(NOT(ISERROR(MATCH(AB$7,L_HOLS,0))),"H",IF(INDEX(L_WKNDVAL,WEEKDAY(AB$7,1))=1,"WKND",INDEX(T_LEAVE[LEAVE TYPE],SUMPRODUCT(--(T_LEAVE[EMPLOYEE NAME]=$C54),--(T_LEAVE[START DATE]&lt;=AB$7),--(T_LEAVE[END DATE]&gt;=AB$7),ROW(T_LEAVE[LEAVE TYPE]))-ROW(T_LEAVE[#Headers]))))))),"")</f>
        <v/>
      </c>
      <c r="AC54" s="112" t="str">
        <f t="array" ref="AC54">IFERROR(IF(AC$7="","NA",IF(AC$7&lt;INDEX(T_EMP[From Date],ROW($C54)-ROW($C$7)),"NE",IF(AND(INDEX(T_EMP[TERMINATION DATE],ROW($C54)-ROW($C$7))&gt;0,AC$7&gt;INDEX(T_EMP[TERMINATION DATE],ROW($C54)-ROW($C$7))),"NE",IF(NOT(ISERROR(MATCH(AC$7,L_HOLS,0))),"H",IF(INDEX(L_WKNDVAL,WEEKDAY(AC$7,1))=1,"WKND",INDEX(T_LEAVE[LEAVE TYPE],SUMPRODUCT(--(T_LEAVE[EMPLOYEE NAME]=$C54),--(T_LEAVE[START DATE]&lt;=AC$7),--(T_LEAVE[END DATE]&gt;=AC$7),ROW(T_LEAVE[LEAVE TYPE]))-ROW(T_LEAVE[#Headers]))))))),"")</f>
        <v/>
      </c>
      <c r="AD54" s="112" t="str">
        <f t="array" ref="AD54">IFERROR(IF(AD$7="","NA",IF(AD$7&lt;INDEX(T_EMP[From Date],ROW($C54)-ROW($C$7)),"NE",IF(AND(INDEX(T_EMP[TERMINATION DATE],ROW($C54)-ROW($C$7))&gt;0,AD$7&gt;INDEX(T_EMP[TERMINATION DATE],ROW($C54)-ROW($C$7))),"NE",IF(NOT(ISERROR(MATCH(AD$7,L_HOLS,0))),"H",IF(INDEX(L_WKNDVAL,WEEKDAY(AD$7,1))=1,"WKND",INDEX(T_LEAVE[LEAVE TYPE],SUMPRODUCT(--(T_LEAVE[EMPLOYEE NAME]=$C54),--(T_LEAVE[START DATE]&lt;=AD$7),--(T_LEAVE[END DATE]&gt;=AD$7),ROW(T_LEAVE[LEAVE TYPE]))-ROW(T_LEAVE[#Headers]))))))),"")</f>
        <v/>
      </c>
      <c r="AE54" s="112" t="str">
        <f t="array" ref="AE54">IFERROR(IF(AE$7="","NA",IF(AE$7&lt;INDEX(T_EMP[From Date],ROW($C54)-ROW($C$7)),"NE",IF(AND(INDEX(T_EMP[TERMINATION DATE],ROW($C54)-ROW($C$7))&gt;0,AE$7&gt;INDEX(T_EMP[TERMINATION DATE],ROW($C54)-ROW($C$7))),"NE",IF(NOT(ISERROR(MATCH(AE$7,L_HOLS,0))),"H",IF(INDEX(L_WKNDVAL,WEEKDAY(AE$7,1))=1,"WKND",INDEX(T_LEAVE[LEAVE TYPE],SUMPRODUCT(--(T_LEAVE[EMPLOYEE NAME]=$C54),--(T_LEAVE[START DATE]&lt;=AE$7),--(T_LEAVE[END DATE]&gt;=AE$7),ROW(T_LEAVE[LEAVE TYPE]))-ROW(T_LEAVE[#Headers]))))))),"")</f>
        <v>WKND</v>
      </c>
      <c r="AF54" s="112" t="str">
        <f t="array" ref="AF54">IFERROR(IF(AF$7="","NA",IF(AF$7&lt;INDEX(T_EMP[From Date],ROW($C54)-ROW($C$7)),"NE",IF(AND(INDEX(T_EMP[TERMINATION DATE],ROW($C54)-ROW($C$7))&gt;0,AF$7&gt;INDEX(T_EMP[TERMINATION DATE],ROW($C54)-ROW($C$7))),"NE",IF(NOT(ISERROR(MATCH(AF$7,L_HOLS,0))),"H",IF(INDEX(L_WKNDVAL,WEEKDAY(AF$7,1))=1,"WKND",INDEX(T_LEAVE[LEAVE TYPE],SUMPRODUCT(--(T_LEAVE[EMPLOYEE NAME]=$C54),--(T_LEAVE[START DATE]&lt;=AF$7),--(T_LEAVE[END DATE]&gt;=AF$7),ROW(T_LEAVE[LEAVE TYPE]))-ROW(T_LEAVE[#Headers]))))))),"")</f>
        <v>WKND</v>
      </c>
      <c r="AG54" s="112" t="str">
        <f t="array" ref="AG54">IFERROR(IF(AG$7="","NA",IF(AG$7&lt;INDEX(T_EMP[From Date],ROW($C54)-ROW($C$7)),"NE",IF(AND(INDEX(T_EMP[TERMINATION DATE],ROW($C54)-ROW($C$7))&gt;0,AG$7&gt;INDEX(T_EMP[TERMINATION DATE],ROW($C54)-ROW($C$7))),"NE",IF(NOT(ISERROR(MATCH(AG$7,L_HOLS,0))),"H",IF(INDEX(L_WKNDVAL,WEEKDAY(AG$7,1))=1,"WKND",INDEX(T_LEAVE[LEAVE TYPE],SUMPRODUCT(--(T_LEAVE[EMPLOYEE NAME]=$C54),--(T_LEAVE[START DATE]&lt;=AG$7),--(T_LEAVE[END DATE]&gt;=AG$7),ROW(T_LEAVE[LEAVE TYPE]))-ROW(T_LEAVE[#Headers]))))))),"")</f>
        <v/>
      </c>
      <c r="AH54" s="112" t="str">
        <f t="array" ref="AH54">IFERROR(IF(AH$7="","NA",IF(AH$7&lt;INDEX(T_EMP[From Date],ROW($C54)-ROW($C$7)),"NE",IF(AND(INDEX(T_EMP[TERMINATION DATE],ROW($C54)-ROW($C$7))&gt;0,AH$7&gt;INDEX(T_EMP[TERMINATION DATE],ROW($C54)-ROW($C$7))),"NE",IF(NOT(ISERROR(MATCH(AH$7,L_HOLS,0))),"H",IF(INDEX(L_WKNDVAL,WEEKDAY(AH$7,1))=1,"WKND",INDEX(T_LEAVE[LEAVE TYPE],SUMPRODUCT(--(T_LEAVE[EMPLOYEE NAME]=$C54),--(T_LEAVE[START DATE]&lt;=AH$7),--(T_LEAVE[END DATE]&gt;=AH$7),ROW(T_LEAVE[LEAVE TYPE]))-ROW(T_LEAVE[#Headers]))))))),"")</f>
        <v/>
      </c>
      <c r="AI54" s="87"/>
      <c r="AJ54" s="106">
        <f>IF(OR($C54="",AJ$7=""),"",COUNTIFS($D54:$AH54,AJ$7)*INDEX(T_LEAVETYPE[DAY VALUE],1))</f>
        <v>0</v>
      </c>
      <c r="AK54" s="106">
        <f>IF(OR($C54="",AK$7=""),"",COUNTIFS($D54:$AH54,AK$7)*INDEX(T_LEAVETYPE[DAY VALUE],2))</f>
        <v>0</v>
      </c>
      <c r="AL54" s="106">
        <f>IF(OR($C54="",AL$7=""),"",COUNTIFS($D54:$AH54,AL$7)*INDEX(T_LEAVETYPE[DAY VALUE],3))</f>
        <v>0</v>
      </c>
      <c r="AM54" s="106">
        <f>IF(OR($C54="",AM$7=""),"",COUNTIFS($D54:$AH54,AM$7)*INDEX(T_LEAVETYPE[DAY VALUE],4))</f>
        <v>0</v>
      </c>
      <c r="AN54" s="107">
        <f>IF(OR($C54="",AN$7=""),"",COUNTIFS($D54:$AH54,AN$7)*INDEX(T_LEAVETYPE[DAY VALUE],5))</f>
        <v>0</v>
      </c>
      <c r="AO54" s="113">
        <f t="shared" si="5"/>
        <v>0</v>
      </c>
      <c r="AP54" s="114">
        <f t="shared" si="6"/>
        <v>22</v>
      </c>
    </row>
    <row r="55" spans="3:42" x14ac:dyDescent="0.25">
      <c r="C55" s="104" t="str">
        <f>IFERROR(INDEX(T_EMP[EMPLOYEE NAME],ROW(C55)-ROW($C$7)),"")</f>
        <v>Employee48</v>
      </c>
      <c r="D55" s="115" t="str">
        <f t="array" ref="D55">IFERROR(IF(D$7="","NA",IF(D$7&lt;INDEX(T_EMP[From Date],ROW($C55)-ROW($C$7)),"NE",IF(AND(INDEX(T_EMP[TERMINATION DATE],ROW($C55)-ROW($C$7))&gt;0,D$7&gt;INDEX(T_EMP[TERMINATION DATE],ROW($C55)-ROW($C$7))),"NE",IF(NOT(ISERROR(MATCH(D$7,L_HOLS,0))),"H",IF(INDEX(L_WKNDVAL,WEEKDAY(D$7,1))=1,"WKND",INDEX(T_LEAVE[LEAVE TYPE],SUMPRODUCT(--(T_LEAVE[EMPLOYEE NAME]=$C55),--(T_LEAVE[START DATE]&lt;=D$7),--(T_LEAVE[END DATE]&gt;=D$7),ROW(T_LEAVE[LEAVE TYPE]))-ROW(T_LEAVE[#Headers]))))))),"")</f>
        <v>WKND</v>
      </c>
      <c r="E55" s="112" t="str">
        <f t="array" ref="E55">IFERROR(IF(E$7="","NA",IF(E$7&lt;INDEX(T_EMP[From Date],ROW($C55)-ROW($C$7)),"NE",IF(AND(INDEX(T_EMP[TERMINATION DATE],ROW($C55)-ROW($C$7))&gt;0,E$7&gt;INDEX(T_EMP[TERMINATION DATE],ROW($C55)-ROW($C$7))),"NE",IF(NOT(ISERROR(MATCH(E$7,L_HOLS,0))),"H",IF(INDEX(L_WKNDVAL,WEEKDAY(E$7,1))=1,"WKND",INDEX(T_LEAVE[LEAVE TYPE],SUMPRODUCT(--(T_LEAVE[EMPLOYEE NAME]=$C55),--(T_LEAVE[START DATE]&lt;=E$7),--(T_LEAVE[END DATE]&gt;=E$7),ROW(T_LEAVE[LEAVE TYPE]))-ROW(T_LEAVE[#Headers]))))))),"")</f>
        <v/>
      </c>
      <c r="F55" s="112" t="str">
        <f t="array" ref="F55">IFERROR(IF(F$7="","NA",IF(F$7&lt;INDEX(T_EMP[From Date],ROW($C55)-ROW($C$7)),"NE",IF(AND(INDEX(T_EMP[TERMINATION DATE],ROW($C55)-ROW($C$7))&gt;0,F$7&gt;INDEX(T_EMP[TERMINATION DATE],ROW($C55)-ROW($C$7))),"NE",IF(NOT(ISERROR(MATCH(F$7,L_HOLS,0))),"H",IF(INDEX(L_WKNDVAL,WEEKDAY(F$7,1))=1,"WKND",INDEX(T_LEAVE[LEAVE TYPE],SUMPRODUCT(--(T_LEAVE[EMPLOYEE NAME]=$C55),--(T_LEAVE[START DATE]&lt;=F$7),--(T_LEAVE[END DATE]&gt;=F$7),ROW(T_LEAVE[LEAVE TYPE]))-ROW(T_LEAVE[#Headers]))))))),"")</f>
        <v/>
      </c>
      <c r="G55" s="112" t="str">
        <f t="array" ref="G55">IFERROR(IF(G$7="","NA",IF(G$7&lt;INDEX(T_EMP[From Date],ROW($C55)-ROW($C$7)),"NE",IF(AND(INDEX(T_EMP[TERMINATION DATE],ROW($C55)-ROW($C$7))&gt;0,G$7&gt;INDEX(T_EMP[TERMINATION DATE],ROW($C55)-ROW($C$7))),"NE",IF(NOT(ISERROR(MATCH(G$7,L_HOLS,0))),"H",IF(INDEX(L_WKNDVAL,WEEKDAY(G$7,1))=1,"WKND",INDEX(T_LEAVE[LEAVE TYPE],SUMPRODUCT(--(T_LEAVE[EMPLOYEE NAME]=$C55),--(T_LEAVE[START DATE]&lt;=G$7),--(T_LEAVE[END DATE]&gt;=G$7),ROW(T_LEAVE[LEAVE TYPE]))-ROW(T_LEAVE[#Headers]))))))),"")</f>
        <v/>
      </c>
      <c r="H55" s="112" t="str">
        <f t="array" ref="H55">IFERROR(IF(H$7="","NA",IF(H$7&lt;INDEX(T_EMP[From Date],ROW($C55)-ROW($C$7)),"NE",IF(AND(INDEX(T_EMP[TERMINATION DATE],ROW($C55)-ROW($C$7))&gt;0,H$7&gt;INDEX(T_EMP[TERMINATION DATE],ROW($C55)-ROW($C$7))),"NE",IF(NOT(ISERROR(MATCH(H$7,L_HOLS,0))),"H",IF(INDEX(L_WKNDVAL,WEEKDAY(H$7,1))=1,"WKND",INDEX(T_LEAVE[LEAVE TYPE],SUMPRODUCT(--(T_LEAVE[EMPLOYEE NAME]=$C55),--(T_LEAVE[START DATE]&lt;=H$7),--(T_LEAVE[END DATE]&gt;=H$7),ROW(T_LEAVE[LEAVE TYPE]))-ROW(T_LEAVE[#Headers]))))))),"")</f>
        <v/>
      </c>
      <c r="I55" s="112" t="str">
        <f t="array" ref="I55">IFERROR(IF(I$7="","NA",IF(I$7&lt;INDEX(T_EMP[From Date],ROW($C55)-ROW($C$7)),"NE",IF(AND(INDEX(T_EMP[TERMINATION DATE],ROW($C55)-ROW($C$7))&gt;0,I$7&gt;INDEX(T_EMP[TERMINATION DATE],ROW($C55)-ROW($C$7))),"NE",IF(NOT(ISERROR(MATCH(I$7,L_HOLS,0))),"H",IF(INDEX(L_WKNDVAL,WEEKDAY(I$7,1))=1,"WKND",INDEX(T_LEAVE[LEAVE TYPE],SUMPRODUCT(--(T_LEAVE[EMPLOYEE NAME]=$C55),--(T_LEAVE[START DATE]&lt;=I$7),--(T_LEAVE[END DATE]&gt;=I$7),ROW(T_LEAVE[LEAVE TYPE]))-ROW(T_LEAVE[#Headers]))))))),"")</f>
        <v/>
      </c>
      <c r="J55" s="112" t="str">
        <f t="array" ref="J55">IFERROR(IF(J$7="","NA",IF(J$7&lt;INDEX(T_EMP[From Date],ROW($C55)-ROW($C$7)),"NE",IF(AND(INDEX(T_EMP[TERMINATION DATE],ROW($C55)-ROW($C$7))&gt;0,J$7&gt;INDEX(T_EMP[TERMINATION DATE],ROW($C55)-ROW($C$7))),"NE",IF(NOT(ISERROR(MATCH(J$7,L_HOLS,0))),"H",IF(INDEX(L_WKNDVAL,WEEKDAY(J$7,1))=1,"WKND",INDEX(T_LEAVE[LEAVE TYPE],SUMPRODUCT(--(T_LEAVE[EMPLOYEE NAME]=$C55),--(T_LEAVE[START DATE]&lt;=J$7),--(T_LEAVE[END DATE]&gt;=J$7),ROW(T_LEAVE[LEAVE TYPE]))-ROW(T_LEAVE[#Headers]))))))),"")</f>
        <v>WKND</v>
      </c>
      <c r="K55" s="112" t="str">
        <f t="array" ref="K55">IFERROR(IF(K$7="","NA",IF(K$7&lt;INDEX(T_EMP[From Date],ROW($C55)-ROW($C$7)),"NE",IF(AND(INDEX(T_EMP[TERMINATION DATE],ROW($C55)-ROW($C$7))&gt;0,K$7&gt;INDEX(T_EMP[TERMINATION DATE],ROW($C55)-ROW($C$7))),"NE",IF(NOT(ISERROR(MATCH(K$7,L_HOLS,0))),"H",IF(INDEX(L_WKNDVAL,WEEKDAY(K$7,1))=1,"WKND",INDEX(T_LEAVE[LEAVE TYPE],SUMPRODUCT(--(T_LEAVE[EMPLOYEE NAME]=$C55),--(T_LEAVE[START DATE]&lt;=K$7),--(T_LEAVE[END DATE]&gt;=K$7),ROW(T_LEAVE[LEAVE TYPE]))-ROW(T_LEAVE[#Headers]))))))),"")</f>
        <v>WKND</v>
      </c>
      <c r="L55" s="112" t="str">
        <f t="array" ref="L55">IFERROR(IF(L$7="","NA",IF(L$7&lt;INDEX(T_EMP[From Date],ROW($C55)-ROW($C$7)),"NE",IF(AND(INDEX(T_EMP[TERMINATION DATE],ROW($C55)-ROW($C$7))&gt;0,L$7&gt;INDEX(T_EMP[TERMINATION DATE],ROW($C55)-ROW($C$7))),"NE",IF(NOT(ISERROR(MATCH(L$7,L_HOLS,0))),"H",IF(INDEX(L_WKNDVAL,WEEKDAY(L$7,1))=1,"WKND",INDEX(T_LEAVE[LEAVE TYPE],SUMPRODUCT(--(T_LEAVE[EMPLOYEE NAME]=$C55),--(T_LEAVE[START DATE]&lt;=L$7),--(T_LEAVE[END DATE]&gt;=L$7),ROW(T_LEAVE[LEAVE TYPE]))-ROW(T_LEAVE[#Headers]))))))),"")</f>
        <v/>
      </c>
      <c r="M55" s="112" t="str">
        <f t="array" ref="M55">IFERROR(IF(M$7="","NA",IF(M$7&lt;INDEX(T_EMP[From Date],ROW($C55)-ROW($C$7)),"NE",IF(AND(INDEX(T_EMP[TERMINATION DATE],ROW($C55)-ROW($C$7))&gt;0,M$7&gt;INDEX(T_EMP[TERMINATION DATE],ROW($C55)-ROW($C$7))),"NE",IF(NOT(ISERROR(MATCH(M$7,L_HOLS,0))),"H",IF(INDEX(L_WKNDVAL,WEEKDAY(M$7,1))=1,"WKND",INDEX(T_LEAVE[LEAVE TYPE],SUMPRODUCT(--(T_LEAVE[EMPLOYEE NAME]=$C55),--(T_LEAVE[START DATE]&lt;=M$7),--(T_LEAVE[END DATE]&gt;=M$7),ROW(T_LEAVE[LEAVE TYPE]))-ROW(T_LEAVE[#Headers]))))))),"")</f>
        <v/>
      </c>
      <c r="N55" s="112" t="str">
        <f t="array" ref="N55">IFERROR(IF(N$7="","NA",IF(N$7&lt;INDEX(T_EMP[From Date],ROW($C55)-ROW($C$7)),"NE",IF(AND(INDEX(T_EMP[TERMINATION DATE],ROW($C55)-ROW($C$7))&gt;0,N$7&gt;INDEX(T_EMP[TERMINATION DATE],ROW($C55)-ROW($C$7))),"NE",IF(NOT(ISERROR(MATCH(N$7,L_HOLS,0))),"H",IF(INDEX(L_WKNDVAL,WEEKDAY(N$7,1))=1,"WKND",INDEX(T_LEAVE[LEAVE TYPE],SUMPRODUCT(--(T_LEAVE[EMPLOYEE NAME]=$C55),--(T_LEAVE[START DATE]&lt;=N$7),--(T_LEAVE[END DATE]&gt;=N$7),ROW(T_LEAVE[LEAVE TYPE]))-ROW(T_LEAVE[#Headers]))))))),"")</f>
        <v/>
      </c>
      <c r="O55" s="112" t="str">
        <f t="array" ref="O55">IFERROR(IF(O$7="","NA",IF(O$7&lt;INDEX(T_EMP[From Date],ROW($C55)-ROW($C$7)),"NE",IF(AND(INDEX(T_EMP[TERMINATION DATE],ROW($C55)-ROW($C$7))&gt;0,O$7&gt;INDEX(T_EMP[TERMINATION DATE],ROW($C55)-ROW($C$7))),"NE",IF(NOT(ISERROR(MATCH(O$7,L_HOLS,0))),"H",IF(INDEX(L_WKNDVAL,WEEKDAY(O$7,1))=1,"WKND",INDEX(T_LEAVE[LEAVE TYPE],SUMPRODUCT(--(T_LEAVE[EMPLOYEE NAME]=$C55),--(T_LEAVE[START DATE]&lt;=O$7),--(T_LEAVE[END DATE]&gt;=O$7),ROW(T_LEAVE[LEAVE TYPE]))-ROW(T_LEAVE[#Headers]))))))),"")</f>
        <v/>
      </c>
      <c r="P55" s="112" t="str">
        <f t="array" ref="P55">IFERROR(IF(P$7="","NA",IF(P$7&lt;INDEX(T_EMP[From Date],ROW($C55)-ROW($C$7)),"NE",IF(AND(INDEX(T_EMP[TERMINATION DATE],ROW($C55)-ROW($C$7))&gt;0,P$7&gt;INDEX(T_EMP[TERMINATION DATE],ROW($C55)-ROW($C$7))),"NE",IF(NOT(ISERROR(MATCH(P$7,L_HOLS,0))),"H",IF(INDEX(L_WKNDVAL,WEEKDAY(P$7,1))=1,"WKND",INDEX(T_LEAVE[LEAVE TYPE],SUMPRODUCT(--(T_LEAVE[EMPLOYEE NAME]=$C55),--(T_LEAVE[START DATE]&lt;=P$7),--(T_LEAVE[END DATE]&gt;=P$7),ROW(T_LEAVE[LEAVE TYPE]))-ROW(T_LEAVE[#Headers]))))))),"")</f>
        <v/>
      </c>
      <c r="Q55" s="112" t="str">
        <f t="array" ref="Q55">IFERROR(IF(Q$7="","NA",IF(Q$7&lt;INDEX(T_EMP[From Date],ROW($C55)-ROW($C$7)),"NE",IF(AND(INDEX(T_EMP[TERMINATION DATE],ROW($C55)-ROW($C$7))&gt;0,Q$7&gt;INDEX(T_EMP[TERMINATION DATE],ROW($C55)-ROW($C$7))),"NE",IF(NOT(ISERROR(MATCH(Q$7,L_HOLS,0))),"H",IF(INDEX(L_WKNDVAL,WEEKDAY(Q$7,1))=1,"WKND",INDEX(T_LEAVE[LEAVE TYPE],SUMPRODUCT(--(T_LEAVE[EMPLOYEE NAME]=$C55),--(T_LEAVE[START DATE]&lt;=Q$7),--(T_LEAVE[END DATE]&gt;=Q$7),ROW(T_LEAVE[LEAVE TYPE]))-ROW(T_LEAVE[#Headers]))))))),"")</f>
        <v>WKND</v>
      </c>
      <c r="R55" s="112" t="str">
        <f t="array" ref="R55">IFERROR(IF(R$7="","NA",IF(R$7&lt;INDEX(T_EMP[From Date],ROW($C55)-ROW($C$7)),"NE",IF(AND(INDEX(T_EMP[TERMINATION DATE],ROW($C55)-ROW($C$7))&gt;0,R$7&gt;INDEX(T_EMP[TERMINATION DATE],ROW($C55)-ROW($C$7))),"NE",IF(NOT(ISERROR(MATCH(R$7,L_HOLS,0))),"H",IF(INDEX(L_WKNDVAL,WEEKDAY(R$7,1))=1,"WKND",INDEX(T_LEAVE[LEAVE TYPE],SUMPRODUCT(--(T_LEAVE[EMPLOYEE NAME]=$C55),--(T_LEAVE[START DATE]&lt;=R$7),--(T_LEAVE[END DATE]&gt;=R$7),ROW(T_LEAVE[LEAVE TYPE]))-ROW(T_LEAVE[#Headers]))))))),"")</f>
        <v>WKND</v>
      </c>
      <c r="S55" s="112" t="str">
        <f t="array" ref="S55">IFERROR(IF(S$7="","NA",IF(S$7&lt;INDEX(T_EMP[From Date],ROW($C55)-ROW($C$7)),"NE",IF(AND(INDEX(T_EMP[TERMINATION DATE],ROW($C55)-ROW($C$7))&gt;0,S$7&gt;INDEX(T_EMP[TERMINATION DATE],ROW($C55)-ROW($C$7))),"NE",IF(NOT(ISERROR(MATCH(S$7,L_HOLS,0))),"H",IF(INDEX(L_WKNDVAL,WEEKDAY(S$7,1))=1,"WKND",INDEX(T_LEAVE[LEAVE TYPE],SUMPRODUCT(--(T_LEAVE[EMPLOYEE NAME]=$C55),--(T_LEAVE[START DATE]&lt;=S$7),--(T_LEAVE[END DATE]&gt;=S$7),ROW(T_LEAVE[LEAVE TYPE]))-ROW(T_LEAVE[#Headers]))))))),"")</f>
        <v/>
      </c>
      <c r="T55" s="112" t="str">
        <f t="array" ref="T55">IFERROR(IF(T$7="","NA",IF(T$7&lt;INDEX(T_EMP[From Date],ROW($C55)-ROW($C$7)),"NE",IF(AND(INDEX(T_EMP[TERMINATION DATE],ROW($C55)-ROW($C$7))&gt;0,T$7&gt;INDEX(T_EMP[TERMINATION DATE],ROW($C55)-ROW($C$7))),"NE",IF(NOT(ISERROR(MATCH(T$7,L_HOLS,0))),"H",IF(INDEX(L_WKNDVAL,WEEKDAY(T$7,1))=1,"WKND",INDEX(T_LEAVE[LEAVE TYPE],SUMPRODUCT(--(T_LEAVE[EMPLOYEE NAME]=$C55),--(T_LEAVE[START DATE]&lt;=T$7),--(T_LEAVE[END DATE]&gt;=T$7),ROW(T_LEAVE[LEAVE TYPE]))-ROW(T_LEAVE[#Headers]))))))),"")</f>
        <v/>
      </c>
      <c r="U55" s="112" t="str">
        <f t="array" ref="U55">IFERROR(IF(U$7="","NA",IF(U$7&lt;INDEX(T_EMP[From Date],ROW($C55)-ROW($C$7)),"NE",IF(AND(INDEX(T_EMP[TERMINATION DATE],ROW($C55)-ROW($C$7))&gt;0,U$7&gt;INDEX(T_EMP[TERMINATION DATE],ROW($C55)-ROW($C$7))),"NE",IF(NOT(ISERROR(MATCH(U$7,L_HOLS,0))),"H",IF(INDEX(L_WKNDVAL,WEEKDAY(U$7,1))=1,"WKND",INDEX(T_LEAVE[LEAVE TYPE],SUMPRODUCT(--(T_LEAVE[EMPLOYEE NAME]=$C55),--(T_LEAVE[START DATE]&lt;=U$7),--(T_LEAVE[END DATE]&gt;=U$7),ROW(T_LEAVE[LEAVE TYPE]))-ROW(T_LEAVE[#Headers]))))))),"")</f>
        <v/>
      </c>
      <c r="V55" s="112" t="str">
        <f t="array" ref="V55">IFERROR(IF(V$7="","NA",IF(V$7&lt;INDEX(T_EMP[From Date],ROW($C55)-ROW($C$7)),"NE",IF(AND(INDEX(T_EMP[TERMINATION DATE],ROW($C55)-ROW($C$7))&gt;0,V$7&gt;INDEX(T_EMP[TERMINATION DATE],ROW($C55)-ROW($C$7))),"NE",IF(NOT(ISERROR(MATCH(V$7,L_HOLS,0))),"H",IF(INDEX(L_WKNDVAL,WEEKDAY(V$7,1))=1,"WKND",INDEX(T_LEAVE[LEAVE TYPE],SUMPRODUCT(--(T_LEAVE[EMPLOYEE NAME]=$C55),--(T_LEAVE[START DATE]&lt;=V$7),--(T_LEAVE[END DATE]&gt;=V$7),ROW(T_LEAVE[LEAVE TYPE]))-ROW(T_LEAVE[#Headers]))))))),"")</f>
        <v/>
      </c>
      <c r="W55" s="112" t="str">
        <f t="array" ref="W55">IFERROR(IF(W$7="","NA",IF(W$7&lt;INDEX(T_EMP[From Date],ROW($C55)-ROW($C$7)),"NE",IF(AND(INDEX(T_EMP[TERMINATION DATE],ROW($C55)-ROW($C$7))&gt;0,W$7&gt;INDEX(T_EMP[TERMINATION DATE],ROW($C55)-ROW($C$7))),"NE",IF(NOT(ISERROR(MATCH(W$7,L_HOLS,0))),"H",IF(INDEX(L_WKNDVAL,WEEKDAY(W$7,1))=1,"WKND",INDEX(T_LEAVE[LEAVE TYPE],SUMPRODUCT(--(T_LEAVE[EMPLOYEE NAME]=$C55),--(T_LEAVE[START DATE]&lt;=W$7),--(T_LEAVE[END DATE]&gt;=W$7),ROW(T_LEAVE[LEAVE TYPE]))-ROW(T_LEAVE[#Headers]))))))),"")</f>
        <v/>
      </c>
      <c r="X55" s="112" t="str">
        <f t="array" ref="X55">IFERROR(IF(X$7="","NA",IF(X$7&lt;INDEX(T_EMP[From Date],ROW($C55)-ROW($C$7)),"NE",IF(AND(INDEX(T_EMP[TERMINATION DATE],ROW($C55)-ROW($C$7))&gt;0,X$7&gt;INDEX(T_EMP[TERMINATION DATE],ROW($C55)-ROW($C$7))),"NE",IF(NOT(ISERROR(MATCH(X$7,L_HOLS,0))),"H",IF(INDEX(L_WKNDVAL,WEEKDAY(X$7,1))=1,"WKND",INDEX(T_LEAVE[LEAVE TYPE],SUMPRODUCT(--(T_LEAVE[EMPLOYEE NAME]=$C55),--(T_LEAVE[START DATE]&lt;=X$7),--(T_LEAVE[END DATE]&gt;=X$7),ROW(T_LEAVE[LEAVE TYPE]))-ROW(T_LEAVE[#Headers]))))))),"")</f>
        <v>WKND</v>
      </c>
      <c r="Y55" s="112" t="str">
        <f t="array" ref="Y55">IFERROR(IF(Y$7="","NA",IF(Y$7&lt;INDEX(T_EMP[From Date],ROW($C55)-ROW($C$7)),"NE",IF(AND(INDEX(T_EMP[TERMINATION DATE],ROW($C55)-ROW($C$7))&gt;0,Y$7&gt;INDEX(T_EMP[TERMINATION DATE],ROW($C55)-ROW($C$7))),"NE",IF(NOT(ISERROR(MATCH(Y$7,L_HOLS,0))),"H",IF(INDEX(L_WKNDVAL,WEEKDAY(Y$7,1))=1,"WKND",INDEX(T_LEAVE[LEAVE TYPE],SUMPRODUCT(--(T_LEAVE[EMPLOYEE NAME]=$C55),--(T_LEAVE[START DATE]&lt;=Y$7),--(T_LEAVE[END DATE]&gt;=Y$7),ROW(T_LEAVE[LEAVE TYPE]))-ROW(T_LEAVE[#Headers]))))))),"")</f>
        <v>WKND</v>
      </c>
      <c r="Z55" s="112" t="str">
        <f t="array" ref="Z55">IFERROR(IF(Z$7="","NA",IF(Z$7&lt;INDEX(T_EMP[From Date],ROW($C55)-ROW($C$7)),"NE",IF(AND(INDEX(T_EMP[TERMINATION DATE],ROW($C55)-ROW($C$7))&gt;0,Z$7&gt;INDEX(T_EMP[TERMINATION DATE],ROW($C55)-ROW($C$7))),"NE",IF(NOT(ISERROR(MATCH(Z$7,L_HOLS,0))),"H",IF(INDEX(L_WKNDVAL,WEEKDAY(Z$7,1))=1,"WKND",INDEX(T_LEAVE[LEAVE TYPE],SUMPRODUCT(--(T_LEAVE[EMPLOYEE NAME]=$C55),--(T_LEAVE[START DATE]&lt;=Z$7),--(T_LEAVE[END DATE]&gt;=Z$7),ROW(T_LEAVE[LEAVE TYPE]))-ROW(T_LEAVE[#Headers]))))))),"")</f>
        <v/>
      </c>
      <c r="AA55" s="112" t="str">
        <f t="array" ref="AA55">IFERROR(IF(AA$7="","NA",IF(AA$7&lt;INDEX(T_EMP[From Date],ROW($C55)-ROW($C$7)),"NE",IF(AND(INDEX(T_EMP[TERMINATION DATE],ROW($C55)-ROW($C$7))&gt;0,AA$7&gt;INDEX(T_EMP[TERMINATION DATE],ROW($C55)-ROW($C$7))),"NE",IF(NOT(ISERROR(MATCH(AA$7,L_HOLS,0))),"H",IF(INDEX(L_WKNDVAL,WEEKDAY(AA$7,1))=1,"WKND",INDEX(T_LEAVE[LEAVE TYPE],SUMPRODUCT(--(T_LEAVE[EMPLOYEE NAME]=$C55),--(T_LEAVE[START DATE]&lt;=AA$7),--(T_LEAVE[END DATE]&gt;=AA$7),ROW(T_LEAVE[LEAVE TYPE]))-ROW(T_LEAVE[#Headers]))))))),"")</f>
        <v/>
      </c>
      <c r="AB55" s="112" t="str">
        <f t="array" ref="AB55">IFERROR(IF(AB$7="","NA",IF(AB$7&lt;INDEX(T_EMP[From Date],ROW($C55)-ROW($C$7)),"NE",IF(AND(INDEX(T_EMP[TERMINATION DATE],ROW($C55)-ROW($C$7))&gt;0,AB$7&gt;INDEX(T_EMP[TERMINATION DATE],ROW($C55)-ROW($C$7))),"NE",IF(NOT(ISERROR(MATCH(AB$7,L_HOLS,0))),"H",IF(INDEX(L_WKNDVAL,WEEKDAY(AB$7,1))=1,"WKND",INDEX(T_LEAVE[LEAVE TYPE],SUMPRODUCT(--(T_LEAVE[EMPLOYEE NAME]=$C55),--(T_LEAVE[START DATE]&lt;=AB$7),--(T_LEAVE[END DATE]&gt;=AB$7),ROW(T_LEAVE[LEAVE TYPE]))-ROW(T_LEAVE[#Headers]))))))),"")</f>
        <v/>
      </c>
      <c r="AC55" s="112" t="str">
        <f t="array" ref="AC55">IFERROR(IF(AC$7="","NA",IF(AC$7&lt;INDEX(T_EMP[From Date],ROW($C55)-ROW($C$7)),"NE",IF(AND(INDEX(T_EMP[TERMINATION DATE],ROW($C55)-ROW($C$7))&gt;0,AC$7&gt;INDEX(T_EMP[TERMINATION DATE],ROW($C55)-ROW($C$7))),"NE",IF(NOT(ISERROR(MATCH(AC$7,L_HOLS,0))),"H",IF(INDEX(L_WKNDVAL,WEEKDAY(AC$7,1))=1,"WKND",INDEX(T_LEAVE[LEAVE TYPE],SUMPRODUCT(--(T_LEAVE[EMPLOYEE NAME]=$C55),--(T_LEAVE[START DATE]&lt;=AC$7),--(T_LEAVE[END DATE]&gt;=AC$7),ROW(T_LEAVE[LEAVE TYPE]))-ROW(T_LEAVE[#Headers]))))))),"")</f>
        <v/>
      </c>
      <c r="AD55" s="112" t="str">
        <f t="array" ref="AD55">IFERROR(IF(AD$7="","NA",IF(AD$7&lt;INDEX(T_EMP[From Date],ROW($C55)-ROW($C$7)),"NE",IF(AND(INDEX(T_EMP[TERMINATION DATE],ROW($C55)-ROW($C$7))&gt;0,AD$7&gt;INDEX(T_EMP[TERMINATION DATE],ROW($C55)-ROW($C$7))),"NE",IF(NOT(ISERROR(MATCH(AD$7,L_HOLS,0))),"H",IF(INDEX(L_WKNDVAL,WEEKDAY(AD$7,1))=1,"WKND",INDEX(T_LEAVE[LEAVE TYPE],SUMPRODUCT(--(T_LEAVE[EMPLOYEE NAME]=$C55),--(T_LEAVE[START DATE]&lt;=AD$7),--(T_LEAVE[END DATE]&gt;=AD$7),ROW(T_LEAVE[LEAVE TYPE]))-ROW(T_LEAVE[#Headers]))))))),"")</f>
        <v/>
      </c>
      <c r="AE55" s="112" t="str">
        <f t="array" ref="AE55">IFERROR(IF(AE$7="","NA",IF(AE$7&lt;INDEX(T_EMP[From Date],ROW($C55)-ROW($C$7)),"NE",IF(AND(INDEX(T_EMP[TERMINATION DATE],ROW($C55)-ROW($C$7))&gt;0,AE$7&gt;INDEX(T_EMP[TERMINATION DATE],ROW($C55)-ROW($C$7))),"NE",IF(NOT(ISERROR(MATCH(AE$7,L_HOLS,0))),"H",IF(INDEX(L_WKNDVAL,WEEKDAY(AE$7,1))=1,"WKND",INDEX(T_LEAVE[LEAVE TYPE],SUMPRODUCT(--(T_LEAVE[EMPLOYEE NAME]=$C55),--(T_LEAVE[START DATE]&lt;=AE$7),--(T_LEAVE[END DATE]&gt;=AE$7),ROW(T_LEAVE[LEAVE TYPE]))-ROW(T_LEAVE[#Headers]))))))),"")</f>
        <v>WKND</v>
      </c>
      <c r="AF55" s="112" t="str">
        <f t="array" ref="AF55">IFERROR(IF(AF$7="","NA",IF(AF$7&lt;INDEX(T_EMP[From Date],ROW($C55)-ROW($C$7)),"NE",IF(AND(INDEX(T_EMP[TERMINATION DATE],ROW($C55)-ROW($C$7))&gt;0,AF$7&gt;INDEX(T_EMP[TERMINATION DATE],ROW($C55)-ROW($C$7))),"NE",IF(NOT(ISERROR(MATCH(AF$7,L_HOLS,0))),"H",IF(INDEX(L_WKNDVAL,WEEKDAY(AF$7,1))=1,"WKND",INDEX(T_LEAVE[LEAVE TYPE],SUMPRODUCT(--(T_LEAVE[EMPLOYEE NAME]=$C55),--(T_LEAVE[START DATE]&lt;=AF$7),--(T_LEAVE[END DATE]&gt;=AF$7),ROW(T_LEAVE[LEAVE TYPE]))-ROW(T_LEAVE[#Headers]))))))),"")</f>
        <v>WKND</v>
      </c>
      <c r="AG55" s="112" t="str">
        <f t="array" ref="AG55">IFERROR(IF(AG$7="","NA",IF(AG$7&lt;INDEX(T_EMP[From Date],ROW($C55)-ROW($C$7)),"NE",IF(AND(INDEX(T_EMP[TERMINATION DATE],ROW($C55)-ROW($C$7))&gt;0,AG$7&gt;INDEX(T_EMP[TERMINATION DATE],ROW($C55)-ROW($C$7))),"NE",IF(NOT(ISERROR(MATCH(AG$7,L_HOLS,0))),"H",IF(INDEX(L_WKNDVAL,WEEKDAY(AG$7,1))=1,"WKND",INDEX(T_LEAVE[LEAVE TYPE],SUMPRODUCT(--(T_LEAVE[EMPLOYEE NAME]=$C55),--(T_LEAVE[START DATE]&lt;=AG$7),--(T_LEAVE[END DATE]&gt;=AG$7),ROW(T_LEAVE[LEAVE TYPE]))-ROW(T_LEAVE[#Headers]))))))),"")</f>
        <v/>
      </c>
      <c r="AH55" s="112" t="str">
        <f t="array" ref="AH55">IFERROR(IF(AH$7="","NA",IF(AH$7&lt;INDEX(T_EMP[From Date],ROW($C55)-ROW($C$7)),"NE",IF(AND(INDEX(T_EMP[TERMINATION DATE],ROW($C55)-ROW($C$7))&gt;0,AH$7&gt;INDEX(T_EMP[TERMINATION DATE],ROW($C55)-ROW($C$7))),"NE",IF(NOT(ISERROR(MATCH(AH$7,L_HOLS,0))),"H",IF(INDEX(L_WKNDVAL,WEEKDAY(AH$7,1))=1,"WKND",INDEX(T_LEAVE[LEAVE TYPE],SUMPRODUCT(--(T_LEAVE[EMPLOYEE NAME]=$C55),--(T_LEAVE[START DATE]&lt;=AH$7),--(T_LEAVE[END DATE]&gt;=AH$7),ROW(T_LEAVE[LEAVE TYPE]))-ROW(T_LEAVE[#Headers]))))))),"")</f>
        <v/>
      </c>
      <c r="AI55" s="87"/>
      <c r="AJ55" s="106">
        <f>IF(OR($C55="",AJ$7=""),"",COUNTIFS($D55:$AH55,AJ$7)*INDEX(T_LEAVETYPE[DAY VALUE],1))</f>
        <v>0</v>
      </c>
      <c r="AK55" s="106">
        <f>IF(OR($C55="",AK$7=""),"",COUNTIFS($D55:$AH55,AK$7)*INDEX(T_LEAVETYPE[DAY VALUE],2))</f>
        <v>0</v>
      </c>
      <c r="AL55" s="106">
        <f>IF(OR($C55="",AL$7=""),"",COUNTIFS($D55:$AH55,AL$7)*INDEX(T_LEAVETYPE[DAY VALUE],3))</f>
        <v>0</v>
      </c>
      <c r="AM55" s="106">
        <f>IF(OR($C55="",AM$7=""),"",COUNTIFS($D55:$AH55,AM$7)*INDEX(T_LEAVETYPE[DAY VALUE],4))</f>
        <v>0</v>
      </c>
      <c r="AN55" s="107">
        <f>IF(OR($C55="",AN$7=""),"",COUNTIFS($D55:$AH55,AN$7)*INDEX(T_LEAVETYPE[DAY VALUE],5))</f>
        <v>0</v>
      </c>
      <c r="AO55" s="113">
        <f t="shared" si="5"/>
        <v>0</v>
      </c>
      <c r="AP55" s="114">
        <f t="shared" si="6"/>
        <v>22</v>
      </c>
    </row>
    <row r="56" spans="3:42" x14ac:dyDescent="0.25">
      <c r="C56" s="104" t="str">
        <f>IFERROR(INDEX(T_EMP[EMPLOYEE NAME],ROW(C56)-ROW($C$7)),"")</f>
        <v>Employee49</v>
      </c>
      <c r="D56" s="115" t="str">
        <f t="array" ref="D56">IFERROR(IF(D$7="","NA",IF(D$7&lt;INDEX(T_EMP[From Date],ROW($C56)-ROW($C$7)),"NE",IF(AND(INDEX(T_EMP[TERMINATION DATE],ROW($C56)-ROW($C$7))&gt;0,D$7&gt;INDEX(T_EMP[TERMINATION DATE],ROW($C56)-ROW($C$7))),"NE",IF(NOT(ISERROR(MATCH(D$7,L_HOLS,0))),"H",IF(INDEX(L_WKNDVAL,WEEKDAY(D$7,1))=1,"WKND",INDEX(T_LEAVE[LEAVE TYPE],SUMPRODUCT(--(T_LEAVE[EMPLOYEE NAME]=$C56),--(T_LEAVE[START DATE]&lt;=D$7),--(T_LEAVE[END DATE]&gt;=D$7),ROW(T_LEAVE[LEAVE TYPE]))-ROW(T_LEAVE[#Headers]))))))),"")</f>
        <v>WKND</v>
      </c>
      <c r="E56" s="112" t="str">
        <f t="array" ref="E56">IFERROR(IF(E$7="","NA",IF(E$7&lt;INDEX(T_EMP[From Date],ROW($C56)-ROW($C$7)),"NE",IF(AND(INDEX(T_EMP[TERMINATION DATE],ROW($C56)-ROW($C$7))&gt;0,E$7&gt;INDEX(T_EMP[TERMINATION DATE],ROW($C56)-ROW($C$7))),"NE",IF(NOT(ISERROR(MATCH(E$7,L_HOLS,0))),"H",IF(INDEX(L_WKNDVAL,WEEKDAY(E$7,1))=1,"WKND",INDEX(T_LEAVE[LEAVE TYPE],SUMPRODUCT(--(T_LEAVE[EMPLOYEE NAME]=$C56),--(T_LEAVE[START DATE]&lt;=E$7),--(T_LEAVE[END DATE]&gt;=E$7),ROW(T_LEAVE[LEAVE TYPE]))-ROW(T_LEAVE[#Headers]))))))),"")</f>
        <v/>
      </c>
      <c r="F56" s="112" t="str">
        <f t="array" ref="F56">IFERROR(IF(F$7="","NA",IF(F$7&lt;INDEX(T_EMP[From Date],ROW($C56)-ROW($C$7)),"NE",IF(AND(INDEX(T_EMP[TERMINATION DATE],ROW($C56)-ROW($C$7))&gt;0,F$7&gt;INDEX(T_EMP[TERMINATION DATE],ROW($C56)-ROW($C$7))),"NE",IF(NOT(ISERROR(MATCH(F$7,L_HOLS,0))),"H",IF(INDEX(L_WKNDVAL,WEEKDAY(F$7,1))=1,"WKND",INDEX(T_LEAVE[LEAVE TYPE],SUMPRODUCT(--(T_LEAVE[EMPLOYEE NAME]=$C56),--(T_LEAVE[START DATE]&lt;=F$7),--(T_LEAVE[END DATE]&gt;=F$7),ROW(T_LEAVE[LEAVE TYPE]))-ROW(T_LEAVE[#Headers]))))))),"")</f>
        <v/>
      </c>
      <c r="G56" s="112" t="str">
        <f t="array" ref="G56">IFERROR(IF(G$7="","NA",IF(G$7&lt;INDEX(T_EMP[From Date],ROW($C56)-ROW($C$7)),"NE",IF(AND(INDEX(T_EMP[TERMINATION DATE],ROW($C56)-ROW($C$7))&gt;0,G$7&gt;INDEX(T_EMP[TERMINATION DATE],ROW($C56)-ROW($C$7))),"NE",IF(NOT(ISERROR(MATCH(G$7,L_HOLS,0))),"H",IF(INDEX(L_WKNDVAL,WEEKDAY(G$7,1))=1,"WKND",INDEX(T_LEAVE[LEAVE TYPE],SUMPRODUCT(--(T_LEAVE[EMPLOYEE NAME]=$C56),--(T_LEAVE[START DATE]&lt;=G$7),--(T_LEAVE[END DATE]&gt;=G$7),ROW(T_LEAVE[LEAVE TYPE]))-ROW(T_LEAVE[#Headers]))))))),"")</f>
        <v/>
      </c>
      <c r="H56" s="112" t="str">
        <f t="array" ref="H56">IFERROR(IF(H$7="","NA",IF(H$7&lt;INDEX(T_EMP[From Date],ROW($C56)-ROW($C$7)),"NE",IF(AND(INDEX(T_EMP[TERMINATION DATE],ROW($C56)-ROW($C$7))&gt;0,H$7&gt;INDEX(T_EMP[TERMINATION DATE],ROW($C56)-ROW($C$7))),"NE",IF(NOT(ISERROR(MATCH(H$7,L_HOLS,0))),"H",IF(INDEX(L_WKNDVAL,WEEKDAY(H$7,1))=1,"WKND",INDEX(T_LEAVE[LEAVE TYPE],SUMPRODUCT(--(T_LEAVE[EMPLOYEE NAME]=$C56),--(T_LEAVE[START DATE]&lt;=H$7),--(T_LEAVE[END DATE]&gt;=H$7),ROW(T_LEAVE[LEAVE TYPE]))-ROW(T_LEAVE[#Headers]))))))),"")</f>
        <v/>
      </c>
      <c r="I56" s="112" t="str">
        <f t="array" ref="I56">IFERROR(IF(I$7="","NA",IF(I$7&lt;INDEX(T_EMP[From Date],ROW($C56)-ROW($C$7)),"NE",IF(AND(INDEX(T_EMP[TERMINATION DATE],ROW($C56)-ROW($C$7))&gt;0,I$7&gt;INDEX(T_EMP[TERMINATION DATE],ROW($C56)-ROW($C$7))),"NE",IF(NOT(ISERROR(MATCH(I$7,L_HOLS,0))),"H",IF(INDEX(L_WKNDVAL,WEEKDAY(I$7,1))=1,"WKND",INDEX(T_LEAVE[LEAVE TYPE],SUMPRODUCT(--(T_LEAVE[EMPLOYEE NAME]=$C56),--(T_LEAVE[START DATE]&lt;=I$7),--(T_LEAVE[END DATE]&gt;=I$7),ROW(T_LEAVE[LEAVE TYPE]))-ROW(T_LEAVE[#Headers]))))))),"")</f>
        <v/>
      </c>
      <c r="J56" s="112" t="str">
        <f t="array" ref="J56">IFERROR(IF(J$7="","NA",IF(J$7&lt;INDEX(T_EMP[From Date],ROW($C56)-ROW($C$7)),"NE",IF(AND(INDEX(T_EMP[TERMINATION DATE],ROW($C56)-ROW($C$7))&gt;0,J$7&gt;INDEX(T_EMP[TERMINATION DATE],ROW($C56)-ROW($C$7))),"NE",IF(NOT(ISERROR(MATCH(J$7,L_HOLS,0))),"H",IF(INDEX(L_WKNDVAL,WEEKDAY(J$7,1))=1,"WKND",INDEX(T_LEAVE[LEAVE TYPE],SUMPRODUCT(--(T_LEAVE[EMPLOYEE NAME]=$C56),--(T_LEAVE[START DATE]&lt;=J$7),--(T_LEAVE[END DATE]&gt;=J$7),ROW(T_LEAVE[LEAVE TYPE]))-ROW(T_LEAVE[#Headers]))))))),"")</f>
        <v>WKND</v>
      </c>
      <c r="K56" s="112" t="str">
        <f t="array" ref="K56">IFERROR(IF(K$7="","NA",IF(K$7&lt;INDEX(T_EMP[From Date],ROW($C56)-ROW($C$7)),"NE",IF(AND(INDEX(T_EMP[TERMINATION DATE],ROW($C56)-ROW($C$7))&gt;0,K$7&gt;INDEX(T_EMP[TERMINATION DATE],ROW($C56)-ROW($C$7))),"NE",IF(NOT(ISERROR(MATCH(K$7,L_HOLS,0))),"H",IF(INDEX(L_WKNDVAL,WEEKDAY(K$7,1))=1,"WKND",INDEX(T_LEAVE[LEAVE TYPE],SUMPRODUCT(--(T_LEAVE[EMPLOYEE NAME]=$C56),--(T_LEAVE[START DATE]&lt;=K$7),--(T_LEAVE[END DATE]&gt;=K$7),ROW(T_LEAVE[LEAVE TYPE]))-ROW(T_LEAVE[#Headers]))))))),"")</f>
        <v>WKND</v>
      </c>
      <c r="L56" s="112" t="str">
        <f t="array" ref="L56">IFERROR(IF(L$7="","NA",IF(L$7&lt;INDEX(T_EMP[From Date],ROW($C56)-ROW($C$7)),"NE",IF(AND(INDEX(T_EMP[TERMINATION DATE],ROW($C56)-ROW($C$7))&gt;0,L$7&gt;INDEX(T_EMP[TERMINATION DATE],ROW($C56)-ROW($C$7))),"NE",IF(NOT(ISERROR(MATCH(L$7,L_HOLS,0))),"H",IF(INDEX(L_WKNDVAL,WEEKDAY(L$7,1))=1,"WKND",INDEX(T_LEAVE[LEAVE TYPE],SUMPRODUCT(--(T_LEAVE[EMPLOYEE NAME]=$C56),--(T_LEAVE[START DATE]&lt;=L$7),--(T_LEAVE[END DATE]&gt;=L$7),ROW(T_LEAVE[LEAVE TYPE]))-ROW(T_LEAVE[#Headers]))))))),"")</f>
        <v/>
      </c>
      <c r="M56" s="112" t="str">
        <f t="array" ref="M56">IFERROR(IF(M$7="","NA",IF(M$7&lt;INDEX(T_EMP[From Date],ROW($C56)-ROW($C$7)),"NE",IF(AND(INDEX(T_EMP[TERMINATION DATE],ROW($C56)-ROW($C$7))&gt;0,M$7&gt;INDEX(T_EMP[TERMINATION DATE],ROW($C56)-ROW($C$7))),"NE",IF(NOT(ISERROR(MATCH(M$7,L_HOLS,0))),"H",IF(INDEX(L_WKNDVAL,WEEKDAY(M$7,1))=1,"WKND",INDEX(T_LEAVE[LEAVE TYPE],SUMPRODUCT(--(T_LEAVE[EMPLOYEE NAME]=$C56),--(T_LEAVE[START DATE]&lt;=M$7),--(T_LEAVE[END DATE]&gt;=M$7),ROW(T_LEAVE[LEAVE TYPE]))-ROW(T_LEAVE[#Headers]))))))),"")</f>
        <v/>
      </c>
      <c r="N56" s="112" t="str">
        <f t="array" ref="N56">IFERROR(IF(N$7="","NA",IF(N$7&lt;INDEX(T_EMP[From Date],ROW($C56)-ROW($C$7)),"NE",IF(AND(INDEX(T_EMP[TERMINATION DATE],ROW($C56)-ROW($C$7))&gt;0,N$7&gt;INDEX(T_EMP[TERMINATION DATE],ROW($C56)-ROW($C$7))),"NE",IF(NOT(ISERROR(MATCH(N$7,L_HOLS,0))),"H",IF(INDEX(L_WKNDVAL,WEEKDAY(N$7,1))=1,"WKND",INDEX(T_LEAVE[LEAVE TYPE],SUMPRODUCT(--(T_LEAVE[EMPLOYEE NAME]=$C56),--(T_LEAVE[START DATE]&lt;=N$7),--(T_LEAVE[END DATE]&gt;=N$7),ROW(T_LEAVE[LEAVE TYPE]))-ROW(T_LEAVE[#Headers]))))))),"")</f>
        <v/>
      </c>
      <c r="O56" s="112" t="str">
        <f t="array" ref="O56">IFERROR(IF(O$7="","NA",IF(O$7&lt;INDEX(T_EMP[From Date],ROW($C56)-ROW($C$7)),"NE",IF(AND(INDEX(T_EMP[TERMINATION DATE],ROW($C56)-ROW($C$7))&gt;0,O$7&gt;INDEX(T_EMP[TERMINATION DATE],ROW($C56)-ROW($C$7))),"NE",IF(NOT(ISERROR(MATCH(O$7,L_HOLS,0))),"H",IF(INDEX(L_WKNDVAL,WEEKDAY(O$7,1))=1,"WKND",INDEX(T_LEAVE[LEAVE TYPE],SUMPRODUCT(--(T_LEAVE[EMPLOYEE NAME]=$C56),--(T_LEAVE[START DATE]&lt;=O$7),--(T_LEAVE[END DATE]&gt;=O$7),ROW(T_LEAVE[LEAVE TYPE]))-ROW(T_LEAVE[#Headers]))))))),"")</f>
        <v/>
      </c>
      <c r="P56" s="112" t="str">
        <f t="array" ref="P56">IFERROR(IF(P$7="","NA",IF(P$7&lt;INDEX(T_EMP[From Date],ROW($C56)-ROW($C$7)),"NE",IF(AND(INDEX(T_EMP[TERMINATION DATE],ROW($C56)-ROW($C$7))&gt;0,P$7&gt;INDEX(T_EMP[TERMINATION DATE],ROW($C56)-ROW($C$7))),"NE",IF(NOT(ISERROR(MATCH(P$7,L_HOLS,0))),"H",IF(INDEX(L_WKNDVAL,WEEKDAY(P$7,1))=1,"WKND",INDEX(T_LEAVE[LEAVE TYPE],SUMPRODUCT(--(T_LEAVE[EMPLOYEE NAME]=$C56),--(T_LEAVE[START DATE]&lt;=P$7),--(T_LEAVE[END DATE]&gt;=P$7),ROW(T_LEAVE[LEAVE TYPE]))-ROW(T_LEAVE[#Headers]))))))),"")</f>
        <v/>
      </c>
      <c r="Q56" s="112" t="str">
        <f t="array" ref="Q56">IFERROR(IF(Q$7="","NA",IF(Q$7&lt;INDEX(T_EMP[From Date],ROW($C56)-ROW($C$7)),"NE",IF(AND(INDEX(T_EMP[TERMINATION DATE],ROW($C56)-ROW($C$7))&gt;0,Q$7&gt;INDEX(T_EMP[TERMINATION DATE],ROW($C56)-ROW($C$7))),"NE",IF(NOT(ISERROR(MATCH(Q$7,L_HOLS,0))),"H",IF(INDEX(L_WKNDVAL,WEEKDAY(Q$7,1))=1,"WKND",INDEX(T_LEAVE[LEAVE TYPE],SUMPRODUCT(--(T_LEAVE[EMPLOYEE NAME]=$C56),--(T_LEAVE[START DATE]&lt;=Q$7),--(T_LEAVE[END DATE]&gt;=Q$7),ROW(T_LEAVE[LEAVE TYPE]))-ROW(T_LEAVE[#Headers]))))))),"")</f>
        <v>WKND</v>
      </c>
      <c r="R56" s="112" t="str">
        <f t="array" ref="R56">IFERROR(IF(R$7="","NA",IF(R$7&lt;INDEX(T_EMP[From Date],ROW($C56)-ROW($C$7)),"NE",IF(AND(INDEX(T_EMP[TERMINATION DATE],ROW($C56)-ROW($C$7))&gt;0,R$7&gt;INDEX(T_EMP[TERMINATION DATE],ROW($C56)-ROW($C$7))),"NE",IF(NOT(ISERROR(MATCH(R$7,L_HOLS,0))),"H",IF(INDEX(L_WKNDVAL,WEEKDAY(R$7,1))=1,"WKND",INDEX(T_LEAVE[LEAVE TYPE],SUMPRODUCT(--(T_LEAVE[EMPLOYEE NAME]=$C56),--(T_LEAVE[START DATE]&lt;=R$7),--(T_LEAVE[END DATE]&gt;=R$7),ROW(T_LEAVE[LEAVE TYPE]))-ROW(T_LEAVE[#Headers]))))))),"")</f>
        <v>WKND</v>
      </c>
      <c r="S56" s="112" t="str">
        <f t="array" ref="S56">IFERROR(IF(S$7="","NA",IF(S$7&lt;INDEX(T_EMP[From Date],ROW($C56)-ROW($C$7)),"NE",IF(AND(INDEX(T_EMP[TERMINATION DATE],ROW($C56)-ROW($C$7))&gt;0,S$7&gt;INDEX(T_EMP[TERMINATION DATE],ROW($C56)-ROW($C$7))),"NE",IF(NOT(ISERROR(MATCH(S$7,L_HOLS,0))),"H",IF(INDEX(L_WKNDVAL,WEEKDAY(S$7,1))=1,"WKND",INDEX(T_LEAVE[LEAVE TYPE],SUMPRODUCT(--(T_LEAVE[EMPLOYEE NAME]=$C56),--(T_LEAVE[START DATE]&lt;=S$7),--(T_LEAVE[END DATE]&gt;=S$7),ROW(T_LEAVE[LEAVE TYPE]))-ROW(T_LEAVE[#Headers]))))))),"")</f>
        <v/>
      </c>
      <c r="T56" s="112" t="str">
        <f t="array" ref="T56">IFERROR(IF(T$7="","NA",IF(T$7&lt;INDEX(T_EMP[From Date],ROW($C56)-ROW($C$7)),"NE",IF(AND(INDEX(T_EMP[TERMINATION DATE],ROW($C56)-ROW($C$7))&gt;0,T$7&gt;INDEX(T_EMP[TERMINATION DATE],ROW($C56)-ROW($C$7))),"NE",IF(NOT(ISERROR(MATCH(T$7,L_HOLS,0))),"H",IF(INDEX(L_WKNDVAL,WEEKDAY(T$7,1))=1,"WKND",INDEX(T_LEAVE[LEAVE TYPE],SUMPRODUCT(--(T_LEAVE[EMPLOYEE NAME]=$C56),--(T_LEAVE[START DATE]&lt;=T$7),--(T_LEAVE[END DATE]&gt;=T$7),ROW(T_LEAVE[LEAVE TYPE]))-ROW(T_LEAVE[#Headers]))))))),"")</f>
        <v/>
      </c>
      <c r="U56" s="112" t="str">
        <f t="array" ref="U56">IFERROR(IF(U$7="","NA",IF(U$7&lt;INDEX(T_EMP[From Date],ROW($C56)-ROW($C$7)),"NE",IF(AND(INDEX(T_EMP[TERMINATION DATE],ROW($C56)-ROW($C$7))&gt;0,U$7&gt;INDEX(T_EMP[TERMINATION DATE],ROW($C56)-ROW($C$7))),"NE",IF(NOT(ISERROR(MATCH(U$7,L_HOLS,0))),"H",IF(INDEX(L_WKNDVAL,WEEKDAY(U$7,1))=1,"WKND",INDEX(T_LEAVE[LEAVE TYPE],SUMPRODUCT(--(T_LEAVE[EMPLOYEE NAME]=$C56),--(T_LEAVE[START DATE]&lt;=U$7),--(T_LEAVE[END DATE]&gt;=U$7),ROW(T_LEAVE[LEAVE TYPE]))-ROW(T_LEAVE[#Headers]))))))),"")</f>
        <v/>
      </c>
      <c r="V56" s="112" t="str">
        <f t="array" ref="V56">IFERROR(IF(V$7="","NA",IF(V$7&lt;INDEX(T_EMP[From Date],ROW($C56)-ROW($C$7)),"NE",IF(AND(INDEX(T_EMP[TERMINATION DATE],ROW($C56)-ROW($C$7))&gt;0,V$7&gt;INDEX(T_EMP[TERMINATION DATE],ROW($C56)-ROW($C$7))),"NE",IF(NOT(ISERROR(MATCH(V$7,L_HOLS,0))),"H",IF(INDEX(L_WKNDVAL,WEEKDAY(V$7,1))=1,"WKND",INDEX(T_LEAVE[LEAVE TYPE],SUMPRODUCT(--(T_LEAVE[EMPLOYEE NAME]=$C56),--(T_LEAVE[START DATE]&lt;=V$7),--(T_LEAVE[END DATE]&gt;=V$7),ROW(T_LEAVE[LEAVE TYPE]))-ROW(T_LEAVE[#Headers]))))))),"")</f>
        <v/>
      </c>
      <c r="W56" s="112" t="str">
        <f t="array" ref="W56">IFERROR(IF(W$7="","NA",IF(W$7&lt;INDEX(T_EMP[From Date],ROW($C56)-ROW($C$7)),"NE",IF(AND(INDEX(T_EMP[TERMINATION DATE],ROW($C56)-ROW($C$7))&gt;0,W$7&gt;INDEX(T_EMP[TERMINATION DATE],ROW($C56)-ROW($C$7))),"NE",IF(NOT(ISERROR(MATCH(W$7,L_HOLS,0))),"H",IF(INDEX(L_WKNDVAL,WEEKDAY(W$7,1))=1,"WKND",INDEX(T_LEAVE[LEAVE TYPE],SUMPRODUCT(--(T_LEAVE[EMPLOYEE NAME]=$C56),--(T_LEAVE[START DATE]&lt;=W$7),--(T_LEAVE[END DATE]&gt;=W$7),ROW(T_LEAVE[LEAVE TYPE]))-ROW(T_LEAVE[#Headers]))))))),"")</f>
        <v/>
      </c>
      <c r="X56" s="112" t="str">
        <f t="array" ref="X56">IFERROR(IF(X$7="","NA",IF(X$7&lt;INDEX(T_EMP[From Date],ROW($C56)-ROW($C$7)),"NE",IF(AND(INDEX(T_EMP[TERMINATION DATE],ROW($C56)-ROW($C$7))&gt;0,X$7&gt;INDEX(T_EMP[TERMINATION DATE],ROW($C56)-ROW($C$7))),"NE",IF(NOT(ISERROR(MATCH(X$7,L_HOLS,0))),"H",IF(INDEX(L_WKNDVAL,WEEKDAY(X$7,1))=1,"WKND",INDEX(T_LEAVE[LEAVE TYPE],SUMPRODUCT(--(T_LEAVE[EMPLOYEE NAME]=$C56),--(T_LEAVE[START DATE]&lt;=X$7),--(T_LEAVE[END DATE]&gt;=X$7),ROW(T_LEAVE[LEAVE TYPE]))-ROW(T_LEAVE[#Headers]))))))),"")</f>
        <v>WKND</v>
      </c>
      <c r="Y56" s="112" t="str">
        <f t="array" ref="Y56">IFERROR(IF(Y$7="","NA",IF(Y$7&lt;INDEX(T_EMP[From Date],ROW($C56)-ROW($C$7)),"NE",IF(AND(INDEX(T_EMP[TERMINATION DATE],ROW($C56)-ROW($C$7))&gt;0,Y$7&gt;INDEX(T_EMP[TERMINATION DATE],ROW($C56)-ROW($C$7))),"NE",IF(NOT(ISERROR(MATCH(Y$7,L_HOLS,0))),"H",IF(INDEX(L_WKNDVAL,WEEKDAY(Y$7,1))=1,"WKND",INDEX(T_LEAVE[LEAVE TYPE],SUMPRODUCT(--(T_LEAVE[EMPLOYEE NAME]=$C56),--(T_LEAVE[START DATE]&lt;=Y$7),--(T_LEAVE[END DATE]&gt;=Y$7),ROW(T_LEAVE[LEAVE TYPE]))-ROW(T_LEAVE[#Headers]))))))),"")</f>
        <v>WKND</v>
      </c>
      <c r="Z56" s="112" t="str">
        <f t="array" ref="Z56">IFERROR(IF(Z$7="","NA",IF(Z$7&lt;INDEX(T_EMP[From Date],ROW($C56)-ROW($C$7)),"NE",IF(AND(INDEX(T_EMP[TERMINATION DATE],ROW($C56)-ROW($C$7))&gt;0,Z$7&gt;INDEX(T_EMP[TERMINATION DATE],ROW($C56)-ROW($C$7))),"NE",IF(NOT(ISERROR(MATCH(Z$7,L_HOLS,0))),"H",IF(INDEX(L_WKNDVAL,WEEKDAY(Z$7,1))=1,"WKND",INDEX(T_LEAVE[LEAVE TYPE],SUMPRODUCT(--(T_LEAVE[EMPLOYEE NAME]=$C56),--(T_LEAVE[START DATE]&lt;=Z$7),--(T_LEAVE[END DATE]&gt;=Z$7),ROW(T_LEAVE[LEAVE TYPE]))-ROW(T_LEAVE[#Headers]))))))),"")</f>
        <v/>
      </c>
      <c r="AA56" s="112" t="str">
        <f t="array" ref="AA56">IFERROR(IF(AA$7="","NA",IF(AA$7&lt;INDEX(T_EMP[From Date],ROW($C56)-ROW($C$7)),"NE",IF(AND(INDEX(T_EMP[TERMINATION DATE],ROW($C56)-ROW($C$7))&gt;0,AA$7&gt;INDEX(T_EMP[TERMINATION DATE],ROW($C56)-ROW($C$7))),"NE",IF(NOT(ISERROR(MATCH(AA$7,L_HOLS,0))),"H",IF(INDEX(L_WKNDVAL,WEEKDAY(AA$7,1))=1,"WKND",INDEX(T_LEAVE[LEAVE TYPE],SUMPRODUCT(--(T_LEAVE[EMPLOYEE NAME]=$C56),--(T_LEAVE[START DATE]&lt;=AA$7),--(T_LEAVE[END DATE]&gt;=AA$7),ROW(T_LEAVE[LEAVE TYPE]))-ROW(T_LEAVE[#Headers]))))))),"")</f>
        <v/>
      </c>
      <c r="AB56" s="112" t="str">
        <f t="array" ref="AB56">IFERROR(IF(AB$7="","NA",IF(AB$7&lt;INDEX(T_EMP[From Date],ROW($C56)-ROW($C$7)),"NE",IF(AND(INDEX(T_EMP[TERMINATION DATE],ROW($C56)-ROW($C$7))&gt;0,AB$7&gt;INDEX(T_EMP[TERMINATION DATE],ROW($C56)-ROW($C$7))),"NE",IF(NOT(ISERROR(MATCH(AB$7,L_HOLS,0))),"H",IF(INDEX(L_WKNDVAL,WEEKDAY(AB$7,1))=1,"WKND",INDEX(T_LEAVE[LEAVE TYPE],SUMPRODUCT(--(T_LEAVE[EMPLOYEE NAME]=$C56),--(T_LEAVE[START DATE]&lt;=AB$7),--(T_LEAVE[END DATE]&gt;=AB$7),ROW(T_LEAVE[LEAVE TYPE]))-ROW(T_LEAVE[#Headers]))))))),"")</f>
        <v/>
      </c>
      <c r="AC56" s="112" t="str">
        <f t="array" ref="AC56">IFERROR(IF(AC$7="","NA",IF(AC$7&lt;INDEX(T_EMP[From Date],ROW($C56)-ROW($C$7)),"NE",IF(AND(INDEX(T_EMP[TERMINATION DATE],ROW($C56)-ROW($C$7))&gt;0,AC$7&gt;INDEX(T_EMP[TERMINATION DATE],ROW($C56)-ROW($C$7))),"NE",IF(NOT(ISERROR(MATCH(AC$7,L_HOLS,0))),"H",IF(INDEX(L_WKNDVAL,WEEKDAY(AC$7,1))=1,"WKND",INDEX(T_LEAVE[LEAVE TYPE],SUMPRODUCT(--(T_LEAVE[EMPLOYEE NAME]=$C56),--(T_LEAVE[START DATE]&lt;=AC$7),--(T_LEAVE[END DATE]&gt;=AC$7),ROW(T_LEAVE[LEAVE TYPE]))-ROW(T_LEAVE[#Headers]))))))),"")</f>
        <v/>
      </c>
      <c r="AD56" s="112" t="str">
        <f t="array" ref="AD56">IFERROR(IF(AD$7="","NA",IF(AD$7&lt;INDEX(T_EMP[From Date],ROW($C56)-ROW($C$7)),"NE",IF(AND(INDEX(T_EMP[TERMINATION DATE],ROW($C56)-ROW($C$7))&gt;0,AD$7&gt;INDEX(T_EMP[TERMINATION DATE],ROW($C56)-ROW($C$7))),"NE",IF(NOT(ISERROR(MATCH(AD$7,L_HOLS,0))),"H",IF(INDEX(L_WKNDVAL,WEEKDAY(AD$7,1))=1,"WKND",INDEX(T_LEAVE[LEAVE TYPE],SUMPRODUCT(--(T_LEAVE[EMPLOYEE NAME]=$C56),--(T_LEAVE[START DATE]&lt;=AD$7),--(T_LEAVE[END DATE]&gt;=AD$7),ROW(T_LEAVE[LEAVE TYPE]))-ROW(T_LEAVE[#Headers]))))))),"")</f>
        <v/>
      </c>
      <c r="AE56" s="112" t="str">
        <f t="array" ref="AE56">IFERROR(IF(AE$7="","NA",IF(AE$7&lt;INDEX(T_EMP[From Date],ROW($C56)-ROW($C$7)),"NE",IF(AND(INDEX(T_EMP[TERMINATION DATE],ROW($C56)-ROW($C$7))&gt;0,AE$7&gt;INDEX(T_EMP[TERMINATION DATE],ROW($C56)-ROW($C$7))),"NE",IF(NOT(ISERROR(MATCH(AE$7,L_HOLS,0))),"H",IF(INDEX(L_WKNDVAL,WEEKDAY(AE$7,1))=1,"WKND",INDEX(T_LEAVE[LEAVE TYPE],SUMPRODUCT(--(T_LEAVE[EMPLOYEE NAME]=$C56),--(T_LEAVE[START DATE]&lt;=AE$7),--(T_LEAVE[END DATE]&gt;=AE$7),ROW(T_LEAVE[LEAVE TYPE]))-ROW(T_LEAVE[#Headers]))))))),"")</f>
        <v>WKND</v>
      </c>
      <c r="AF56" s="112" t="str">
        <f t="array" ref="AF56">IFERROR(IF(AF$7="","NA",IF(AF$7&lt;INDEX(T_EMP[From Date],ROW($C56)-ROW($C$7)),"NE",IF(AND(INDEX(T_EMP[TERMINATION DATE],ROW($C56)-ROW($C$7))&gt;0,AF$7&gt;INDEX(T_EMP[TERMINATION DATE],ROW($C56)-ROW($C$7))),"NE",IF(NOT(ISERROR(MATCH(AF$7,L_HOLS,0))),"H",IF(INDEX(L_WKNDVAL,WEEKDAY(AF$7,1))=1,"WKND",INDEX(T_LEAVE[LEAVE TYPE],SUMPRODUCT(--(T_LEAVE[EMPLOYEE NAME]=$C56),--(T_LEAVE[START DATE]&lt;=AF$7),--(T_LEAVE[END DATE]&gt;=AF$7),ROW(T_LEAVE[LEAVE TYPE]))-ROW(T_LEAVE[#Headers]))))))),"")</f>
        <v>WKND</v>
      </c>
      <c r="AG56" s="112" t="str">
        <f t="array" ref="AG56">IFERROR(IF(AG$7="","NA",IF(AG$7&lt;INDEX(T_EMP[From Date],ROW($C56)-ROW($C$7)),"NE",IF(AND(INDEX(T_EMP[TERMINATION DATE],ROW($C56)-ROW($C$7))&gt;0,AG$7&gt;INDEX(T_EMP[TERMINATION DATE],ROW($C56)-ROW($C$7))),"NE",IF(NOT(ISERROR(MATCH(AG$7,L_HOLS,0))),"H",IF(INDEX(L_WKNDVAL,WEEKDAY(AG$7,1))=1,"WKND",INDEX(T_LEAVE[LEAVE TYPE],SUMPRODUCT(--(T_LEAVE[EMPLOYEE NAME]=$C56),--(T_LEAVE[START DATE]&lt;=AG$7),--(T_LEAVE[END DATE]&gt;=AG$7),ROW(T_LEAVE[LEAVE TYPE]))-ROW(T_LEAVE[#Headers]))))))),"")</f>
        <v/>
      </c>
      <c r="AH56" s="112" t="str">
        <f t="array" ref="AH56">IFERROR(IF(AH$7="","NA",IF(AH$7&lt;INDEX(T_EMP[From Date],ROW($C56)-ROW($C$7)),"NE",IF(AND(INDEX(T_EMP[TERMINATION DATE],ROW($C56)-ROW($C$7))&gt;0,AH$7&gt;INDEX(T_EMP[TERMINATION DATE],ROW($C56)-ROW($C$7))),"NE",IF(NOT(ISERROR(MATCH(AH$7,L_HOLS,0))),"H",IF(INDEX(L_WKNDVAL,WEEKDAY(AH$7,1))=1,"WKND",INDEX(T_LEAVE[LEAVE TYPE],SUMPRODUCT(--(T_LEAVE[EMPLOYEE NAME]=$C56),--(T_LEAVE[START DATE]&lt;=AH$7),--(T_LEAVE[END DATE]&gt;=AH$7),ROW(T_LEAVE[LEAVE TYPE]))-ROW(T_LEAVE[#Headers]))))))),"")</f>
        <v/>
      </c>
      <c r="AI56" s="87"/>
      <c r="AJ56" s="106">
        <f>IF(OR($C56="",AJ$7=""),"",COUNTIFS($D56:$AH56,AJ$7)*INDEX(T_LEAVETYPE[DAY VALUE],1))</f>
        <v>0</v>
      </c>
      <c r="AK56" s="106">
        <f>IF(OR($C56="",AK$7=""),"",COUNTIFS($D56:$AH56,AK$7)*INDEX(T_LEAVETYPE[DAY VALUE],2))</f>
        <v>0</v>
      </c>
      <c r="AL56" s="106">
        <f>IF(OR($C56="",AL$7=""),"",COUNTIFS($D56:$AH56,AL$7)*INDEX(T_LEAVETYPE[DAY VALUE],3))</f>
        <v>0</v>
      </c>
      <c r="AM56" s="106">
        <f>IF(OR($C56="",AM$7=""),"",COUNTIFS($D56:$AH56,AM$7)*INDEX(T_LEAVETYPE[DAY VALUE],4))</f>
        <v>0</v>
      </c>
      <c r="AN56" s="107">
        <f>IF(OR($C56="",AN$7=""),"",COUNTIFS($D56:$AH56,AN$7)*INDEX(T_LEAVETYPE[DAY VALUE],5))</f>
        <v>0</v>
      </c>
      <c r="AO56" s="113">
        <f t="shared" si="5"/>
        <v>0</v>
      </c>
      <c r="AP56" s="114">
        <f t="shared" si="6"/>
        <v>22</v>
      </c>
    </row>
  </sheetData>
  <sheetProtection formatCells="0" formatColumns="0" formatRows="0"/>
  <mergeCells count="5">
    <mergeCell ref="F4:I4"/>
    <mergeCell ref="K4:N4"/>
    <mergeCell ref="P4:S4"/>
    <mergeCell ref="U4:X4"/>
    <mergeCell ref="Z4:AC4"/>
  </mergeCells>
  <conditionalFormatting sqref="D8:AH56">
    <cfRule type="expression" dxfId="39" priority="3" stopIfTrue="1">
      <formula>D8="NA"</formula>
    </cfRule>
    <cfRule type="expression" dxfId="38" priority="4" stopIfTrue="1">
      <formula>D8="NE"</formula>
    </cfRule>
    <cfRule type="expression" dxfId="37" priority="7" stopIfTrue="1">
      <formula>D8="H"</formula>
    </cfRule>
    <cfRule type="expression" dxfId="36" priority="8" stopIfTrue="1">
      <formula>D8="WKND"</formula>
    </cfRule>
    <cfRule type="expression" dxfId="35" priority="12">
      <formula>D8=INDEX(L_LEAVE,5)</formula>
    </cfRule>
    <cfRule type="expression" dxfId="34" priority="13">
      <formula>D8=INDEX(L_LEAVE,4)</formula>
    </cfRule>
    <cfRule type="expression" dxfId="33" priority="14">
      <formula>D8=INDEX(L_LEAVE,3)</formula>
    </cfRule>
    <cfRule type="expression" dxfId="32" priority="15">
      <formula>D8=INDEX(L_LEAVE,2)</formula>
    </cfRule>
    <cfRule type="expression" dxfId="31" priority="16">
      <formula>D8=INDEX(L_LEAVE,1)</formula>
    </cfRule>
    <cfRule type="expression" dxfId="30" priority="17">
      <formula>MOD(COLUMN(D8),2)=0</formula>
    </cfRule>
  </conditionalFormatting>
  <conditionalFormatting sqref="C8:AP56">
    <cfRule type="expression" dxfId="29" priority="18">
      <formula>MOD(ROW(D8),2)=0</formula>
    </cfRule>
  </conditionalFormatting>
  <conditionalFormatting sqref="F4:AC4 AJ7:AN7">
    <cfRule type="expression" dxfId="28" priority="1">
      <formula>F4=""</formula>
    </cfRule>
  </conditionalFormatting>
  <dataValidations count="1">
    <dataValidation type="list" allowBlank="1" showInputMessage="1" showErrorMessage="1" sqref="C5">
      <formula1>L_MTHS</formula1>
    </dataValidation>
  </dataValidations>
  <printOptions horizontalCentered="1" verticalCentered="1"/>
  <pageMargins left="0.25" right="0.25" top="0.25" bottom="0.25" header="0.3" footer="0.3"/>
  <pageSetup fitToHeight="0" orientation="landscape" horizontalDpi="4294967293" r:id="rId1"/>
  <headerFooter>
    <oddFooter xml:space="preserve">&amp;L&amp;"arial,Regular"&amp;KBBBBBB
</oddFooter>
    <evenFooter xml:space="preserve">&amp;L&amp;"arial,Regular"&amp;KBBBBBB
</evenFooter>
    <firstFooter xml:space="preserve">&amp;L&amp;"arial,Regular"&amp;KBBBBBB
</firstFooter>
  </headerFooter>
  <ignoredErrors>
    <ignoredError sqref="M9" formula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Q24"/>
  <sheetViews>
    <sheetView showGridLines="0" zoomScaleNormal="100" workbookViewId="0">
      <selection activeCell="J12" sqref="J12:V12"/>
    </sheetView>
  </sheetViews>
  <sheetFormatPr defaultRowHeight="15" x14ac:dyDescent="0.25"/>
  <cols>
    <col min="1" max="1" width="3" style="21" customWidth="1"/>
    <col min="2" max="2" width="22.140625" style="21" customWidth="1"/>
    <col min="3" max="33" width="3.5703125" style="21" customWidth="1"/>
    <col min="34" max="34" width="0.7109375" style="21" customWidth="1"/>
    <col min="35" max="35" width="3.140625" style="21" customWidth="1"/>
    <col min="36" max="40" width="9.140625" style="21"/>
    <col min="41" max="41" width="12.42578125" style="21" bestFit="1" customWidth="1"/>
    <col min="42" max="42" width="15.42578125" style="21" bestFit="1" customWidth="1"/>
    <col min="43" max="16384" width="9.140625" style="21"/>
  </cols>
  <sheetData>
    <row r="2" spans="1:43" x14ac:dyDescent="0.25">
      <c r="B2" s="22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  <c r="W2" s="23"/>
      <c r="X2" s="23"/>
      <c r="Y2" s="23"/>
      <c r="Z2" s="23"/>
      <c r="AA2" s="23"/>
      <c r="AB2" s="23"/>
      <c r="AC2" s="23"/>
      <c r="AD2" s="23"/>
      <c r="AE2" s="23"/>
      <c r="AF2" s="23"/>
      <c r="AG2" s="23"/>
      <c r="AH2" s="24"/>
      <c r="AI2" s="23"/>
      <c r="AJ2" s="23"/>
      <c r="AK2" s="23"/>
      <c r="AL2" s="23"/>
      <c r="AM2" s="23"/>
      <c r="AN2" s="23"/>
      <c r="AO2" s="23"/>
      <c r="AP2" s="23"/>
      <c r="AQ2" s="24"/>
    </row>
    <row r="3" spans="1:43" x14ac:dyDescent="0.25">
      <c r="B3" s="61" t="s">
        <v>31</v>
      </c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6"/>
      <c r="AI3" s="25"/>
      <c r="AJ3" s="27"/>
      <c r="AK3" s="28" t="s">
        <v>71</v>
      </c>
      <c r="AL3" s="122">
        <f>IFERROR(INDEX(L_EMPSTDT,MATCH(B6,L_EMPS,0)),"")</f>
        <v>42736</v>
      </c>
      <c r="AM3" s="122"/>
      <c r="AN3" s="25"/>
      <c r="AO3" s="47" t="str">
        <f>IFERROR(IF(AP3&lt;&gt;"","Termination Date",""),"")</f>
        <v/>
      </c>
      <c r="AP3" s="48" t="str">
        <f>IFERROR(IF(INDEX(L_EMPTERMDT,MATCH(I_RPT_EMP,L_EMPS,0))=0,"",INDEX(L_EMPTERMDT,MATCH(I_RPT_EMP,L_EMPS,0))),"")</f>
        <v/>
      </c>
      <c r="AQ3" s="29"/>
    </row>
    <row r="4" spans="1:43" x14ac:dyDescent="0.25">
      <c r="B4" s="30">
        <v>2017</v>
      </c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31"/>
      <c r="AC4" s="32" t="s">
        <v>20</v>
      </c>
      <c r="AD4" s="25"/>
      <c r="AE4" s="25"/>
      <c r="AF4" s="25"/>
      <c r="AG4" s="25"/>
      <c r="AH4" s="26"/>
      <c r="AI4" s="25"/>
      <c r="AJ4" s="25"/>
      <c r="AK4" s="25"/>
      <c r="AL4" s="25"/>
      <c r="AM4" s="25"/>
      <c r="AN4" s="25"/>
      <c r="AO4" s="25"/>
      <c r="AP4" s="25"/>
      <c r="AQ4" s="26"/>
    </row>
    <row r="5" spans="1:43" x14ac:dyDescent="0.25">
      <c r="B5" s="61" t="s">
        <v>73</v>
      </c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66"/>
      <c r="AC5" s="32" t="s">
        <v>21</v>
      </c>
      <c r="AD5" s="25"/>
      <c r="AE5" s="25"/>
      <c r="AF5" s="25"/>
      <c r="AG5" s="25"/>
      <c r="AH5" s="26"/>
      <c r="AI5" s="25"/>
      <c r="AJ5" s="128">
        <f ca="1">IF(AJ8="","",SUM(AJ12:AJ23))</f>
        <v>0</v>
      </c>
      <c r="AK5" s="129">
        <f ca="1">IF(AK8="","",SUM(AK12:AK23))</f>
        <v>3</v>
      </c>
      <c r="AL5" s="130">
        <f ca="1">IF(AL8="","",SUM(AL12:AL23))</f>
        <v>0</v>
      </c>
      <c r="AM5" s="131">
        <f ca="1">IF(AM8="","",SUM(AM12:AM23))</f>
        <v>0</v>
      </c>
      <c r="AN5" s="132">
        <f ca="1">IF(AN8="","",SUM(AN12:AN23))</f>
        <v>0</v>
      </c>
      <c r="AO5" s="121">
        <f ca="1">SUM(AO12:AO23)</f>
        <v>3</v>
      </c>
      <c r="AP5" s="121">
        <f ca="1">SUM(AP12:AP23)</f>
        <v>7</v>
      </c>
      <c r="AQ5" s="26"/>
    </row>
    <row r="6" spans="1:43" x14ac:dyDescent="0.25">
      <c r="B6" s="33" t="s">
        <v>115</v>
      </c>
      <c r="H6" s="25"/>
      <c r="I6" s="25"/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34"/>
      <c r="AC6" s="35" t="s">
        <v>30</v>
      </c>
      <c r="AD6" s="25"/>
      <c r="AE6" s="25"/>
      <c r="AF6" s="25"/>
      <c r="AG6" s="25"/>
      <c r="AH6" s="26"/>
      <c r="AI6" s="25"/>
      <c r="AJ6" s="128"/>
      <c r="AK6" s="129"/>
      <c r="AL6" s="130"/>
      <c r="AM6" s="131"/>
      <c r="AN6" s="132"/>
      <c r="AO6" s="121"/>
      <c r="AP6" s="121"/>
      <c r="AQ6" s="26"/>
    </row>
    <row r="7" spans="1:43" x14ac:dyDescent="0.25">
      <c r="B7" s="61" t="s">
        <v>4</v>
      </c>
      <c r="C7" s="25"/>
      <c r="D7" s="25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36"/>
      <c r="AC7" s="35" t="s">
        <v>76</v>
      </c>
      <c r="AD7" s="25"/>
      <c r="AE7" s="25"/>
      <c r="AF7" s="25"/>
      <c r="AG7" s="25"/>
      <c r="AH7" s="26"/>
      <c r="AI7" s="25"/>
      <c r="AJ7" s="128"/>
      <c r="AK7" s="129"/>
      <c r="AL7" s="130"/>
      <c r="AM7" s="131"/>
      <c r="AN7" s="132"/>
      <c r="AO7" s="121"/>
      <c r="AP7" s="121"/>
      <c r="AQ7" s="26"/>
    </row>
    <row r="8" spans="1:43" x14ac:dyDescent="0.25">
      <c r="B8" s="37">
        <f ca="1">TODAY()</f>
        <v>42750</v>
      </c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  <c r="AG8" s="25"/>
      <c r="AH8" s="26"/>
      <c r="AI8" s="25"/>
      <c r="AJ8" s="49" t="str">
        <f>AJ11</f>
        <v>Annual holiday</v>
      </c>
      <c r="AK8" s="49" t="str">
        <f t="shared" ref="AK8:AP8" si="0">AK11</f>
        <v>Bank leave</v>
      </c>
      <c r="AL8" s="49" t="str">
        <f t="shared" si="0"/>
        <v>Sick absence</v>
      </c>
      <c r="AM8" s="49" t="str">
        <f t="shared" si="0"/>
        <v>LOA</v>
      </c>
      <c r="AN8" s="49" t="str">
        <f t="shared" si="0"/>
        <v xml:space="preserve">Other </v>
      </c>
      <c r="AO8" s="49" t="str">
        <f t="shared" si="0"/>
        <v>Total Leave</v>
      </c>
      <c r="AP8" s="49" t="str">
        <f t="shared" si="0"/>
        <v>Worked Days</v>
      </c>
      <c r="AQ8" s="26"/>
    </row>
    <row r="9" spans="1:43" x14ac:dyDescent="0.25">
      <c r="B9" s="38"/>
      <c r="C9" s="25"/>
      <c r="D9" s="123" t="str">
        <f>IFERROR(INDEX(L_LEAVE,1),"")</f>
        <v>Annual holiday</v>
      </c>
      <c r="E9" s="123"/>
      <c r="F9" s="123"/>
      <c r="G9" s="123"/>
      <c r="H9" s="25"/>
      <c r="I9" s="124" t="str">
        <f>IFERROR(INDEX(L_LEAVE,2),"")</f>
        <v>Bank leave</v>
      </c>
      <c r="J9" s="124"/>
      <c r="K9" s="124"/>
      <c r="L9" s="124"/>
      <c r="M9" s="25"/>
      <c r="N9" s="125" t="str">
        <f>IFERROR(INDEX(L_LEAVE,3),"")</f>
        <v>Sick absence</v>
      </c>
      <c r="O9" s="125"/>
      <c r="P9" s="125"/>
      <c r="Q9" s="125"/>
      <c r="R9" s="25"/>
      <c r="S9" s="126" t="str">
        <f>IFERROR(INDEX(L_LEAVE,4),"")</f>
        <v>LOA</v>
      </c>
      <c r="T9" s="126"/>
      <c r="U9" s="126"/>
      <c r="V9" s="126"/>
      <c r="W9" s="25"/>
      <c r="X9" s="127" t="str">
        <f>IFERROR(INDEX(L_LEAVE,5),"")</f>
        <v xml:space="preserve">Other </v>
      </c>
      <c r="Y9" s="127"/>
      <c r="Z9" s="127"/>
      <c r="AA9" s="127"/>
      <c r="AB9" s="25"/>
      <c r="AC9" s="25"/>
      <c r="AD9" s="25"/>
      <c r="AE9" s="25"/>
      <c r="AF9" s="25"/>
      <c r="AG9" s="25"/>
      <c r="AH9" s="26"/>
      <c r="AI9" s="25"/>
      <c r="AJ9" s="25"/>
      <c r="AK9" s="25"/>
      <c r="AL9" s="25"/>
      <c r="AM9" s="25"/>
      <c r="AN9" s="25"/>
      <c r="AO9" s="25"/>
      <c r="AP9" s="25"/>
      <c r="AQ9" s="26"/>
    </row>
    <row r="10" spans="1:43" x14ac:dyDescent="0.25">
      <c r="B10" s="38"/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  <c r="AA10" s="25"/>
      <c r="AB10" s="25"/>
      <c r="AC10" s="25"/>
      <c r="AD10" s="25"/>
      <c r="AE10" s="25"/>
      <c r="AF10" s="25"/>
      <c r="AG10" s="25"/>
      <c r="AH10" s="26"/>
      <c r="AI10" s="25"/>
      <c r="AJ10" s="25"/>
      <c r="AK10" s="25"/>
      <c r="AL10" s="25"/>
      <c r="AM10" s="25"/>
      <c r="AN10" s="25"/>
      <c r="AO10" s="25"/>
      <c r="AP10" s="25"/>
      <c r="AQ10" s="26"/>
    </row>
    <row r="11" spans="1:43" ht="24.95" customHeight="1" x14ac:dyDescent="0.25">
      <c r="B11" s="74"/>
      <c r="C11" s="62">
        <v>1</v>
      </c>
      <c r="D11" s="62">
        <v>2</v>
      </c>
      <c r="E11" s="62">
        <v>3</v>
      </c>
      <c r="F11" s="62">
        <v>4</v>
      </c>
      <c r="G11" s="62">
        <v>5</v>
      </c>
      <c r="H11" s="62">
        <v>6</v>
      </c>
      <c r="I11" s="62">
        <v>7</v>
      </c>
      <c r="J11" s="62">
        <v>8</v>
      </c>
      <c r="K11" s="62">
        <v>9</v>
      </c>
      <c r="L11" s="62">
        <v>10</v>
      </c>
      <c r="M11" s="62">
        <v>11</v>
      </c>
      <c r="N11" s="62">
        <v>12</v>
      </c>
      <c r="O11" s="62">
        <v>13</v>
      </c>
      <c r="P11" s="62">
        <v>14</v>
      </c>
      <c r="Q11" s="62">
        <v>15</v>
      </c>
      <c r="R11" s="62">
        <v>16</v>
      </c>
      <c r="S11" s="62">
        <v>17</v>
      </c>
      <c r="T11" s="62">
        <v>18</v>
      </c>
      <c r="U11" s="62">
        <v>19</v>
      </c>
      <c r="V11" s="62">
        <v>20</v>
      </c>
      <c r="W11" s="62">
        <v>21</v>
      </c>
      <c r="X11" s="62">
        <v>22</v>
      </c>
      <c r="Y11" s="62">
        <v>23</v>
      </c>
      <c r="Z11" s="62">
        <v>24</v>
      </c>
      <c r="AA11" s="62">
        <v>25</v>
      </c>
      <c r="AB11" s="62">
        <v>26</v>
      </c>
      <c r="AC11" s="62">
        <v>27</v>
      </c>
      <c r="AD11" s="62">
        <v>28</v>
      </c>
      <c r="AE11" s="62">
        <v>29</v>
      </c>
      <c r="AF11" s="62">
        <v>30</v>
      </c>
      <c r="AG11" s="62">
        <v>31</v>
      </c>
      <c r="AH11" s="40"/>
      <c r="AI11" s="39"/>
      <c r="AJ11" s="50" t="str">
        <f>IFERROR(INDEX(L_LEAVE,1),"")</f>
        <v>Annual holiday</v>
      </c>
      <c r="AK11" s="51" t="str">
        <f>IFERROR(INDEX(L_LEAVE,2),"")</f>
        <v>Bank leave</v>
      </c>
      <c r="AL11" s="52" t="str">
        <f>IFERROR(INDEX(L_LEAVE,3),"")</f>
        <v>Sick absence</v>
      </c>
      <c r="AM11" s="53" t="str">
        <f>IFERROR(INDEX(L_LEAVE,4),"")</f>
        <v>LOA</v>
      </c>
      <c r="AN11" s="54" t="str">
        <f>IFERROR(INDEX(L_LEAVE,5),"")</f>
        <v xml:space="preserve">Other </v>
      </c>
      <c r="AO11" s="41" t="s">
        <v>70</v>
      </c>
      <c r="AP11" s="41" t="s">
        <v>72</v>
      </c>
      <c r="AQ11" s="26"/>
    </row>
    <row r="12" spans="1:43" ht="24.95" customHeight="1" x14ac:dyDescent="0.25">
      <c r="A12" s="60">
        <v>1</v>
      </c>
      <c r="B12" s="63">
        <f t="shared" ref="B12:B23" si="1">DATE($B$4,ROW(B12)-ROW($B$11),1)</f>
        <v>42736</v>
      </c>
      <c r="C12" s="55" t="str">
        <f ca="1">IFERROR(IF(MONTH(DATE(I_RPT_YR,$A12,C$11))&lt;&gt;$A12,"NA",IF(DATE(I_RPT_YR,$A12,C$11)&gt;I_RPT_ED,"NA",IF(DATE($B$4,$A12,C$11)&lt;$AL$3,"NE",IF(AND($AP$3&gt;0,DATE($B$4,$A12,C$11)&gt;$AP$3),"NE",IF(NOT(ISERROR(MATCH(DATE($B$4,$A12,C$11),L_HOLS,0))),"H",IF(INDEX(L_WKNDVAL,WEEKDAY(DATE($B$4,$A12,C$11),1))=1,"WKND",INDEX(Table_owssvr[Attendance Employee],SUMPRODUCT(--(Table_owssvr[Agents Name]=I_RPT_EMP),--(Table_owssvr[From]&lt;=DATE($B$4,$A12,C$11)),--(Table_owssvr[To]&gt;=DATE($B$4,$A12,C$11)),ROW(Table_owssvr[Attendance Employee]))-ROW(Table_owssvr[#Headers])))))))),"")</f>
        <v>WKND</v>
      </c>
      <c r="D12" s="55" t="str">
        <f ca="1">IFERROR(IF(MONTH(DATE(I_RPT_YR,$A12,D$11))&lt;&gt;$A12,"NA",IF(DATE(I_RPT_YR,$A12,D$11)&gt;I_RPT_ED,"NA",IF(DATE($B$4,$A12,D$11)&lt;$AL$3,"NE",IF(AND($AP$3&gt;0,DATE($B$4,$A12,D$11)&gt;$AP$3),"NE",IF(NOT(ISERROR(MATCH(DATE($B$4,$A12,D$11),L_HOLS,0))),"H",IF(INDEX(L_WKNDVAL,WEEKDAY(DATE($B$4,$A12,D$11),1))=1,"WKND",INDEX(Table_owssvr[Attendance Employee],SUMPRODUCT(--(Table_owssvr[Agents Name]=I_RPT_EMP),--(Table_owssvr[From]&lt;=DATE($B$4,$A12,D$11)),--(Table_owssvr[To]&gt;=DATE($B$4,$A12,D$11)),ROW(Table_owssvr[Attendance Employee]))-ROW(Table_owssvr[#Headers])))))))),"")</f>
        <v/>
      </c>
      <c r="E12" s="55" t="str">
        <f ca="1">IFERROR(IF(MONTH(DATE(I_RPT_YR,$A12,E$11))&lt;&gt;$A12,"NA",IF(DATE(I_RPT_YR,$A12,E$11)&gt;I_RPT_ED,"NA",IF(DATE($B$4,$A12,E$11)&lt;$AL$3,"NE",IF(AND($AP$3&gt;0,DATE($B$4,$A12,E$11)&gt;$AP$3),"NE",IF(NOT(ISERROR(MATCH(DATE($B$4,$A12,E$11),L_HOLS,0))),"H",IF(INDEX(L_WKNDVAL,WEEKDAY(DATE($B$4,$A12,E$11),1))=1,"WKND",INDEX(Table_owssvr[Attendance Employee],SUMPRODUCT(--(Table_owssvr[Agents Name]=I_RPT_EMP),--(Table_owssvr[From]&lt;=DATE($B$4,$A12,E$11)),--(Table_owssvr[To]&gt;=DATE($B$4,$A12,E$11)),ROW(Table_owssvr[Attendance Employee]))-ROW(Table_owssvr[#Headers])))))))),"")</f>
        <v/>
      </c>
      <c r="F12" s="55" t="str">
        <f ca="1">IFERROR(IF(MONTH(DATE(I_RPT_YR,$A12,F$11))&lt;&gt;$A12,"NA",IF(DATE(I_RPT_YR,$A12,F$11)&gt;I_RPT_ED,"NA",IF(DATE($B$4,$A12,F$11)&lt;$AL$3,"NE",IF(AND($AP$3&gt;0,DATE($B$4,$A12,F$11)&gt;$AP$3),"NE",IF(NOT(ISERROR(MATCH(DATE($B$4,$A12,F$11),L_HOLS,0))),"H",IF(INDEX(L_WKNDVAL,WEEKDAY(DATE($B$4,$A12,F$11),1))=1,"WKND",INDEX(Table_owssvr[Attendance Employee],SUMPRODUCT(--(Table_owssvr[Agents Name]=I_RPT_EMP),--(Table_owssvr[From]&lt;=DATE($B$4,$A12,F$11)),--(Table_owssvr[To]&gt;=DATE($B$4,$A12,F$11)),ROW(Table_owssvr[Attendance Employee]))-ROW(Table_owssvr[#Headers])))))))),"")</f>
        <v/>
      </c>
      <c r="G12" s="55" t="str">
        <f ca="1">IFERROR(IF(MONTH(DATE(I_RPT_YR,$A12,G$11))&lt;&gt;$A12,"NA",IF(DATE(I_RPT_YR,$A12,G$11)&gt;I_RPT_ED,"NA",IF(DATE($B$4,$A12,G$11)&lt;$AL$3,"NE",IF(AND($AP$3&gt;0,DATE($B$4,$A12,G$11)&gt;$AP$3),"NE",IF(NOT(ISERROR(MATCH(DATE($B$4,$A12,G$11),L_HOLS,0))),"H",IF(INDEX(L_WKNDVAL,WEEKDAY(DATE($B$4,$A12,G$11),1))=1,"WKND",INDEX(Table_owssvr[Attendance Employee],SUMPRODUCT(--(Table_owssvr[Agents Name]=I_RPT_EMP),--(Table_owssvr[From]&lt;=DATE($B$4,$A12,G$11)),--(Table_owssvr[To]&gt;=DATE($B$4,$A12,G$11)),ROW(Table_owssvr[Attendance Employee]))-ROW(Table_owssvr[#Headers])))))))),"")</f>
        <v/>
      </c>
      <c r="H12" s="55" t="str">
        <f ca="1">IFERROR(IF(MONTH(DATE(I_RPT_YR,$A12,H$11))&lt;&gt;$A12,"NA",IF(DATE(I_RPT_YR,$A12,H$11)&gt;I_RPT_ED,"NA",IF(DATE($B$4,$A12,H$11)&lt;$AL$3,"NE",IF(AND($AP$3&gt;0,DATE($B$4,$A12,H$11)&gt;$AP$3),"NE",IF(NOT(ISERROR(MATCH(DATE($B$4,$A12,H$11),L_HOLS,0))),"H",IF(INDEX(L_WKNDVAL,WEEKDAY(DATE($B$4,$A12,H$11),1))=1,"WKND",INDEX(Table_owssvr[Attendance Employee],SUMPRODUCT(--(Table_owssvr[Agents Name]=I_RPT_EMP),--(Table_owssvr[From]&lt;=DATE($B$4,$A12,H$11)),--(Table_owssvr[To]&gt;=DATE($B$4,$A12,H$11)),ROW(Table_owssvr[Attendance Employee]))-ROW(Table_owssvr[#Headers])))))))),"")</f>
        <v/>
      </c>
      <c r="I12" s="55" t="str">
        <f ca="1">IFERROR(IF(MONTH(DATE(I_RPT_YR,$A12,I$11))&lt;&gt;$A12,"NA",IF(DATE(I_RPT_YR,$A12,I$11)&gt;I_RPT_ED,"NA",IF(DATE($B$4,$A12,I$11)&lt;$AL$3,"NE",IF(AND($AP$3&gt;0,DATE($B$4,$A12,I$11)&gt;$AP$3),"NE",IF(NOT(ISERROR(MATCH(DATE($B$4,$A12,I$11),L_HOLS,0))),"H",IF(INDEX(L_WKNDVAL,WEEKDAY(DATE($B$4,$A12,I$11),1))=1,"WKND",INDEX(Table_owssvr[Attendance Employee],SUMPRODUCT(--(Table_owssvr[Agents Name]=I_RPT_EMP),--(Table_owssvr[From]&lt;=DATE($B$4,$A12,I$11)),--(Table_owssvr[To]&gt;=DATE($B$4,$A12,I$11)),ROW(Table_owssvr[Attendance Employee]))-ROW(Table_owssvr[#Headers])))))))),"")</f>
        <v>WKND</v>
      </c>
      <c r="J12" s="55" t="str">
        <f ca="1">IFERROR(IF(MONTH(DATE(I_RPT_YR,$A12,J$11))&lt;&gt;$A12,"NA",IF(DATE(I_RPT_YR,$A12,J$11)&gt;I_RPT_ED,"NA",IF(DATE($B$4,$A12,J$11)&lt;$AL$3,"NE",IF(AND($AP$3&gt;0,DATE($B$4,$A12,J$11)&gt;$AP$3),"NE",IF(NOT(ISERROR(MATCH(DATE($B$4,$A12,J$11),L_HOLS,0))),"H",IF(INDEX(L_WKNDVAL,WEEKDAY(DATE($B$4,$A12,J$11),1))=1,"WKND",INDEX(Table_owssvr[Attendance Employee],SUMPRODUCT(--(Table_owssvr[Agents Name]=I_RPT_EMP),--(Table_owssvr[From]&lt;=DATE($B$4,$A12,J$11)),--(Table_owssvr[To]&gt;=DATE($B$4,$A12,J$11)),ROW(Table_owssvr[Attendance Employee]))-ROW(Table_owssvr[#Headers])))))))),"")</f>
        <v>WKND</v>
      </c>
      <c r="K12" s="55" t="str">
        <f ca="1">IFERROR(IF(MONTH(DATE(I_RPT_YR,$A12,K$11))&lt;&gt;$A12,"NA",IF(DATE(I_RPT_YR,$A12,K$11)&gt;I_RPT_ED,"NA",IF(DATE($B$4,$A12,K$11)&lt;$AL$3,"NE",IF(AND($AP$3&gt;0,DATE($B$4,$A12,K$11)&gt;$AP$3),"NE",IF(NOT(ISERROR(MATCH(DATE($B$4,$A12,K$11),L_HOLS,0))),"H",IF(INDEX(L_WKNDVAL,WEEKDAY(DATE($B$4,$A12,K$11),1))=1,"WKND",INDEX(Table_owssvr[Attendance Employee],SUMPRODUCT(--(Table_owssvr[Agents Name]=I_RPT_EMP),--(Table_owssvr[From]&lt;=DATE($B$4,$A12,K$11)),--(Table_owssvr[To]&gt;=DATE($B$4,$A12,K$11)),ROW(Table_owssvr[Attendance Employee]))-ROW(Table_owssvr[#Headers])))))))),"")</f>
        <v/>
      </c>
      <c r="L12" s="55" t="str">
        <f ca="1">IFERROR(IF(MONTH(DATE(I_RPT_YR,$A12,L$11))&lt;&gt;$A12,"NA",IF(DATE(I_RPT_YR,$A12,L$11)&gt;I_RPT_ED,"NA",IF(DATE($B$4,$A12,L$11)&lt;$AL$3,"NE",IF(AND($AP$3&gt;0,DATE($B$4,$A12,L$11)&gt;$AP$3),"NE",IF(NOT(ISERROR(MATCH(DATE($B$4,$A12,L$11),L_HOLS,0))),"H",IF(INDEX(L_WKNDVAL,WEEKDAY(DATE($B$4,$A12,L$11),1))=1,"WKND",INDEX(Table_owssvr[Attendance Employee],SUMPRODUCT(--(Table_owssvr[Agents Name]=I_RPT_EMP),--(Table_owssvr[From]&lt;=DATE($B$4,$A12,L$11)),--(Table_owssvr[To]&gt;=DATE($B$4,$A12,L$11)),ROW(Table_owssvr[Attendance Employee]))-ROW(Table_owssvr[#Headers])))))))),"")</f>
        <v/>
      </c>
      <c r="M12" s="55" t="str">
        <f ca="1">IFERROR(IF(MONTH(DATE(I_RPT_YR,$A12,M$11))&lt;&gt;$A12,"NA",IF(DATE(I_RPT_YR,$A12,M$11)&gt;I_RPT_ED,"NA",IF(DATE($B$4,$A12,M$11)&lt;$AL$3,"NE",IF(AND($AP$3&gt;0,DATE($B$4,$A12,M$11)&gt;$AP$3),"NE",IF(NOT(ISERROR(MATCH(DATE($B$4,$A12,M$11),L_HOLS,0))),"H",IF(INDEX(L_WKNDVAL,WEEKDAY(DATE($B$4,$A12,M$11),1))=1,"WKND",INDEX(Table_owssvr[Attendance Employee],SUMPRODUCT(--(Table_owssvr[Agents Name]=I_RPT_EMP),--(Table_owssvr[From]&lt;=DATE($B$4,$A12,M$11)),--(Table_owssvr[To]&gt;=DATE($B$4,$A12,M$11)),ROW(Table_owssvr[Attendance Employee]))-ROW(Table_owssvr[#Headers])))))))),"")</f>
        <v>Bank Leave</v>
      </c>
      <c r="N12" s="55" t="str">
        <f ca="1">IFERROR(IF(MONTH(DATE(I_RPT_YR,$A12,N$11))&lt;&gt;$A12,"NA",IF(DATE(I_RPT_YR,$A12,N$11)&gt;I_RPT_ED,"NA",IF(DATE($B$4,$A12,N$11)&lt;$AL$3,"NE",IF(AND($AP$3&gt;0,DATE($B$4,$A12,N$11)&gt;$AP$3),"NE",IF(NOT(ISERROR(MATCH(DATE($B$4,$A12,N$11),L_HOLS,0))),"H",IF(INDEX(L_WKNDVAL,WEEKDAY(DATE($B$4,$A12,N$11),1))=1,"WKND",INDEX(Table_owssvr[Attendance Employee],SUMPRODUCT(--(Table_owssvr[Agents Name]=I_RPT_EMP),--(Table_owssvr[From]&lt;=DATE($B$4,$A12,N$11)),--(Table_owssvr[To]&gt;=DATE($B$4,$A12,N$11)),ROW(Table_owssvr[Attendance Employee]))-ROW(Table_owssvr[#Headers])))))))),"")</f>
        <v>Bank Leave</v>
      </c>
      <c r="O12" s="55" t="str">
        <f ca="1">IFERROR(IF(MONTH(DATE(I_RPT_YR,$A12,O$11))&lt;&gt;$A12,"NA",IF(DATE(I_RPT_YR,$A12,O$11)&gt;I_RPT_ED,"NA",IF(DATE($B$4,$A12,O$11)&lt;$AL$3,"NE",IF(AND($AP$3&gt;0,DATE($B$4,$A12,O$11)&gt;$AP$3),"NE",IF(NOT(ISERROR(MATCH(DATE($B$4,$A12,O$11),L_HOLS,0))),"H",IF(INDEX(L_WKNDVAL,WEEKDAY(DATE($B$4,$A12,O$11),1))=1,"WKND",INDEX(Table_owssvr[Attendance Employee],SUMPRODUCT(--(Table_owssvr[Agents Name]=I_RPT_EMP),--(Table_owssvr[From]&lt;=DATE($B$4,$A12,O$11)),--(Table_owssvr[To]&gt;=DATE($B$4,$A12,O$11)),ROW(Table_owssvr[Attendance Employee]))-ROW(Table_owssvr[#Headers])))))))),"")</f>
        <v>Bank Leave</v>
      </c>
      <c r="P12" s="55" t="str">
        <f ca="1">IFERROR(IF(MONTH(DATE(I_RPT_YR,$A12,P$11))&lt;&gt;$A12,"NA",IF(DATE(I_RPT_YR,$A12,P$11)&gt;I_RPT_ED,"NA",IF(DATE($B$4,$A12,P$11)&lt;$AL$3,"NE",IF(AND($AP$3&gt;0,DATE($B$4,$A12,P$11)&gt;$AP$3),"NE",IF(NOT(ISERROR(MATCH(DATE($B$4,$A12,P$11),L_HOLS,0))),"H",IF(INDEX(L_WKNDVAL,WEEKDAY(DATE($B$4,$A12,P$11),1))=1,"WKND",INDEX(Table_owssvr[Attendance Employee],SUMPRODUCT(--(Table_owssvr[Agents Name]=I_RPT_EMP),--(Table_owssvr[From]&lt;=DATE($B$4,$A12,P$11)),--(Table_owssvr[To]&gt;=DATE($B$4,$A12,P$11)),ROW(Table_owssvr[Attendance Employee]))-ROW(Table_owssvr[#Headers])))))))),"")</f>
        <v>WKND</v>
      </c>
      <c r="Q12" s="55" t="str">
        <f ca="1">IFERROR(IF(MONTH(DATE(I_RPT_YR,$A12,Q$11))&lt;&gt;$A12,"NA",IF(DATE(I_RPT_YR,$A12,Q$11)&gt;I_RPT_ED,"NA",IF(DATE($B$4,$A12,Q$11)&lt;$AL$3,"NE",IF(AND($AP$3&gt;0,DATE($B$4,$A12,Q$11)&gt;$AP$3),"NE",IF(NOT(ISERROR(MATCH(DATE($B$4,$A12,Q$11),L_HOLS,0))),"H",IF(INDEX(L_WKNDVAL,WEEKDAY(DATE($B$4,$A12,Q$11),1))=1,"WKND",INDEX(Table_owssvr[Attendance Employee],SUMPRODUCT(--(Table_owssvr[Agents Name]=I_RPT_EMP),--(Table_owssvr[From]&lt;=DATE($B$4,$A12,Q$11)),--(Table_owssvr[To]&gt;=DATE($B$4,$A12,Q$11)),ROW(Table_owssvr[Attendance Employee]))-ROW(Table_owssvr[#Headers])))))))),"")</f>
        <v>WKND</v>
      </c>
      <c r="R12" s="55" t="str">
        <f ca="1">IFERROR(IF(MONTH(DATE(I_RPT_YR,$A12,R$11))&lt;&gt;$A12,"NA",IF(DATE(I_RPT_YR,$A12,R$11)&gt;I_RPT_ED,"NA",IF(DATE($B$4,$A12,R$11)&lt;$AL$3,"NE",IF(AND($AP$3&gt;0,DATE($B$4,$A12,R$11)&gt;$AP$3),"NE",IF(NOT(ISERROR(MATCH(DATE($B$4,$A12,R$11),L_HOLS,0))),"H",IF(INDEX(L_WKNDVAL,WEEKDAY(DATE($B$4,$A12,R$11),1))=1,"WKND",INDEX(Table_owssvr[Attendance Employee],SUMPRODUCT(--(Table_owssvr[Agents Name]=I_RPT_EMP),--(Table_owssvr[From]&lt;=DATE($B$4,$A12,R$11)),--(Table_owssvr[To]&gt;=DATE($B$4,$A12,R$11)),ROW(Table_owssvr[Attendance Employee]))-ROW(Table_owssvr[#Headers])))))))),"")</f>
        <v>NA</v>
      </c>
      <c r="S12" s="55" t="str">
        <f ca="1">IFERROR(IF(MONTH(DATE(I_RPT_YR,$A12,S$11))&lt;&gt;$A12,"NA",IF(DATE(I_RPT_YR,$A12,S$11)&gt;I_RPT_ED,"NA",IF(DATE($B$4,$A12,S$11)&lt;$AL$3,"NE",IF(AND($AP$3&gt;0,DATE($B$4,$A12,S$11)&gt;$AP$3),"NE",IF(NOT(ISERROR(MATCH(DATE($B$4,$A12,S$11),L_HOLS,0))),"H",IF(INDEX(L_WKNDVAL,WEEKDAY(DATE($B$4,$A12,S$11),1))=1,"WKND",INDEX(Table_owssvr[Attendance Employee],SUMPRODUCT(--(Table_owssvr[Agents Name]=I_RPT_EMP),--(Table_owssvr[From]&lt;=DATE($B$4,$A12,S$11)),--(Table_owssvr[To]&gt;=DATE($B$4,$A12,S$11)),ROW(Table_owssvr[Attendance Employee]))-ROW(Table_owssvr[#Headers])))))))),"")</f>
        <v>NA</v>
      </c>
      <c r="T12" s="55" t="str">
        <f ca="1">IFERROR(IF(MONTH(DATE(I_RPT_YR,$A12,T$11))&lt;&gt;$A12,"NA",IF(DATE(I_RPT_YR,$A12,T$11)&gt;I_RPT_ED,"NA",IF(DATE($B$4,$A12,T$11)&lt;$AL$3,"NE",IF(AND($AP$3&gt;0,DATE($B$4,$A12,T$11)&gt;$AP$3),"NE",IF(NOT(ISERROR(MATCH(DATE($B$4,$A12,T$11),L_HOLS,0))),"H",IF(INDEX(L_WKNDVAL,WEEKDAY(DATE($B$4,$A12,T$11),1))=1,"WKND",INDEX(Table_owssvr[Attendance Employee],SUMPRODUCT(--(Table_owssvr[Agents Name]=I_RPT_EMP),--(Table_owssvr[From]&lt;=DATE($B$4,$A12,T$11)),--(Table_owssvr[To]&gt;=DATE($B$4,$A12,T$11)),ROW(Table_owssvr[Attendance Employee]))-ROW(Table_owssvr[#Headers])))))))),"")</f>
        <v>NA</v>
      </c>
      <c r="U12" s="55" t="str">
        <f ca="1">IFERROR(IF(MONTH(DATE(I_RPT_YR,$A12,U$11))&lt;&gt;$A12,"NA",IF(DATE(I_RPT_YR,$A12,U$11)&gt;I_RPT_ED,"NA",IF(DATE($B$4,$A12,U$11)&lt;$AL$3,"NE",IF(AND($AP$3&gt;0,DATE($B$4,$A12,U$11)&gt;$AP$3),"NE",IF(NOT(ISERROR(MATCH(DATE($B$4,$A12,U$11),L_HOLS,0))),"H",IF(INDEX(L_WKNDVAL,WEEKDAY(DATE($B$4,$A12,U$11),1))=1,"WKND",INDEX(Table_owssvr[Attendance Employee],SUMPRODUCT(--(Table_owssvr[Agents Name]=I_RPT_EMP),--(Table_owssvr[From]&lt;=DATE($B$4,$A12,U$11)),--(Table_owssvr[To]&gt;=DATE($B$4,$A12,U$11)),ROW(Table_owssvr[Attendance Employee]))-ROW(Table_owssvr[#Headers])))))))),"")</f>
        <v>NA</v>
      </c>
      <c r="V12" s="55" t="str">
        <f ca="1">IFERROR(IF(MONTH(DATE(I_RPT_YR,$A12,V$11))&lt;&gt;$A12,"NA",IF(DATE(I_RPT_YR,$A12,V$11)&gt;I_RPT_ED,"NA",IF(DATE($B$4,$A12,V$11)&lt;$AL$3,"NE",IF(AND($AP$3&gt;0,DATE($B$4,$A12,V$11)&gt;$AP$3),"NE",IF(NOT(ISERROR(MATCH(DATE($B$4,$A12,V$11),L_HOLS,0))),"H",IF(INDEX(L_WKNDVAL,WEEKDAY(DATE($B$4,$A12,V$11),1))=1,"WKND",INDEX(Table_owssvr[Attendance Employee],SUMPRODUCT(--(Table_owssvr[Agents Name]=I_RPT_EMP),--(Table_owssvr[From]&lt;=DATE($B$4,$A12,V$11)),--(Table_owssvr[To]&gt;=DATE($B$4,$A12,V$11)),ROW(Table_owssvr[Attendance Employee]))-ROW(Table_owssvr[#Headers])))))))),"")</f>
        <v>NA</v>
      </c>
      <c r="W12" s="55" t="str">
        <f ca="1">IFERROR(IF(MONTH(DATE(I_RPT_YR,$A12,W$11))&lt;&gt;$A12,"NA",IF(DATE(I_RPT_YR,$A12,W$11)&gt;I_RPT_ED,"NA",IF(DATE($B$4,$A12,W$11)&lt;$AL$3,"NE",IF(AND($AP$3&gt;0,DATE($B$4,$A12,W$11)&gt;$AP$3),"NE",IF(NOT(ISERROR(MATCH(DATE($B$4,$A12,W$11),L_HOLS,0))),"H",IF(INDEX(L_WKNDVAL,WEEKDAY(DATE($B$4,$A12,W$11),1))=1,"WKND",INDEX(Table_owssvr[Attendance Employee],SUMPRODUCT(--(Table_owssvr[Agents Name]=I_RPT_EMP),--(Table_owssvr[From]&lt;=DATE($B$4,$A12,W$11)),--(Table_owssvr[To]&gt;=DATE($B$4,$A12,W$11)),ROW(Table_owssvr[Attendance Employee]))-ROW(Table_owssvr[#Headers])))))))),"")</f>
        <v>NA</v>
      </c>
      <c r="X12" s="55" t="str">
        <f ca="1">IFERROR(IF(MONTH(DATE(I_RPT_YR,$A12,X$11))&lt;&gt;$A12,"NA",IF(DATE(I_RPT_YR,$A12,X$11)&gt;I_RPT_ED,"NA",IF(DATE($B$4,$A12,X$11)&lt;$AL$3,"NE",IF(AND($AP$3&gt;0,DATE($B$4,$A12,X$11)&gt;$AP$3),"NE",IF(NOT(ISERROR(MATCH(DATE($B$4,$A12,X$11),L_HOLS,0))),"H",IF(INDEX(L_WKNDVAL,WEEKDAY(DATE($B$4,$A12,X$11),1))=1,"WKND",INDEX(Table_owssvr[Attendance Employee],SUMPRODUCT(--(Table_owssvr[Agents Name]=I_RPT_EMP),--(Table_owssvr[From]&lt;=DATE($B$4,$A12,X$11)),--(Table_owssvr[To]&gt;=DATE($B$4,$A12,X$11)),ROW(Table_owssvr[Attendance Employee]))-ROW(Table_owssvr[#Headers])))))))),"")</f>
        <v>NA</v>
      </c>
      <c r="Y12" s="55" t="str">
        <f ca="1">IFERROR(IF(MONTH(DATE(I_RPT_YR,$A12,Y$11))&lt;&gt;$A12,"NA",IF(DATE(I_RPT_YR,$A12,Y$11)&gt;I_RPT_ED,"NA",IF(DATE($B$4,$A12,Y$11)&lt;$AL$3,"NE",IF(AND($AP$3&gt;0,DATE($B$4,$A12,Y$11)&gt;$AP$3),"NE",IF(NOT(ISERROR(MATCH(DATE($B$4,$A12,Y$11),L_HOLS,0))),"H",IF(INDEX(L_WKNDVAL,WEEKDAY(DATE($B$4,$A12,Y$11),1))=1,"WKND",INDEX(Table_owssvr[Attendance Employee],SUMPRODUCT(--(Table_owssvr[Agents Name]=I_RPT_EMP),--(Table_owssvr[From]&lt;=DATE($B$4,$A12,Y$11)),--(Table_owssvr[To]&gt;=DATE($B$4,$A12,Y$11)),ROW(Table_owssvr[Attendance Employee]))-ROW(Table_owssvr[#Headers])))))))),"")</f>
        <v>NA</v>
      </c>
      <c r="Z12" s="55" t="str">
        <f ca="1">IFERROR(IF(MONTH(DATE(I_RPT_YR,$A12,Z$11))&lt;&gt;$A12,"NA",IF(DATE(I_RPT_YR,$A12,Z$11)&gt;I_RPT_ED,"NA",IF(DATE($B$4,$A12,Z$11)&lt;$AL$3,"NE",IF(AND($AP$3&gt;0,DATE($B$4,$A12,Z$11)&gt;$AP$3),"NE",IF(NOT(ISERROR(MATCH(DATE($B$4,$A12,Z$11),L_HOLS,0))),"H",IF(INDEX(L_WKNDVAL,WEEKDAY(DATE($B$4,$A12,Z$11),1))=1,"WKND",INDEX(Table_owssvr[Attendance Employee],SUMPRODUCT(--(Table_owssvr[Agents Name]=I_RPT_EMP),--(Table_owssvr[From]&lt;=DATE($B$4,$A12,Z$11)),--(Table_owssvr[To]&gt;=DATE($B$4,$A12,Z$11)),ROW(Table_owssvr[Attendance Employee]))-ROW(Table_owssvr[#Headers])))))))),"")</f>
        <v>NA</v>
      </c>
      <c r="AA12" s="55" t="str">
        <f ca="1">IFERROR(IF(MONTH(DATE(I_RPT_YR,$A12,AA$11))&lt;&gt;$A12,"NA",IF(DATE(I_RPT_YR,$A12,AA$11)&gt;I_RPT_ED,"NA",IF(DATE($B$4,$A12,AA$11)&lt;$AL$3,"NE",IF(AND($AP$3&gt;0,DATE($B$4,$A12,AA$11)&gt;$AP$3),"NE",IF(NOT(ISERROR(MATCH(DATE($B$4,$A12,AA$11),L_HOLS,0))),"H",IF(INDEX(L_WKNDVAL,WEEKDAY(DATE($B$4,$A12,AA$11),1))=1,"WKND",INDEX(Table_owssvr[Attendance Employee],SUMPRODUCT(--(Table_owssvr[Agents Name]=I_RPT_EMP),--(Table_owssvr[From]&lt;=DATE($B$4,$A12,AA$11)),--(Table_owssvr[To]&gt;=DATE($B$4,$A12,AA$11)),ROW(Table_owssvr[Attendance Employee]))-ROW(Table_owssvr[#Headers])))))))),"")</f>
        <v>NA</v>
      </c>
      <c r="AB12" s="55" t="str">
        <f ca="1">IFERROR(IF(MONTH(DATE(I_RPT_YR,$A12,AB$11))&lt;&gt;$A12,"NA",IF(DATE(I_RPT_YR,$A12,AB$11)&gt;I_RPT_ED,"NA",IF(DATE($B$4,$A12,AB$11)&lt;$AL$3,"NE",IF(AND($AP$3&gt;0,DATE($B$4,$A12,AB$11)&gt;$AP$3),"NE",IF(NOT(ISERROR(MATCH(DATE($B$4,$A12,AB$11),L_HOLS,0))),"H",IF(INDEX(L_WKNDVAL,WEEKDAY(DATE($B$4,$A12,AB$11),1))=1,"WKND",INDEX(Table_owssvr[Attendance Employee],SUMPRODUCT(--(Table_owssvr[Agents Name]=I_RPT_EMP),--(Table_owssvr[From]&lt;=DATE($B$4,$A12,AB$11)),--(Table_owssvr[To]&gt;=DATE($B$4,$A12,AB$11)),ROW(Table_owssvr[Attendance Employee]))-ROW(Table_owssvr[#Headers])))))))),"")</f>
        <v>NA</v>
      </c>
      <c r="AC12" s="55" t="str">
        <f ca="1">IFERROR(IF(MONTH(DATE(I_RPT_YR,$A12,AC$11))&lt;&gt;$A12,"NA",IF(DATE(I_RPT_YR,$A12,AC$11)&gt;I_RPT_ED,"NA",IF(DATE($B$4,$A12,AC$11)&lt;$AL$3,"NE",IF(AND($AP$3&gt;0,DATE($B$4,$A12,AC$11)&gt;$AP$3),"NE",IF(NOT(ISERROR(MATCH(DATE($B$4,$A12,AC$11),L_HOLS,0))),"H",IF(INDEX(L_WKNDVAL,WEEKDAY(DATE($B$4,$A12,AC$11),1))=1,"WKND",INDEX(Table_owssvr[Attendance Employee],SUMPRODUCT(--(Table_owssvr[Agents Name]=I_RPT_EMP),--(Table_owssvr[From]&lt;=DATE($B$4,$A12,AC$11)),--(Table_owssvr[To]&gt;=DATE($B$4,$A12,AC$11)),ROW(Table_owssvr[Attendance Employee]))-ROW(Table_owssvr[#Headers])))))))),"")</f>
        <v>NA</v>
      </c>
      <c r="AD12" s="55" t="str">
        <f ca="1">IFERROR(IF(MONTH(DATE(I_RPT_YR,$A12,AD$11))&lt;&gt;$A12,"NA",IF(DATE(I_RPT_YR,$A12,AD$11)&gt;I_RPT_ED,"NA",IF(DATE($B$4,$A12,AD$11)&lt;$AL$3,"NE",IF(AND($AP$3&gt;0,DATE($B$4,$A12,AD$11)&gt;$AP$3),"NE",IF(NOT(ISERROR(MATCH(DATE($B$4,$A12,AD$11),L_HOLS,0))),"H",IF(INDEX(L_WKNDVAL,WEEKDAY(DATE($B$4,$A12,AD$11),1))=1,"WKND",INDEX(Table_owssvr[Attendance Employee],SUMPRODUCT(--(Table_owssvr[Agents Name]=I_RPT_EMP),--(Table_owssvr[From]&lt;=DATE($B$4,$A12,AD$11)),--(Table_owssvr[To]&gt;=DATE($B$4,$A12,AD$11)),ROW(Table_owssvr[Attendance Employee]))-ROW(Table_owssvr[#Headers])))))))),"")</f>
        <v>NA</v>
      </c>
      <c r="AE12" s="55" t="str">
        <f ca="1">IFERROR(IF(MONTH(DATE(I_RPT_YR,$A12,AE$11))&lt;&gt;$A12,"NA",IF(DATE(I_RPT_YR,$A12,AE$11)&gt;I_RPT_ED,"NA",IF(DATE($B$4,$A12,AE$11)&lt;$AL$3,"NE",IF(AND($AP$3&gt;0,DATE($B$4,$A12,AE$11)&gt;$AP$3),"NE",IF(NOT(ISERROR(MATCH(DATE($B$4,$A12,AE$11),L_HOLS,0))),"H",IF(INDEX(L_WKNDVAL,WEEKDAY(DATE($B$4,$A12,AE$11),1))=1,"WKND",INDEX(Table_owssvr[Attendance Employee],SUMPRODUCT(--(Table_owssvr[Agents Name]=I_RPT_EMP),--(Table_owssvr[From]&lt;=DATE($B$4,$A12,AE$11)),--(Table_owssvr[To]&gt;=DATE($B$4,$A12,AE$11)),ROW(Table_owssvr[Attendance Employee]))-ROW(Table_owssvr[#Headers])))))))),"")</f>
        <v>NA</v>
      </c>
      <c r="AF12" s="55" t="str">
        <f ca="1">IFERROR(IF(MONTH(DATE(I_RPT_YR,$A12,AF$11))&lt;&gt;$A12,"NA",IF(DATE(I_RPT_YR,$A12,AF$11)&gt;I_RPT_ED,"NA",IF(DATE($B$4,$A12,AF$11)&lt;$AL$3,"NE",IF(AND($AP$3&gt;0,DATE($B$4,$A12,AF$11)&gt;$AP$3),"NE",IF(NOT(ISERROR(MATCH(DATE($B$4,$A12,AF$11),L_HOLS,0))),"H",IF(INDEX(L_WKNDVAL,WEEKDAY(DATE($B$4,$A12,AF$11),1))=1,"WKND",INDEX(Table_owssvr[Attendance Employee],SUMPRODUCT(--(Table_owssvr[Agents Name]=I_RPT_EMP),--(Table_owssvr[From]&lt;=DATE($B$4,$A12,AF$11)),--(Table_owssvr[To]&gt;=DATE($B$4,$A12,AF$11)),ROW(Table_owssvr[Attendance Employee]))-ROW(Table_owssvr[#Headers])))))))),"")</f>
        <v>NA</v>
      </c>
      <c r="AG12" s="55" t="str">
        <f ca="1">IFERROR(IF(MONTH(DATE(I_RPT_YR,$A12,AG$11))&lt;&gt;$A12,"NA",IF(DATE(I_RPT_YR,$A12,AG$11)&gt;I_RPT_ED,"NA",IF(DATE($B$4,$A12,AG$11)&lt;$AL$3,"NE",IF(AND($AP$3&gt;0,DATE($B$4,$A12,AG$11)&gt;$AP$3),"NE",IF(NOT(ISERROR(MATCH(DATE($B$4,$A12,AG$11),L_HOLS,0))),"H",IF(INDEX(L_WKNDVAL,WEEKDAY(DATE($B$4,$A12,AG$11),1))=1,"WKND",INDEX(Table_owssvr[Attendance Employee],SUMPRODUCT(--(Table_owssvr[Agents Name]=I_RPT_EMP),--(Table_owssvr[From]&lt;=DATE($B$4,$A12,AG$11)),--(Table_owssvr[To]&gt;=DATE($B$4,$A12,AG$11)),ROW(Table_owssvr[Attendance Employee]))-ROW(Table_owssvr[#Headers])))))))),"")</f>
        <v>NA</v>
      </c>
      <c r="AH12" s="42"/>
      <c r="AI12" s="43"/>
      <c r="AJ12" s="56">
        <f ca="1">IF(OR(B12&gt;I_RPT_ED,AJ$11=""),"",COUNTIFS($C12:$AG12,AJ$11)*INDEX(T_LEAVETYPE[DAY VALUE],1))</f>
        <v>0</v>
      </c>
      <c r="AK12" s="56">
        <f ca="1">IF(OR($B12&gt;I_RPT_ED,AK$11=""),"",COUNTIFS($C12:$AG12,AK$11)*INDEX(T_LEAVETYPE[DAY VALUE],2))</f>
        <v>3</v>
      </c>
      <c r="AL12" s="56">
        <f ca="1">IF(OR($B12&gt;I_RPT_ED,AL$11=""),"",COUNTIFS($C12:$AG12,AL$11)*INDEX(T_LEAVETYPE[DAY VALUE],3))</f>
        <v>0</v>
      </c>
      <c r="AM12" s="56">
        <f ca="1">IF(OR($B12&gt;I_RPT_ED,AM$11=""),"",COUNTIFS($C12:$AG12,AM$11)*INDEX(T_LEAVETYPE[DAY VALUE],4))</f>
        <v>0</v>
      </c>
      <c r="AN12" s="56">
        <f ca="1">IF(OR($B12&gt;I_RPT_ED,AN$11=""),"",COUNTIFS($C12:$AG12,AN$11)*INDEX(T_LEAVETYPE[DAY VALUE],5))</f>
        <v>0</v>
      </c>
      <c r="AO12" s="57">
        <f t="shared" ref="AO12:AO23" ca="1" si="2">IF(B12&gt;I_RPT_ED,"",SUM(AJ12:AN12))</f>
        <v>3</v>
      </c>
      <c r="AP12" s="58">
        <f t="shared" ref="AP12:AP23" ca="1" si="3">IF(B12&gt;I_RPT_ED,"",MIN(I_RPT_ED,EOMONTH($B12,0))-B12+1-(COUNTIF($C12:$AG12,"NE")+COUNTIF($C12:$AG12,"H")+COUNTIF($C12:$AG12,"WKND"))-AO12)</f>
        <v>7</v>
      </c>
      <c r="AQ12" s="26"/>
    </row>
    <row r="13" spans="1:43" ht="24.95" customHeight="1" x14ac:dyDescent="0.25">
      <c r="A13" s="60">
        <v>2</v>
      </c>
      <c r="B13" s="63">
        <f t="shared" si="1"/>
        <v>42767</v>
      </c>
      <c r="C13" s="55" t="str">
        <f t="array" aca="1" ref="C13" ca="1">IFERROR(IF(MONTH(DATE(I_RPT_YR,$A13,C$11))&lt;&gt;$A13,"NA",IF(DATE(I_RPT_YR,$A13,C$11)&gt;I_RPT_ED,"NA",IF(DATE($B$4,$A13,C$11)&lt;$AL$3,"NE",IF(AND($AP$3&gt;0,DATE($B$4,$A13,C$11)&gt;$AP$3),"NE",IF(NOT(ISERROR(MATCH(DATE($B$4,$A13,C$11),L_HOLS,0))),"H",IF(INDEX(L_WKNDVAL,WEEKDAY(DATE($B$4,$A13,C$11),1))=1,"WKND",INDEX(T_LEAVE[LEAVE TYPE],SUMPRODUCT(--(T_LEAVE[EMPLOYEE NAME]=I_RPT_EMP),--(T_LEAVE[START DATE]&lt;=DATE($B$4,$A13,C$11)),--(T_LEAVE[END DATE]&gt;=DATE($B$4,$A13,C$11)),ROW(T_LEAVE[LEAVE TYPE]))-ROW(T_LEAVE[#Headers])))))))),"")</f>
        <v>NA</v>
      </c>
      <c r="D13" s="55" t="str">
        <f t="array" aca="1" ref="D13" ca="1">IFERROR(IF(MONTH(DATE(I_RPT_YR,$A13,D$11))&lt;&gt;$A13,"NA",IF(DATE(I_RPT_YR,$A13,D$11)&gt;I_RPT_ED,"NA",IF(DATE($B$4,$A13,D$11)&lt;$AL$3,"NE",IF(AND($AP$3&gt;0,DATE($B$4,$A13,D$11)&gt;$AP$3),"NE",IF(NOT(ISERROR(MATCH(DATE($B$4,$A13,D$11),L_HOLS,0))),"H",IF(INDEX(L_WKNDVAL,WEEKDAY(DATE($B$4,$A13,D$11),1))=1,"WKND",INDEX(T_LEAVE[LEAVE TYPE],SUMPRODUCT(--(T_LEAVE[EMPLOYEE NAME]=I_RPT_EMP),--(T_LEAVE[START DATE]&lt;=DATE($B$4,$A13,D$11)),--(T_LEAVE[END DATE]&gt;=DATE($B$4,$A13,D$11)),ROW(T_LEAVE[LEAVE TYPE]))-ROW(T_LEAVE[#Headers])))))))),"")</f>
        <v>NA</v>
      </c>
      <c r="E13" s="55" t="str">
        <f t="array" aca="1" ref="E13" ca="1">IFERROR(IF(MONTH(DATE(I_RPT_YR,$A13,E$11))&lt;&gt;$A13,"NA",IF(DATE(I_RPT_YR,$A13,E$11)&gt;I_RPT_ED,"NA",IF(DATE($B$4,$A13,E$11)&lt;$AL$3,"NE",IF(AND($AP$3&gt;0,DATE($B$4,$A13,E$11)&gt;$AP$3),"NE",IF(NOT(ISERROR(MATCH(DATE($B$4,$A13,E$11),L_HOLS,0))),"H",IF(INDEX(L_WKNDVAL,WEEKDAY(DATE($B$4,$A13,E$11),1))=1,"WKND",INDEX(T_LEAVE[LEAVE TYPE],SUMPRODUCT(--(T_LEAVE[EMPLOYEE NAME]=I_RPT_EMP),--(T_LEAVE[START DATE]&lt;=DATE($B$4,$A13,E$11)),--(T_LEAVE[END DATE]&gt;=DATE($B$4,$A13,E$11)),ROW(T_LEAVE[LEAVE TYPE]))-ROW(T_LEAVE[#Headers])))))))),"")</f>
        <v>NA</v>
      </c>
      <c r="F13" s="55" t="str">
        <f t="array" aca="1" ref="F13" ca="1">IFERROR(IF(MONTH(DATE(I_RPT_YR,$A13,F$11))&lt;&gt;$A13,"NA",IF(DATE(I_RPT_YR,$A13,F$11)&gt;I_RPT_ED,"NA",IF(DATE($B$4,$A13,F$11)&lt;$AL$3,"NE",IF(AND($AP$3&gt;0,DATE($B$4,$A13,F$11)&gt;$AP$3),"NE",IF(NOT(ISERROR(MATCH(DATE($B$4,$A13,F$11),L_HOLS,0))),"H",IF(INDEX(L_WKNDVAL,WEEKDAY(DATE($B$4,$A13,F$11),1))=1,"WKND",INDEX(T_LEAVE[LEAVE TYPE],SUMPRODUCT(--(T_LEAVE[EMPLOYEE NAME]=I_RPT_EMP),--(T_LEAVE[START DATE]&lt;=DATE($B$4,$A13,F$11)),--(T_LEAVE[END DATE]&gt;=DATE($B$4,$A13,F$11)),ROW(T_LEAVE[LEAVE TYPE]))-ROW(T_LEAVE[#Headers])))))))),"")</f>
        <v>NA</v>
      </c>
      <c r="G13" s="55" t="str">
        <f t="array" aca="1" ref="G13" ca="1">IFERROR(IF(MONTH(DATE(I_RPT_YR,$A13,G$11))&lt;&gt;$A13,"NA",IF(DATE(I_RPT_YR,$A13,G$11)&gt;I_RPT_ED,"NA",IF(DATE($B$4,$A13,G$11)&lt;$AL$3,"NE",IF(AND($AP$3&gt;0,DATE($B$4,$A13,G$11)&gt;$AP$3),"NE",IF(NOT(ISERROR(MATCH(DATE($B$4,$A13,G$11),L_HOLS,0))),"H",IF(INDEX(L_WKNDVAL,WEEKDAY(DATE($B$4,$A13,G$11),1))=1,"WKND",INDEX(T_LEAVE[LEAVE TYPE],SUMPRODUCT(--(T_LEAVE[EMPLOYEE NAME]=I_RPT_EMP),--(T_LEAVE[START DATE]&lt;=DATE($B$4,$A13,G$11)),--(T_LEAVE[END DATE]&gt;=DATE($B$4,$A13,G$11)),ROW(T_LEAVE[LEAVE TYPE]))-ROW(T_LEAVE[#Headers])))))))),"")</f>
        <v>NA</v>
      </c>
      <c r="H13" s="55" t="str">
        <f t="array" aca="1" ref="H13" ca="1">IFERROR(IF(MONTH(DATE(I_RPT_YR,$A13,H$11))&lt;&gt;$A13,"NA",IF(DATE(I_RPT_YR,$A13,H$11)&gt;I_RPT_ED,"NA",IF(DATE($B$4,$A13,H$11)&lt;$AL$3,"NE",IF(AND($AP$3&gt;0,DATE($B$4,$A13,H$11)&gt;$AP$3),"NE",IF(NOT(ISERROR(MATCH(DATE($B$4,$A13,H$11),L_HOLS,0))),"H",IF(INDEX(L_WKNDVAL,WEEKDAY(DATE($B$4,$A13,H$11),1))=1,"WKND",INDEX(T_LEAVE[LEAVE TYPE],SUMPRODUCT(--(T_LEAVE[EMPLOYEE NAME]=I_RPT_EMP),--(T_LEAVE[START DATE]&lt;=DATE($B$4,$A13,H$11)),--(T_LEAVE[END DATE]&gt;=DATE($B$4,$A13,H$11)),ROW(T_LEAVE[LEAVE TYPE]))-ROW(T_LEAVE[#Headers])))))))),"")</f>
        <v>NA</v>
      </c>
      <c r="I13" s="55" t="str">
        <f t="array" aca="1" ref="I13" ca="1">IFERROR(IF(MONTH(DATE(I_RPT_YR,$A13,I$11))&lt;&gt;$A13,"NA",IF(DATE(I_RPT_YR,$A13,I$11)&gt;I_RPT_ED,"NA",IF(DATE($B$4,$A13,I$11)&lt;$AL$3,"NE",IF(AND($AP$3&gt;0,DATE($B$4,$A13,I$11)&gt;$AP$3),"NE",IF(NOT(ISERROR(MATCH(DATE($B$4,$A13,I$11),L_HOLS,0))),"H",IF(INDEX(L_WKNDVAL,WEEKDAY(DATE($B$4,$A13,I$11),1))=1,"WKND",INDEX(T_LEAVE[LEAVE TYPE],SUMPRODUCT(--(T_LEAVE[EMPLOYEE NAME]=I_RPT_EMP),--(T_LEAVE[START DATE]&lt;=DATE($B$4,$A13,I$11)),--(T_LEAVE[END DATE]&gt;=DATE($B$4,$A13,I$11)),ROW(T_LEAVE[LEAVE TYPE]))-ROW(T_LEAVE[#Headers])))))))),"")</f>
        <v>NA</v>
      </c>
      <c r="J13" s="55" t="str">
        <f t="array" aca="1" ref="J13" ca="1">IFERROR(IF(MONTH(DATE(I_RPT_YR,$A13,J$11))&lt;&gt;$A13,"NA",IF(DATE(I_RPT_YR,$A13,J$11)&gt;I_RPT_ED,"NA",IF(DATE($B$4,$A13,J$11)&lt;$AL$3,"NE",IF(AND($AP$3&gt;0,DATE($B$4,$A13,J$11)&gt;$AP$3),"NE",IF(NOT(ISERROR(MATCH(DATE($B$4,$A13,J$11),L_HOLS,0))),"H",IF(INDEX(L_WKNDVAL,WEEKDAY(DATE($B$4,$A13,J$11),1))=1,"WKND",INDEX(T_LEAVE[LEAVE TYPE],SUMPRODUCT(--(T_LEAVE[EMPLOYEE NAME]=I_RPT_EMP),--(T_LEAVE[START DATE]&lt;=DATE($B$4,$A13,J$11)),--(T_LEAVE[END DATE]&gt;=DATE($B$4,$A13,J$11)),ROW(T_LEAVE[LEAVE TYPE]))-ROW(T_LEAVE[#Headers])))))))),"")</f>
        <v>NA</v>
      </c>
      <c r="K13" s="55" t="str">
        <f t="array" aca="1" ref="K13" ca="1">IFERROR(IF(MONTH(DATE(I_RPT_YR,$A13,K$11))&lt;&gt;$A13,"NA",IF(DATE(I_RPT_YR,$A13,K$11)&gt;I_RPT_ED,"NA",IF(DATE($B$4,$A13,K$11)&lt;$AL$3,"NE",IF(AND($AP$3&gt;0,DATE($B$4,$A13,K$11)&gt;$AP$3),"NE",IF(NOT(ISERROR(MATCH(DATE($B$4,$A13,K$11),L_HOLS,0))),"H",IF(INDEX(L_WKNDVAL,WEEKDAY(DATE($B$4,$A13,K$11),1))=1,"WKND",INDEX(T_LEAVE[LEAVE TYPE],SUMPRODUCT(--(T_LEAVE[EMPLOYEE NAME]=I_RPT_EMP),--(T_LEAVE[START DATE]&lt;=DATE($B$4,$A13,K$11)),--(T_LEAVE[END DATE]&gt;=DATE($B$4,$A13,K$11)),ROW(T_LEAVE[LEAVE TYPE]))-ROW(T_LEAVE[#Headers])))))))),"")</f>
        <v>NA</v>
      </c>
      <c r="L13" s="55" t="str">
        <f t="array" aca="1" ref="L13" ca="1">IFERROR(IF(MONTH(DATE(I_RPT_YR,$A13,L$11))&lt;&gt;$A13,"NA",IF(DATE(I_RPT_YR,$A13,L$11)&gt;I_RPT_ED,"NA",IF(DATE($B$4,$A13,L$11)&lt;$AL$3,"NE",IF(AND($AP$3&gt;0,DATE($B$4,$A13,L$11)&gt;$AP$3),"NE",IF(NOT(ISERROR(MATCH(DATE($B$4,$A13,L$11),L_HOLS,0))),"H",IF(INDEX(L_WKNDVAL,WEEKDAY(DATE($B$4,$A13,L$11),1))=1,"WKND",INDEX(T_LEAVE[LEAVE TYPE],SUMPRODUCT(--(T_LEAVE[EMPLOYEE NAME]=I_RPT_EMP),--(T_LEAVE[START DATE]&lt;=DATE($B$4,$A13,L$11)),--(T_LEAVE[END DATE]&gt;=DATE($B$4,$A13,L$11)),ROW(T_LEAVE[LEAVE TYPE]))-ROW(T_LEAVE[#Headers])))))))),"")</f>
        <v>NA</v>
      </c>
      <c r="M13" s="55" t="str">
        <f t="array" aca="1" ref="M13" ca="1">IFERROR(IF(MONTH(DATE(I_RPT_YR,$A13,M$11))&lt;&gt;$A13,"NA",IF(DATE(I_RPT_YR,$A13,M$11)&gt;I_RPT_ED,"NA",IF(DATE($B$4,$A13,M$11)&lt;$AL$3,"NE",IF(AND($AP$3&gt;0,DATE($B$4,$A13,M$11)&gt;$AP$3),"NE",IF(NOT(ISERROR(MATCH(DATE($B$4,$A13,M$11),L_HOLS,0))),"H",IF(INDEX(L_WKNDVAL,WEEKDAY(DATE($B$4,$A13,M$11),1))=1,"WKND",INDEX(T_LEAVE[LEAVE TYPE],SUMPRODUCT(--(T_LEAVE[EMPLOYEE NAME]=I_RPT_EMP),--(T_LEAVE[START DATE]&lt;=DATE($B$4,$A13,M$11)),--(T_LEAVE[END DATE]&gt;=DATE($B$4,$A13,M$11)),ROW(T_LEAVE[LEAVE TYPE]))-ROW(T_LEAVE[#Headers])))))))),"")</f>
        <v>NA</v>
      </c>
      <c r="N13" s="55" t="str">
        <f t="array" aca="1" ref="N13" ca="1">IFERROR(IF(MONTH(DATE(I_RPT_YR,$A13,N$11))&lt;&gt;$A13,"NA",IF(DATE(I_RPT_YR,$A13,N$11)&gt;I_RPT_ED,"NA",IF(DATE($B$4,$A13,N$11)&lt;$AL$3,"NE",IF(AND($AP$3&gt;0,DATE($B$4,$A13,N$11)&gt;$AP$3),"NE",IF(NOT(ISERROR(MATCH(DATE($B$4,$A13,N$11),L_HOLS,0))),"H",IF(INDEX(L_WKNDVAL,WEEKDAY(DATE($B$4,$A13,N$11),1))=1,"WKND",INDEX(T_LEAVE[LEAVE TYPE],SUMPRODUCT(--(T_LEAVE[EMPLOYEE NAME]=I_RPT_EMP),--(T_LEAVE[START DATE]&lt;=DATE($B$4,$A13,N$11)),--(T_LEAVE[END DATE]&gt;=DATE($B$4,$A13,N$11)),ROW(T_LEAVE[LEAVE TYPE]))-ROW(T_LEAVE[#Headers])))))))),"")</f>
        <v>NA</v>
      </c>
      <c r="O13" s="55" t="str">
        <f t="array" aca="1" ref="O13" ca="1">IFERROR(IF(MONTH(DATE(I_RPT_YR,$A13,O$11))&lt;&gt;$A13,"NA",IF(DATE(I_RPT_YR,$A13,O$11)&gt;I_RPT_ED,"NA",IF(DATE($B$4,$A13,O$11)&lt;$AL$3,"NE",IF(AND($AP$3&gt;0,DATE($B$4,$A13,O$11)&gt;$AP$3),"NE",IF(NOT(ISERROR(MATCH(DATE($B$4,$A13,O$11),L_HOLS,0))),"H",IF(INDEX(L_WKNDVAL,WEEKDAY(DATE($B$4,$A13,O$11),1))=1,"WKND",INDEX(T_LEAVE[LEAVE TYPE],SUMPRODUCT(--(T_LEAVE[EMPLOYEE NAME]=I_RPT_EMP),--(T_LEAVE[START DATE]&lt;=DATE($B$4,$A13,O$11)),--(T_LEAVE[END DATE]&gt;=DATE($B$4,$A13,O$11)),ROW(T_LEAVE[LEAVE TYPE]))-ROW(T_LEAVE[#Headers])))))))),"")</f>
        <v>NA</v>
      </c>
      <c r="P13" s="55" t="str">
        <f t="array" aca="1" ref="P13" ca="1">IFERROR(IF(MONTH(DATE(I_RPT_YR,$A13,P$11))&lt;&gt;$A13,"NA",IF(DATE(I_RPT_YR,$A13,P$11)&gt;I_RPT_ED,"NA",IF(DATE($B$4,$A13,P$11)&lt;$AL$3,"NE",IF(AND($AP$3&gt;0,DATE($B$4,$A13,P$11)&gt;$AP$3),"NE",IF(NOT(ISERROR(MATCH(DATE($B$4,$A13,P$11),L_HOLS,0))),"H",IF(INDEX(L_WKNDVAL,WEEKDAY(DATE($B$4,$A13,P$11),1))=1,"WKND",INDEX(T_LEAVE[LEAVE TYPE],SUMPRODUCT(--(T_LEAVE[EMPLOYEE NAME]=I_RPT_EMP),--(T_LEAVE[START DATE]&lt;=DATE($B$4,$A13,P$11)),--(T_LEAVE[END DATE]&gt;=DATE($B$4,$A13,P$11)),ROW(T_LEAVE[LEAVE TYPE]))-ROW(T_LEAVE[#Headers])))))))),"")</f>
        <v>NA</v>
      </c>
      <c r="Q13" s="55" t="str">
        <f t="array" aca="1" ref="Q13" ca="1">IFERROR(IF(MONTH(DATE(I_RPT_YR,$A13,Q$11))&lt;&gt;$A13,"NA",IF(DATE(I_RPT_YR,$A13,Q$11)&gt;I_RPT_ED,"NA",IF(DATE($B$4,$A13,Q$11)&lt;$AL$3,"NE",IF(AND($AP$3&gt;0,DATE($B$4,$A13,Q$11)&gt;$AP$3),"NE",IF(NOT(ISERROR(MATCH(DATE($B$4,$A13,Q$11),L_HOLS,0))),"H",IF(INDEX(L_WKNDVAL,WEEKDAY(DATE($B$4,$A13,Q$11),1))=1,"WKND",INDEX(T_LEAVE[LEAVE TYPE],SUMPRODUCT(--(T_LEAVE[EMPLOYEE NAME]=I_RPT_EMP),--(T_LEAVE[START DATE]&lt;=DATE($B$4,$A13,Q$11)),--(T_LEAVE[END DATE]&gt;=DATE($B$4,$A13,Q$11)),ROW(T_LEAVE[LEAVE TYPE]))-ROW(T_LEAVE[#Headers])))))))),"")</f>
        <v>NA</v>
      </c>
      <c r="R13" s="55" t="str">
        <f t="array" aca="1" ref="R13" ca="1">IFERROR(IF(MONTH(DATE(I_RPT_YR,$A13,R$11))&lt;&gt;$A13,"NA",IF(DATE(I_RPT_YR,$A13,R$11)&gt;I_RPT_ED,"NA",IF(DATE($B$4,$A13,R$11)&lt;$AL$3,"NE",IF(AND($AP$3&gt;0,DATE($B$4,$A13,R$11)&gt;$AP$3),"NE",IF(NOT(ISERROR(MATCH(DATE($B$4,$A13,R$11),L_HOLS,0))),"H",IF(INDEX(L_WKNDVAL,WEEKDAY(DATE($B$4,$A13,R$11),1))=1,"WKND",INDEX(T_LEAVE[LEAVE TYPE],SUMPRODUCT(--(T_LEAVE[EMPLOYEE NAME]=I_RPT_EMP),--(T_LEAVE[START DATE]&lt;=DATE($B$4,$A13,R$11)),--(T_LEAVE[END DATE]&gt;=DATE($B$4,$A13,R$11)),ROW(T_LEAVE[LEAVE TYPE]))-ROW(T_LEAVE[#Headers])))))))),"")</f>
        <v>NA</v>
      </c>
      <c r="S13" s="55" t="str">
        <f t="array" aca="1" ref="S13" ca="1">IFERROR(IF(MONTH(DATE(I_RPT_YR,$A13,S$11))&lt;&gt;$A13,"NA",IF(DATE(I_RPT_YR,$A13,S$11)&gt;I_RPT_ED,"NA",IF(DATE($B$4,$A13,S$11)&lt;$AL$3,"NE",IF(AND($AP$3&gt;0,DATE($B$4,$A13,S$11)&gt;$AP$3),"NE",IF(NOT(ISERROR(MATCH(DATE($B$4,$A13,S$11),L_HOLS,0))),"H",IF(INDEX(L_WKNDVAL,WEEKDAY(DATE($B$4,$A13,S$11),1))=1,"WKND",INDEX(T_LEAVE[LEAVE TYPE],SUMPRODUCT(--(T_LEAVE[EMPLOYEE NAME]=I_RPT_EMP),--(T_LEAVE[START DATE]&lt;=DATE($B$4,$A13,S$11)),--(T_LEAVE[END DATE]&gt;=DATE($B$4,$A13,S$11)),ROW(T_LEAVE[LEAVE TYPE]))-ROW(T_LEAVE[#Headers])))))))),"")</f>
        <v>NA</v>
      </c>
      <c r="T13" s="55" t="str">
        <f t="array" aca="1" ref="T13" ca="1">IFERROR(IF(MONTH(DATE(I_RPT_YR,$A13,T$11))&lt;&gt;$A13,"NA",IF(DATE(I_RPT_YR,$A13,T$11)&gt;I_RPT_ED,"NA",IF(DATE($B$4,$A13,T$11)&lt;$AL$3,"NE",IF(AND($AP$3&gt;0,DATE($B$4,$A13,T$11)&gt;$AP$3),"NE",IF(NOT(ISERROR(MATCH(DATE($B$4,$A13,T$11),L_HOLS,0))),"H",IF(INDEX(L_WKNDVAL,WEEKDAY(DATE($B$4,$A13,T$11),1))=1,"WKND",INDEX(T_LEAVE[LEAVE TYPE],SUMPRODUCT(--(T_LEAVE[EMPLOYEE NAME]=I_RPT_EMP),--(T_LEAVE[START DATE]&lt;=DATE($B$4,$A13,T$11)),--(T_LEAVE[END DATE]&gt;=DATE($B$4,$A13,T$11)),ROW(T_LEAVE[LEAVE TYPE]))-ROW(T_LEAVE[#Headers])))))))),"")</f>
        <v>NA</v>
      </c>
      <c r="U13" s="55" t="str">
        <f t="array" aca="1" ref="U13" ca="1">IFERROR(IF(MONTH(DATE(I_RPT_YR,$A13,U$11))&lt;&gt;$A13,"NA",IF(DATE(I_RPT_YR,$A13,U$11)&gt;I_RPT_ED,"NA",IF(DATE($B$4,$A13,U$11)&lt;$AL$3,"NE",IF(AND($AP$3&gt;0,DATE($B$4,$A13,U$11)&gt;$AP$3),"NE",IF(NOT(ISERROR(MATCH(DATE($B$4,$A13,U$11),L_HOLS,0))),"H",IF(INDEX(L_WKNDVAL,WEEKDAY(DATE($B$4,$A13,U$11),1))=1,"WKND",INDEX(T_LEAVE[LEAVE TYPE],SUMPRODUCT(--(T_LEAVE[EMPLOYEE NAME]=I_RPT_EMP),--(T_LEAVE[START DATE]&lt;=DATE($B$4,$A13,U$11)),--(T_LEAVE[END DATE]&gt;=DATE($B$4,$A13,U$11)),ROW(T_LEAVE[LEAVE TYPE]))-ROW(T_LEAVE[#Headers])))))))),"")</f>
        <v>NA</v>
      </c>
      <c r="V13" s="55" t="str">
        <f t="array" aca="1" ref="V13" ca="1">IFERROR(IF(MONTH(DATE(I_RPT_YR,$A13,V$11))&lt;&gt;$A13,"NA",IF(DATE(I_RPT_YR,$A13,V$11)&gt;I_RPT_ED,"NA",IF(DATE($B$4,$A13,V$11)&lt;$AL$3,"NE",IF(AND($AP$3&gt;0,DATE($B$4,$A13,V$11)&gt;$AP$3),"NE",IF(NOT(ISERROR(MATCH(DATE($B$4,$A13,V$11),L_HOLS,0))),"H",IF(INDEX(L_WKNDVAL,WEEKDAY(DATE($B$4,$A13,V$11),1))=1,"WKND",INDEX(T_LEAVE[LEAVE TYPE],SUMPRODUCT(--(T_LEAVE[EMPLOYEE NAME]=I_RPT_EMP),--(T_LEAVE[START DATE]&lt;=DATE($B$4,$A13,V$11)),--(T_LEAVE[END DATE]&gt;=DATE($B$4,$A13,V$11)),ROW(T_LEAVE[LEAVE TYPE]))-ROW(T_LEAVE[#Headers])))))))),"")</f>
        <v>NA</v>
      </c>
      <c r="W13" s="55" t="str">
        <f t="array" aca="1" ref="W13" ca="1">IFERROR(IF(MONTH(DATE(I_RPT_YR,$A13,W$11))&lt;&gt;$A13,"NA",IF(DATE(I_RPT_YR,$A13,W$11)&gt;I_RPT_ED,"NA",IF(DATE($B$4,$A13,W$11)&lt;$AL$3,"NE",IF(AND($AP$3&gt;0,DATE($B$4,$A13,W$11)&gt;$AP$3),"NE",IF(NOT(ISERROR(MATCH(DATE($B$4,$A13,W$11),L_HOLS,0))),"H",IF(INDEX(L_WKNDVAL,WEEKDAY(DATE($B$4,$A13,W$11),1))=1,"WKND",INDEX(T_LEAVE[LEAVE TYPE],SUMPRODUCT(--(T_LEAVE[EMPLOYEE NAME]=I_RPT_EMP),--(T_LEAVE[START DATE]&lt;=DATE($B$4,$A13,W$11)),--(T_LEAVE[END DATE]&gt;=DATE($B$4,$A13,W$11)),ROW(T_LEAVE[LEAVE TYPE]))-ROW(T_LEAVE[#Headers])))))))),"")</f>
        <v>NA</v>
      </c>
      <c r="X13" s="55" t="str">
        <f t="array" aca="1" ref="X13" ca="1">IFERROR(IF(MONTH(DATE(I_RPT_YR,$A13,X$11))&lt;&gt;$A13,"NA",IF(DATE(I_RPT_YR,$A13,X$11)&gt;I_RPT_ED,"NA",IF(DATE($B$4,$A13,X$11)&lt;$AL$3,"NE",IF(AND($AP$3&gt;0,DATE($B$4,$A13,X$11)&gt;$AP$3),"NE",IF(NOT(ISERROR(MATCH(DATE($B$4,$A13,X$11),L_HOLS,0))),"H",IF(INDEX(L_WKNDVAL,WEEKDAY(DATE($B$4,$A13,X$11),1))=1,"WKND",INDEX(T_LEAVE[LEAVE TYPE],SUMPRODUCT(--(T_LEAVE[EMPLOYEE NAME]=I_RPT_EMP),--(T_LEAVE[START DATE]&lt;=DATE($B$4,$A13,X$11)),--(T_LEAVE[END DATE]&gt;=DATE($B$4,$A13,X$11)),ROW(T_LEAVE[LEAVE TYPE]))-ROW(T_LEAVE[#Headers])))))))),"")</f>
        <v>NA</v>
      </c>
      <c r="Y13" s="55" t="str">
        <f t="array" aca="1" ref="Y13" ca="1">IFERROR(IF(MONTH(DATE(I_RPT_YR,$A13,Y$11))&lt;&gt;$A13,"NA",IF(DATE(I_RPT_YR,$A13,Y$11)&gt;I_RPT_ED,"NA",IF(DATE($B$4,$A13,Y$11)&lt;$AL$3,"NE",IF(AND($AP$3&gt;0,DATE($B$4,$A13,Y$11)&gt;$AP$3),"NE",IF(NOT(ISERROR(MATCH(DATE($B$4,$A13,Y$11),L_HOLS,0))),"H",IF(INDEX(L_WKNDVAL,WEEKDAY(DATE($B$4,$A13,Y$11),1))=1,"WKND",INDEX(T_LEAVE[LEAVE TYPE],SUMPRODUCT(--(T_LEAVE[EMPLOYEE NAME]=I_RPT_EMP),--(T_LEAVE[START DATE]&lt;=DATE($B$4,$A13,Y$11)),--(T_LEAVE[END DATE]&gt;=DATE($B$4,$A13,Y$11)),ROW(T_LEAVE[LEAVE TYPE]))-ROW(T_LEAVE[#Headers])))))))),"")</f>
        <v>NA</v>
      </c>
      <c r="Z13" s="55" t="str">
        <f t="array" aca="1" ref="Z13" ca="1">IFERROR(IF(MONTH(DATE(I_RPT_YR,$A13,Z$11))&lt;&gt;$A13,"NA",IF(DATE(I_RPT_YR,$A13,Z$11)&gt;I_RPT_ED,"NA",IF(DATE($B$4,$A13,Z$11)&lt;$AL$3,"NE",IF(AND($AP$3&gt;0,DATE($B$4,$A13,Z$11)&gt;$AP$3),"NE",IF(NOT(ISERROR(MATCH(DATE($B$4,$A13,Z$11),L_HOLS,0))),"H",IF(INDEX(L_WKNDVAL,WEEKDAY(DATE($B$4,$A13,Z$11),1))=1,"WKND",INDEX(T_LEAVE[LEAVE TYPE],SUMPRODUCT(--(T_LEAVE[EMPLOYEE NAME]=I_RPT_EMP),--(T_LEAVE[START DATE]&lt;=DATE($B$4,$A13,Z$11)),--(T_LEAVE[END DATE]&gt;=DATE($B$4,$A13,Z$11)),ROW(T_LEAVE[LEAVE TYPE]))-ROW(T_LEAVE[#Headers])))))))),"")</f>
        <v>NA</v>
      </c>
      <c r="AA13" s="55" t="str">
        <f t="array" aca="1" ref="AA13" ca="1">IFERROR(IF(MONTH(DATE(I_RPT_YR,$A13,AA$11))&lt;&gt;$A13,"NA",IF(DATE(I_RPT_YR,$A13,AA$11)&gt;I_RPT_ED,"NA",IF(DATE($B$4,$A13,AA$11)&lt;$AL$3,"NE",IF(AND($AP$3&gt;0,DATE($B$4,$A13,AA$11)&gt;$AP$3),"NE",IF(NOT(ISERROR(MATCH(DATE($B$4,$A13,AA$11),L_HOLS,0))),"H",IF(INDEX(L_WKNDVAL,WEEKDAY(DATE($B$4,$A13,AA$11),1))=1,"WKND",INDEX(T_LEAVE[LEAVE TYPE],SUMPRODUCT(--(T_LEAVE[EMPLOYEE NAME]=I_RPT_EMP),--(T_LEAVE[START DATE]&lt;=DATE($B$4,$A13,AA$11)),--(T_LEAVE[END DATE]&gt;=DATE($B$4,$A13,AA$11)),ROW(T_LEAVE[LEAVE TYPE]))-ROW(T_LEAVE[#Headers])))))))),"")</f>
        <v>NA</v>
      </c>
      <c r="AB13" s="55" t="str">
        <f t="array" aca="1" ref="AB13" ca="1">IFERROR(IF(MONTH(DATE(I_RPT_YR,$A13,AB$11))&lt;&gt;$A13,"NA",IF(DATE(I_RPT_YR,$A13,AB$11)&gt;I_RPT_ED,"NA",IF(DATE($B$4,$A13,AB$11)&lt;$AL$3,"NE",IF(AND($AP$3&gt;0,DATE($B$4,$A13,AB$11)&gt;$AP$3),"NE",IF(NOT(ISERROR(MATCH(DATE($B$4,$A13,AB$11),L_HOLS,0))),"H",IF(INDEX(L_WKNDVAL,WEEKDAY(DATE($B$4,$A13,AB$11),1))=1,"WKND",INDEX(T_LEAVE[LEAVE TYPE],SUMPRODUCT(--(T_LEAVE[EMPLOYEE NAME]=I_RPT_EMP),--(T_LEAVE[START DATE]&lt;=DATE($B$4,$A13,AB$11)),--(T_LEAVE[END DATE]&gt;=DATE($B$4,$A13,AB$11)),ROW(T_LEAVE[LEAVE TYPE]))-ROW(T_LEAVE[#Headers])))))))),"")</f>
        <v>NA</v>
      </c>
      <c r="AC13" s="55" t="str">
        <f t="array" aca="1" ref="AC13" ca="1">IFERROR(IF(MONTH(DATE(I_RPT_YR,$A13,AC$11))&lt;&gt;$A13,"NA",IF(DATE(I_RPT_YR,$A13,AC$11)&gt;I_RPT_ED,"NA",IF(DATE($B$4,$A13,AC$11)&lt;$AL$3,"NE",IF(AND($AP$3&gt;0,DATE($B$4,$A13,AC$11)&gt;$AP$3),"NE",IF(NOT(ISERROR(MATCH(DATE($B$4,$A13,AC$11),L_HOLS,0))),"H",IF(INDEX(L_WKNDVAL,WEEKDAY(DATE($B$4,$A13,AC$11),1))=1,"WKND",INDEX(T_LEAVE[LEAVE TYPE],SUMPRODUCT(--(T_LEAVE[EMPLOYEE NAME]=I_RPT_EMP),--(T_LEAVE[START DATE]&lt;=DATE($B$4,$A13,AC$11)),--(T_LEAVE[END DATE]&gt;=DATE($B$4,$A13,AC$11)),ROW(T_LEAVE[LEAVE TYPE]))-ROW(T_LEAVE[#Headers])))))))),"")</f>
        <v>NA</v>
      </c>
      <c r="AD13" s="55" t="str">
        <f t="array" aca="1" ref="AD13" ca="1">IFERROR(IF(MONTH(DATE(I_RPT_YR,$A13,AD$11))&lt;&gt;$A13,"NA",IF(DATE(I_RPT_YR,$A13,AD$11)&gt;I_RPT_ED,"NA",IF(DATE($B$4,$A13,AD$11)&lt;$AL$3,"NE",IF(AND($AP$3&gt;0,DATE($B$4,$A13,AD$11)&gt;$AP$3),"NE",IF(NOT(ISERROR(MATCH(DATE($B$4,$A13,AD$11),L_HOLS,0))),"H",IF(INDEX(L_WKNDVAL,WEEKDAY(DATE($B$4,$A13,AD$11),1))=1,"WKND",INDEX(T_LEAVE[LEAVE TYPE],SUMPRODUCT(--(T_LEAVE[EMPLOYEE NAME]=I_RPT_EMP),--(T_LEAVE[START DATE]&lt;=DATE($B$4,$A13,AD$11)),--(T_LEAVE[END DATE]&gt;=DATE($B$4,$A13,AD$11)),ROW(T_LEAVE[LEAVE TYPE]))-ROW(T_LEAVE[#Headers])))))))),"")</f>
        <v>NA</v>
      </c>
      <c r="AE13" s="55" t="str">
        <f t="array" ref="AE13">IFERROR(IF(MONTH(DATE(I_RPT_YR,$A13,AE$11))&lt;&gt;$A13,"NA",IF(DATE(I_RPT_YR,$A13,AE$11)&gt;I_RPT_ED,"NA",IF(DATE($B$4,$A13,AE$11)&lt;$AL$3,"NE",IF(AND($AP$3&gt;0,DATE($B$4,$A13,AE$11)&gt;$AP$3),"NE",IF(NOT(ISERROR(MATCH(DATE($B$4,$A13,AE$11),L_HOLS,0))),"H",IF(INDEX(L_WKNDVAL,WEEKDAY(DATE($B$4,$A13,AE$11),1))=1,"WKND",INDEX(T_LEAVE[LEAVE TYPE],SUMPRODUCT(--(T_LEAVE[EMPLOYEE NAME]=I_RPT_EMP),--(T_LEAVE[START DATE]&lt;=DATE($B$4,$A13,AE$11)),--(T_LEAVE[END DATE]&gt;=DATE($B$4,$A13,AE$11)),ROW(T_LEAVE[LEAVE TYPE]))-ROW(T_LEAVE[#Headers])))))))),"")</f>
        <v>NA</v>
      </c>
      <c r="AF13" s="55" t="str">
        <f t="array" ref="AF13">IFERROR(IF(MONTH(DATE(I_RPT_YR,$A13,AF$11))&lt;&gt;$A13,"NA",IF(DATE(I_RPT_YR,$A13,AF$11)&gt;I_RPT_ED,"NA",IF(DATE($B$4,$A13,AF$11)&lt;$AL$3,"NE",IF(AND($AP$3&gt;0,DATE($B$4,$A13,AF$11)&gt;$AP$3),"NE",IF(NOT(ISERROR(MATCH(DATE($B$4,$A13,AF$11),L_HOLS,0))),"H",IF(INDEX(L_WKNDVAL,WEEKDAY(DATE($B$4,$A13,AF$11),1))=1,"WKND",INDEX(T_LEAVE[LEAVE TYPE],SUMPRODUCT(--(T_LEAVE[EMPLOYEE NAME]=I_RPT_EMP),--(T_LEAVE[START DATE]&lt;=DATE($B$4,$A13,AF$11)),--(T_LEAVE[END DATE]&gt;=DATE($B$4,$A13,AF$11)),ROW(T_LEAVE[LEAVE TYPE]))-ROW(T_LEAVE[#Headers])))))))),"")</f>
        <v>NA</v>
      </c>
      <c r="AG13" s="55" t="str">
        <f t="array" ref="AG13">IFERROR(IF(MONTH(DATE(I_RPT_YR,$A13,AG$11))&lt;&gt;$A13,"NA",IF(DATE(I_RPT_YR,$A13,AG$11)&gt;I_RPT_ED,"NA",IF(DATE($B$4,$A13,AG$11)&lt;$AL$3,"NE",IF(AND($AP$3&gt;0,DATE($B$4,$A13,AG$11)&gt;$AP$3),"NE",IF(NOT(ISERROR(MATCH(DATE($B$4,$A13,AG$11),L_HOLS,0))),"H",IF(INDEX(L_WKNDVAL,WEEKDAY(DATE($B$4,$A13,AG$11),1))=1,"WKND",INDEX(T_LEAVE[LEAVE TYPE],SUMPRODUCT(--(T_LEAVE[EMPLOYEE NAME]=I_RPT_EMP),--(T_LEAVE[START DATE]&lt;=DATE($B$4,$A13,AG$11)),--(T_LEAVE[END DATE]&gt;=DATE($B$4,$A13,AG$11)),ROW(T_LEAVE[LEAVE TYPE]))-ROW(T_LEAVE[#Headers])))))))),"")</f>
        <v>NA</v>
      </c>
      <c r="AH13" s="42"/>
      <c r="AI13" s="43"/>
      <c r="AJ13" s="59" t="str">
        <f ca="1">IF(OR(B13&gt;I_RPT_ED,AJ$11=""),"",COUNTIFS($C13:$AG13,AJ$11)*INDEX(T_LEAVETYPE[DAY VALUE],1))</f>
        <v/>
      </c>
      <c r="AK13" s="59" t="str">
        <f ca="1">IF(OR($B13&gt;I_RPT_ED,AK$11=""),"",COUNTIFS($C13:$AG13,AK$11)*INDEX(T_LEAVETYPE[DAY VALUE],2))</f>
        <v/>
      </c>
      <c r="AL13" s="57" t="str">
        <f ca="1">IF(OR($B13&gt;I_RPT_ED,AL$11=""),"",COUNTIFS($C13:$AG13,AL$11)*INDEX(T_LEAVETYPE[DAY VALUE],3))</f>
        <v/>
      </c>
      <c r="AM13" s="57" t="str">
        <f ca="1">IF(OR($B13&gt;I_RPT_ED,AM$11=""),"",COUNTIFS($C13:$AG13,AM$11)*INDEX(T_LEAVETYPE[DAY VALUE],4))</f>
        <v/>
      </c>
      <c r="AN13" s="57" t="str">
        <f ca="1">IF(OR($B13&gt;I_RPT_ED,AN$11=""),"",COUNTIFS($C13:$AG13,AN$11)*INDEX(T_LEAVETYPE[DAY VALUE],5))</f>
        <v/>
      </c>
      <c r="AO13" s="57" t="str">
        <f t="shared" ca="1" si="2"/>
        <v/>
      </c>
      <c r="AP13" s="58" t="str">
        <f t="shared" ca="1" si="3"/>
        <v/>
      </c>
      <c r="AQ13" s="26"/>
    </row>
    <row r="14" spans="1:43" ht="24.95" customHeight="1" x14ac:dyDescent="0.25">
      <c r="A14" s="60">
        <v>3</v>
      </c>
      <c r="B14" s="63">
        <f t="shared" si="1"/>
        <v>42795</v>
      </c>
      <c r="C14" s="55" t="str">
        <f t="array" aca="1" ref="C14" ca="1">IFERROR(IF(MONTH(DATE(I_RPT_YR,$A14,C$11))&lt;&gt;$A14,"NA",IF(DATE(I_RPT_YR,$A14,C$11)&gt;I_RPT_ED,"NA",IF(DATE($B$4,$A14,C$11)&lt;$AL$3,"NE",IF(AND($AP$3&gt;0,DATE($B$4,$A14,C$11)&gt;$AP$3),"NE",IF(NOT(ISERROR(MATCH(DATE($B$4,$A14,C$11),L_HOLS,0))),"H",IF(INDEX(L_WKNDVAL,WEEKDAY(DATE($B$4,$A14,C$11),1))=1,"WKND",INDEX(T_LEAVE[LEAVE TYPE],SUMPRODUCT(--(T_LEAVE[EMPLOYEE NAME]=I_RPT_EMP),--(T_LEAVE[START DATE]&lt;=DATE($B$4,$A14,C$11)),--(T_LEAVE[END DATE]&gt;=DATE($B$4,$A14,C$11)),ROW(T_LEAVE[LEAVE TYPE]))-ROW(T_LEAVE[#Headers])))))))),"")</f>
        <v>NA</v>
      </c>
      <c r="D14" s="55" t="str">
        <f t="array" aca="1" ref="D14" ca="1">IFERROR(IF(MONTH(DATE(I_RPT_YR,$A14,D$11))&lt;&gt;$A14,"NA",IF(DATE(I_RPT_YR,$A14,D$11)&gt;I_RPT_ED,"NA",IF(DATE($B$4,$A14,D$11)&lt;$AL$3,"NE",IF(AND($AP$3&gt;0,DATE($B$4,$A14,D$11)&gt;$AP$3),"NE",IF(NOT(ISERROR(MATCH(DATE($B$4,$A14,D$11),L_HOLS,0))),"H",IF(INDEX(L_WKNDVAL,WEEKDAY(DATE($B$4,$A14,D$11),1))=1,"WKND",INDEX(T_LEAVE[LEAVE TYPE],SUMPRODUCT(--(T_LEAVE[EMPLOYEE NAME]=I_RPT_EMP),--(T_LEAVE[START DATE]&lt;=DATE($B$4,$A14,D$11)),--(T_LEAVE[END DATE]&gt;=DATE($B$4,$A14,D$11)),ROW(T_LEAVE[LEAVE TYPE]))-ROW(T_LEAVE[#Headers])))))))),"")</f>
        <v>NA</v>
      </c>
      <c r="E14" s="55" t="str">
        <f t="array" aca="1" ref="E14" ca="1">IFERROR(IF(MONTH(DATE(I_RPT_YR,$A14,E$11))&lt;&gt;$A14,"NA",IF(DATE(I_RPT_YR,$A14,E$11)&gt;I_RPT_ED,"NA",IF(DATE($B$4,$A14,E$11)&lt;$AL$3,"NE",IF(AND($AP$3&gt;0,DATE($B$4,$A14,E$11)&gt;$AP$3),"NE",IF(NOT(ISERROR(MATCH(DATE($B$4,$A14,E$11),L_HOLS,0))),"H",IF(INDEX(L_WKNDVAL,WEEKDAY(DATE($B$4,$A14,E$11),1))=1,"WKND",INDEX(T_LEAVE[LEAVE TYPE],SUMPRODUCT(--(T_LEAVE[EMPLOYEE NAME]=I_RPT_EMP),--(T_LEAVE[START DATE]&lt;=DATE($B$4,$A14,E$11)),--(T_LEAVE[END DATE]&gt;=DATE($B$4,$A14,E$11)),ROW(T_LEAVE[LEAVE TYPE]))-ROW(T_LEAVE[#Headers])))))))),"")</f>
        <v>NA</v>
      </c>
      <c r="F14" s="55" t="str">
        <f t="array" aca="1" ref="F14" ca="1">IFERROR(IF(MONTH(DATE(I_RPT_YR,$A14,F$11))&lt;&gt;$A14,"NA",IF(DATE(I_RPT_YR,$A14,F$11)&gt;I_RPT_ED,"NA",IF(DATE($B$4,$A14,F$11)&lt;$AL$3,"NE",IF(AND($AP$3&gt;0,DATE($B$4,$A14,F$11)&gt;$AP$3),"NE",IF(NOT(ISERROR(MATCH(DATE($B$4,$A14,F$11),L_HOLS,0))),"H",IF(INDEX(L_WKNDVAL,WEEKDAY(DATE($B$4,$A14,F$11),1))=1,"WKND",INDEX(T_LEAVE[LEAVE TYPE],SUMPRODUCT(--(T_LEAVE[EMPLOYEE NAME]=I_RPT_EMP),--(T_LEAVE[START DATE]&lt;=DATE($B$4,$A14,F$11)),--(T_LEAVE[END DATE]&gt;=DATE($B$4,$A14,F$11)),ROW(T_LEAVE[LEAVE TYPE]))-ROW(T_LEAVE[#Headers])))))))),"")</f>
        <v>NA</v>
      </c>
      <c r="G14" s="55" t="str">
        <f t="array" aca="1" ref="G14" ca="1">IFERROR(IF(MONTH(DATE(I_RPT_YR,$A14,G$11))&lt;&gt;$A14,"NA",IF(DATE(I_RPT_YR,$A14,G$11)&gt;I_RPT_ED,"NA",IF(DATE($B$4,$A14,G$11)&lt;$AL$3,"NE",IF(AND($AP$3&gt;0,DATE($B$4,$A14,G$11)&gt;$AP$3),"NE",IF(NOT(ISERROR(MATCH(DATE($B$4,$A14,G$11),L_HOLS,0))),"H",IF(INDEX(L_WKNDVAL,WEEKDAY(DATE($B$4,$A14,G$11),1))=1,"WKND",INDEX(T_LEAVE[LEAVE TYPE],SUMPRODUCT(--(T_LEAVE[EMPLOYEE NAME]=I_RPT_EMP),--(T_LEAVE[START DATE]&lt;=DATE($B$4,$A14,G$11)),--(T_LEAVE[END DATE]&gt;=DATE($B$4,$A14,G$11)),ROW(T_LEAVE[LEAVE TYPE]))-ROW(T_LEAVE[#Headers])))))))),"")</f>
        <v>NA</v>
      </c>
      <c r="H14" s="55" t="str">
        <f t="array" aca="1" ref="H14" ca="1">IFERROR(IF(MONTH(DATE(I_RPT_YR,$A14,H$11))&lt;&gt;$A14,"NA",IF(DATE(I_RPT_YR,$A14,H$11)&gt;I_RPT_ED,"NA",IF(DATE($B$4,$A14,H$11)&lt;$AL$3,"NE",IF(AND($AP$3&gt;0,DATE($B$4,$A14,H$11)&gt;$AP$3),"NE",IF(NOT(ISERROR(MATCH(DATE($B$4,$A14,H$11),L_HOLS,0))),"H",IF(INDEX(L_WKNDVAL,WEEKDAY(DATE($B$4,$A14,H$11),1))=1,"WKND",INDEX(T_LEAVE[LEAVE TYPE],SUMPRODUCT(--(T_LEAVE[EMPLOYEE NAME]=I_RPT_EMP),--(T_LEAVE[START DATE]&lt;=DATE($B$4,$A14,H$11)),--(T_LEAVE[END DATE]&gt;=DATE($B$4,$A14,H$11)),ROW(T_LEAVE[LEAVE TYPE]))-ROW(T_LEAVE[#Headers])))))))),"")</f>
        <v>NA</v>
      </c>
      <c r="I14" s="55" t="str">
        <f t="array" aca="1" ref="I14" ca="1">IFERROR(IF(MONTH(DATE(I_RPT_YR,$A14,I$11))&lt;&gt;$A14,"NA",IF(DATE(I_RPT_YR,$A14,I$11)&gt;I_RPT_ED,"NA",IF(DATE($B$4,$A14,I$11)&lt;$AL$3,"NE",IF(AND($AP$3&gt;0,DATE($B$4,$A14,I$11)&gt;$AP$3),"NE",IF(NOT(ISERROR(MATCH(DATE($B$4,$A14,I$11),L_HOLS,0))),"H",IF(INDEX(L_WKNDVAL,WEEKDAY(DATE($B$4,$A14,I$11),1))=1,"WKND",INDEX(T_LEAVE[LEAVE TYPE],SUMPRODUCT(--(T_LEAVE[EMPLOYEE NAME]=I_RPT_EMP),--(T_LEAVE[START DATE]&lt;=DATE($B$4,$A14,I$11)),--(T_LEAVE[END DATE]&gt;=DATE($B$4,$A14,I$11)),ROW(T_LEAVE[LEAVE TYPE]))-ROW(T_LEAVE[#Headers])))))))),"")</f>
        <v>NA</v>
      </c>
      <c r="J14" s="55" t="str">
        <f t="array" aca="1" ref="J14" ca="1">IFERROR(IF(MONTH(DATE(I_RPT_YR,$A14,J$11))&lt;&gt;$A14,"NA",IF(DATE(I_RPT_YR,$A14,J$11)&gt;I_RPT_ED,"NA",IF(DATE($B$4,$A14,J$11)&lt;$AL$3,"NE",IF(AND($AP$3&gt;0,DATE($B$4,$A14,J$11)&gt;$AP$3),"NE",IF(NOT(ISERROR(MATCH(DATE($B$4,$A14,J$11),L_HOLS,0))),"H",IF(INDEX(L_WKNDVAL,WEEKDAY(DATE($B$4,$A14,J$11),1))=1,"WKND",INDEX(T_LEAVE[LEAVE TYPE],SUMPRODUCT(--(T_LEAVE[EMPLOYEE NAME]=I_RPT_EMP),--(T_LEAVE[START DATE]&lt;=DATE($B$4,$A14,J$11)),--(T_LEAVE[END DATE]&gt;=DATE($B$4,$A14,J$11)),ROW(T_LEAVE[LEAVE TYPE]))-ROW(T_LEAVE[#Headers])))))))),"")</f>
        <v>NA</v>
      </c>
      <c r="K14" s="55" t="str">
        <f t="array" aca="1" ref="K14" ca="1">IFERROR(IF(MONTH(DATE(I_RPT_YR,$A14,K$11))&lt;&gt;$A14,"NA",IF(DATE(I_RPT_YR,$A14,K$11)&gt;I_RPT_ED,"NA",IF(DATE($B$4,$A14,K$11)&lt;$AL$3,"NE",IF(AND($AP$3&gt;0,DATE($B$4,$A14,K$11)&gt;$AP$3),"NE",IF(NOT(ISERROR(MATCH(DATE($B$4,$A14,K$11),L_HOLS,0))),"H",IF(INDEX(L_WKNDVAL,WEEKDAY(DATE($B$4,$A14,K$11),1))=1,"WKND",INDEX(T_LEAVE[LEAVE TYPE],SUMPRODUCT(--(T_LEAVE[EMPLOYEE NAME]=I_RPT_EMP),--(T_LEAVE[START DATE]&lt;=DATE($B$4,$A14,K$11)),--(T_LEAVE[END DATE]&gt;=DATE($B$4,$A14,K$11)),ROW(T_LEAVE[LEAVE TYPE]))-ROW(T_LEAVE[#Headers])))))))),"")</f>
        <v>NA</v>
      </c>
      <c r="L14" s="55" t="str">
        <f t="array" aca="1" ref="L14" ca="1">IFERROR(IF(MONTH(DATE(I_RPT_YR,$A14,L$11))&lt;&gt;$A14,"NA",IF(DATE(I_RPT_YR,$A14,L$11)&gt;I_RPT_ED,"NA",IF(DATE($B$4,$A14,L$11)&lt;$AL$3,"NE",IF(AND($AP$3&gt;0,DATE($B$4,$A14,L$11)&gt;$AP$3),"NE",IF(NOT(ISERROR(MATCH(DATE($B$4,$A14,L$11),L_HOLS,0))),"H",IF(INDEX(L_WKNDVAL,WEEKDAY(DATE($B$4,$A14,L$11),1))=1,"WKND",INDEX(T_LEAVE[LEAVE TYPE],SUMPRODUCT(--(T_LEAVE[EMPLOYEE NAME]=I_RPT_EMP),--(T_LEAVE[START DATE]&lt;=DATE($B$4,$A14,L$11)),--(T_LEAVE[END DATE]&gt;=DATE($B$4,$A14,L$11)),ROW(T_LEAVE[LEAVE TYPE]))-ROW(T_LEAVE[#Headers])))))))),"")</f>
        <v>NA</v>
      </c>
      <c r="M14" s="55" t="str">
        <f t="array" aca="1" ref="M14" ca="1">IFERROR(IF(MONTH(DATE(I_RPT_YR,$A14,M$11))&lt;&gt;$A14,"NA",IF(DATE(I_RPT_YR,$A14,M$11)&gt;I_RPT_ED,"NA",IF(DATE($B$4,$A14,M$11)&lt;$AL$3,"NE",IF(AND($AP$3&gt;0,DATE($B$4,$A14,M$11)&gt;$AP$3),"NE",IF(NOT(ISERROR(MATCH(DATE($B$4,$A14,M$11),L_HOLS,0))),"H",IF(INDEX(L_WKNDVAL,WEEKDAY(DATE($B$4,$A14,M$11),1))=1,"WKND",INDEX(T_LEAVE[LEAVE TYPE],SUMPRODUCT(--(T_LEAVE[EMPLOYEE NAME]=I_RPT_EMP),--(T_LEAVE[START DATE]&lt;=DATE($B$4,$A14,M$11)),--(T_LEAVE[END DATE]&gt;=DATE($B$4,$A14,M$11)),ROW(T_LEAVE[LEAVE TYPE]))-ROW(T_LEAVE[#Headers])))))))),"")</f>
        <v>NA</v>
      </c>
      <c r="N14" s="55" t="str">
        <f t="array" aca="1" ref="N14" ca="1">IFERROR(IF(MONTH(DATE(I_RPT_YR,$A14,N$11))&lt;&gt;$A14,"NA",IF(DATE(I_RPT_YR,$A14,N$11)&gt;I_RPT_ED,"NA",IF(DATE($B$4,$A14,N$11)&lt;$AL$3,"NE",IF(AND($AP$3&gt;0,DATE($B$4,$A14,N$11)&gt;$AP$3),"NE",IF(NOT(ISERROR(MATCH(DATE($B$4,$A14,N$11),L_HOLS,0))),"H",IF(INDEX(L_WKNDVAL,WEEKDAY(DATE($B$4,$A14,N$11),1))=1,"WKND",INDEX(T_LEAVE[LEAVE TYPE],SUMPRODUCT(--(T_LEAVE[EMPLOYEE NAME]=I_RPT_EMP),--(T_LEAVE[START DATE]&lt;=DATE($B$4,$A14,N$11)),--(T_LEAVE[END DATE]&gt;=DATE($B$4,$A14,N$11)),ROW(T_LEAVE[LEAVE TYPE]))-ROW(T_LEAVE[#Headers])))))))),"")</f>
        <v>NA</v>
      </c>
      <c r="O14" s="55" t="str">
        <f t="array" aca="1" ref="O14" ca="1">IFERROR(IF(MONTH(DATE(I_RPT_YR,$A14,O$11))&lt;&gt;$A14,"NA",IF(DATE(I_RPT_YR,$A14,O$11)&gt;I_RPT_ED,"NA",IF(DATE($B$4,$A14,O$11)&lt;$AL$3,"NE",IF(AND($AP$3&gt;0,DATE($B$4,$A14,O$11)&gt;$AP$3),"NE",IF(NOT(ISERROR(MATCH(DATE($B$4,$A14,O$11),L_HOLS,0))),"H",IF(INDEX(L_WKNDVAL,WEEKDAY(DATE($B$4,$A14,O$11),1))=1,"WKND",INDEX(T_LEAVE[LEAVE TYPE],SUMPRODUCT(--(T_LEAVE[EMPLOYEE NAME]=I_RPT_EMP),--(T_LEAVE[START DATE]&lt;=DATE($B$4,$A14,O$11)),--(T_LEAVE[END DATE]&gt;=DATE($B$4,$A14,O$11)),ROW(T_LEAVE[LEAVE TYPE]))-ROW(T_LEAVE[#Headers])))))))),"")</f>
        <v>NA</v>
      </c>
      <c r="P14" s="55" t="str">
        <f t="array" aca="1" ref="P14" ca="1">IFERROR(IF(MONTH(DATE(I_RPT_YR,$A14,P$11))&lt;&gt;$A14,"NA",IF(DATE(I_RPT_YR,$A14,P$11)&gt;I_RPT_ED,"NA",IF(DATE($B$4,$A14,P$11)&lt;$AL$3,"NE",IF(AND($AP$3&gt;0,DATE($B$4,$A14,P$11)&gt;$AP$3),"NE",IF(NOT(ISERROR(MATCH(DATE($B$4,$A14,P$11),L_HOLS,0))),"H",IF(INDEX(L_WKNDVAL,WEEKDAY(DATE($B$4,$A14,P$11),1))=1,"WKND",INDEX(T_LEAVE[LEAVE TYPE],SUMPRODUCT(--(T_LEAVE[EMPLOYEE NAME]=I_RPT_EMP),--(T_LEAVE[START DATE]&lt;=DATE($B$4,$A14,P$11)),--(T_LEAVE[END DATE]&gt;=DATE($B$4,$A14,P$11)),ROW(T_LEAVE[LEAVE TYPE]))-ROW(T_LEAVE[#Headers])))))))),"")</f>
        <v>NA</v>
      </c>
      <c r="Q14" s="55" t="str">
        <f t="array" aca="1" ref="Q14" ca="1">IFERROR(IF(MONTH(DATE(I_RPT_YR,$A14,Q$11))&lt;&gt;$A14,"NA",IF(DATE(I_RPT_YR,$A14,Q$11)&gt;I_RPT_ED,"NA",IF(DATE($B$4,$A14,Q$11)&lt;$AL$3,"NE",IF(AND($AP$3&gt;0,DATE($B$4,$A14,Q$11)&gt;$AP$3),"NE",IF(NOT(ISERROR(MATCH(DATE($B$4,$A14,Q$11),L_HOLS,0))),"H",IF(INDEX(L_WKNDVAL,WEEKDAY(DATE($B$4,$A14,Q$11),1))=1,"WKND",INDEX(T_LEAVE[LEAVE TYPE],SUMPRODUCT(--(T_LEAVE[EMPLOYEE NAME]=I_RPT_EMP),--(T_LEAVE[START DATE]&lt;=DATE($B$4,$A14,Q$11)),--(T_LEAVE[END DATE]&gt;=DATE($B$4,$A14,Q$11)),ROW(T_LEAVE[LEAVE TYPE]))-ROW(T_LEAVE[#Headers])))))))),"")</f>
        <v>NA</v>
      </c>
      <c r="R14" s="55" t="str">
        <f t="array" aca="1" ref="R14" ca="1">IFERROR(IF(MONTH(DATE(I_RPT_YR,$A14,R$11))&lt;&gt;$A14,"NA",IF(DATE(I_RPT_YR,$A14,R$11)&gt;I_RPT_ED,"NA",IF(DATE($B$4,$A14,R$11)&lt;$AL$3,"NE",IF(AND($AP$3&gt;0,DATE($B$4,$A14,R$11)&gt;$AP$3),"NE",IF(NOT(ISERROR(MATCH(DATE($B$4,$A14,R$11),L_HOLS,0))),"H",IF(INDEX(L_WKNDVAL,WEEKDAY(DATE($B$4,$A14,R$11),1))=1,"WKND",INDEX(T_LEAVE[LEAVE TYPE],SUMPRODUCT(--(T_LEAVE[EMPLOYEE NAME]=I_RPT_EMP),--(T_LEAVE[START DATE]&lt;=DATE($B$4,$A14,R$11)),--(T_LEAVE[END DATE]&gt;=DATE($B$4,$A14,R$11)),ROW(T_LEAVE[LEAVE TYPE]))-ROW(T_LEAVE[#Headers])))))))),"")</f>
        <v>NA</v>
      </c>
      <c r="S14" s="55" t="str">
        <f t="array" aca="1" ref="S14" ca="1">IFERROR(IF(MONTH(DATE(I_RPT_YR,$A14,S$11))&lt;&gt;$A14,"NA",IF(DATE(I_RPT_YR,$A14,S$11)&gt;I_RPT_ED,"NA",IF(DATE($B$4,$A14,S$11)&lt;$AL$3,"NE",IF(AND($AP$3&gt;0,DATE($B$4,$A14,S$11)&gt;$AP$3),"NE",IF(NOT(ISERROR(MATCH(DATE($B$4,$A14,S$11),L_HOLS,0))),"H",IF(INDEX(L_WKNDVAL,WEEKDAY(DATE($B$4,$A14,S$11),1))=1,"WKND",INDEX(T_LEAVE[LEAVE TYPE],SUMPRODUCT(--(T_LEAVE[EMPLOYEE NAME]=I_RPT_EMP),--(T_LEAVE[START DATE]&lt;=DATE($B$4,$A14,S$11)),--(T_LEAVE[END DATE]&gt;=DATE($B$4,$A14,S$11)),ROW(T_LEAVE[LEAVE TYPE]))-ROW(T_LEAVE[#Headers])))))))),"")</f>
        <v>NA</v>
      </c>
      <c r="T14" s="55" t="str">
        <f t="array" aca="1" ref="T14" ca="1">IFERROR(IF(MONTH(DATE(I_RPT_YR,$A14,T$11))&lt;&gt;$A14,"NA",IF(DATE(I_RPT_YR,$A14,T$11)&gt;I_RPT_ED,"NA",IF(DATE($B$4,$A14,T$11)&lt;$AL$3,"NE",IF(AND($AP$3&gt;0,DATE($B$4,$A14,T$11)&gt;$AP$3),"NE",IF(NOT(ISERROR(MATCH(DATE($B$4,$A14,T$11),L_HOLS,0))),"H",IF(INDEX(L_WKNDVAL,WEEKDAY(DATE($B$4,$A14,T$11),1))=1,"WKND",INDEX(T_LEAVE[LEAVE TYPE],SUMPRODUCT(--(T_LEAVE[EMPLOYEE NAME]=I_RPT_EMP),--(T_LEAVE[START DATE]&lt;=DATE($B$4,$A14,T$11)),--(T_LEAVE[END DATE]&gt;=DATE($B$4,$A14,T$11)),ROW(T_LEAVE[LEAVE TYPE]))-ROW(T_LEAVE[#Headers])))))))),"")</f>
        <v>NA</v>
      </c>
      <c r="U14" s="55" t="str">
        <f t="array" aca="1" ref="U14" ca="1">IFERROR(IF(MONTH(DATE(I_RPT_YR,$A14,U$11))&lt;&gt;$A14,"NA",IF(DATE(I_RPT_YR,$A14,U$11)&gt;I_RPT_ED,"NA",IF(DATE($B$4,$A14,U$11)&lt;$AL$3,"NE",IF(AND($AP$3&gt;0,DATE($B$4,$A14,U$11)&gt;$AP$3),"NE",IF(NOT(ISERROR(MATCH(DATE($B$4,$A14,U$11),L_HOLS,0))),"H",IF(INDEX(L_WKNDVAL,WEEKDAY(DATE($B$4,$A14,U$11),1))=1,"WKND",INDEX(T_LEAVE[LEAVE TYPE],SUMPRODUCT(--(T_LEAVE[EMPLOYEE NAME]=I_RPT_EMP),--(T_LEAVE[START DATE]&lt;=DATE($B$4,$A14,U$11)),--(T_LEAVE[END DATE]&gt;=DATE($B$4,$A14,U$11)),ROW(T_LEAVE[LEAVE TYPE]))-ROW(T_LEAVE[#Headers])))))))),"")</f>
        <v>NA</v>
      </c>
      <c r="V14" s="55" t="str">
        <f t="array" aca="1" ref="V14" ca="1">IFERROR(IF(MONTH(DATE(I_RPT_YR,$A14,V$11))&lt;&gt;$A14,"NA",IF(DATE(I_RPT_YR,$A14,V$11)&gt;I_RPT_ED,"NA",IF(DATE($B$4,$A14,V$11)&lt;$AL$3,"NE",IF(AND($AP$3&gt;0,DATE($B$4,$A14,V$11)&gt;$AP$3),"NE",IF(NOT(ISERROR(MATCH(DATE($B$4,$A14,V$11),L_HOLS,0))),"H",IF(INDEX(L_WKNDVAL,WEEKDAY(DATE($B$4,$A14,V$11),1))=1,"WKND",INDEX(T_LEAVE[LEAVE TYPE],SUMPRODUCT(--(T_LEAVE[EMPLOYEE NAME]=I_RPT_EMP),--(T_LEAVE[START DATE]&lt;=DATE($B$4,$A14,V$11)),--(T_LEAVE[END DATE]&gt;=DATE($B$4,$A14,V$11)),ROW(T_LEAVE[LEAVE TYPE]))-ROW(T_LEAVE[#Headers])))))))),"")</f>
        <v>NA</v>
      </c>
      <c r="W14" s="55" t="str">
        <f t="array" aca="1" ref="W14" ca="1">IFERROR(IF(MONTH(DATE(I_RPT_YR,$A14,W$11))&lt;&gt;$A14,"NA",IF(DATE(I_RPT_YR,$A14,W$11)&gt;I_RPT_ED,"NA",IF(DATE($B$4,$A14,W$11)&lt;$AL$3,"NE",IF(AND($AP$3&gt;0,DATE($B$4,$A14,W$11)&gt;$AP$3),"NE",IF(NOT(ISERROR(MATCH(DATE($B$4,$A14,W$11),L_HOLS,0))),"H",IF(INDEX(L_WKNDVAL,WEEKDAY(DATE($B$4,$A14,W$11),1))=1,"WKND",INDEX(T_LEAVE[LEAVE TYPE],SUMPRODUCT(--(T_LEAVE[EMPLOYEE NAME]=I_RPT_EMP),--(T_LEAVE[START DATE]&lt;=DATE($B$4,$A14,W$11)),--(T_LEAVE[END DATE]&gt;=DATE($B$4,$A14,W$11)),ROW(T_LEAVE[LEAVE TYPE]))-ROW(T_LEAVE[#Headers])))))))),"")</f>
        <v>NA</v>
      </c>
      <c r="X14" s="55" t="str">
        <f t="array" aca="1" ref="X14" ca="1">IFERROR(IF(MONTH(DATE(I_RPT_YR,$A14,X$11))&lt;&gt;$A14,"NA",IF(DATE(I_RPT_YR,$A14,X$11)&gt;I_RPT_ED,"NA",IF(DATE($B$4,$A14,X$11)&lt;$AL$3,"NE",IF(AND($AP$3&gt;0,DATE($B$4,$A14,X$11)&gt;$AP$3),"NE",IF(NOT(ISERROR(MATCH(DATE($B$4,$A14,X$11),L_HOLS,0))),"H",IF(INDEX(L_WKNDVAL,WEEKDAY(DATE($B$4,$A14,X$11),1))=1,"WKND",INDEX(T_LEAVE[LEAVE TYPE],SUMPRODUCT(--(T_LEAVE[EMPLOYEE NAME]=I_RPT_EMP),--(T_LEAVE[START DATE]&lt;=DATE($B$4,$A14,X$11)),--(T_LEAVE[END DATE]&gt;=DATE($B$4,$A14,X$11)),ROW(T_LEAVE[LEAVE TYPE]))-ROW(T_LEAVE[#Headers])))))))),"")</f>
        <v>NA</v>
      </c>
      <c r="Y14" s="55" t="str">
        <f t="array" aca="1" ref="Y14" ca="1">IFERROR(IF(MONTH(DATE(I_RPT_YR,$A14,Y$11))&lt;&gt;$A14,"NA",IF(DATE(I_RPT_YR,$A14,Y$11)&gt;I_RPT_ED,"NA",IF(DATE($B$4,$A14,Y$11)&lt;$AL$3,"NE",IF(AND($AP$3&gt;0,DATE($B$4,$A14,Y$11)&gt;$AP$3),"NE",IF(NOT(ISERROR(MATCH(DATE($B$4,$A14,Y$11),L_HOLS,0))),"H",IF(INDEX(L_WKNDVAL,WEEKDAY(DATE($B$4,$A14,Y$11),1))=1,"WKND",INDEX(T_LEAVE[LEAVE TYPE],SUMPRODUCT(--(T_LEAVE[EMPLOYEE NAME]=I_RPT_EMP),--(T_LEAVE[START DATE]&lt;=DATE($B$4,$A14,Y$11)),--(T_LEAVE[END DATE]&gt;=DATE($B$4,$A14,Y$11)),ROW(T_LEAVE[LEAVE TYPE]))-ROW(T_LEAVE[#Headers])))))))),"")</f>
        <v>NA</v>
      </c>
      <c r="Z14" s="55" t="str">
        <f t="array" aca="1" ref="Z14" ca="1">IFERROR(IF(MONTH(DATE(I_RPT_YR,$A14,Z$11))&lt;&gt;$A14,"NA",IF(DATE(I_RPT_YR,$A14,Z$11)&gt;I_RPT_ED,"NA",IF(DATE($B$4,$A14,Z$11)&lt;$AL$3,"NE",IF(AND($AP$3&gt;0,DATE($B$4,$A14,Z$11)&gt;$AP$3),"NE",IF(NOT(ISERROR(MATCH(DATE($B$4,$A14,Z$11),L_HOLS,0))),"H",IF(INDEX(L_WKNDVAL,WEEKDAY(DATE($B$4,$A14,Z$11),1))=1,"WKND",INDEX(T_LEAVE[LEAVE TYPE],SUMPRODUCT(--(T_LEAVE[EMPLOYEE NAME]=I_RPT_EMP),--(T_LEAVE[START DATE]&lt;=DATE($B$4,$A14,Z$11)),--(T_LEAVE[END DATE]&gt;=DATE($B$4,$A14,Z$11)),ROW(T_LEAVE[LEAVE TYPE]))-ROW(T_LEAVE[#Headers])))))))),"")</f>
        <v>NA</v>
      </c>
      <c r="AA14" s="55" t="str">
        <f t="array" aca="1" ref="AA14" ca="1">IFERROR(IF(MONTH(DATE(I_RPT_YR,$A14,AA$11))&lt;&gt;$A14,"NA",IF(DATE(I_RPT_YR,$A14,AA$11)&gt;I_RPT_ED,"NA",IF(DATE($B$4,$A14,AA$11)&lt;$AL$3,"NE",IF(AND($AP$3&gt;0,DATE($B$4,$A14,AA$11)&gt;$AP$3),"NE",IF(NOT(ISERROR(MATCH(DATE($B$4,$A14,AA$11),L_HOLS,0))),"H",IF(INDEX(L_WKNDVAL,WEEKDAY(DATE($B$4,$A14,AA$11),1))=1,"WKND",INDEX(T_LEAVE[LEAVE TYPE],SUMPRODUCT(--(T_LEAVE[EMPLOYEE NAME]=I_RPT_EMP),--(T_LEAVE[START DATE]&lt;=DATE($B$4,$A14,AA$11)),--(T_LEAVE[END DATE]&gt;=DATE($B$4,$A14,AA$11)),ROW(T_LEAVE[LEAVE TYPE]))-ROW(T_LEAVE[#Headers])))))))),"")</f>
        <v>NA</v>
      </c>
      <c r="AB14" s="55" t="str">
        <f t="array" aca="1" ref="AB14" ca="1">IFERROR(IF(MONTH(DATE(I_RPT_YR,$A14,AB$11))&lt;&gt;$A14,"NA",IF(DATE(I_RPT_YR,$A14,AB$11)&gt;I_RPT_ED,"NA",IF(DATE($B$4,$A14,AB$11)&lt;$AL$3,"NE",IF(AND($AP$3&gt;0,DATE($B$4,$A14,AB$11)&gt;$AP$3),"NE",IF(NOT(ISERROR(MATCH(DATE($B$4,$A14,AB$11),L_HOLS,0))),"H",IF(INDEX(L_WKNDVAL,WEEKDAY(DATE($B$4,$A14,AB$11),1))=1,"WKND",INDEX(T_LEAVE[LEAVE TYPE],SUMPRODUCT(--(T_LEAVE[EMPLOYEE NAME]=I_RPT_EMP),--(T_LEAVE[START DATE]&lt;=DATE($B$4,$A14,AB$11)),--(T_LEAVE[END DATE]&gt;=DATE($B$4,$A14,AB$11)),ROW(T_LEAVE[LEAVE TYPE]))-ROW(T_LEAVE[#Headers])))))))),"")</f>
        <v>NA</v>
      </c>
      <c r="AC14" s="55" t="str">
        <f t="array" aca="1" ref="AC14" ca="1">IFERROR(IF(MONTH(DATE(I_RPT_YR,$A14,AC$11))&lt;&gt;$A14,"NA",IF(DATE(I_RPT_YR,$A14,AC$11)&gt;I_RPT_ED,"NA",IF(DATE($B$4,$A14,AC$11)&lt;$AL$3,"NE",IF(AND($AP$3&gt;0,DATE($B$4,$A14,AC$11)&gt;$AP$3),"NE",IF(NOT(ISERROR(MATCH(DATE($B$4,$A14,AC$11),L_HOLS,0))),"H",IF(INDEX(L_WKNDVAL,WEEKDAY(DATE($B$4,$A14,AC$11),1))=1,"WKND",INDEX(T_LEAVE[LEAVE TYPE],SUMPRODUCT(--(T_LEAVE[EMPLOYEE NAME]=I_RPT_EMP),--(T_LEAVE[START DATE]&lt;=DATE($B$4,$A14,AC$11)),--(T_LEAVE[END DATE]&gt;=DATE($B$4,$A14,AC$11)),ROW(T_LEAVE[LEAVE TYPE]))-ROW(T_LEAVE[#Headers])))))))),"")</f>
        <v>NA</v>
      </c>
      <c r="AD14" s="55" t="str">
        <f t="array" aca="1" ref="AD14" ca="1">IFERROR(IF(MONTH(DATE(I_RPT_YR,$A14,AD$11))&lt;&gt;$A14,"NA",IF(DATE(I_RPT_YR,$A14,AD$11)&gt;I_RPT_ED,"NA",IF(DATE($B$4,$A14,AD$11)&lt;$AL$3,"NE",IF(AND($AP$3&gt;0,DATE($B$4,$A14,AD$11)&gt;$AP$3),"NE",IF(NOT(ISERROR(MATCH(DATE($B$4,$A14,AD$11),L_HOLS,0))),"H",IF(INDEX(L_WKNDVAL,WEEKDAY(DATE($B$4,$A14,AD$11),1))=1,"WKND",INDEX(T_LEAVE[LEAVE TYPE],SUMPRODUCT(--(T_LEAVE[EMPLOYEE NAME]=I_RPT_EMP),--(T_LEAVE[START DATE]&lt;=DATE($B$4,$A14,AD$11)),--(T_LEAVE[END DATE]&gt;=DATE($B$4,$A14,AD$11)),ROW(T_LEAVE[LEAVE TYPE]))-ROW(T_LEAVE[#Headers])))))))),"")</f>
        <v>NA</v>
      </c>
      <c r="AE14" s="55" t="str">
        <f t="array" aca="1" ref="AE14" ca="1">IFERROR(IF(MONTH(DATE(I_RPT_YR,$A14,AE$11))&lt;&gt;$A14,"NA",IF(DATE(I_RPT_YR,$A14,AE$11)&gt;I_RPT_ED,"NA",IF(DATE($B$4,$A14,AE$11)&lt;$AL$3,"NE",IF(AND($AP$3&gt;0,DATE($B$4,$A14,AE$11)&gt;$AP$3),"NE",IF(NOT(ISERROR(MATCH(DATE($B$4,$A14,AE$11),L_HOLS,0))),"H",IF(INDEX(L_WKNDVAL,WEEKDAY(DATE($B$4,$A14,AE$11),1))=1,"WKND",INDEX(T_LEAVE[LEAVE TYPE],SUMPRODUCT(--(T_LEAVE[EMPLOYEE NAME]=I_RPT_EMP),--(T_LEAVE[START DATE]&lt;=DATE($B$4,$A14,AE$11)),--(T_LEAVE[END DATE]&gt;=DATE($B$4,$A14,AE$11)),ROW(T_LEAVE[LEAVE TYPE]))-ROW(T_LEAVE[#Headers])))))))),"")</f>
        <v>NA</v>
      </c>
      <c r="AF14" s="55" t="str">
        <f t="array" aca="1" ref="AF14" ca="1">IFERROR(IF(MONTH(DATE(I_RPT_YR,$A14,AF$11))&lt;&gt;$A14,"NA",IF(DATE(I_RPT_YR,$A14,AF$11)&gt;I_RPT_ED,"NA",IF(DATE($B$4,$A14,AF$11)&lt;$AL$3,"NE",IF(AND($AP$3&gt;0,DATE($B$4,$A14,AF$11)&gt;$AP$3),"NE",IF(NOT(ISERROR(MATCH(DATE($B$4,$A14,AF$11),L_HOLS,0))),"H",IF(INDEX(L_WKNDVAL,WEEKDAY(DATE($B$4,$A14,AF$11),1))=1,"WKND",INDEX(T_LEAVE[LEAVE TYPE],SUMPRODUCT(--(T_LEAVE[EMPLOYEE NAME]=I_RPT_EMP),--(T_LEAVE[START DATE]&lt;=DATE($B$4,$A14,AF$11)),--(T_LEAVE[END DATE]&gt;=DATE($B$4,$A14,AF$11)),ROW(T_LEAVE[LEAVE TYPE]))-ROW(T_LEAVE[#Headers])))))))),"")</f>
        <v>NA</v>
      </c>
      <c r="AG14" s="55" t="str">
        <f t="array" aca="1" ref="AG14" ca="1">IFERROR(IF(MONTH(DATE(I_RPT_YR,$A14,AG$11))&lt;&gt;$A14,"NA",IF(DATE(I_RPT_YR,$A14,AG$11)&gt;I_RPT_ED,"NA",IF(DATE($B$4,$A14,AG$11)&lt;$AL$3,"NE",IF(AND($AP$3&gt;0,DATE($B$4,$A14,AG$11)&gt;$AP$3),"NE",IF(NOT(ISERROR(MATCH(DATE($B$4,$A14,AG$11),L_HOLS,0))),"H",IF(INDEX(L_WKNDVAL,WEEKDAY(DATE($B$4,$A14,AG$11),1))=1,"WKND",INDEX(T_LEAVE[LEAVE TYPE],SUMPRODUCT(--(T_LEAVE[EMPLOYEE NAME]=I_RPT_EMP),--(T_LEAVE[START DATE]&lt;=DATE($B$4,$A14,AG$11)),--(T_LEAVE[END DATE]&gt;=DATE($B$4,$A14,AG$11)),ROW(T_LEAVE[LEAVE TYPE]))-ROW(T_LEAVE[#Headers])))))))),"")</f>
        <v>NA</v>
      </c>
      <c r="AH14" s="42"/>
      <c r="AI14" s="43"/>
      <c r="AJ14" s="59" t="str">
        <f ca="1">IF(OR(B14&gt;I_RPT_ED,AJ$11=""),"",COUNTIFS($C14:$AG14,AJ$11)*INDEX(T_LEAVETYPE[DAY VALUE],1))</f>
        <v/>
      </c>
      <c r="AK14" s="59" t="str">
        <f ca="1">IF(OR($B14&gt;I_RPT_ED,AK$11=""),"",COUNTIFS($C14:$AG14,AK$11)*INDEX(T_LEAVETYPE[DAY VALUE],2))</f>
        <v/>
      </c>
      <c r="AL14" s="57" t="str">
        <f ca="1">IF(OR($B14&gt;I_RPT_ED,AL$11=""),"",COUNTIFS($C14:$AG14,AL$11)*INDEX(T_LEAVETYPE[DAY VALUE],3))</f>
        <v/>
      </c>
      <c r="AM14" s="57" t="str">
        <f ca="1">IF(OR($B14&gt;I_RPT_ED,AM$11=""),"",COUNTIFS($C14:$AG14,AM$11)*INDEX(T_LEAVETYPE[DAY VALUE],4))</f>
        <v/>
      </c>
      <c r="AN14" s="57" t="str">
        <f ca="1">IF(OR($B14&gt;I_RPT_ED,AN$11=""),"",COUNTIFS($C14:$AG14,AN$11)*INDEX(T_LEAVETYPE[DAY VALUE],5))</f>
        <v/>
      </c>
      <c r="AO14" s="57" t="str">
        <f t="shared" ca="1" si="2"/>
        <v/>
      </c>
      <c r="AP14" s="58" t="str">
        <f t="shared" ca="1" si="3"/>
        <v/>
      </c>
      <c r="AQ14" s="26"/>
    </row>
    <row r="15" spans="1:43" ht="24.95" customHeight="1" x14ac:dyDescent="0.25">
      <c r="A15" s="60">
        <v>4</v>
      </c>
      <c r="B15" s="63">
        <f t="shared" si="1"/>
        <v>42826</v>
      </c>
      <c r="C15" s="55" t="str">
        <f t="array" aca="1" ref="C15" ca="1">IFERROR(IF(MONTH(DATE(I_RPT_YR,$A15,C$11))&lt;&gt;$A15,"NA",IF(DATE(I_RPT_YR,$A15,C$11)&gt;I_RPT_ED,"NA",IF(DATE($B$4,$A15,C$11)&lt;$AL$3,"NE",IF(AND($AP$3&gt;0,DATE($B$4,$A15,C$11)&gt;$AP$3),"NE",IF(NOT(ISERROR(MATCH(DATE($B$4,$A15,C$11),L_HOLS,0))),"H",IF(INDEX(L_WKNDVAL,WEEKDAY(DATE($B$4,$A15,C$11),1))=1,"WKND",INDEX(T_LEAVE[LEAVE TYPE],SUMPRODUCT(--(T_LEAVE[EMPLOYEE NAME]=I_RPT_EMP),--(T_LEAVE[START DATE]&lt;=DATE($B$4,$A15,C$11)),--(T_LEAVE[END DATE]&gt;=DATE($B$4,$A15,C$11)),ROW(T_LEAVE[LEAVE TYPE]))-ROW(T_LEAVE[#Headers])))))))),"")</f>
        <v>NA</v>
      </c>
      <c r="D15" s="55" t="str">
        <f t="array" aca="1" ref="D15" ca="1">IFERROR(IF(MONTH(DATE(I_RPT_YR,$A15,D$11))&lt;&gt;$A15,"NA",IF(DATE(I_RPT_YR,$A15,D$11)&gt;I_RPT_ED,"NA",IF(DATE($B$4,$A15,D$11)&lt;$AL$3,"NE",IF(AND($AP$3&gt;0,DATE($B$4,$A15,D$11)&gt;$AP$3),"NE",IF(NOT(ISERROR(MATCH(DATE($B$4,$A15,D$11),L_HOLS,0))),"H",IF(INDEX(L_WKNDVAL,WEEKDAY(DATE($B$4,$A15,D$11),1))=1,"WKND",INDEX(T_LEAVE[LEAVE TYPE],SUMPRODUCT(--(T_LEAVE[EMPLOYEE NAME]=I_RPT_EMP),--(T_LEAVE[START DATE]&lt;=DATE($B$4,$A15,D$11)),--(T_LEAVE[END DATE]&gt;=DATE($B$4,$A15,D$11)),ROW(T_LEAVE[LEAVE TYPE]))-ROW(T_LEAVE[#Headers])))))))),"")</f>
        <v>NA</v>
      </c>
      <c r="E15" s="55" t="str">
        <f t="array" aca="1" ref="E15" ca="1">IFERROR(IF(MONTH(DATE(I_RPT_YR,$A15,E$11))&lt;&gt;$A15,"NA",IF(DATE(I_RPT_YR,$A15,E$11)&gt;I_RPT_ED,"NA",IF(DATE($B$4,$A15,E$11)&lt;$AL$3,"NE",IF(AND($AP$3&gt;0,DATE($B$4,$A15,E$11)&gt;$AP$3),"NE",IF(NOT(ISERROR(MATCH(DATE($B$4,$A15,E$11),L_HOLS,0))),"H",IF(INDEX(L_WKNDVAL,WEEKDAY(DATE($B$4,$A15,E$11),1))=1,"WKND",INDEX(T_LEAVE[LEAVE TYPE],SUMPRODUCT(--(T_LEAVE[EMPLOYEE NAME]=I_RPT_EMP),--(T_LEAVE[START DATE]&lt;=DATE($B$4,$A15,E$11)),--(T_LEAVE[END DATE]&gt;=DATE($B$4,$A15,E$11)),ROW(T_LEAVE[LEAVE TYPE]))-ROW(T_LEAVE[#Headers])))))))),"")</f>
        <v>NA</v>
      </c>
      <c r="F15" s="55" t="str">
        <f t="array" aca="1" ref="F15" ca="1">IFERROR(IF(MONTH(DATE(I_RPT_YR,$A15,F$11))&lt;&gt;$A15,"NA",IF(DATE(I_RPT_YR,$A15,F$11)&gt;I_RPT_ED,"NA",IF(DATE($B$4,$A15,F$11)&lt;$AL$3,"NE",IF(AND($AP$3&gt;0,DATE($B$4,$A15,F$11)&gt;$AP$3),"NE",IF(NOT(ISERROR(MATCH(DATE($B$4,$A15,F$11),L_HOLS,0))),"H",IF(INDEX(L_WKNDVAL,WEEKDAY(DATE($B$4,$A15,F$11),1))=1,"WKND",INDEX(T_LEAVE[LEAVE TYPE],SUMPRODUCT(--(T_LEAVE[EMPLOYEE NAME]=I_RPT_EMP),--(T_LEAVE[START DATE]&lt;=DATE($B$4,$A15,F$11)),--(T_LEAVE[END DATE]&gt;=DATE($B$4,$A15,F$11)),ROW(T_LEAVE[LEAVE TYPE]))-ROW(T_LEAVE[#Headers])))))))),"")</f>
        <v>NA</v>
      </c>
      <c r="G15" s="55" t="str">
        <f t="array" aca="1" ref="G15" ca="1">IFERROR(IF(MONTH(DATE(I_RPT_YR,$A15,G$11))&lt;&gt;$A15,"NA",IF(DATE(I_RPT_YR,$A15,G$11)&gt;I_RPT_ED,"NA",IF(DATE($B$4,$A15,G$11)&lt;$AL$3,"NE",IF(AND($AP$3&gt;0,DATE($B$4,$A15,G$11)&gt;$AP$3),"NE",IF(NOT(ISERROR(MATCH(DATE($B$4,$A15,G$11),L_HOLS,0))),"H",IF(INDEX(L_WKNDVAL,WEEKDAY(DATE($B$4,$A15,G$11),1))=1,"WKND",INDEX(T_LEAVE[LEAVE TYPE],SUMPRODUCT(--(T_LEAVE[EMPLOYEE NAME]=I_RPT_EMP),--(T_LEAVE[START DATE]&lt;=DATE($B$4,$A15,G$11)),--(T_LEAVE[END DATE]&gt;=DATE($B$4,$A15,G$11)),ROW(T_LEAVE[LEAVE TYPE]))-ROW(T_LEAVE[#Headers])))))))),"")</f>
        <v>NA</v>
      </c>
      <c r="H15" s="55" t="str">
        <f t="array" aca="1" ref="H15" ca="1">IFERROR(IF(MONTH(DATE(I_RPT_YR,$A15,H$11))&lt;&gt;$A15,"NA",IF(DATE(I_RPT_YR,$A15,H$11)&gt;I_RPT_ED,"NA",IF(DATE($B$4,$A15,H$11)&lt;$AL$3,"NE",IF(AND($AP$3&gt;0,DATE($B$4,$A15,H$11)&gt;$AP$3),"NE",IF(NOT(ISERROR(MATCH(DATE($B$4,$A15,H$11),L_HOLS,0))),"H",IF(INDEX(L_WKNDVAL,WEEKDAY(DATE($B$4,$A15,H$11),1))=1,"WKND",INDEX(T_LEAVE[LEAVE TYPE],SUMPRODUCT(--(T_LEAVE[EMPLOYEE NAME]=I_RPT_EMP),--(T_LEAVE[START DATE]&lt;=DATE($B$4,$A15,H$11)),--(T_LEAVE[END DATE]&gt;=DATE($B$4,$A15,H$11)),ROW(T_LEAVE[LEAVE TYPE]))-ROW(T_LEAVE[#Headers])))))))),"")</f>
        <v>NA</v>
      </c>
      <c r="I15" s="55" t="str">
        <f t="array" aca="1" ref="I15" ca="1">IFERROR(IF(MONTH(DATE(I_RPT_YR,$A15,I$11))&lt;&gt;$A15,"NA",IF(DATE(I_RPT_YR,$A15,I$11)&gt;I_RPT_ED,"NA",IF(DATE($B$4,$A15,I$11)&lt;$AL$3,"NE",IF(AND($AP$3&gt;0,DATE($B$4,$A15,I$11)&gt;$AP$3),"NE",IF(NOT(ISERROR(MATCH(DATE($B$4,$A15,I$11),L_HOLS,0))),"H",IF(INDEX(L_WKNDVAL,WEEKDAY(DATE($B$4,$A15,I$11),1))=1,"WKND",INDEX(T_LEAVE[LEAVE TYPE],SUMPRODUCT(--(T_LEAVE[EMPLOYEE NAME]=I_RPT_EMP),--(T_LEAVE[START DATE]&lt;=DATE($B$4,$A15,I$11)),--(T_LEAVE[END DATE]&gt;=DATE($B$4,$A15,I$11)),ROW(T_LEAVE[LEAVE TYPE]))-ROW(T_LEAVE[#Headers])))))))),"")</f>
        <v>NA</v>
      </c>
      <c r="J15" s="55" t="str">
        <f t="array" aca="1" ref="J15" ca="1">IFERROR(IF(MONTH(DATE(I_RPT_YR,$A15,J$11))&lt;&gt;$A15,"NA",IF(DATE(I_RPT_YR,$A15,J$11)&gt;I_RPT_ED,"NA",IF(DATE($B$4,$A15,J$11)&lt;$AL$3,"NE",IF(AND($AP$3&gt;0,DATE($B$4,$A15,J$11)&gt;$AP$3),"NE",IF(NOT(ISERROR(MATCH(DATE($B$4,$A15,J$11),L_HOLS,0))),"H",IF(INDEX(L_WKNDVAL,WEEKDAY(DATE($B$4,$A15,J$11),1))=1,"WKND",INDEX(T_LEAVE[LEAVE TYPE],SUMPRODUCT(--(T_LEAVE[EMPLOYEE NAME]=I_RPT_EMP),--(T_LEAVE[START DATE]&lt;=DATE($B$4,$A15,J$11)),--(T_LEAVE[END DATE]&gt;=DATE($B$4,$A15,J$11)),ROW(T_LEAVE[LEAVE TYPE]))-ROW(T_LEAVE[#Headers])))))))),"")</f>
        <v>NA</v>
      </c>
      <c r="K15" s="55" t="str">
        <f t="array" aca="1" ref="K15" ca="1">IFERROR(IF(MONTH(DATE(I_RPT_YR,$A15,K$11))&lt;&gt;$A15,"NA",IF(DATE(I_RPT_YR,$A15,K$11)&gt;I_RPT_ED,"NA",IF(DATE($B$4,$A15,K$11)&lt;$AL$3,"NE",IF(AND($AP$3&gt;0,DATE($B$4,$A15,K$11)&gt;$AP$3),"NE",IF(NOT(ISERROR(MATCH(DATE($B$4,$A15,K$11),L_HOLS,0))),"H",IF(INDEX(L_WKNDVAL,WEEKDAY(DATE($B$4,$A15,K$11),1))=1,"WKND",INDEX(T_LEAVE[LEAVE TYPE],SUMPRODUCT(--(T_LEAVE[EMPLOYEE NAME]=I_RPT_EMP),--(T_LEAVE[START DATE]&lt;=DATE($B$4,$A15,K$11)),--(T_LEAVE[END DATE]&gt;=DATE($B$4,$A15,K$11)),ROW(T_LEAVE[LEAVE TYPE]))-ROW(T_LEAVE[#Headers])))))))),"")</f>
        <v>NA</v>
      </c>
      <c r="L15" s="55" t="str">
        <f t="array" aca="1" ref="L15" ca="1">IFERROR(IF(MONTH(DATE(I_RPT_YR,$A15,L$11))&lt;&gt;$A15,"NA",IF(DATE(I_RPT_YR,$A15,L$11)&gt;I_RPT_ED,"NA",IF(DATE($B$4,$A15,L$11)&lt;$AL$3,"NE",IF(AND($AP$3&gt;0,DATE($B$4,$A15,L$11)&gt;$AP$3),"NE",IF(NOT(ISERROR(MATCH(DATE($B$4,$A15,L$11),L_HOLS,0))),"H",IF(INDEX(L_WKNDVAL,WEEKDAY(DATE($B$4,$A15,L$11),1))=1,"WKND",INDEX(T_LEAVE[LEAVE TYPE],SUMPRODUCT(--(T_LEAVE[EMPLOYEE NAME]=I_RPT_EMP),--(T_LEAVE[START DATE]&lt;=DATE($B$4,$A15,L$11)),--(T_LEAVE[END DATE]&gt;=DATE($B$4,$A15,L$11)),ROW(T_LEAVE[LEAVE TYPE]))-ROW(T_LEAVE[#Headers])))))))),"")</f>
        <v>NA</v>
      </c>
      <c r="M15" s="55" t="str">
        <f t="array" aca="1" ref="M15" ca="1">IFERROR(IF(MONTH(DATE(I_RPT_YR,$A15,M$11))&lt;&gt;$A15,"NA",IF(DATE(I_RPT_YR,$A15,M$11)&gt;I_RPT_ED,"NA",IF(DATE($B$4,$A15,M$11)&lt;$AL$3,"NE",IF(AND($AP$3&gt;0,DATE($B$4,$A15,M$11)&gt;$AP$3),"NE",IF(NOT(ISERROR(MATCH(DATE($B$4,$A15,M$11),L_HOLS,0))),"H",IF(INDEX(L_WKNDVAL,WEEKDAY(DATE($B$4,$A15,M$11),1))=1,"WKND",INDEX(T_LEAVE[LEAVE TYPE],SUMPRODUCT(--(T_LEAVE[EMPLOYEE NAME]=I_RPT_EMP),--(T_LEAVE[START DATE]&lt;=DATE($B$4,$A15,M$11)),--(T_LEAVE[END DATE]&gt;=DATE($B$4,$A15,M$11)),ROW(T_LEAVE[LEAVE TYPE]))-ROW(T_LEAVE[#Headers])))))))),"")</f>
        <v>NA</v>
      </c>
      <c r="N15" s="55" t="str">
        <f t="array" aca="1" ref="N15" ca="1">IFERROR(IF(MONTH(DATE(I_RPT_YR,$A15,N$11))&lt;&gt;$A15,"NA",IF(DATE(I_RPT_YR,$A15,N$11)&gt;I_RPT_ED,"NA",IF(DATE($B$4,$A15,N$11)&lt;$AL$3,"NE",IF(AND($AP$3&gt;0,DATE($B$4,$A15,N$11)&gt;$AP$3),"NE",IF(NOT(ISERROR(MATCH(DATE($B$4,$A15,N$11),L_HOLS,0))),"H",IF(INDEX(L_WKNDVAL,WEEKDAY(DATE($B$4,$A15,N$11),1))=1,"WKND",INDEX(T_LEAVE[LEAVE TYPE],SUMPRODUCT(--(T_LEAVE[EMPLOYEE NAME]=I_RPT_EMP),--(T_LEAVE[START DATE]&lt;=DATE($B$4,$A15,N$11)),--(T_LEAVE[END DATE]&gt;=DATE($B$4,$A15,N$11)),ROW(T_LEAVE[LEAVE TYPE]))-ROW(T_LEAVE[#Headers])))))))),"")</f>
        <v>NA</v>
      </c>
      <c r="O15" s="55" t="str">
        <f t="array" aca="1" ref="O15" ca="1">IFERROR(IF(MONTH(DATE(I_RPT_YR,$A15,O$11))&lt;&gt;$A15,"NA",IF(DATE(I_RPT_YR,$A15,O$11)&gt;I_RPT_ED,"NA",IF(DATE($B$4,$A15,O$11)&lt;$AL$3,"NE",IF(AND($AP$3&gt;0,DATE($B$4,$A15,O$11)&gt;$AP$3),"NE",IF(NOT(ISERROR(MATCH(DATE($B$4,$A15,O$11),L_HOLS,0))),"H",IF(INDEX(L_WKNDVAL,WEEKDAY(DATE($B$4,$A15,O$11),1))=1,"WKND",INDEX(T_LEAVE[LEAVE TYPE],SUMPRODUCT(--(T_LEAVE[EMPLOYEE NAME]=I_RPT_EMP),--(T_LEAVE[START DATE]&lt;=DATE($B$4,$A15,O$11)),--(T_LEAVE[END DATE]&gt;=DATE($B$4,$A15,O$11)),ROW(T_LEAVE[LEAVE TYPE]))-ROW(T_LEAVE[#Headers])))))))),"")</f>
        <v>NA</v>
      </c>
      <c r="P15" s="55" t="str">
        <f t="array" aca="1" ref="P15" ca="1">IFERROR(IF(MONTH(DATE(I_RPT_YR,$A15,P$11))&lt;&gt;$A15,"NA",IF(DATE(I_RPT_YR,$A15,P$11)&gt;I_RPT_ED,"NA",IF(DATE($B$4,$A15,P$11)&lt;$AL$3,"NE",IF(AND($AP$3&gt;0,DATE($B$4,$A15,P$11)&gt;$AP$3),"NE",IF(NOT(ISERROR(MATCH(DATE($B$4,$A15,P$11),L_HOLS,0))),"H",IF(INDEX(L_WKNDVAL,WEEKDAY(DATE($B$4,$A15,P$11),1))=1,"WKND",INDEX(T_LEAVE[LEAVE TYPE],SUMPRODUCT(--(T_LEAVE[EMPLOYEE NAME]=I_RPT_EMP),--(T_LEAVE[START DATE]&lt;=DATE($B$4,$A15,P$11)),--(T_LEAVE[END DATE]&gt;=DATE($B$4,$A15,P$11)),ROW(T_LEAVE[LEAVE TYPE]))-ROW(T_LEAVE[#Headers])))))))),"")</f>
        <v>NA</v>
      </c>
      <c r="Q15" s="55" t="str">
        <f t="array" aca="1" ref="Q15" ca="1">IFERROR(IF(MONTH(DATE(I_RPT_YR,$A15,Q$11))&lt;&gt;$A15,"NA",IF(DATE(I_RPT_YR,$A15,Q$11)&gt;I_RPT_ED,"NA",IF(DATE($B$4,$A15,Q$11)&lt;$AL$3,"NE",IF(AND($AP$3&gt;0,DATE($B$4,$A15,Q$11)&gt;$AP$3),"NE",IF(NOT(ISERROR(MATCH(DATE($B$4,$A15,Q$11),L_HOLS,0))),"H",IF(INDEX(L_WKNDVAL,WEEKDAY(DATE($B$4,$A15,Q$11),1))=1,"WKND",INDEX(T_LEAVE[LEAVE TYPE],SUMPRODUCT(--(T_LEAVE[EMPLOYEE NAME]=I_RPT_EMP),--(T_LEAVE[START DATE]&lt;=DATE($B$4,$A15,Q$11)),--(T_LEAVE[END DATE]&gt;=DATE($B$4,$A15,Q$11)),ROW(T_LEAVE[LEAVE TYPE]))-ROW(T_LEAVE[#Headers])))))))),"")</f>
        <v>NA</v>
      </c>
      <c r="R15" s="55" t="str">
        <f t="array" aca="1" ref="R15" ca="1">IFERROR(IF(MONTH(DATE(I_RPT_YR,$A15,R$11))&lt;&gt;$A15,"NA",IF(DATE(I_RPT_YR,$A15,R$11)&gt;I_RPT_ED,"NA",IF(DATE($B$4,$A15,R$11)&lt;$AL$3,"NE",IF(AND($AP$3&gt;0,DATE($B$4,$A15,R$11)&gt;$AP$3),"NE",IF(NOT(ISERROR(MATCH(DATE($B$4,$A15,R$11),L_HOLS,0))),"H",IF(INDEX(L_WKNDVAL,WEEKDAY(DATE($B$4,$A15,R$11),1))=1,"WKND",INDEX(T_LEAVE[LEAVE TYPE],SUMPRODUCT(--(T_LEAVE[EMPLOYEE NAME]=I_RPT_EMP),--(T_LEAVE[START DATE]&lt;=DATE($B$4,$A15,R$11)),--(T_LEAVE[END DATE]&gt;=DATE($B$4,$A15,R$11)),ROW(T_LEAVE[LEAVE TYPE]))-ROW(T_LEAVE[#Headers])))))))),"")</f>
        <v>NA</v>
      </c>
      <c r="S15" s="55" t="str">
        <f t="array" aca="1" ref="S15" ca="1">IFERROR(IF(MONTH(DATE(I_RPT_YR,$A15,S$11))&lt;&gt;$A15,"NA",IF(DATE(I_RPT_YR,$A15,S$11)&gt;I_RPT_ED,"NA",IF(DATE($B$4,$A15,S$11)&lt;$AL$3,"NE",IF(AND($AP$3&gt;0,DATE($B$4,$A15,S$11)&gt;$AP$3),"NE",IF(NOT(ISERROR(MATCH(DATE($B$4,$A15,S$11),L_HOLS,0))),"H",IF(INDEX(L_WKNDVAL,WEEKDAY(DATE($B$4,$A15,S$11),1))=1,"WKND",INDEX(T_LEAVE[LEAVE TYPE],SUMPRODUCT(--(T_LEAVE[EMPLOYEE NAME]=I_RPT_EMP),--(T_LEAVE[START DATE]&lt;=DATE($B$4,$A15,S$11)),--(T_LEAVE[END DATE]&gt;=DATE($B$4,$A15,S$11)),ROW(T_LEAVE[LEAVE TYPE]))-ROW(T_LEAVE[#Headers])))))))),"")</f>
        <v>NA</v>
      </c>
      <c r="T15" s="55" t="str">
        <f t="array" aca="1" ref="T15" ca="1">IFERROR(IF(MONTH(DATE(I_RPT_YR,$A15,T$11))&lt;&gt;$A15,"NA",IF(DATE(I_RPT_YR,$A15,T$11)&gt;I_RPT_ED,"NA",IF(DATE($B$4,$A15,T$11)&lt;$AL$3,"NE",IF(AND($AP$3&gt;0,DATE($B$4,$A15,T$11)&gt;$AP$3),"NE",IF(NOT(ISERROR(MATCH(DATE($B$4,$A15,T$11),L_HOLS,0))),"H",IF(INDEX(L_WKNDVAL,WEEKDAY(DATE($B$4,$A15,T$11),1))=1,"WKND",INDEX(T_LEAVE[LEAVE TYPE],SUMPRODUCT(--(T_LEAVE[EMPLOYEE NAME]=I_RPT_EMP),--(T_LEAVE[START DATE]&lt;=DATE($B$4,$A15,T$11)),--(T_LEAVE[END DATE]&gt;=DATE($B$4,$A15,T$11)),ROW(T_LEAVE[LEAVE TYPE]))-ROW(T_LEAVE[#Headers])))))))),"")</f>
        <v>NA</v>
      </c>
      <c r="U15" s="55" t="str">
        <f t="array" aca="1" ref="U15" ca="1">IFERROR(IF(MONTH(DATE(I_RPT_YR,$A15,U$11))&lt;&gt;$A15,"NA",IF(DATE(I_RPT_YR,$A15,U$11)&gt;I_RPT_ED,"NA",IF(DATE($B$4,$A15,U$11)&lt;$AL$3,"NE",IF(AND($AP$3&gt;0,DATE($B$4,$A15,U$11)&gt;$AP$3),"NE",IF(NOT(ISERROR(MATCH(DATE($B$4,$A15,U$11),L_HOLS,0))),"H",IF(INDEX(L_WKNDVAL,WEEKDAY(DATE($B$4,$A15,U$11),1))=1,"WKND",INDEX(T_LEAVE[LEAVE TYPE],SUMPRODUCT(--(T_LEAVE[EMPLOYEE NAME]=I_RPT_EMP),--(T_LEAVE[START DATE]&lt;=DATE($B$4,$A15,U$11)),--(T_LEAVE[END DATE]&gt;=DATE($B$4,$A15,U$11)),ROW(T_LEAVE[LEAVE TYPE]))-ROW(T_LEAVE[#Headers])))))))),"")</f>
        <v>NA</v>
      </c>
      <c r="V15" s="55" t="str">
        <f t="array" aca="1" ref="V15" ca="1">IFERROR(IF(MONTH(DATE(I_RPT_YR,$A15,V$11))&lt;&gt;$A15,"NA",IF(DATE(I_RPT_YR,$A15,V$11)&gt;I_RPT_ED,"NA",IF(DATE($B$4,$A15,V$11)&lt;$AL$3,"NE",IF(AND($AP$3&gt;0,DATE($B$4,$A15,V$11)&gt;$AP$3),"NE",IF(NOT(ISERROR(MATCH(DATE($B$4,$A15,V$11),L_HOLS,0))),"H",IF(INDEX(L_WKNDVAL,WEEKDAY(DATE($B$4,$A15,V$11),1))=1,"WKND",INDEX(T_LEAVE[LEAVE TYPE],SUMPRODUCT(--(T_LEAVE[EMPLOYEE NAME]=I_RPT_EMP),--(T_LEAVE[START DATE]&lt;=DATE($B$4,$A15,V$11)),--(T_LEAVE[END DATE]&gt;=DATE($B$4,$A15,V$11)),ROW(T_LEAVE[LEAVE TYPE]))-ROW(T_LEAVE[#Headers])))))))),"")</f>
        <v>NA</v>
      </c>
      <c r="W15" s="55" t="str">
        <f t="array" aca="1" ref="W15" ca="1">IFERROR(IF(MONTH(DATE(I_RPT_YR,$A15,W$11))&lt;&gt;$A15,"NA",IF(DATE(I_RPT_YR,$A15,W$11)&gt;I_RPT_ED,"NA",IF(DATE($B$4,$A15,W$11)&lt;$AL$3,"NE",IF(AND($AP$3&gt;0,DATE($B$4,$A15,W$11)&gt;$AP$3),"NE",IF(NOT(ISERROR(MATCH(DATE($B$4,$A15,W$11),L_HOLS,0))),"H",IF(INDEX(L_WKNDVAL,WEEKDAY(DATE($B$4,$A15,W$11),1))=1,"WKND",INDEX(T_LEAVE[LEAVE TYPE],SUMPRODUCT(--(T_LEAVE[EMPLOYEE NAME]=I_RPT_EMP),--(T_LEAVE[START DATE]&lt;=DATE($B$4,$A15,W$11)),--(T_LEAVE[END DATE]&gt;=DATE($B$4,$A15,W$11)),ROW(T_LEAVE[LEAVE TYPE]))-ROW(T_LEAVE[#Headers])))))))),"")</f>
        <v>NA</v>
      </c>
      <c r="X15" s="55" t="str">
        <f t="array" aca="1" ref="X15" ca="1">IFERROR(IF(MONTH(DATE(I_RPT_YR,$A15,X$11))&lt;&gt;$A15,"NA",IF(DATE(I_RPT_YR,$A15,X$11)&gt;I_RPT_ED,"NA",IF(DATE($B$4,$A15,X$11)&lt;$AL$3,"NE",IF(AND($AP$3&gt;0,DATE($B$4,$A15,X$11)&gt;$AP$3),"NE",IF(NOT(ISERROR(MATCH(DATE($B$4,$A15,X$11),L_HOLS,0))),"H",IF(INDEX(L_WKNDVAL,WEEKDAY(DATE($B$4,$A15,X$11),1))=1,"WKND",INDEX(T_LEAVE[LEAVE TYPE],SUMPRODUCT(--(T_LEAVE[EMPLOYEE NAME]=I_RPT_EMP),--(T_LEAVE[START DATE]&lt;=DATE($B$4,$A15,X$11)),--(T_LEAVE[END DATE]&gt;=DATE($B$4,$A15,X$11)),ROW(T_LEAVE[LEAVE TYPE]))-ROW(T_LEAVE[#Headers])))))))),"")</f>
        <v>NA</v>
      </c>
      <c r="Y15" s="55" t="str">
        <f t="array" aca="1" ref="Y15" ca="1">IFERROR(IF(MONTH(DATE(I_RPT_YR,$A15,Y$11))&lt;&gt;$A15,"NA",IF(DATE(I_RPT_YR,$A15,Y$11)&gt;I_RPT_ED,"NA",IF(DATE($B$4,$A15,Y$11)&lt;$AL$3,"NE",IF(AND($AP$3&gt;0,DATE($B$4,$A15,Y$11)&gt;$AP$3),"NE",IF(NOT(ISERROR(MATCH(DATE($B$4,$A15,Y$11),L_HOLS,0))),"H",IF(INDEX(L_WKNDVAL,WEEKDAY(DATE($B$4,$A15,Y$11),1))=1,"WKND",INDEX(T_LEAVE[LEAVE TYPE],SUMPRODUCT(--(T_LEAVE[EMPLOYEE NAME]=I_RPT_EMP),--(T_LEAVE[START DATE]&lt;=DATE($B$4,$A15,Y$11)),--(T_LEAVE[END DATE]&gt;=DATE($B$4,$A15,Y$11)),ROW(T_LEAVE[LEAVE TYPE]))-ROW(T_LEAVE[#Headers])))))))),"")</f>
        <v>NA</v>
      </c>
      <c r="Z15" s="55" t="str">
        <f t="array" aca="1" ref="Z15" ca="1">IFERROR(IF(MONTH(DATE(I_RPT_YR,$A15,Z$11))&lt;&gt;$A15,"NA",IF(DATE(I_RPT_YR,$A15,Z$11)&gt;I_RPT_ED,"NA",IF(DATE($B$4,$A15,Z$11)&lt;$AL$3,"NE",IF(AND($AP$3&gt;0,DATE($B$4,$A15,Z$11)&gt;$AP$3),"NE",IF(NOT(ISERROR(MATCH(DATE($B$4,$A15,Z$11),L_HOLS,0))),"H",IF(INDEX(L_WKNDVAL,WEEKDAY(DATE($B$4,$A15,Z$11),1))=1,"WKND",INDEX(T_LEAVE[LEAVE TYPE],SUMPRODUCT(--(T_LEAVE[EMPLOYEE NAME]=I_RPT_EMP),--(T_LEAVE[START DATE]&lt;=DATE($B$4,$A15,Z$11)),--(T_LEAVE[END DATE]&gt;=DATE($B$4,$A15,Z$11)),ROW(T_LEAVE[LEAVE TYPE]))-ROW(T_LEAVE[#Headers])))))))),"")</f>
        <v>NA</v>
      </c>
      <c r="AA15" s="55" t="str">
        <f t="array" aca="1" ref="AA15" ca="1">IFERROR(IF(MONTH(DATE(I_RPT_YR,$A15,AA$11))&lt;&gt;$A15,"NA",IF(DATE(I_RPT_YR,$A15,AA$11)&gt;I_RPT_ED,"NA",IF(DATE($B$4,$A15,AA$11)&lt;$AL$3,"NE",IF(AND($AP$3&gt;0,DATE($B$4,$A15,AA$11)&gt;$AP$3),"NE",IF(NOT(ISERROR(MATCH(DATE($B$4,$A15,AA$11),L_HOLS,0))),"H",IF(INDEX(L_WKNDVAL,WEEKDAY(DATE($B$4,$A15,AA$11),1))=1,"WKND",INDEX(T_LEAVE[LEAVE TYPE],SUMPRODUCT(--(T_LEAVE[EMPLOYEE NAME]=I_RPT_EMP),--(T_LEAVE[START DATE]&lt;=DATE($B$4,$A15,AA$11)),--(T_LEAVE[END DATE]&gt;=DATE($B$4,$A15,AA$11)),ROW(T_LEAVE[LEAVE TYPE]))-ROW(T_LEAVE[#Headers])))))))),"")</f>
        <v>NA</v>
      </c>
      <c r="AB15" s="55" t="str">
        <f t="array" aca="1" ref="AB15" ca="1">IFERROR(IF(MONTH(DATE(I_RPT_YR,$A15,AB$11))&lt;&gt;$A15,"NA",IF(DATE(I_RPT_YR,$A15,AB$11)&gt;I_RPT_ED,"NA",IF(DATE($B$4,$A15,AB$11)&lt;$AL$3,"NE",IF(AND($AP$3&gt;0,DATE($B$4,$A15,AB$11)&gt;$AP$3),"NE",IF(NOT(ISERROR(MATCH(DATE($B$4,$A15,AB$11),L_HOLS,0))),"H",IF(INDEX(L_WKNDVAL,WEEKDAY(DATE($B$4,$A15,AB$11),1))=1,"WKND",INDEX(T_LEAVE[LEAVE TYPE],SUMPRODUCT(--(T_LEAVE[EMPLOYEE NAME]=I_RPT_EMP),--(T_LEAVE[START DATE]&lt;=DATE($B$4,$A15,AB$11)),--(T_LEAVE[END DATE]&gt;=DATE($B$4,$A15,AB$11)),ROW(T_LEAVE[LEAVE TYPE]))-ROW(T_LEAVE[#Headers])))))))),"")</f>
        <v>NA</v>
      </c>
      <c r="AC15" s="55" t="str">
        <f t="array" aca="1" ref="AC15" ca="1">IFERROR(IF(MONTH(DATE(I_RPT_YR,$A15,AC$11))&lt;&gt;$A15,"NA",IF(DATE(I_RPT_YR,$A15,AC$11)&gt;I_RPT_ED,"NA",IF(DATE($B$4,$A15,AC$11)&lt;$AL$3,"NE",IF(AND($AP$3&gt;0,DATE($B$4,$A15,AC$11)&gt;$AP$3),"NE",IF(NOT(ISERROR(MATCH(DATE($B$4,$A15,AC$11),L_HOLS,0))),"H",IF(INDEX(L_WKNDVAL,WEEKDAY(DATE($B$4,$A15,AC$11),1))=1,"WKND",INDEX(T_LEAVE[LEAVE TYPE],SUMPRODUCT(--(T_LEAVE[EMPLOYEE NAME]=I_RPT_EMP),--(T_LEAVE[START DATE]&lt;=DATE($B$4,$A15,AC$11)),--(T_LEAVE[END DATE]&gt;=DATE($B$4,$A15,AC$11)),ROW(T_LEAVE[LEAVE TYPE]))-ROW(T_LEAVE[#Headers])))))))),"")</f>
        <v>NA</v>
      </c>
      <c r="AD15" s="55" t="str">
        <f t="array" aca="1" ref="AD15" ca="1">IFERROR(IF(MONTH(DATE(I_RPT_YR,$A15,AD$11))&lt;&gt;$A15,"NA",IF(DATE(I_RPT_YR,$A15,AD$11)&gt;I_RPT_ED,"NA",IF(DATE($B$4,$A15,AD$11)&lt;$AL$3,"NE",IF(AND($AP$3&gt;0,DATE($B$4,$A15,AD$11)&gt;$AP$3),"NE",IF(NOT(ISERROR(MATCH(DATE($B$4,$A15,AD$11),L_HOLS,0))),"H",IF(INDEX(L_WKNDVAL,WEEKDAY(DATE($B$4,$A15,AD$11),1))=1,"WKND",INDEX(T_LEAVE[LEAVE TYPE],SUMPRODUCT(--(T_LEAVE[EMPLOYEE NAME]=I_RPT_EMP),--(T_LEAVE[START DATE]&lt;=DATE($B$4,$A15,AD$11)),--(T_LEAVE[END DATE]&gt;=DATE($B$4,$A15,AD$11)),ROW(T_LEAVE[LEAVE TYPE]))-ROW(T_LEAVE[#Headers])))))))),"")</f>
        <v>NA</v>
      </c>
      <c r="AE15" s="55" t="str">
        <f t="array" aca="1" ref="AE15" ca="1">IFERROR(IF(MONTH(DATE(I_RPT_YR,$A15,AE$11))&lt;&gt;$A15,"NA",IF(DATE(I_RPT_YR,$A15,AE$11)&gt;I_RPT_ED,"NA",IF(DATE($B$4,$A15,AE$11)&lt;$AL$3,"NE",IF(AND($AP$3&gt;0,DATE($B$4,$A15,AE$11)&gt;$AP$3),"NE",IF(NOT(ISERROR(MATCH(DATE($B$4,$A15,AE$11),L_HOLS,0))),"H",IF(INDEX(L_WKNDVAL,WEEKDAY(DATE($B$4,$A15,AE$11),1))=1,"WKND",INDEX(T_LEAVE[LEAVE TYPE],SUMPRODUCT(--(T_LEAVE[EMPLOYEE NAME]=I_RPT_EMP),--(T_LEAVE[START DATE]&lt;=DATE($B$4,$A15,AE$11)),--(T_LEAVE[END DATE]&gt;=DATE($B$4,$A15,AE$11)),ROW(T_LEAVE[LEAVE TYPE]))-ROW(T_LEAVE[#Headers])))))))),"")</f>
        <v>NA</v>
      </c>
      <c r="AF15" s="55" t="str">
        <f t="array" aca="1" ref="AF15" ca="1">IFERROR(IF(MONTH(DATE(I_RPT_YR,$A15,AF$11))&lt;&gt;$A15,"NA",IF(DATE(I_RPT_YR,$A15,AF$11)&gt;I_RPT_ED,"NA",IF(DATE($B$4,$A15,AF$11)&lt;$AL$3,"NE",IF(AND($AP$3&gt;0,DATE($B$4,$A15,AF$11)&gt;$AP$3),"NE",IF(NOT(ISERROR(MATCH(DATE($B$4,$A15,AF$11),L_HOLS,0))),"H",IF(INDEX(L_WKNDVAL,WEEKDAY(DATE($B$4,$A15,AF$11),1))=1,"WKND",INDEX(T_LEAVE[LEAVE TYPE],SUMPRODUCT(--(T_LEAVE[EMPLOYEE NAME]=I_RPT_EMP),--(T_LEAVE[START DATE]&lt;=DATE($B$4,$A15,AF$11)),--(T_LEAVE[END DATE]&gt;=DATE($B$4,$A15,AF$11)),ROW(T_LEAVE[LEAVE TYPE]))-ROW(T_LEAVE[#Headers])))))))),"")</f>
        <v>NA</v>
      </c>
      <c r="AG15" s="55" t="str">
        <f t="array" ref="AG15">IFERROR(IF(MONTH(DATE(I_RPT_YR,$A15,AG$11))&lt;&gt;$A15,"NA",IF(DATE(I_RPT_YR,$A15,AG$11)&gt;I_RPT_ED,"NA",IF(DATE($B$4,$A15,AG$11)&lt;$AL$3,"NE",IF(AND($AP$3&gt;0,DATE($B$4,$A15,AG$11)&gt;$AP$3),"NE",IF(NOT(ISERROR(MATCH(DATE($B$4,$A15,AG$11),L_HOLS,0))),"H",IF(INDEX(L_WKNDVAL,WEEKDAY(DATE($B$4,$A15,AG$11),1))=1,"WKND",INDEX(T_LEAVE[LEAVE TYPE],SUMPRODUCT(--(T_LEAVE[EMPLOYEE NAME]=I_RPT_EMP),--(T_LEAVE[START DATE]&lt;=DATE($B$4,$A15,AG$11)),--(T_LEAVE[END DATE]&gt;=DATE($B$4,$A15,AG$11)),ROW(T_LEAVE[LEAVE TYPE]))-ROW(T_LEAVE[#Headers])))))))),"")</f>
        <v>NA</v>
      </c>
      <c r="AH15" s="42"/>
      <c r="AI15" s="43"/>
      <c r="AJ15" s="59" t="str">
        <f ca="1">IF(OR(B15&gt;I_RPT_ED,AJ$11=""),"",COUNTIFS($C15:$AG15,AJ$11)*INDEX(T_LEAVETYPE[DAY VALUE],1))</f>
        <v/>
      </c>
      <c r="AK15" s="59" t="str">
        <f ca="1">IF(OR($B15&gt;I_RPT_ED,AK$11=""),"",COUNTIFS($C15:$AG15,AK$11)*INDEX(T_LEAVETYPE[DAY VALUE],2))</f>
        <v/>
      </c>
      <c r="AL15" s="57" t="str">
        <f ca="1">IF(OR($B15&gt;I_RPT_ED,AL$11=""),"",COUNTIFS($C15:$AG15,AL$11)*INDEX(T_LEAVETYPE[DAY VALUE],3))</f>
        <v/>
      </c>
      <c r="AM15" s="57" t="str">
        <f ca="1">IF(OR($B15&gt;I_RPT_ED,AM$11=""),"",COUNTIFS($C15:$AG15,AM$11)*INDEX(T_LEAVETYPE[DAY VALUE],4))</f>
        <v/>
      </c>
      <c r="AN15" s="57" t="str">
        <f ca="1">IF(OR($B15&gt;I_RPT_ED,AN$11=""),"",COUNTIFS($C15:$AG15,AN$11)*INDEX(T_LEAVETYPE[DAY VALUE],5))</f>
        <v/>
      </c>
      <c r="AO15" s="57" t="str">
        <f t="shared" ca="1" si="2"/>
        <v/>
      </c>
      <c r="AP15" s="58" t="str">
        <f t="shared" ca="1" si="3"/>
        <v/>
      </c>
      <c r="AQ15" s="26"/>
    </row>
    <row r="16" spans="1:43" ht="24.95" customHeight="1" x14ac:dyDescent="0.25">
      <c r="A16" s="60">
        <v>5</v>
      </c>
      <c r="B16" s="63">
        <f t="shared" si="1"/>
        <v>42856</v>
      </c>
      <c r="C16" s="55" t="str">
        <f t="array" aca="1" ref="C16" ca="1">IFERROR(IF(MONTH(DATE(I_RPT_YR,$A16,C$11))&lt;&gt;$A16,"NA",IF(DATE(I_RPT_YR,$A16,C$11)&gt;I_RPT_ED,"NA",IF(DATE($B$4,$A16,C$11)&lt;$AL$3,"NE",IF(AND($AP$3&gt;0,DATE($B$4,$A16,C$11)&gt;$AP$3),"NE",IF(NOT(ISERROR(MATCH(DATE($B$4,$A16,C$11),L_HOLS,0))),"H",IF(INDEX(L_WKNDVAL,WEEKDAY(DATE($B$4,$A16,C$11),1))=1,"WKND",INDEX(T_LEAVE[LEAVE TYPE],SUMPRODUCT(--(T_LEAVE[EMPLOYEE NAME]=I_RPT_EMP),--(T_LEAVE[START DATE]&lt;=DATE($B$4,$A16,C$11)),--(T_LEAVE[END DATE]&gt;=DATE($B$4,$A16,C$11)),ROW(T_LEAVE[LEAVE TYPE]))-ROW(T_LEAVE[#Headers])))))))),"")</f>
        <v>NA</v>
      </c>
      <c r="D16" s="55" t="str">
        <f t="array" aca="1" ref="D16" ca="1">IFERROR(IF(MONTH(DATE(I_RPT_YR,$A16,D$11))&lt;&gt;$A16,"NA",IF(DATE(I_RPT_YR,$A16,D$11)&gt;I_RPT_ED,"NA",IF(DATE($B$4,$A16,D$11)&lt;$AL$3,"NE",IF(AND($AP$3&gt;0,DATE($B$4,$A16,D$11)&gt;$AP$3),"NE",IF(NOT(ISERROR(MATCH(DATE($B$4,$A16,D$11),L_HOLS,0))),"H",IF(INDEX(L_WKNDVAL,WEEKDAY(DATE($B$4,$A16,D$11),1))=1,"WKND",INDEX(T_LEAVE[LEAVE TYPE],SUMPRODUCT(--(T_LEAVE[EMPLOYEE NAME]=I_RPT_EMP),--(T_LEAVE[START DATE]&lt;=DATE($B$4,$A16,D$11)),--(T_LEAVE[END DATE]&gt;=DATE($B$4,$A16,D$11)),ROW(T_LEAVE[LEAVE TYPE]))-ROW(T_LEAVE[#Headers])))))))),"")</f>
        <v>NA</v>
      </c>
      <c r="E16" s="55" t="str">
        <f t="array" aca="1" ref="E16" ca="1">IFERROR(IF(MONTH(DATE(I_RPT_YR,$A16,E$11))&lt;&gt;$A16,"NA",IF(DATE(I_RPT_YR,$A16,E$11)&gt;I_RPT_ED,"NA",IF(DATE($B$4,$A16,E$11)&lt;$AL$3,"NE",IF(AND($AP$3&gt;0,DATE($B$4,$A16,E$11)&gt;$AP$3),"NE",IF(NOT(ISERROR(MATCH(DATE($B$4,$A16,E$11),L_HOLS,0))),"H",IF(INDEX(L_WKNDVAL,WEEKDAY(DATE($B$4,$A16,E$11),1))=1,"WKND",INDEX(T_LEAVE[LEAVE TYPE],SUMPRODUCT(--(T_LEAVE[EMPLOYEE NAME]=I_RPT_EMP),--(T_LEAVE[START DATE]&lt;=DATE($B$4,$A16,E$11)),--(T_LEAVE[END DATE]&gt;=DATE($B$4,$A16,E$11)),ROW(T_LEAVE[LEAVE TYPE]))-ROW(T_LEAVE[#Headers])))))))),"")</f>
        <v>NA</v>
      </c>
      <c r="F16" s="55" t="str">
        <f t="array" aca="1" ref="F16" ca="1">IFERROR(IF(MONTH(DATE(I_RPT_YR,$A16,F$11))&lt;&gt;$A16,"NA",IF(DATE(I_RPT_YR,$A16,F$11)&gt;I_RPT_ED,"NA",IF(DATE($B$4,$A16,F$11)&lt;$AL$3,"NE",IF(AND($AP$3&gt;0,DATE($B$4,$A16,F$11)&gt;$AP$3),"NE",IF(NOT(ISERROR(MATCH(DATE($B$4,$A16,F$11),L_HOLS,0))),"H",IF(INDEX(L_WKNDVAL,WEEKDAY(DATE($B$4,$A16,F$11),1))=1,"WKND",INDEX(T_LEAVE[LEAVE TYPE],SUMPRODUCT(--(T_LEAVE[EMPLOYEE NAME]=I_RPT_EMP),--(T_LEAVE[START DATE]&lt;=DATE($B$4,$A16,F$11)),--(T_LEAVE[END DATE]&gt;=DATE($B$4,$A16,F$11)),ROW(T_LEAVE[LEAVE TYPE]))-ROW(T_LEAVE[#Headers])))))))),"")</f>
        <v>NA</v>
      </c>
      <c r="G16" s="55" t="str">
        <f t="array" aca="1" ref="G16" ca="1">IFERROR(IF(MONTH(DATE(I_RPT_YR,$A16,G$11))&lt;&gt;$A16,"NA",IF(DATE(I_RPT_YR,$A16,G$11)&gt;I_RPT_ED,"NA",IF(DATE($B$4,$A16,G$11)&lt;$AL$3,"NE",IF(AND($AP$3&gt;0,DATE($B$4,$A16,G$11)&gt;$AP$3),"NE",IF(NOT(ISERROR(MATCH(DATE($B$4,$A16,G$11),L_HOLS,0))),"H",IF(INDEX(L_WKNDVAL,WEEKDAY(DATE($B$4,$A16,G$11),1))=1,"WKND",INDEX(T_LEAVE[LEAVE TYPE],SUMPRODUCT(--(T_LEAVE[EMPLOYEE NAME]=I_RPT_EMP),--(T_LEAVE[START DATE]&lt;=DATE($B$4,$A16,G$11)),--(T_LEAVE[END DATE]&gt;=DATE($B$4,$A16,G$11)),ROW(T_LEAVE[LEAVE TYPE]))-ROW(T_LEAVE[#Headers])))))))),"")</f>
        <v>NA</v>
      </c>
      <c r="H16" s="55" t="str">
        <f t="array" aca="1" ref="H16" ca="1">IFERROR(IF(MONTH(DATE(I_RPT_YR,$A16,H$11))&lt;&gt;$A16,"NA",IF(DATE(I_RPT_YR,$A16,H$11)&gt;I_RPT_ED,"NA",IF(DATE($B$4,$A16,H$11)&lt;$AL$3,"NE",IF(AND($AP$3&gt;0,DATE($B$4,$A16,H$11)&gt;$AP$3),"NE",IF(NOT(ISERROR(MATCH(DATE($B$4,$A16,H$11),L_HOLS,0))),"H",IF(INDEX(L_WKNDVAL,WEEKDAY(DATE($B$4,$A16,H$11),1))=1,"WKND",INDEX(T_LEAVE[LEAVE TYPE],SUMPRODUCT(--(T_LEAVE[EMPLOYEE NAME]=I_RPT_EMP),--(T_LEAVE[START DATE]&lt;=DATE($B$4,$A16,H$11)),--(T_LEAVE[END DATE]&gt;=DATE($B$4,$A16,H$11)),ROW(T_LEAVE[LEAVE TYPE]))-ROW(T_LEAVE[#Headers])))))))),"")</f>
        <v>NA</v>
      </c>
      <c r="I16" s="55" t="str">
        <f t="array" aca="1" ref="I16" ca="1">IFERROR(IF(MONTH(DATE(I_RPT_YR,$A16,I$11))&lt;&gt;$A16,"NA",IF(DATE(I_RPT_YR,$A16,I$11)&gt;I_RPT_ED,"NA",IF(DATE($B$4,$A16,I$11)&lt;$AL$3,"NE",IF(AND($AP$3&gt;0,DATE($B$4,$A16,I$11)&gt;$AP$3),"NE",IF(NOT(ISERROR(MATCH(DATE($B$4,$A16,I$11),L_HOLS,0))),"H",IF(INDEX(L_WKNDVAL,WEEKDAY(DATE($B$4,$A16,I$11),1))=1,"WKND",INDEX(T_LEAVE[LEAVE TYPE],SUMPRODUCT(--(T_LEAVE[EMPLOYEE NAME]=I_RPT_EMP),--(T_LEAVE[START DATE]&lt;=DATE($B$4,$A16,I$11)),--(T_LEAVE[END DATE]&gt;=DATE($B$4,$A16,I$11)),ROW(T_LEAVE[LEAVE TYPE]))-ROW(T_LEAVE[#Headers])))))))),"")</f>
        <v>NA</v>
      </c>
      <c r="J16" s="55" t="str">
        <f t="array" aca="1" ref="J16" ca="1">IFERROR(IF(MONTH(DATE(I_RPT_YR,$A16,J$11))&lt;&gt;$A16,"NA",IF(DATE(I_RPT_YR,$A16,J$11)&gt;I_RPT_ED,"NA",IF(DATE($B$4,$A16,J$11)&lt;$AL$3,"NE",IF(AND($AP$3&gt;0,DATE($B$4,$A16,J$11)&gt;$AP$3),"NE",IF(NOT(ISERROR(MATCH(DATE($B$4,$A16,J$11),L_HOLS,0))),"H",IF(INDEX(L_WKNDVAL,WEEKDAY(DATE($B$4,$A16,J$11),1))=1,"WKND",INDEX(T_LEAVE[LEAVE TYPE],SUMPRODUCT(--(T_LEAVE[EMPLOYEE NAME]=I_RPT_EMP),--(T_LEAVE[START DATE]&lt;=DATE($B$4,$A16,J$11)),--(T_LEAVE[END DATE]&gt;=DATE($B$4,$A16,J$11)),ROW(T_LEAVE[LEAVE TYPE]))-ROW(T_LEAVE[#Headers])))))))),"")</f>
        <v>NA</v>
      </c>
      <c r="K16" s="55" t="str">
        <f t="array" aca="1" ref="K16" ca="1">IFERROR(IF(MONTH(DATE(I_RPT_YR,$A16,K$11))&lt;&gt;$A16,"NA",IF(DATE(I_RPT_YR,$A16,K$11)&gt;I_RPT_ED,"NA",IF(DATE($B$4,$A16,K$11)&lt;$AL$3,"NE",IF(AND($AP$3&gt;0,DATE($B$4,$A16,K$11)&gt;$AP$3),"NE",IF(NOT(ISERROR(MATCH(DATE($B$4,$A16,K$11),L_HOLS,0))),"H",IF(INDEX(L_WKNDVAL,WEEKDAY(DATE($B$4,$A16,K$11),1))=1,"WKND",INDEX(T_LEAVE[LEAVE TYPE],SUMPRODUCT(--(T_LEAVE[EMPLOYEE NAME]=I_RPT_EMP),--(T_LEAVE[START DATE]&lt;=DATE($B$4,$A16,K$11)),--(T_LEAVE[END DATE]&gt;=DATE($B$4,$A16,K$11)),ROW(T_LEAVE[LEAVE TYPE]))-ROW(T_LEAVE[#Headers])))))))),"")</f>
        <v>NA</v>
      </c>
      <c r="L16" s="55" t="str">
        <f t="array" aca="1" ref="L16" ca="1">IFERROR(IF(MONTH(DATE(I_RPT_YR,$A16,L$11))&lt;&gt;$A16,"NA",IF(DATE(I_RPT_YR,$A16,L$11)&gt;I_RPT_ED,"NA",IF(DATE($B$4,$A16,L$11)&lt;$AL$3,"NE",IF(AND($AP$3&gt;0,DATE($B$4,$A16,L$11)&gt;$AP$3),"NE",IF(NOT(ISERROR(MATCH(DATE($B$4,$A16,L$11),L_HOLS,0))),"H",IF(INDEX(L_WKNDVAL,WEEKDAY(DATE($B$4,$A16,L$11),1))=1,"WKND",INDEX(T_LEAVE[LEAVE TYPE],SUMPRODUCT(--(T_LEAVE[EMPLOYEE NAME]=I_RPT_EMP),--(T_LEAVE[START DATE]&lt;=DATE($B$4,$A16,L$11)),--(T_LEAVE[END DATE]&gt;=DATE($B$4,$A16,L$11)),ROW(T_LEAVE[LEAVE TYPE]))-ROW(T_LEAVE[#Headers])))))))),"")</f>
        <v>NA</v>
      </c>
      <c r="M16" s="55" t="str">
        <f t="array" aca="1" ref="M16" ca="1">IFERROR(IF(MONTH(DATE(I_RPT_YR,$A16,M$11))&lt;&gt;$A16,"NA",IF(DATE(I_RPT_YR,$A16,M$11)&gt;I_RPT_ED,"NA",IF(DATE($B$4,$A16,M$11)&lt;$AL$3,"NE",IF(AND($AP$3&gt;0,DATE($B$4,$A16,M$11)&gt;$AP$3),"NE",IF(NOT(ISERROR(MATCH(DATE($B$4,$A16,M$11),L_HOLS,0))),"H",IF(INDEX(L_WKNDVAL,WEEKDAY(DATE($B$4,$A16,M$11),1))=1,"WKND",INDEX(T_LEAVE[LEAVE TYPE],SUMPRODUCT(--(T_LEAVE[EMPLOYEE NAME]=I_RPT_EMP),--(T_LEAVE[START DATE]&lt;=DATE($B$4,$A16,M$11)),--(T_LEAVE[END DATE]&gt;=DATE($B$4,$A16,M$11)),ROW(T_LEAVE[LEAVE TYPE]))-ROW(T_LEAVE[#Headers])))))))),"")</f>
        <v>NA</v>
      </c>
      <c r="N16" s="55" t="str">
        <f t="array" aca="1" ref="N16" ca="1">IFERROR(IF(MONTH(DATE(I_RPT_YR,$A16,N$11))&lt;&gt;$A16,"NA",IF(DATE(I_RPT_YR,$A16,N$11)&gt;I_RPT_ED,"NA",IF(DATE($B$4,$A16,N$11)&lt;$AL$3,"NE",IF(AND($AP$3&gt;0,DATE($B$4,$A16,N$11)&gt;$AP$3),"NE",IF(NOT(ISERROR(MATCH(DATE($B$4,$A16,N$11),L_HOLS,0))),"H",IF(INDEX(L_WKNDVAL,WEEKDAY(DATE($B$4,$A16,N$11),1))=1,"WKND",INDEX(T_LEAVE[LEAVE TYPE],SUMPRODUCT(--(T_LEAVE[EMPLOYEE NAME]=I_RPT_EMP),--(T_LEAVE[START DATE]&lt;=DATE($B$4,$A16,N$11)),--(T_LEAVE[END DATE]&gt;=DATE($B$4,$A16,N$11)),ROW(T_LEAVE[LEAVE TYPE]))-ROW(T_LEAVE[#Headers])))))))),"")</f>
        <v>NA</v>
      </c>
      <c r="O16" s="55" t="str">
        <f t="array" aca="1" ref="O16" ca="1">IFERROR(IF(MONTH(DATE(I_RPT_YR,$A16,O$11))&lt;&gt;$A16,"NA",IF(DATE(I_RPT_YR,$A16,O$11)&gt;I_RPT_ED,"NA",IF(DATE($B$4,$A16,O$11)&lt;$AL$3,"NE",IF(AND($AP$3&gt;0,DATE($B$4,$A16,O$11)&gt;$AP$3),"NE",IF(NOT(ISERROR(MATCH(DATE($B$4,$A16,O$11),L_HOLS,0))),"H",IF(INDEX(L_WKNDVAL,WEEKDAY(DATE($B$4,$A16,O$11),1))=1,"WKND",INDEX(T_LEAVE[LEAVE TYPE],SUMPRODUCT(--(T_LEAVE[EMPLOYEE NAME]=I_RPT_EMP),--(T_LEAVE[START DATE]&lt;=DATE($B$4,$A16,O$11)),--(T_LEAVE[END DATE]&gt;=DATE($B$4,$A16,O$11)),ROW(T_LEAVE[LEAVE TYPE]))-ROW(T_LEAVE[#Headers])))))))),"")</f>
        <v>NA</v>
      </c>
      <c r="P16" s="55" t="str">
        <f t="array" aca="1" ref="P16" ca="1">IFERROR(IF(MONTH(DATE(I_RPT_YR,$A16,P$11))&lt;&gt;$A16,"NA",IF(DATE(I_RPT_YR,$A16,P$11)&gt;I_RPT_ED,"NA",IF(DATE($B$4,$A16,P$11)&lt;$AL$3,"NE",IF(AND($AP$3&gt;0,DATE($B$4,$A16,P$11)&gt;$AP$3),"NE",IF(NOT(ISERROR(MATCH(DATE($B$4,$A16,P$11),L_HOLS,0))),"H",IF(INDEX(L_WKNDVAL,WEEKDAY(DATE($B$4,$A16,P$11),1))=1,"WKND",INDEX(T_LEAVE[LEAVE TYPE],SUMPRODUCT(--(T_LEAVE[EMPLOYEE NAME]=I_RPT_EMP),--(T_LEAVE[START DATE]&lt;=DATE($B$4,$A16,P$11)),--(T_LEAVE[END DATE]&gt;=DATE($B$4,$A16,P$11)),ROW(T_LEAVE[LEAVE TYPE]))-ROW(T_LEAVE[#Headers])))))))),"")</f>
        <v>NA</v>
      </c>
      <c r="Q16" s="55" t="str">
        <f t="array" aca="1" ref="Q16" ca="1">IFERROR(IF(MONTH(DATE(I_RPT_YR,$A16,Q$11))&lt;&gt;$A16,"NA",IF(DATE(I_RPT_YR,$A16,Q$11)&gt;I_RPT_ED,"NA",IF(DATE($B$4,$A16,Q$11)&lt;$AL$3,"NE",IF(AND($AP$3&gt;0,DATE($B$4,$A16,Q$11)&gt;$AP$3),"NE",IF(NOT(ISERROR(MATCH(DATE($B$4,$A16,Q$11),L_HOLS,0))),"H",IF(INDEX(L_WKNDVAL,WEEKDAY(DATE($B$4,$A16,Q$11),1))=1,"WKND",INDEX(T_LEAVE[LEAVE TYPE],SUMPRODUCT(--(T_LEAVE[EMPLOYEE NAME]=I_RPT_EMP),--(T_LEAVE[START DATE]&lt;=DATE($B$4,$A16,Q$11)),--(T_LEAVE[END DATE]&gt;=DATE($B$4,$A16,Q$11)),ROW(T_LEAVE[LEAVE TYPE]))-ROW(T_LEAVE[#Headers])))))))),"")</f>
        <v>NA</v>
      </c>
      <c r="R16" s="55" t="str">
        <f t="array" aca="1" ref="R16" ca="1">IFERROR(IF(MONTH(DATE(I_RPT_YR,$A16,R$11))&lt;&gt;$A16,"NA",IF(DATE(I_RPT_YR,$A16,R$11)&gt;I_RPT_ED,"NA",IF(DATE($B$4,$A16,R$11)&lt;$AL$3,"NE",IF(AND($AP$3&gt;0,DATE($B$4,$A16,R$11)&gt;$AP$3),"NE",IF(NOT(ISERROR(MATCH(DATE($B$4,$A16,R$11),L_HOLS,0))),"H",IF(INDEX(L_WKNDVAL,WEEKDAY(DATE($B$4,$A16,R$11),1))=1,"WKND",INDEX(T_LEAVE[LEAVE TYPE],SUMPRODUCT(--(T_LEAVE[EMPLOYEE NAME]=I_RPT_EMP),--(T_LEAVE[START DATE]&lt;=DATE($B$4,$A16,R$11)),--(T_LEAVE[END DATE]&gt;=DATE($B$4,$A16,R$11)),ROW(T_LEAVE[LEAVE TYPE]))-ROW(T_LEAVE[#Headers])))))))),"")</f>
        <v>NA</v>
      </c>
      <c r="S16" s="55" t="str">
        <f t="array" aca="1" ref="S16" ca="1">IFERROR(IF(MONTH(DATE(I_RPT_YR,$A16,S$11))&lt;&gt;$A16,"NA",IF(DATE(I_RPT_YR,$A16,S$11)&gt;I_RPT_ED,"NA",IF(DATE($B$4,$A16,S$11)&lt;$AL$3,"NE",IF(AND($AP$3&gt;0,DATE($B$4,$A16,S$11)&gt;$AP$3),"NE",IF(NOT(ISERROR(MATCH(DATE($B$4,$A16,S$11),L_HOLS,0))),"H",IF(INDEX(L_WKNDVAL,WEEKDAY(DATE($B$4,$A16,S$11),1))=1,"WKND",INDEX(T_LEAVE[LEAVE TYPE],SUMPRODUCT(--(T_LEAVE[EMPLOYEE NAME]=I_RPT_EMP),--(T_LEAVE[START DATE]&lt;=DATE($B$4,$A16,S$11)),--(T_LEAVE[END DATE]&gt;=DATE($B$4,$A16,S$11)),ROW(T_LEAVE[LEAVE TYPE]))-ROW(T_LEAVE[#Headers])))))))),"")</f>
        <v>NA</v>
      </c>
      <c r="T16" s="55" t="str">
        <f t="array" aca="1" ref="T16" ca="1">IFERROR(IF(MONTH(DATE(I_RPT_YR,$A16,T$11))&lt;&gt;$A16,"NA",IF(DATE(I_RPT_YR,$A16,T$11)&gt;I_RPT_ED,"NA",IF(DATE($B$4,$A16,T$11)&lt;$AL$3,"NE",IF(AND($AP$3&gt;0,DATE($B$4,$A16,T$11)&gt;$AP$3),"NE",IF(NOT(ISERROR(MATCH(DATE($B$4,$A16,T$11),L_HOLS,0))),"H",IF(INDEX(L_WKNDVAL,WEEKDAY(DATE($B$4,$A16,T$11),1))=1,"WKND",INDEX(T_LEAVE[LEAVE TYPE],SUMPRODUCT(--(T_LEAVE[EMPLOYEE NAME]=I_RPT_EMP),--(T_LEAVE[START DATE]&lt;=DATE($B$4,$A16,T$11)),--(T_LEAVE[END DATE]&gt;=DATE($B$4,$A16,T$11)),ROW(T_LEAVE[LEAVE TYPE]))-ROW(T_LEAVE[#Headers])))))))),"")</f>
        <v>NA</v>
      </c>
      <c r="U16" s="55" t="str">
        <f t="array" aca="1" ref="U16" ca="1">IFERROR(IF(MONTH(DATE(I_RPT_YR,$A16,U$11))&lt;&gt;$A16,"NA",IF(DATE(I_RPT_YR,$A16,U$11)&gt;I_RPT_ED,"NA",IF(DATE($B$4,$A16,U$11)&lt;$AL$3,"NE",IF(AND($AP$3&gt;0,DATE($B$4,$A16,U$11)&gt;$AP$3),"NE",IF(NOT(ISERROR(MATCH(DATE($B$4,$A16,U$11),L_HOLS,0))),"H",IF(INDEX(L_WKNDVAL,WEEKDAY(DATE($B$4,$A16,U$11),1))=1,"WKND",INDEX(T_LEAVE[LEAVE TYPE],SUMPRODUCT(--(T_LEAVE[EMPLOYEE NAME]=I_RPT_EMP),--(T_LEAVE[START DATE]&lt;=DATE($B$4,$A16,U$11)),--(T_LEAVE[END DATE]&gt;=DATE($B$4,$A16,U$11)),ROW(T_LEAVE[LEAVE TYPE]))-ROW(T_LEAVE[#Headers])))))))),"")</f>
        <v>NA</v>
      </c>
      <c r="V16" s="55" t="str">
        <f t="array" aca="1" ref="V16" ca="1">IFERROR(IF(MONTH(DATE(I_RPT_YR,$A16,V$11))&lt;&gt;$A16,"NA",IF(DATE(I_RPT_YR,$A16,V$11)&gt;I_RPT_ED,"NA",IF(DATE($B$4,$A16,V$11)&lt;$AL$3,"NE",IF(AND($AP$3&gt;0,DATE($B$4,$A16,V$11)&gt;$AP$3),"NE",IF(NOT(ISERROR(MATCH(DATE($B$4,$A16,V$11),L_HOLS,0))),"H",IF(INDEX(L_WKNDVAL,WEEKDAY(DATE($B$4,$A16,V$11),1))=1,"WKND",INDEX(T_LEAVE[LEAVE TYPE],SUMPRODUCT(--(T_LEAVE[EMPLOYEE NAME]=I_RPT_EMP),--(T_LEAVE[START DATE]&lt;=DATE($B$4,$A16,V$11)),--(T_LEAVE[END DATE]&gt;=DATE($B$4,$A16,V$11)),ROW(T_LEAVE[LEAVE TYPE]))-ROW(T_LEAVE[#Headers])))))))),"")</f>
        <v>NA</v>
      </c>
      <c r="W16" s="55" t="str">
        <f t="array" aca="1" ref="W16" ca="1">IFERROR(IF(MONTH(DATE(I_RPT_YR,$A16,W$11))&lt;&gt;$A16,"NA",IF(DATE(I_RPT_YR,$A16,W$11)&gt;I_RPT_ED,"NA",IF(DATE($B$4,$A16,W$11)&lt;$AL$3,"NE",IF(AND($AP$3&gt;0,DATE($B$4,$A16,W$11)&gt;$AP$3),"NE",IF(NOT(ISERROR(MATCH(DATE($B$4,$A16,W$11),L_HOLS,0))),"H",IF(INDEX(L_WKNDVAL,WEEKDAY(DATE($B$4,$A16,W$11),1))=1,"WKND",INDEX(T_LEAVE[LEAVE TYPE],SUMPRODUCT(--(T_LEAVE[EMPLOYEE NAME]=I_RPT_EMP),--(T_LEAVE[START DATE]&lt;=DATE($B$4,$A16,W$11)),--(T_LEAVE[END DATE]&gt;=DATE($B$4,$A16,W$11)),ROW(T_LEAVE[LEAVE TYPE]))-ROW(T_LEAVE[#Headers])))))))),"")</f>
        <v>NA</v>
      </c>
      <c r="X16" s="55" t="str">
        <f t="array" aca="1" ref="X16" ca="1">IFERROR(IF(MONTH(DATE(I_RPT_YR,$A16,X$11))&lt;&gt;$A16,"NA",IF(DATE(I_RPT_YR,$A16,X$11)&gt;I_RPT_ED,"NA",IF(DATE($B$4,$A16,X$11)&lt;$AL$3,"NE",IF(AND($AP$3&gt;0,DATE($B$4,$A16,X$11)&gt;$AP$3),"NE",IF(NOT(ISERROR(MATCH(DATE($B$4,$A16,X$11),L_HOLS,0))),"H",IF(INDEX(L_WKNDVAL,WEEKDAY(DATE($B$4,$A16,X$11),1))=1,"WKND",INDEX(T_LEAVE[LEAVE TYPE],SUMPRODUCT(--(T_LEAVE[EMPLOYEE NAME]=I_RPT_EMP),--(T_LEAVE[START DATE]&lt;=DATE($B$4,$A16,X$11)),--(T_LEAVE[END DATE]&gt;=DATE($B$4,$A16,X$11)),ROW(T_LEAVE[LEAVE TYPE]))-ROW(T_LEAVE[#Headers])))))))),"")</f>
        <v>NA</v>
      </c>
      <c r="Y16" s="55" t="str">
        <f t="array" aca="1" ref="Y16" ca="1">IFERROR(IF(MONTH(DATE(I_RPT_YR,$A16,Y$11))&lt;&gt;$A16,"NA",IF(DATE(I_RPT_YR,$A16,Y$11)&gt;I_RPT_ED,"NA",IF(DATE($B$4,$A16,Y$11)&lt;$AL$3,"NE",IF(AND($AP$3&gt;0,DATE($B$4,$A16,Y$11)&gt;$AP$3),"NE",IF(NOT(ISERROR(MATCH(DATE($B$4,$A16,Y$11),L_HOLS,0))),"H",IF(INDEX(L_WKNDVAL,WEEKDAY(DATE($B$4,$A16,Y$11),1))=1,"WKND",INDEX(T_LEAVE[LEAVE TYPE],SUMPRODUCT(--(T_LEAVE[EMPLOYEE NAME]=I_RPT_EMP),--(T_LEAVE[START DATE]&lt;=DATE($B$4,$A16,Y$11)),--(T_LEAVE[END DATE]&gt;=DATE($B$4,$A16,Y$11)),ROW(T_LEAVE[LEAVE TYPE]))-ROW(T_LEAVE[#Headers])))))))),"")</f>
        <v>NA</v>
      </c>
      <c r="Z16" s="55" t="str">
        <f t="array" aca="1" ref="Z16" ca="1">IFERROR(IF(MONTH(DATE(I_RPT_YR,$A16,Z$11))&lt;&gt;$A16,"NA",IF(DATE(I_RPT_YR,$A16,Z$11)&gt;I_RPT_ED,"NA",IF(DATE($B$4,$A16,Z$11)&lt;$AL$3,"NE",IF(AND($AP$3&gt;0,DATE($B$4,$A16,Z$11)&gt;$AP$3),"NE",IF(NOT(ISERROR(MATCH(DATE($B$4,$A16,Z$11),L_HOLS,0))),"H",IF(INDEX(L_WKNDVAL,WEEKDAY(DATE($B$4,$A16,Z$11),1))=1,"WKND",INDEX(T_LEAVE[LEAVE TYPE],SUMPRODUCT(--(T_LEAVE[EMPLOYEE NAME]=I_RPT_EMP),--(T_LEAVE[START DATE]&lt;=DATE($B$4,$A16,Z$11)),--(T_LEAVE[END DATE]&gt;=DATE($B$4,$A16,Z$11)),ROW(T_LEAVE[LEAVE TYPE]))-ROW(T_LEAVE[#Headers])))))))),"")</f>
        <v>NA</v>
      </c>
      <c r="AA16" s="55" t="str">
        <f t="array" aca="1" ref="AA16" ca="1">IFERROR(IF(MONTH(DATE(I_RPT_YR,$A16,AA$11))&lt;&gt;$A16,"NA",IF(DATE(I_RPT_YR,$A16,AA$11)&gt;I_RPT_ED,"NA",IF(DATE($B$4,$A16,AA$11)&lt;$AL$3,"NE",IF(AND($AP$3&gt;0,DATE($B$4,$A16,AA$11)&gt;$AP$3),"NE",IF(NOT(ISERROR(MATCH(DATE($B$4,$A16,AA$11),L_HOLS,0))),"H",IF(INDEX(L_WKNDVAL,WEEKDAY(DATE($B$4,$A16,AA$11),1))=1,"WKND",INDEX(T_LEAVE[LEAVE TYPE],SUMPRODUCT(--(T_LEAVE[EMPLOYEE NAME]=I_RPT_EMP),--(T_LEAVE[START DATE]&lt;=DATE($B$4,$A16,AA$11)),--(T_LEAVE[END DATE]&gt;=DATE($B$4,$A16,AA$11)),ROW(T_LEAVE[LEAVE TYPE]))-ROW(T_LEAVE[#Headers])))))))),"")</f>
        <v>NA</v>
      </c>
      <c r="AB16" s="55" t="str">
        <f t="array" aca="1" ref="AB16" ca="1">IFERROR(IF(MONTH(DATE(I_RPT_YR,$A16,AB$11))&lt;&gt;$A16,"NA",IF(DATE(I_RPT_YR,$A16,AB$11)&gt;I_RPT_ED,"NA",IF(DATE($B$4,$A16,AB$11)&lt;$AL$3,"NE",IF(AND($AP$3&gt;0,DATE($B$4,$A16,AB$11)&gt;$AP$3),"NE",IF(NOT(ISERROR(MATCH(DATE($B$4,$A16,AB$11),L_HOLS,0))),"H",IF(INDEX(L_WKNDVAL,WEEKDAY(DATE($B$4,$A16,AB$11),1))=1,"WKND",INDEX(T_LEAVE[LEAVE TYPE],SUMPRODUCT(--(T_LEAVE[EMPLOYEE NAME]=I_RPT_EMP),--(T_LEAVE[START DATE]&lt;=DATE($B$4,$A16,AB$11)),--(T_LEAVE[END DATE]&gt;=DATE($B$4,$A16,AB$11)),ROW(T_LEAVE[LEAVE TYPE]))-ROW(T_LEAVE[#Headers])))))))),"")</f>
        <v>NA</v>
      </c>
      <c r="AC16" s="55" t="str">
        <f t="array" aca="1" ref="AC16" ca="1">IFERROR(IF(MONTH(DATE(I_RPT_YR,$A16,AC$11))&lt;&gt;$A16,"NA",IF(DATE(I_RPT_YR,$A16,AC$11)&gt;I_RPT_ED,"NA",IF(DATE($B$4,$A16,AC$11)&lt;$AL$3,"NE",IF(AND($AP$3&gt;0,DATE($B$4,$A16,AC$11)&gt;$AP$3),"NE",IF(NOT(ISERROR(MATCH(DATE($B$4,$A16,AC$11),L_HOLS,0))),"H",IF(INDEX(L_WKNDVAL,WEEKDAY(DATE($B$4,$A16,AC$11),1))=1,"WKND",INDEX(T_LEAVE[LEAVE TYPE],SUMPRODUCT(--(T_LEAVE[EMPLOYEE NAME]=I_RPT_EMP),--(T_LEAVE[START DATE]&lt;=DATE($B$4,$A16,AC$11)),--(T_LEAVE[END DATE]&gt;=DATE($B$4,$A16,AC$11)),ROW(T_LEAVE[LEAVE TYPE]))-ROW(T_LEAVE[#Headers])))))))),"")</f>
        <v>NA</v>
      </c>
      <c r="AD16" s="55" t="str">
        <f t="array" aca="1" ref="AD16" ca="1">IFERROR(IF(MONTH(DATE(I_RPT_YR,$A16,AD$11))&lt;&gt;$A16,"NA",IF(DATE(I_RPT_YR,$A16,AD$11)&gt;I_RPT_ED,"NA",IF(DATE($B$4,$A16,AD$11)&lt;$AL$3,"NE",IF(AND($AP$3&gt;0,DATE($B$4,$A16,AD$11)&gt;$AP$3),"NE",IF(NOT(ISERROR(MATCH(DATE($B$4,$A16,AD$11),L_HOLS,0))),"H",IF(INDEX(L_WKNDVAL,WEEKDAY(DATE($B$4,$A16,AD$11),1))=1,"WKND",INDEX(T_LEAVE[LEAVE TYPE],SUMPRODUCT(--(T_LEAVE[EMPLOYEE NAME]=I_RPT_EMP),--(T_LEAVE[START DATE]&lt;=DATE($B$4,$A16,AD$11)),--(T_LEAVE[END DATE]&gt;=DATE($B$4,$A16,AD$11)),ROW(T_LEAVE[LEAVE TYPE]))-ROW(T_LEAVE[#Headers])))))))),"")</f>
        <v>NA</v>
      </c>
      <c r="AE16" s="55" t="str">
        <f t="array" aca="1" ref="AE16" ca="1">IFERROR(IF(MONTH(DATE(I_RPT_YR,$A16,AE$11))&lt;&gt;$A16,"NA",IF(DATE(I_RPT_YR,$A16,AE$11)&gt;I_RPT_ED,"NA",IF(DATE($B$4,$A16,AE$11)&lt;$AL$3,"NE",IF(AND($AP$3&gt;0,DATE($B$4,$A16,AE$11)&gt;$AP$3),"NE",IF(NOT(ISERROR(MATCH(DATE($B$4,$A16,AE$11),L_HOLS,0))),"H",IF(INDEX(L_WKNDVAL,WEEKDAY(DATE($B$4,$A16,AE$11),1))=1,"WKND",INDEX(T_LEAVE[LEAVE TYPE],SUMPRODUCT(--(T_LEAVE[EMPLOYEE NAME]=I_RPT_EMP),--(T_LEAVE[START DATE]&lt;=DATE($B$4,$A16,AE$11)),--(T_LEAVE[END DATE]&gt;=DATE($B$4,$A16,AE$11)),ROW(T_LEAVE[LEAVE TYPE]))-ROW(T_LEAVE[#Headers])))))))),"")</f>
        <v>NA</v>
      </c>
      <c r="AF16" s="55" t="str">
        <f t="array" aca="1" ref="AF16" ca="1">IFERROR(IF(MONTH(DATE(I_RPT_YR,$A16,AF$11))&lt;&gt;$A16,"NA",IF(DATE(I_RPT_YR,$A16,AF$11)&gt;I_RPT_ED,"NA",IF(DATE($B$4,$A16,AF$11)&lt;$AL$3,"NE",IF(AND($AP$3&gt;0,DATE($B$4,$A16,AF$11)&gt;$AP$3),"NE",IF(NOT(ISERROR(MATCH(DATE($B$4,$A16,AF$11),L_HOLS,0))),"H",IF(INDEX(L_WKNDVAL,WEEKDAY(DATE($B$4,$A16,AF$11),1))=1,"WKND",INDEX(T_LEAVE[LEAVE TYPE],SUMPRODUCT(--(T_LEAVE[EMPLOYEE NAME]=I_RPT_EMP),--(T_LEAVE[START DATE]&lt;=DATE($B$4,$A16,AF$11)),--(T_LEAVE[END DATE]&gt;=DATE($B$4,$A16,AF$11)),ROW(T_LEAVE[LEAVE TYPE]))-ROW(T_LEAVE[#Headers])))))))),"")</f>
        <v>NA</v>
      </c>
      <c r="AG16" s="55" t="str">
        <f t="array" aca="1" ref="AG16" ca="1">IFERROR(IF(MONTH(DATE(I_RPT_YR,$A16,AG$11))&lt;&gt;$A16,"NA",IF(DATE(I_RPT_YR,$A16,AG$11)&gt;I_RPT_ED,"NA",IF(DATE($B$4,$A16,AG$11)&lt;$AL$3,"NE",IF(AND($AP$3&gt;0,DATE($B$4,$A16,AG$11)&gt;$AP$3),"NE",IF(NOT(ISERROR(MATCH(DATE($B$4,$A16,AG$11),L_HOLS,0))),"H",IF(INDEX(L_WKNDVAL,WEEKDAY(DATE($B$4,$A16,AG$11),1))=1,"WKND",INDEX(T_LEAVE[LEAVE TYPE],SUMPRODUCT(--(T_LEAVE[EMPLOYEE NAME]=I_RPT_EMP),--(T_LEAVE[START DATE]&lt;=DATE($B$4,$A16,AG$11)),--(T_LEAVE[END DATE]&gt;=DATE($B$4,$A16,AG$11)),ROW(T_LEAVE[LEAVE TYPE]))-ROW(T_LEAVE[#Headers])))))))),"")</f>
        <v>NA</v>
      </c>
      <c r="AH16" s="42"/>
      <c r="AI16" s="43"/>
      <c r="AJ16" s="59" t="str">
        <f ca="1">IF(OR(B16&gt;I_RPT_ED,AJ$11=""),"",COUNTIFS($C16:$AG16,AJ$11)*INDEX(T_LEAVETYPE[DAY VALUE],1))</f>
        <v/>
      </c>
      <c r="AK16" s="59" t="str">
        <f ca="1">IF(OR($B16&gt;I_RPT_ED,AK$11=""),"",COUNTIFS($C16:$AG16,AK$11)*INDEX(T_LEAVETYPE[DAY VALUE],2))</f>
        <v/>
      </c>
      <c r="AL16" s="57" t="str">
        <f ca="1">IF(OR($B16&gt;I_RPT_ED,AL$11=""),"",COUNTIFS($C16:$AG16,AL$11)*INDEX(T_LEAVETYPE[DAY VALUE],3))</f>
        <v/>
      </c>
      <c r="AM16" s="57" t="str">
        <f ca="1">IF(OR($B16&gt;I_RPT_ED,AM$11=""),"",COUNTIFS($C16:$AG16,AM$11)*INDEX(T_LEAVETYPE[DAY VALUE],4))</f>
        <v/>
      </c>
      <c r="AN16" s="57" t="str">
        <f ca="1">IF(OR($B16&gt;I_RPT_ED,AN$11=""),"",COUNTIFS($C16:$AG16,AN$11)*INDEX(T_LEAVETYPE[DAY VALUE],5))</f>
        <v/>
      </c>
      <c r="AO16" s="57" t="str">
        <f t="shared" ca="1" si="2"/>
        <v/>
      </c>
      <c r="AP16" s="58" t="str">
        <f t="shared" ca="1" si="3"/>
        <v/>
      </c>
      <c r="AQ16" s="26"/>
    </row>
    <row r="17" spans="1:43" ht="24.95" customHeight="1" x14ac:dyDescent="0.25">
      <c r="A17" s="60">
        <v>6</v>
      </c>
      <c r="B17" s="63">
        <f t="shared" si="1"/>
        <v>42887</v>
      </c>
      <c r="C17" s="55" t="str">
        <f t="array" aca="1" ref="C17" ca="1">IFERROR(IF(MONTH(DATE(I_RPT_YR,$A17,C$11))&lt;&gt;$A17,"NA",IF(DATE(I_RPT_YR,$A17,C$11)&gt;I_RPT_ED,"NA",IF(DATE($B$4,$A17,C$11)&lt;$AL$3,"NE",IF(AND($AP$3&gt;0,DATE($B$4,$A17,C$11)&gt;$AP$3),"NE",IF(NOT(ISERROR(MATCH(DATE($B$4,$A17,C$11),L_HOLS,0))),"H",IF(INDEX(L_WKNDVAL,WEEKDAY(DATE($B$4,$A17,C$11),1))=1,"WKND",INDEX(T_LEAVE[LEAVE TYPE],SUMPRODUCT(--(T_LEAVE[EMPLOYEE NAME]=I_RPT_EMP),--(T_LEAVE[START DATE]&lt;=DATE($B$4,$A17,C$11)),--(T_LEAVE[END DATE]&gt;=DATE($B$4,$A17,C$11)),ROW(T_LEAVE[LEAVE TYPE]))-ROW(T_LEAVE[#Headers])))))))),"")</f>
        <v>NA</v>
      </c>
      <c r="D17" s="55" t="str">
        <f t="array" aca="1" ref="D17" ca="1">IFERROR(IF(MONTH(DATE(I_RPT_YR,$A17,D$11))&lt;&gt;$A17,"NA",IF(DATE(I_RPT_YR,$A17,D$11)&gt;I_RPT_ED,"NA",IF(DATE($B$4,$A17,D$11)&lt;$AL$3,"NE",IF(AND($AP$3&gt;0,DATE($B$4,$A17,D$11)&gt;$AP$3),"NE",IF(NOT(ISERROR(MATCH(DATE($B$4,$A17,D$11),L_HOLS,0))),"H",IF(INDEX(L_WKNDVAL,WEEKDAY(DATE($B$4,$A17,D$11),1))=1,"WKND",INDEX(T_LEAVE[LEAVE TYPE],SUMPRODUCT(--(T_LEAVE[EMPLOYEE NAME]=I_RPT_EMP),--(T_LEAVE[START DATE]&lt;=DATE($B$4,$A17,D$11)),--(T_LEAVE[END DATE]&gt;=DATE($B$4,$A17,D$11)),ROW(T_LEAVE[LEAVE TYPE]))-ROW(T_LEAVE[#Headers])))))))),"")</f>
        <v>NA</v>
      </c>
      <c r="E17" s="55" t="str">
        <f t="array" aca="1" ref="E17" ca="1">IFERROR(IF(MONTH(DATE(I_RPT_YR,$A17,E$11))&lt;&gt;$A17,"NA",IF(DATE(I_RPT_YR,$A17,E$11)&gt;I_RPT_ED,"NA",IF(DATE($B$4,$A17,E$11)&lt;$AL$3,"NE",IF(AND($AP$3&gt;0,DATE($B$4,$A17,E$11)&gt;$AP$3),"NE",IF(NOT(ISERROR(MATCH(DATE($B$4,$A17,E$11),L_HOLS,0))),"H",IF(INDEX(L_WKNDVAL,WEEKDAY(DATE($B$4,$A17,E$11),1))=1,"WKND",INDEX(T_LEAVE[LEAVE TYPE],SUMPRODUCT(--(T_LEAVE[EMPLOYEE NAME]=I_RPT_EMP),--(T_LEAVE[START DATE]&lt;=DATE($B$4,$A17,E$11)),--(T_LEAVE[END DATE]&gt;=DATE($B$4,$A17,E$11)),ROW(T_LEAVE[LEAVE TYPE]))-ROW(T_LEAVE[#Headers])))))))),"")</f>
        <v>NA</v>
      </c>
      <c r="F17" s="55" t="str">
        <f t="array" aca="1" ref="F17" ca="1">IFERROR(IF(MONTH(DATE(I_RPT_YR,$A17,F$11))&lt;&gt;$A17,"NA",IF(DATE(I_RPT_YR,$A17,F$11)&gt;I_RPT_ED,"NA",IF(DATE($B$4,$A17,F$11)&lt;$AL$3,"NE",IF(AND($AP$3&gt;0,DATE($B$4,$A17,F$11)&gt;$AP$3),"NE",IF(NOT(ISERROR(MATCH(DATE($B$4,$A17,F$11),L_HOLS,0))),"H",IF(INDEX(L_WKNDVAL,WEEKDAY(DATE($B$4,$A17,F$11),1))=1,"WKND",INDEX(T_LEAVE[LEAVE TYPE],SUMPRODUCT(--(T_LEAVE[EMPLOYEE NAME]=I_RPT_EMP),--(T_LEAVE[START DATE]&lt;=DATE($B$4,$A17,F$11)),--(T_LEAVE[END DATE]&gt;=DATE($B$4,$A17,F$11)),ROW(T_LEAVE[LEAVE TYPE]))-ROW(T_LEAVE[#Headers])))))))),"")</f>
        <v>NA</v>
      </c>
      <c r="G17" s="55" t="str">
        <f t="array" aca="1" ref="G17" ca="1">IFERROR(IF(MONTH(DATE(I_RPT_YR,$A17,G$11))&lt;&gt;$A17,"NA",IF(DATE(I_RPT_YR,$A17,G$11)&gt;I_RPT_ED,"NA",IF(DATE($B$4,$A17,G$11)&lt;$AL$3,"NE",IF(AND($AP$3&gt;0,DATE($B$4,$A17,G$11)&gt;$AP$3),"NE",IF(NOT(ISERROR(MATCH(DATE($B$4,$A17,G$11),L_HOLS,0))),"H",IF(INDEX(L_WKNDVAL,WEEKDAY(DATE($B$4,$A17,G$11),1))=1,"WKND",INDEX(T_LEAVE[LEAVE TYPE],SUMPRODUCT(--(T_LEAVE[EMPLOYEE NAME]=I_RPT_EMP),--(T_LEAVE[START DATE]&lt;=DATE($B$4,$A17,G$11)),--(T_LEAVE[END DATE]&gt;=DATE($B$4,$A17,G$11)),ROW(T_LEAVE[LEAVE TYPE]))-ROW(T_LEAVE[#Headers])))))))),"")</f>
        <v>NA</v>
      </c>
      <c r="H17" s="55" t="str">
        <f t="array" aca="1" ref="H17" ca="1">IFERROR(IF(MONTH(DATE(I_RPT_YR,$A17,H$11))&lt;&gt;$A17,"NA",IF(DATE(I_RPT_YR,$A17,H$11)&gt;I_RPT_ED,"NA",IF(DATE($B$4,$A17,H$11)&lt;$AL$3,"NE",IF(AND($AP$3&gt;0,DATE($B$4,$A17,H$11)&gt;$AP$3),"NE",IF(NOT(ISERROR(MATCH(DATE($B$4,$A17,H$11),L_HOLS,0))),"H",IF(INDEX(L_WKNDVAL,WEEKDAY(DATE($B$4,$A17,H$11),1))=1,"WKND",INDEX(T_LEAVE[LEAVE TYPE],SUMPRODUCT(--(T_LEAVE[EMPLOYEE NAME]=I_RPT_EMP),--(T_LEAVE[START DATE]&lt;=DATE($B$4,$A17,H$11)),--(T_LEAVE[END DATE]&gt;=DATE($B$4,$A17,H$11)),ROW(T_LEAVE[LEAVE TYPE]))-ROW(T_LEAVE[#Headers])))))))),"")</f>
        <v>NA</v>
      </c>
      <c r="I17" s="55" t="str">
        <f t="array" aca="1" ref="I17" ca="1">IFERROR(IF(MONTH(DATE(I_RPT_YR,$A17,I$11))&lt;&gt;$A17,"NA",IF(DATE(I_RPT_YR,$A17,I$11)&gt;I_RPT_ED,"NA",IF(DATE($B$4,$A17,I$11)&lt;$AL$3,"NE",IF(AND($AP$3&gt;0,DATE($B$4,$A17,I$11)&gt;$AP$3),"NE",IF(NOT(ISERROR(MATCH(DATE($B$4,$A17,I$11),L_HOLS,0))),"H",IF(INDEX(L_WKNDVAL,WEEKDAY(DATE($B$4,$A17,I$11),1))=1,"WKND",INDEX(T_LEAVE[LEAVE TYPE],SUMPRODUCT(--(T_LEAVE[EMPLOYEE NAME]=I_RPT_EMP),--(T_LEAVE[START DATE]&lt;=DATE($B$4,$A17,I$11)),--(T_LEAVE[END DATE]&gt;=DATE($B$4,$A17,I$11)),ROW(T_LEAVE[LEAVE TYPE]))-ROW(T_LEAVE[#Headers])))))))),"")</f>
        <v>NA</v>
      </c>
      <c r="J17" s="55" t="str">
        <f t="array" aca="1" ref="J17" ca="1">IFERROR(IF(MONTH(DATE(I_RPT_YR,$A17,J$11))&lt;&gt;$A17,"NA",IF(DATE(I_RPT_YR,$A17,J$11)&gt;I_RPT_ED,"NA",IF(DATE($B$4,$A17,J$11)&lt;$AL$3,"NE",IF(AND($AP$3&gt;0,DATE($B$4,$A17,J$11)&gt;$AP$3),"NE",IF(NOT(ISERROR(MATCH(DATE($B$4,$A17,J$11),L_HOLS,0))),"H",IF(INDEX(L_WKNDVAL,WEEKDAY(DATE($B$4,$A17,J$11),1))=1,"WKND",INDEX(T_LEAVE[LEAVE TYPE],SUMPRODUCT(--(T_LEAVE[EMPLOYEE NAME]=I_RPT_EMP),--(T_LEAVE[START DATE]&lt;=DATE($B$4,$A17,J$11)),--(T_LEAVE[END DATE]&gt;=DATE($B$4,$A17,J$11)),ROW(T_LEAVE[LEAVE TYPE]))-ROW(T_LEAVE[#Headers])))))))),"")</f>
        <v>NA</v>
      </c>
      <c r="K17" s="55" t="str">
        <f t="array" aca="1" ref="K17" ca="1">IFERROR(IF(MONTH(DATE(I_RPT_YR,$A17,K$11))&lt;&gt;$A17,"NA",IF(DATE(I_RPT_YR,$A17,K$11)&gt;I_RPT_ED,"NA",IF(DATE($B$4,$A17,K$11)&lt;$AL$3,"NE",IF(AND($AP$3&gt;0,DATE($B$4,$A17,K$11)&gt;$AP$3),"NE",IF(NOT(ISERROR(MATCH(DATE($B$4,$A17,K$11),L_HOLS,0))),"H",IF(INDEX(L_WKNDVAL,WEEKDAY(DATE($B$4,$A17,K$11),1))=1,"WKND",INDEX(T_LEAVE[LEAVE TYPE],SUMPRODUCT(--(T_LEAVE[EMPLOYEE NAME]=I_RPT_EMP),--(T_LEAVE[START DATE]&lt;=DATE($B$4,$A17,K$11)),--(T_LEAVE[END DATE]&gt;=DATE($B$4,$A17,K$11)),ROW(T_LEAVE[LEAVE TYPE]))-ROW(T_LEAVE[#Headers])))))))),"")</f>
        <v>NA</v>
      </c>
      <c r="L17" s="55" t="str">
        <f t="array" aca="1" ref="L17" ca="1">IFERROR(IF(MONTH(DATE(I_RPT_YR,$A17,L$11))&lt;&gt;$A17,"NA",IF(DATE(I_RPT_YR,$A17,L$11)&gt;I_RPT_ED,"NA",IF(DATE($B$4,$A17,L$11)&lt;$AL$3,"NE",IF(AND($AP$3&gt;0,DATE($B$4,$A17,L$11)&gt;$AP$3),"NE",IF(NOT(ISERROR(MATCH(DATE($B$4,$A17,L$11),L_HOLS,0))),"H",IF(INDEX(L_WKNDVAL,WEEKDAY(DATE($B$4,$A17,L$11),1))=1,"WKND",INDEX(T_LEAVE[LEAVE TYPE],SUMPRODUCT(--(T_LEAVE[EMPLOYEE NAME]=I_RPT_EMP),--(T_LEAVE[START DATE]&lt;=DATE($B$4,$A17,L$11)),--(T_LEAVE[END DATE]&gt;=DATE($B$4,$A17,L$11)),ROW(T_LEAVE[LEAVE TYPE]))-ROW(T_LEAVE[#Headers])))))))),"")</f>
        <v>NA</v>
      </c>
      <c r="M17" s="55" t="str">
        <f t="array" aca="1" ref="M17" ca="1">IFERROR(IF(MONTH(DATE(I_RPT_YR,$A17,M$11))&lt;&gt;$A17,"NA",IF(DATE(I_RPT_YR,$A17,M$11)&gt;I_RPT_ED,"NA",IF(DATE($B$4,$A17,M$11)&lt;$AL$3,"NE",IF(AND($AP$3&gt;0,DATE($B$4,$A17,M$11)&gt;$AP$3),"NE",IF(NOT(ISERROR(MATCH(DATE($B$4,$A17,M$11),L_HOLS,0))),"H",IF(INDEX(L_WKNDVAL,WEEKDAY(DATE($B$4,$A17,M$11),1))=1,"WKND",INDEX(T_LEAVE[LEAVE TYPE],SUMPRODUCT(--(T_LEAVE[EMPLOYEE NAME]=I_RPT_EMP),--(T_LEAVE[START DATE]&lt;=DATE($B$4,$A17,M$11)),--(T_LEAVE[END DATE]&gt;=DATE($B$4,$A17,M$11)),ROW(T_LEAVE[LEAVE TYPE]))-ROW(T_LEAVE[#Headers])))))))),"")</f>
        <v>NA</v>
      </c>
      <c r="N17" s="55" t="str">
        <f t="array" aca="1" ref="N17" ca="1">IFERROR(IF(MONTH(DATE(I_RPT_YR,$A17,N$11))&lt;&gt;$A17,"NA",IF(DATE(I_RPT_YR,$A17,N$11)&gt;I_RPT_ED,"NA",IF(DATE($B$4,$A17,N$11)&lt;$AL$3,"NE",IF(AND($AP$3&gt;0,DATE($B$4,$A17,N$11)&gt;$AP$3),"NE",IF(NOT(ISERROR(MATCH(DATE($B$4,$A17,N$11),L_HOLS,0))),"H",IF(INDEX(L_WKNDVAL,WEEKDAY(DATE($B$4,$A17,N$11),1))=1,"WKND",INDEX(T_LEAVE[LEAVE TYPE],SUMPRODUCT(--(T_LEAVE[EMPLOYEE NAME]=I_RPT_EMP),--(T_LEAVE[START DATE]&lt;=DATE($B$4,$A17,N$11)),--(T_LEAVE[END DATE]&gt;=DATE($B$4,$A17,N$11)),ROW(T_LEAVE[LEAVE TYPE]))-ROW(T_LEAVE[#Headers])))))))),"")</f>
        <v>NA</v>
      </c>
      <c r="O17" s="55" t="str">
        <f t="array" aca="1" ref="O17" ca="1">IFERROR(IF(MONTH(DATE(I_RPT_YR,$A17,O$11))&lt;&gt;$A17,"NA",IF(DATE(I_RPT_YR,$A17,O$11)&gt;I_RPT_ED,"NA",IF(DATE($B$4,$A17,O$11)&lt;$AL$3,"NE",IF(AND($AP$3&gt;0,DATE($B$4,$A17,O$11)&gt;$AP$3),"NE",IF(NOT(ISERROR(MATCH(DATE($B$4,$A17,O$11),L_HOLS,0))),"H",IF(INDEX(L_WKNDVAL,WEEKDAY(DATE($B$4,$A17,O$11),1))=1,"WKND",INDEX(T_LEAVE[LEAVE TYPE],SUMPRODUCT(--(T_LEAVE[EMPLOYEE NAME]=I_RPT_EMP),--(T_LEAVE[START DATE]&lt;=DATE($B$4,$A17,O$11)),--(T_LEAVE[END DATE]&gt;=DATE($B$4,$A17,O$11)),ROW(T_LEAVE[LEAVE TYPE]))-ROW(T_LEAVE[#Headers])))))))),"")</f>
        <v>NA</v>
      </c>
      <c r="P17" s="55" t="str">
        <f t="array" aca="1" ref="P17" ca="1">IFERROR(IF(MONTH(DATE(I_RPT_YR,$A17,P$11))&lt;&gt;$A17,"NA",IF(DATE(I_RPT_YR,$A17,P$11)&gt;I_RPT_ED,"NA",IF(DATE($B$4,$A17,P$11)&lt;$AL$3,"NE",IF(AND($AP$3&gt;0,DATE($B$4,$A17,P$11)&gt;$AP$3),"NE",IF(NOT(ISERROR(MATCH(DATE($B$4,$A17,P$11),L_HOLS,0))),"H",IF(INDEX(L_WKNDVAL,WEEKDAY(DATE($B$4,$A17,P$11),1))=1,"WKND",INDEX(T_LEAVE[LEAVE TYPE],SUMPRODUCT(--(T_LEAVE[EMPLOYEE NAME]=I_RPT_EMP),--(T_LEAVE[START DATE]&lt;=DATE($B$4,$A17,P$11)),--(T_LEAVE[END DATE]&gt;=DATE($B$4,$A17,P$11)),ROW(T_LEAVE[LEAVE TYPE]))-ROW(T_LEAVE[#Headers])))))))),"")</f>
        <v>NA</v>
      </c>
      <c r="Q17" s="55" t="str">
        <f t="array" aca="1" ref="Q17" ca="1">IFERROR(IF(MONTH(DATE(I_RPT_YR,$A17,Q$11))&lt;&gt;$A17,"NA",IF(DATE(I_RPT_YR,$A17,Q$11)&gt;I_RPT_ED,"NA",IF(DATE($B$4,$A17,Q$11)&lt;$AL$3,"NE",IF(AND($AP$3&gt;0,DATE($B$4,$A17,Q$11)&gt;$AP$3),"NE",IF(NOT(ISERROR(MATCH(DATE($B$4,$A17,Q$11),L_HOLS,0))),"H",IF(INDEX(L_WKNDVAL,WEEKDAY(DATE($B$4,$A17,Q$11),1))=1,"WKND",INDEX(T_LEAVE[LEAVE TYPE],SUMPRODUCT(--(T_LEAVE[EMPLOYEE NAME]=I_RPT_EMP),--(T_LEAVE[START DATE]&lt;=DATE($B$4,$A17,Q$11)),--(T_LEAVE[END DATE]&gt;=DATE($B$4,$A17,Q$11)),ROW(T_LEAVE[LEAVE TYPE]))-ROW(T_LEAVE[#Headers])))))))),"")</f>
        <v>NA</v>
      </c>
      <c r="R17" s="55" t="str">
        <f t="array" aca="1" ref="R17" ca="1">IFERROR(IF(MONTH(DATE(I_RPT_YR,$A17,R$11))&lt;&gt;$A17,"NA",IF(DATE(I_RPT_YR,$A17,R$11)&gt;I_RPT_ED,"NA",IF(DATE($B$4,$A17,R$11)&lt;$AL$3,"NE",IF(AND($AP$3&gt;0,DATE($B$4,$A17,R$11)&gt;$AP$3),"NE",IF(NOT(ISERROR(MATCH(DATE($B$4,$A17,R$11),L_HOLS,0))),"H",IF(INDEX(L_WKNDVAL,WEEKDAY(DATE($B$4,$A17,R$11),1))=1,"WKND",INDEX(T_LEAVE[LEAVE TYPE],SUMPRODUCT(--(T_LEAVE[EMPLOYEE NAME]=I_RPT_EMP),--(T_LEAVE[START DATE]&lt;=DATE($B$4,$A17,R$11)),--(T_LEAVE[END DATE]&gt;=DATE($B$4,$A17,R$11)),ROW(T_LEAVE[LEAVE TYPE]))-ROW(T_LEAVE[#Headers])))))))),"")</f>
        <v>NA</v>
      </c>
      <c r="S17" s="55" t="str">
        <f t="array" aca="1" ref="S17" ca="1">IFERROR(IF(MONTH(DATE(I_RPT_YR,$A17,S$11))&lt;&gt;$A17,"NA",IF(DATE(I_RPT_YR,$A17,S$11)&gt;I_RPT_ED,"NA",IF(DATE($B$4,$A17,S$11)&lt;$AL$3,"NE",IF(AND($AP$3&gt;0,DATE($B$4,$A17,S$11)&gt;$AP$3),"NE",IF(NOT(ISERROR(MATCH(DATE($B$4,$A17,S$11),L_HOLS,0))),"H",IF(INDEX(L_WKNDVAL,WEEKDAY(DATE($B$4,$A17,S$11),1))=1,"WKND",INDEX(T_LEAVE[LEAVE TYPE],SUMPRODUCT(--(T_LEAVE[EMPLOYEE NAME]=I_RPT_EMP),--(T_LEAVE[START DATE]&lt;=DATE($B$4,$A17,S$11)),--(T_LEAVE[END DATE]&gt;=DATE($B$4,$A17,S$11)),ROW(T_LEAVE[LEAVE TYPE]))-ROW(T_LEAVE[#Headers])))))))),"")</f>
        <v>NA</v>
      </c>
      <c r="T17" s="55" t="str">
        <f t="array" aca="1" ref="T17" ca="1">IFERROR(IF(MONTH(DATE(I_RPT_YR,$A17,T$11))&lt;&gt;$A17,"NA",IF(DATE(I_RPT_YR,$A17,T$11)&gt;I_RPT_ED,"NA",IF(DATE($B$4,$A17,T$11)&lt;$AL$3,"NE",IF(AND($AP$3&gt;0,DATE($B$4,$A17,T$11)&gt;$AP$3),"NE",IF(NOT(ISERROR(MATCH(DATE($B$4,$A17,T$11),L_HOLS,0))),"H",IF(INDEX(L_WKNDVAL,WEEKDAY(DATE($B$4,$A17,T$11),1))=1,"WKND",INDEX(T_LEAVE[LEAVE TYPE],SUMPRODUCT(--(T_LEAVE[EMPLOYEE NAME]=I_RPT_EMP),--(T_LEAVE[START DATE]&lt;=DATE($B$4,$A17,T$11)),--(T_LEAVE[END DATE]&gt;=DATE($B$4,$A17,T$11)),ROW(T_LEAVE[LEAVE TYPE]))-ROW(T_LEAVE[#Headers])))))))),"")</f>
        <v>NA</v>
      </c>
      <c r="U17" s="55" t="str">
        <f t="array" aca="1" ref="U17" ca="1">IFERROR(IF(MONTH(DATE(I_RPT_YR,$A17,U$11))&lt;&gt;$A17,"NA",IF(DATE(I_RPT_YR,$A17,U$11)&gt;I_RPT_ED,"NA",IF(DATE($B$4,$A17,U$11)&lt;$AL$3,"NE",IF(AND($AP$3&gt;0,DATE($B$4,$A17,U$11)&gt;$AP$3),"NE",IF(NOT(ISERROR(MATCH(DATE($B$4,$A17,U$11),L_HOLS,0))),"H",IF(INDEX(L_WKNDVAL,WEEKDAY(DATE($B$4,$A17,U$11),1))=1,"WKND",INDEX(T_LEAVE[LEAVE TYPE],SUMPRODUCT(--(T_LEAVE[EMPLOYEE NAME]=I_RPT_EMP),--(T_LEAVE[START DATE]&lt;=DATE($B$4,$A17,U$11)),--(T_LEAVE[END DATE]&gt;=DATE($B$4,$A17,U$11)),ROW(T_LEAVE[LEAVE TYPE]))-ROW(T_LEAVE[#Headers])))))))),"")</f>
        <v>NA</v>
      </c>
      <c r="V17" s="55" t="str">
        <f t="array" aca="1" ref="V17" ca="1">IFERROR(IF(MONTH(DATE(I_RPT_YR,$A17,V$11))&lt;&gt;$A17,"NA",IF(DATE(I_RPT_YR,$A17,V$11)&gt;I_RPT_ED,"NA",IF(DATE($B$4,$A17,V$11)&lt;$AL$3,"NE",IF(AND($AP$3&gt;0,DATE($B$4,$A17,V$11)&gt;$AP$3),"NE",IF(NOT(ISERROR(MATCH(DATE($B$4,$A17,V$11),L_HOLS,0))),"H",IF(INDEX(L_WKNDVAL,WEEKDAY(DATE($B$4,$A17,V$11),1))=1,"WKND",INDEX(T_LEAVE[LEAVE TYPE],SUMPRODUCT(--(T_LEAVE[EMPLOYEE NAME]=I_RPT_EMP),--(T_LEAVE[START DATE]&lt;=DATE($B$4,$A17,V$11)),--(T_LEAVE[END DATE]&gt;=DATE($B$4,$A17,V$11)),ROW(T_LEAVE[LEAVE TYPE]))-ROW(T_LEAVE[#Headers])))))))),"")</f>
        <v>NA</v>
      </c>
      <c r="W17" s="55" t="str">
        <f t="array" aca="1" ref="W17" ca="1">IFERROR(IF(MONTH(DATE(I_RPT_YR,$A17,W$11))&lt;&gt;$A17,"NA",IF(DATE(I_RPT_YR,$A17,W$11)&gt;I_RPT_ED,"NA",IF(DATE($B$4,$A17,W$11)&lt;$AL$3,"NE",IF(AND($AP$3&gt;0,DATE($B$4,$A17,W$11)&gt;$AP$3),"NE",IF(NOT(ISERROR(MATCH(DATE($B$4,$A17,W$11),L_HOLS,0))),"H",IF(INDEX(L_WKNDVAL,WEEKDAY(DATE($B$4,$A17,W$11),1))=1,"WKND",INDEX(T_LEAVE[LEAVE TYPE],SUMPRODUCT(--(T_LEAVE[EMPLOYEE NAME]=I_RPT_EMP),--(T_LEAVE[START DATE]&lt;=DATE($B$4,$A17,W$11)),--(T_LEAVE[END DATE]&gt;=DATE($B$4,$A17,W$11)),ROW(T_LEAVE[LEAVE TYPE]))-ROW(T_LEAVE[#Headers])))))))),"")</f>
        <v>NA</v>
      </c>
      <c r="X17" s="55" t="str">
        <f t="array" aca="1" ref="X17" ca="1">IFERROR(IF(MONTH(DATE(I_RPT_YR,$A17,X$11))&lt;&gt;$A17,"NA",IF(DATE(I_RPT_YR,$A17,X$11)&gt;I_RPT_ED,"NA",IF(DATE($B$4,$A17,X$11)&lt;$AL$3,"NE",IF(AND($AP$3&gt;0,DATE($B$4,$A17,X$11)&gt;$AP$3),"NE",IF(NOT(ISERROR(MATCH(DATE($B$4,$A17,X$11),L_HOLS,0))),"H",IF(INDEX(L_WKNDVAL,WEEKDAY(DATE($B$4,$A17,X$11),1))=1,"WKND",INDEX(T_LEAVE[LEAVE TYPE],SUMPRODUCT(--(T_LEAVE[EMPLOYEE NAME]=I_RPT_EMP),--(T_LEAVE[START DATE]&lt;=DATE($B$4,$A17,X$11)),--(T_LEAVE[END DATE]&gt;=DATE($B$4,$A17,X$11)),ROW(T_LEAVE[LEAVE TYPE]))-ROW(T_LEAVE[#Headers])))))))),"")</f>
        <v>NA</v>
      </c>
      <c r="Y17" s="55" t="str">
        <f t="array" aca="1" ref="Y17" ca="1">IFERROR(IF(MONTH(DATE(I_RPT_YR,$A17,Y$11))&lt;&gt;$A17,"NA",IF(DATE(I_RPT_YR,$A17,Y$11)&gt;I_RPT_ED,"NA",IF(DATE($B$4,$A17,Y$11)&lt;$AL$3,"NE",IF(AND($AP$3&gt;0,DATE($B$4,$A17,Y$11)&gt;$AP$3),"NE",IF(NOT(ISERROR(MATCH(DATE($B$4,$A17,Y$11),L_HOLS,0))),"H",IF(INDEX(L_WKNDVAL,WEEKDAY(DATE($B$4,$A17,Y$11),1))=1,"WKND",INDEX(T_LEAVE[LEAVE TYPE],SUMPRODUCT(--(T_LEAVE[EMPLOYEE NAME]=I_RPT_EMP),--(T_LEAVE[START DATE]&lt;=DATE($B$4,$A17,Y$11)),--(T_LEAVE[END DATE]&gt;=DATE($B$4,$A17,Y$11)),ROW(T_LEAVE[LEAVE TYPE]))-ROW(T_LEAVE[#Headers])))))))),"")</f>
        <v>NA</v>
      </c>
      <c r="Z17" s="55" t="str">
        <f t="array" aca="1" ref="Z17" ca="1">IFERROR(IF(MONTH(DATE(I_RPT_YR,$A17,Z$11))&lt;&gt;$A17,"NA",IF(DATE(I_RPT_YR,$A17,Z$11)&gt;I_RPT_ED,"NA",IF(DATE($B$4,$A17,Z$11)&lt;$AL$3,"NE",IF(AND($AP$3&gt;0,DATE($B$4,$A17,Z$11)&gt;$AP$3),"NE",IF(NOT(ISERROR(MATCH(DATE($B$4,$A17,Z$11),L_HOLS,0))),"H",IF(INDEX(L_WKNDVAL,WEEKDAY(DATE($B$4,$A17,Z$11),1))=1,"WKND",INDEX(T_LEAVE[LEAVE TYPE],SUMPRODUCT(--(T_LEAVE[EMPLOYEE NAME]=I_RPT_EMP),--(T_LEAVE[START DATE]&lt;=DATE($B$4,$A17,Z$11)),--(T_LEAVE[END DATE]&gt;=DATE($B$4,$A17,Z$11)),ROW(T_LEAVE[LEAVE TYPE]))-ROW(T_LEAVE[#Headers])))))))),"")</f>
        <v>NA</v>
      </c>
      <c r="AA17" s="55" t="str">
        <f t="array" aca="1" ref="AA17" ca="1">IFERROR(IF(MONTH(DATE(I_RPT_YR,$A17,AA$11))&lt;&gt;$A17,"NA",IF(DATE(I_RPT_YR,$A17,AA$11)&gt;I_RPT_ED,"NA",IF(DATE($B$4,$A17,AA$11)&lt;$AL$3,"NE",IF(AND($AP$3&gt;0,DATE($B$4,$A17,AA$11)&gt;$AP$3),"NE",IF(NOT(ISERROR(MATCH(DATE($B$4,$A17,AA$11),L_HOLS,0))),"H",IF(INDEX(L_WKNDVAL,WEEKDAY(DATE($B$4,$A17,AA$11),1))=1,"WKND",INDEX(T_LEAVE[LEAVE TYPE],SUMPRODUCT(--(T_LEAVE[EMPLOYEE NAME]=I_RPT_EMP),--(T_LEAVE[START DATE]&lt;=DATE($B$4,$A17,AA$11)),--(T_LEAVE[END DATE]&gt;=DATE($B$4,$A17,AA$11)),ROW(T_LEAVE[LEAVE TYPE]))-ROW(T_LEAVE[#Headers])))))))),"")</f>
        <v>NA</v>
      </c>
      <c r="AB17" s="55" t="str">
        <f t="array" aca="1" ref="AB17" ca="1">IFERROR(IF(MONTH(DATE(I_RPT_YR,$A17,AB$11))&lt;&gt;$A17,"NA",IF(DATE(I_RPT_YR,$A17,AB$11)&gt;I_RPT_ED,"NA",IF(DATE($B$4,$A17,AB$11)&lt;$AL$3,"NE",IF(AND($AP$3&gt;0,DATE($B$4,$A17,AB$11)&gt;$AP$3),"NE",IF(NOT(ISERROR(MATCH(DATE($B$4,$A17,AB$11),L_HOLS,0))),"H",IF(INDEX(L_WKNDVAL,WEEKDAY(DATE($B$4,$A17,AB$11),1))=1,"WKND",INDEX(T_LEAVE[LEAVE TYPE],SUMPRODUCT(--(T_LEAVE[EMPLOYEE NAME]=I_RPT_EMP),--(T_LEAVE[START DATE]&lt;=DATE($B$4,$A17,AB$11)),--(T_LEAVE[END DATE]&gt;=DATE($B$4,$A17,AB$11)),ROW(T_LEAVE[LEAVE TYPE]))-ROW(T_LEAVE[#Headers])))))))),"")</f>
        <v>NA</v>
      </c>
      <c r="AC17" s="55" t="str">
        <f t="array" aca="1" ref="AC17" ca="1">IFERROR(IF(MONTH(DATE(I_RPT_YR,$A17,AC$11))&lt;&gt;$A17,"NA",IF(DATE(I_RPT_YR,$A17,AC$11)&gt;I_RPT_ED,"NA",IF(DATE($B$4,$A17,AC$11)&lt;$AL$3,"NE",IF(AND($AP$3&gt;0,DATE($B$4,$A17,AC$11)&gt;$AP$3),"NE",IF(NOT(ISERROR(MATCH(DATE($B$4,$A17,AC$11),L_HOLS,0))),"H",IF(INDEX(L_WKNDVAL,WEEKDAY(DATE($B$4,$A17,AC$11),1))=1,"WKND",INDEX(T_LEAVE[LEAVE TYPE],SUMPRODUCT(--(T_LEAVE[EMPLOYEE NAME]=I_RPT_EMP),--(T_LEAVE[START DATE]&lt;=DATE($B$4,$A17,AC$11)),--(T_LEAVE[END DATE]&gt;=DATE($B$4,$A17,AC$11)),ROW(T_LEAVE[LEAVE TYPE]))-ROW(T_LEAVE[#Headers])))))))),"")</f>
        <v>NA</v>
      </c>
      <c r="AD17" s="55" t="str">
        <f t="array" aca="1" ref="AD17" ca="1">IFERROR(IF(MONTH(DATE(I_RPT_YR,$A17,AD$11))&lt;&gt;$A17,"NA",IF(DATE(I_RPT_YR,$A17,AD$11)&gt;I_RPT_ED,"NA",IF(DATE($B$4,$A17,AD$11)&lt;$AL$3,"NE",IF(AND($AP$3&gt;0,DATE($B$4,$A17,AD$11)&gt;$AP$3),"NE",IF(NOT(ISERROR(MATCH(DATE($B$4,$A17,AD$11),L_HOLS,0))),"H",IF(INDEX(L_WKNDVAL,WEEKDAY(DATE($B$4,$A17,AD$11),1))=1,"WKND",INDEX(T_LEAVE[LEAVE TYPE],SUMPRODUCT(--(T_LEAVE[EMPLOYEE NAME]=I_RPT_EMP),--(T_LEAVE[START DATE]&lt;=DATE($B$4,$A17,AD$11)),--(T_LEAVE[END DATE]&gt;=DATE($B$4,$A17,AD$11)),ROW(T_LEAVE[LEAVE TYPE]))-ROW(T_LEAVE[#Headers])))))))),"")</f>
        <v>NA</v>
      </c>
      <c r="AE17" s="55" t="str">
        <f t="array" aca="1" ref="AE17" ca="1">IFERROR(IF(MONTH(DATE(I_RPT_YR,$A17,AE$11))&lt;&gt;$A17,"NA",IF(DATE(I_RPT_YR,$A17,AE$11)&gt;I_RPT_ED,"NA",IF(DATE($B$4,$A17,AE$11)&lt;$AL$3,"NE",IF(AND($AP$3&gt;0,DATE($B$4,$A17,AE$11)&gt;$AP$3),"NE",IF(NOT(ISERROR(MATCH(DATE($B$4,$A17,AE$11),L_HOLS,0))),"H",IF(INDEX(L_WKNDVAL,WEEKDAY(DATE($B$4,$A17,AE$11),1))=1,"WKND",INDEX(T_LEAVE[LEAVE TYPE],SUMPRODUCT(--(T_LEAVE[EMPLOYEE NAME]=I_RPT_EMP),--(T_LEAVE[START DATE]&lt;=DATE($B$4,$A17,AE$11)),--(T_LEAVE[END DATE]&gt;=DATE($B$4,$A17,AE$11)),ROW(T_LEAVE[LEAVE TYPE]))-ROW(T_LEAVE[#Headers])))))))),"")</f>
        <v>NA</v>
      </c>
      <c r="AF17" s="55" t="str">
        <f t="array" aca="1" ref="AF17" ca="1">IFERROR(IF(MONTH(DATE(I_RPT_YR,$A17,AF$11))&lt;&gt;$A17,"NA",IF(DATE(I_RPT_YR,$A17,AF$11)&gt;I_RPT_ED,"NA",IF(DATE($B$4,$A17,AF$11)&lt;$AL$3,"NE",IF(AND($AP$3&gt;0,DATE($B$4,$A17,AF$11)&gt;$AP$3),"NE",IF(NOT(ISERROR(MATCH(DATE($B$4,$A17,AF$11),L_HOLS,0))),"H",IF(INDEX(L_WKNDVAL,WEEKDAY(DATE($B$4,$A17,AF$11),1))=1,"WKND",INDEX(T_LEAVE[LEAVE TYPE],SUMPRODUCT(--(T_LEAVE[EMPLOYEE NAME]=I_RPT_EMP),--(T_LEAVE[START DATE]&lt;=DATE($B$4,$A17,AF$11)),--(T_LEAVE[END DATE]&gt;=DATE($B$4,$A17,AF$11)),ROW(T_LEAVE[LEAVE TYPE]))-ROW(T_LEAVE[#Headers])))))))),"")</f>
        <v>NA</v>
      </c>
      <c r="AG17" s="55" t="str">
        <f t="array" ref="AG17">IFERROR(IF(MONTH(DATE(I_RPT_YR,$A17,AG$11))&lt;&gt;$A17,"NA",IF(DATE(I_RPT_YR,$A17,AG$11)&gt;I_RPT_ED,"NA",IF(DATE($B$4,$A17,AG$11)&lt;$AL$3,"NE",IF(AND($AP$3&gt;0,DATE($B$4,$A17,AG$11)&gt;$AP$3),"NE",IF(NOT(ISERROR(MATCH(DATE($B$4,$A17,AG$11),L_HOLS,0))),"H",IF(INDEX(L_WKNDVAL,WEEKDAY(DATE($B$4,$A17,AG$11),1))=1,"WKND",INDEX(T_LEAVE[LEAVE TYPE],SUMPRODUCT(--(T_LEAVE[EMPLOYEE NAME]=I_RPT_EMP),--(T_LEAVE[START DATE]&lt;=DATE($B$4,$A17,AG$11)),--(T_LEAVE[END DATE]&gt;=DATE($B$4,$A17,AG$11)),ROW(T_LEAVE[LEAVE TYPE]))-ROW(T_LEAVE[#Headers])))))))),"")</f>
        <v>NA</v>
      </c>
      <c r="AH17" s="42"/>
      <c r="AI17" s="43"/>
      <c r="AJ17" s="59" t="str">
        <f ca="1">IF(OR(B17&gt;I_RPT_ED,AJ$11=""),"",COUNTIFS($C17:$AG17,AJ$11)*INDEX(T_LEAVETYPE[DAY VALUE],1))</f>
        <v/>
      </c>
      <c r="AK17" s="59" t="str">
        <f ca="1">IF(OR($B17&gt;I_RPT_ED,AK$11=""),"",COUNTIFS($C17:$AG17,AK$11)*INDEX(T_LEAVETYPE[DAY VALUE],2))</f>
        <v/>
      </c>
      <c r="AL17" s="57" t="str">
        <f ca="1">IF(OR($B17&gt;I_RPT_ED,AL$11=""),"",COUNTIFS($C17:$AG17,AL$11)*INDEX(T_LEAVETYPE[DAY VALUE],3))</f>
        <v/>
      </c>
      <c r="AM17" s="57" t="str">
        <f ca="1">IF(OR($B17&gt;I_RPT_ED,AM$11=""),"",COUNTIFS($C17:$AG17,AM$11)*INDEX(T_LEAVETYPE[DAY VALUE],4))</f>
        <v/>
      </c>
      <c r="AN17" s="57" t="str">
        <f ca="1">IF(OR($B17&gt;I_RPT_ED,AN$11=""),"",COUNTIFS($C17:$AG17,AN$11)*INDEX(T_LEAVETYPE[DAY VALUE],5))</f>
        <v/>
      </c>
      <c r="AO17" s="57" t="str">
        <f t="shared" ca="1" si="2"/>
        <v/>
      </c>
      <c r="AP17" s="58" t="str">
        <f t="shared" ca="1" si="3"/>
        <v/>
      </c>
      <c r="AQ17" s="26"/>
    </row>
    <row r="18" spans="1:43" ht="24.95" customHeight="1" x14ac:dyDescent="0.25">
      <c r="A18" s="60">
        <v>7</v>
      </c>
      <c r="B18" s="63">
        <f t="shared" si="1"/>
        <v>42917</v>
      </c>
      <c r="C18" s="55" t="str">
        <f t="array" aca="1" ref="C18" ca="1">IFERROR(IF(MONTH(DATE(I_RPT_YR,$A18,C$11))&lt;&gt;$A18,"NA",IF(DATE(I_RPT_YR,$A18,C$11)&gt;I_RPT_ED,"NA",IF(DATE($B$4,$A18,C$11)&lt;$AL$3,"NE",IF(AND($AP$3&gt;0,DATE($B$4,$A18,C$11)&gt;$AP$3),"NE",IF(NOT(ISERROR(MATCH(DATE($B$4,$A18,C$11),L_HOLS,0))),"H",IF(INDEX(L_WKNDVAL,WEEKDAY(DATE($B$4,$A18,C$11),1))=1,"WKND",INDEX(T_LEAVE[LEAVE TYPE],SUMPRODUCT(--(T_LEAVE[EMPLOYEE NAME]=I_RPT_EMP),--(T_LEAVE[START DATE]&lt;=DATE($B$4,$A18,C$11)),--(T_LEAVE[END DATE]&gt;=DATE($B$4,$A18,C$11)),ROW(T_LEAVE[LEAVE TYPE]))-ROW(T_LEAVE[#Headers])))))))),"")</f>
        <v>NA</v>
      </c>
      <c r="D18" s="55" t="str">
        <f t="array" aca="1" ref="D18" ca="1">IFERROR(IF(MONTH(DATE(I_RPT_YR,$A18,D$11))&lt;&gt;$A18,"NA",IF(DATE(I_RPT_YR,$A18,D$11)&gt;I_RPT_ED,"NA",IF(DATE($B$4,$A18,D$11)&lt;$AL$3,"NE",IF(AND($AP$3&gt;0,DATE($B$4,$A18,D$11)&gt;$AP$3),"NE",IF(NOT(ISERROR(MATCH(DATE($B$4,$A18,D$11),L_HOLS,0))),"H",IF(INDEX(L_WKNDVAL,WEEKDAY(DATE($B$4,$A18,D$11),1))=1,"WKND",INDEX(T_LEAVE[LEAVE TYPE],SUMPRODUCT(--(T_LEAVE[EMPLOYEE NAME]=I_RPT_EMP),--(T_LEAVE[START DATE]&lt;=DATE($B$4,$A18,D$11)),--(T_LEAVE[END DATE]&gt;=DATE($B$4,$A18,D$11)),ROW(T_LEAVE[LEAVE TYPE]))-ROW(T_LEAVE[#Headers])))))))),"")</f>
        <v>NA</v>
      </c>
      <c r="E18" s="55" t="str">
        <f t="array" aca="1" ref="E18" ca="1">IFERROR(IF(MONTH(DATE(I_RPT_YR,$A18,E$11))&lt;&gt;$A18,"NA",IF(DATE(I_RPT_YR,$A18,E$11)&gt;I_RPT_ED,"NA",IF(DATE($B$4,$A18,E$11)&lt;$AL$3,"NE",IF(AND($AP$3&gt;0,DATE($B$4,$A18,E$11)&gt;$AP$3),"NE",IF(NOT(ISERROR(MATCH(DATE($B$4,$A18,E$11),L_HOLS,0))),"H",IF(INDEX(L_WKNDVAL,WEEKDAY(DATE($B$4,$A18,E$11),1))=1,"WKND",INDEX(T_LEAVE[LEAVE TYPE],SUMPRODUCT(--(T_LEAVE[EMPLOYEE NAME]=I_RPT_EMP),--(T_LEAVE[START DATE]&lt;=DATE($B$4,$A18,E$11)),--(T_LEAVE[END DATE]&gt;=DATE($B$4,$A18,E$11)),ROW(T_LEAVE[LEAVE TYPE]))-ROW(T_LEAVE[#Headers])))))))),"")</f>
        <v>NA</v>
      </c>
      <c r="F18" s="55" t="str">
        <f t="array" aca="1" ref="F18" ca="1">IFERROR(IF(MONTH(DATE(I_RPT_YR,$A18,F$11))&lt;&gt;$A18,"NA",IF(DATE(I_RPT_YR,$A18,F$11)&gt;I_RPT_ED,"NA",IF(DATE($B$4,$A18,F$11)&lt;$AL$3,"NE",IF(AND($AP$3&gt;0,DATE($B$4,$A18,F$11)&gt;$AP$3),"NE",IF(NOT(ISERROR(MATCH(DATE($B$4,$A18,F$11),L_HOLS,0))),"H",IF(INDEX(L_WKNDVAL,WEEKDAY(DATE($B$4,$A18,F$11),1))=1,"WKND",INDEX(T_LEAVE[LEAVE TYPE],SUMPRODUCT(--(T_LEAVE[EMPLOYEE NAME]=I_RPT_EMP),--(T_LEAVE[START DATE]&lt;=DATE($B$4,$A18,F$11)),--(T_LEAVE[END DATE]&gt;=DATE($B$4,$A18,F$11)),ROW(T_LEAVE[LEAVE TYPE]))-ROW(T_LEAVE[#Headers])))))))),"")</f>
        <v>NA</v>
      </c>
      <c r="G18" s="55" t="str">
        <f t="array" aca="1" ref="G18" ca="1">IFERROR(IF(MONTH(DATE(I_RPT_YR,$A18,G$11))&lt;&gt;$A18,"NA",IF(DATE(I_RPT_YR,$A18,G$11)&gt;I_RPT_ED,"NA",IF(DATE($B$4,$A18,G$11)&lt;$AL$3,"NE",IF(AND($AP$3&gt;0,DATE($B$4,$A18,G$11)&gt;$AP$3),"NE",IF(NOT(ISERROR(MATCH(DATE($B$4,$A18,G$11),L_HOLS,0))),"H",IF(INDEX(L_WKNDVAL,WEEKDAY(DATE($B$4,$A18,G$11),1))=1,"WKND",INDEX(T_LEAVE[LEAVE TYPE],SUMPRODUCT(--(T_LEAVE[EMPLOYEE NAME]=I_RPT_EMP),--(T_LEAVE[START DATE]&lt;=DATE($B$4,$A18,G$11)),--(T_LEAVE[END DATE]&gt;=DATE($B$4,$A18,G$11)),ROW(T_LEAVE[LEAVE TYPE]))-ROW(T_LEAVE[#Headers])))))))),"")</f>
        <v>NA</v>
      </c>
      <c r="H18" s="55" t="str">
        <f t="array" aca="1" ref="H18" ca="1">IFERROR(IF(MONTH(DATE(I_RPT_YR,$A18,H$11))&lt;&gt;$A18,"NA",IF(DATE(I_RPT_YR,$A18,H$11)&gt;I_RPT_ED,"NA",IF(DATE($B$4,$A18,H$11)&lt;$AL$3,"NE",IF(AND($AP$3&gt;0,DATE($B$4,$A18,H$11)&gt;$AP$3),"NE",IF(NOT(ISERROR(MATCH(DATE($B$4,$A18,H$11),L_HOLS,0))),"H",IF(INDEX(L_WKNDVAL,WEEKDAY(DATE($B$4,$A18,H$11),1))=1,"WKND",INDEX(T_LEAVE[LEAVE TYPE],SUMPRODUCT(--(T_LEAVE[EMPLOYEE NAME]=I_RPT_EMP),--(T_LEAVE[START DATE]&lt;=DATE($B$4,$A18,H$11)),--(T_LEAVE[END DATE]&gt;=DATE($B$4,$A18,H$11)),ROW(T_LEAVE[LEAVE TYPE]))-ROW(T_LEAVE[#Headers])))))))),"")</f>
        <v>NA</v>
      </c>
      <c r="I18" s="55" t="str">
        <f t="array" aca="1" ref="I18" ca="1">IFERROR(IF(MONTH(DATE(I_RPT_YR,$A18,I$11))&lt;&gt;$A18,"NA",IF(DATE(I_RPT_YR,$A18,I$11)&gt;I_RPT_ED,"NA",IF(DATE($B$4,$A18,I$11)&lt;$AL$3,"NE",IF(AND($AP$3&gt;0,DATE($B$4,$A18,I$11)&gt;$AP$3),"NE",IF(NOT(ISERROR(MATCH(DATE($B$4,$A18,I$11),L_HOLS,0))),"H",IF(INDEX(L_WKNDVAL,WEEKDAY(DATE($B$4,$A18,I$11),1))=1,"WKND",INDEX(T_LEAVE[LEAVE TYPE],SUMPRODUCT(--(T_LEAVE[EMPLOYEE NAME]=I_RPT_EMP),--(T_LEAVE[START DATE]&lt;=DATE($B$4,$A18,I$11)),--(T_LEAVE[END DATE]&gt;=DATE($B$4,$A18,I$11)),ROW(T_LEAVE[LEAVE TYPE]))-ROW(T_LEAVE[#Headers])))))))),"")</f>
        <v>NA</v>
      </c>
      <c r="J18" s="55" t="str">
        <f t="array" aca="1" ref="J18" ca="1">IFERROR(IF(MONTH(DATE(I_RPT_YR,$A18,J$11))&lt;&gt;$A18,"NA",IF(DATE(I_RPT_YR,$A18,J$11)&gt;I_RPT_ED,"NA",IF(DATE($B$4,$A18,J$11)&lt;$AL$3,"NE",IF(AND($AP$3&gt;0,DATE($B$4,$A18,J$11)&gt;$AP$3),"NE",IF(NOT(ISERROR(MATCH(DATE($B$4,$A18,J$11),L_HOLS,0))),"H",IF(INDEX(L_WKNDVAL,WEEKDAY(DATE($B$4,$A18,J$11),1))=1,"WKND",INDEX(T_LEAVE[LEAVE TYPE],SUMPRODUCT(--(T_LEAVE[EMPLOYEE NAME]=I_RPT_EMP),--(T_LEAVE[START DATE]&lt;=DATE($B$4,$A18,J$11)),--(T_LEAVE[END DATE]&gt;=DATE($B$4,$A18,J$11)),ROW(T_LEAVE[LEAVE TYPE]))-ROW(T_LEAVE[#Headers])))))))),"")</f>
        <v>NA</v>
      </c>
      <c r="K18" s="55" t="str">
        <f t="array" aca="1" ref="K18" ca="1">IFERROR(IF(MONTH(DATE(I_RPT_YR,$A18,K$11))&lt;&gt;$A18,"NA",IF(DATE(I_RPT_YR,$A18,K$11)&gt;I_RPT_ED,"NA",IF(DATE($B$4,$A18,K$11)&lt;$AL$3,"NE",IF(AND($AP$3&gt;0,DATE($B$4,$A18,K$11)&gt;$AP$3),"NE",IF(NOT(ISERROR(MATCH(DATE($B$4,$A18,K$11),L_HOLS,0))),"H",IF(INDEX(L_WKNDVAL,WEEKDAY(DATE($B$4,$A18,K$11),1))=1,"WKND",INDEX(T_LEAVE[LEAVE TYPE],SUMPRODUCT(--(T_LEAVE[EMPLOYEE NAME]=I_RPT_EMP),--(T_LEAVE[START DATE]&lt;=DATE($B$4,$A18,K$11)),--(T_LEAVE[END DATE]&gt;=DATE($B$4,$A18,K$11)),ROW(T_LEAVE[LEAVE TYPE]))-ROW(T_LEAVE[#Headers])))))))),"")</f>
        <v>NA</v>
      </c>
      <c r="L18" s="55" t="str">
        <f t="array" aca="1" ref="L18" ca="1">IFERROR(IF(MONTH(DATE(I_RPT_YR,$A18,L$11))&lt;&gt;$A18,"NA",IF(DATE(I_RPT_YR,$A18,L$11)&gt;I_RPT_ED,"NA",IF(DATE($B$4,$A18,L$11)&lt;$AL$3,"NE",IF(AND($AP$3&gt;0,DATE($B$4,$A18,L$11)&gt;$AP$3),"NE",IF(NOT(ISERROR(MATCH(DATE($B$4,$A18,L$11),L_HOLS,0))),"H",IF(INDEX(L_WKNDVAL,WEEKDAY(DATE($B$4,$A18,L$11),1))=1,"WKND",INDEX(T_LEAVE[LEAVE TYPE],SUMPRODUCT(--(T_LEAVE[EMPLOYEE NAME]=I_RPT_EMP),--(T_LEAVE[START DATE]&lt;=DATE($B$4,$A18,L$11)),--(T_LEAVE[END DATE]&gt;=DATE($B$4,$A18,L$11)),ROW(T_LEAVE[LEAVE TYPE]))-ROW(T_LEAVE[#Headers])))))))),"")</f>
        <v>NA</v>
      </c>
      <c r="M18" s="55" t="str">
        <f t="array" aca="1" ref="M18" ca="1">IFERROR(IF(MONTH(DATE(I_RPT_YR,$A18,M$11))&lt;&gt;$A18,"NA",IF(DATE(I_RPT_YR,$A18,M$11)&gt;I_RPT_ED,"NA",IF(DATE($B$4,$A18,M$11)&lt;$AL$3,"NE",IF(AND($AP$3&gt;0,DATE($B$4,$A18,M$11)&gt;$AP$3),"NE",IF(NOT(ISERROR(MATCH(DATE($B$4,$A18,M$11),L_HOLS,0))),"H",IF(INDEX(L_WKNDVAL,WEEKDAY(DATE($B$4,$A18,M$11),1))=1,"WKND",INDEX(T_LEAVE[LEAVE TYPE],SUMPRODUCT(--(T_LEAVE[EMPLOYEE NAME]=I_RPT_EMP),--(T_LEAVE[START DATE]&lt;=DATE($B$4,$A18,M$11)),--(T_LEAVE[END DATE]&gt;=DATE($B$4,$A18,M$11)),ROW(T_LEAVE[LEAVE TYPE]))-ROW(T_LEAVE[#Headers])))))))),"")</f>
        <v>NA</v>
      </c>
      <c r="N18" s="55" t="str">
        <f t="array" aca="1" ref="N18" ca="1">IFERROR(IF(MONTH(DATE(I_RPT_YR,$A18,N$11))&lt;&gt;$A18,"NA",IF(DATE(I_RPT_YR,$A18,N$11)&gt;I_RPT_ED,"NA",IF(DATE($B$4,$A18,N$11)&lt;$AL$3,"NE",IF(AND($AP$3&gt;0,DATE($B$4,$A18,N$11)&gt;$AP$3),"NE",IF(NOT(ISERROR(MATCH(DATE($B$4,$A18,N$11),L_HOLS,0))),"H",IF(INDEX(L_WKNDVAL,WEEKDAY(DATE($B$4,$A18,N$11),1))=1,"WKND",INDEX(T_LEAVE[LEAVE TYPE],SUMPRODUCT(--(T_LEAVE[EMPLOYEE NAME]=I_RPT_EMP),--(T_LEAVE[START DATE]&lt;=DATE($B$4,$A18,N$11)),--(T_LEAVE[END DATE]&gt;=DATE($B$4,$A18,N$11)),ROW(T_LEAVE[LEAVE TYPE]))-ROW(T_LEAVE[#Headers])))))))),"")</f>
        <v>NA</v>
      </c>
      <c r="O18" s="55" t="str">
        <f t="array" aca="1" ref="O18" ca="1">IFERROR(IF(MONTH(DATE(I_RPT_YR,$A18,O$11))&lt;&gt;$A18,"NA",IF(DATE(I_RPT_YR,$A18,O$11)&gt;I_RPT_ED,"NA",IF(DATE($B$4,$A18,O$11)&lt;$AL$3,"NE",IF(AND($AP$3&gt;0,DATE($B$4,$A18,O$11)&gt;$AP$3),"NE",IF(NOT(ISERROR(MATCH(DATE($B$4,$A18,O$11),L_HOLS,0))),"H",IF(INDEX(L_WKNDVAL,WEEKDAY(DATE($B$4,$A18,O$11),1))=1,"WKND",INDEX(T_LEAVE[LEAVE TYPE],SUMPRODUCT(--(T_LEAVE[EMPLOYEE NAME]=I_RPT_EMP),--(T_LEAVE[START DATE]&lt;=DATE($B$4,$A18,O$11)),--(T_LEAVE[END DATE]&gt;=DATE($B$4,$A18,O$11)),ROW(T_LEAVE[LEAVE TYPE]))-ROW(T_LEAVE[#Headers])))))))),"")</f>
        <v>NA</v>
      </c>
      <c r="P18" s="55" t="str">
        <f t="array" aca="1" ref="P18" ca="1">IFERROR(IF(MONTH(DATE(I_RPT_YR,$A18,P$11))&lt;&gt;$A18,"NA",IF(DATE(I_RPT_YR,$A18,P$11)&gt;I_RPT_ED,"NA",IF(DATE($B$4,$A18,P$11)&lt;$AL$3,"NE",IF(AND($AP$3&gt;0,DATE($B$4,$A18,P$11)&gt;$AP$3),"NE",IF(NOT(ISERROR(MATCH(DATE($B$4,$A18,P$11),L_HOLS,0))),"H",IF(INDEX(L_WKNDVAL,WEEKDAY(DATE($B$4,$A18,P$11),1))=1,"WKND",INDEX(T_LEAVE[LEAVE TYPE],SUMPRODUCT(--(T_LEAVE[EMPLOYEE NAME]=I_RPT_EMP),--(T_LEAVE[START DATE]&lt;=DATE($B$4,$A18,P$11)),--(T_LEAVE[END DATE]&gt;=DATE($B$4,$A18,P$11)),ROW(T_LEAVE[LEAVE TYPE]))-ROW(T_LEAVE[#Headers])))))))),"")</f>
        <v>NA</v>
      </c>
      <c r="Q18" s="55" t="str">
        <f t="array" aca="1" ref="Q18" ca="1">IFERROR(IF(MONTH(DATE(I_RPT_YR,$A18,Q$11))&lt;&gt;$A18,"NA",IF(DATE(I_RPT_YR,$A18,Q$11)&gt;I_RPT_ED,"NA",IF(DATE($B$4,$A18,Q$11)&lt;$AL$3,"NE",IF(AND($AP$3&gt;0,DATE($B$4,$A18,Q$11)&gt;$AP$3),"NE",IF(NOT(ISERROR(MATCH(DATE($B$4,$A18,Q$11),L_HOLS,0))),"H",IF(INDEX(L_WKNDVAL,WEEKDAY(DATE($B$4,$A18,Q$11),1))=1,"WKND",INDEX(T_LEAVE[LEAVE TYPE],SUMPRODUCT(--(T_LEAVE[EMPLOYEE NAME]=I_RPT_EMP),--(T_LEAVE[START DATE]&lt;=DATE($B$4,$A18,Q$11)),--(T_LEAVE[END DATE]&gt;=DATE($B$4,$A18,Q$11)),ROW(T_LEAVE[LEAVE TYPE]))-ROW(T_LEAVE[#Headers])))))))),"")</f>
        <v>NA</v>
      </c>
      <c r="R18" s="55" t="str">
        <f t="array" aca="1" ref="R18" ca="1">IFERROR(IF(MONTH(DATE(I_RPT_YR,$A18,R$11))&lt;&gt;$A18,"NA",IF(DATE(I_RPT_YR,$A18,R$11)&gt;I_RPT_ED,"NA",IF(DATE($B$4,$A18,R$11)&lt;$AL$3,"NE",IF(AND($AP$3&gt;0,DATE($B$4,$A18,R$11)&gt;$AP$3),"NE",IF(NOT(ISERROR(MATCH(DATE($B$4,$A18,R$11),L_HOLS,0))),"H",IF(INDEX(L_WKNDVAL,WEEKDAY(DATE($B$4,$A18,R$11),1))=1,"WKND",INDEX(T_LEAVE[LEAVE TYPE],SUMPRODUCT(--(T_LEAVE[EMPLOYEE NAME]=I_RPT_EMP),--(T_LEAVE[START DATE]&lt;=DATE($B$4,$A18,R$11)),--(T_LEAVE[END DATE]&gt;=DATE($B$4,$A18,R$11)),ROW(T_LEAVE[LEAVE TYPE]))-ROW(T_LEAVE[#Headers])))))))),"")</f>
        <v>NA</v>
      </c>
      <c r="S18" s="55" t="str">
        <f t="array" aca="1" ref="S18" ca="1">IFERROR(IF(MONTH(DATE(I_RPT_YR,$A18,S$11))&lt;&gt;$A18,"NA",IF(DATE(I_RPT_YR,$A18,S$11)&gt;I_RPT_ED,"NA",IF(DATE($B$4,$A18,S$11)&lt;$AL$3,"NE",IF(AND($AP$3&gt;0,DATE($B$4,$A18,S$11)&gt;$AP$3),"NE",IF(NOT(ISERROR(MATCH(DATE($B$4,$A18,S$11),L_HOLS,0))),"H",IF(INDEX(L_WKNDVAL,WEEKDAY(DATE($B$4,$A18,S$11),1))=1,"WKND",INDEX(T_LEAVE[LEAVE TYPE],SUMPRODUCT(--(T_LEAVE[EMPLOYEE NAME]=I_RPT_EMP),--(T_LEAVE[START DATE]&lt;=DATE($B$4,$A18,S$11)),--(T_LEAVE[END DATE]&gt;=DATE($B$4,$A18,S$11)),ROW(T_LEAVE[LEAVE TYPE]))-ROW(T_LEAVE[#Headers])))))))),"")</f>
        <v>NA</v>
      </c>
      <c r="T18" s="55" t="str">
        <f t="array" aca="1" ref="T18" ca="1">IFERROR(IF(MONTH(DATE(I_RPT_YR,$A18,T$11))&lt;&gt;$A18,"NA",IF(DATE(I_RPT_YR,$A18,T$11)&gt;I_RPT_ED,"NA",IF(DATE($B$4,$A18,T$11)&lt;$AL$3,"NE",IF(AND($AP$3&gt;0,DATE($B$4,$A18,T$11)&gt;$AP$3),"NE",IF(NOT(ISERROR(MATCH(DATE($B$4,$A18,T$11),L_HOLS,0))),"H",IF(INDEX(L_WKNDVAL,WEEKDAY(DATE($B$4,$A18,T$11),1))=1,"WKND",INDEX(T_LEAVE[LEAVE TYPE],SUMPRODUCT(--(T_LEAVE[EMPLOYEE NAME]=I_RPT_EMP),--(T_LEAVE[START DATE]&lt;=DATE($B$4,$A18,T$11)),--(T_LEAVE[END DATE]&gt;=DATE($B$4,$A18,T$11)),ROW(T_LEAVE[LEAVE TYPE]))-ROW(T_LEAVE[#Headers])))))))),"")</f>
        <v>NA</v>
      </c>
      <c r="U18" s="55" t="str">
        <f t="array" aca="1" ref="U18" ca="1">IFERROR(IF(MONTH(DATE(I_RPT_YR,$A18,U$11))&lt;&gt;$A18,"NA",IF(DATE(I_RPT_YR,$A18,U$11)&gt;I_RPT_ED,"NA",IF(DATE($B$4,$A18,U$11)&lt;$AL$3,"NE",IF(AND($AP$3&gt;0,DATE($B$4,$A18,U$11)&gt;$AP$3),"NE",IF(NOT(ISERROR(MATCH(DATE($B$4,$A18,U$11),L_HOLS,0))),"H",IF(INDEX(L_WKNDVAL,WEEKDAY(DATE($B$4,$A18,U$11),1))=1,"WKND",INDEX(T_LEAVE[LEAVE TYPE],SUMPRODUCT(--(T_LEAVE[EMPLOYEE NAME]=I_RPT_EMP),--(T_LEAVE[START DATE]&lt;=DATE($B$4,$A18,U$11)),--(T_LEAVE[END DATE]&gt;=DATE($B$4,$A18,U$11)),ROW(T_LEAVE[LEAVE TYPE]))-ROW(T_LEAVE[#Headers])))))))),"")</f>
        <v>NA</v>
      </c>
      <c r="V18" s="55" t="str">
        <f t="array" aca="1" ref="V18" ca="1">IFERROR(IF(MONTH(DATE(I_RPT_YR,$A18,V$11))&lt;&gt;$A18,"NA",IF(DATE(I_RPT_YR,$A18,V$11)&gt;I_RPT_ED,"NA",IF(DATE($B$4,$A18,V$11)&lt;$AL$3,"NE",IF(AND($AP$3&gt;0,DATE($B$4,$A18,V$11)&gt;$AP$3),"NE",IF(NOT(ISERROR(MATCH(DATE($B$4,$A18,V$11),L_HOLS,0))),"H",IF(INDEX(L_WKNDVAL,WEEKDAY(DATE($B$4,$A18,V$11),1))=1,"WKND",INDEX(T_LEAVE[LEAVE TYPE],SUMPRODUCT(--(T_LEAVE[EMPLOYEE NAME]=I_RPT_EMP),--(T_LEAVE[START DATE]&lt;=DATE($B$4,$A18,V$11)),--(T_LEAVE[END DATE]&gt;=DATE($B$4,$A18,V$11)),ROW(T_LEAVE[LEAVE TYPE]))-ROW(T_LEAVE[#Headers])))))))),"")</f>
        <v>NA</v>
      </c>
      <c r="W18" s="55" t="str">
        <f t="array" aca="1" ref="W18" ca="1">IFERROR(IF(MONTH(DATE(I_RPT_YR,$A18,W$11))&lt;&gt;$A18,"NA",IF(DATE(I_RPT_YR,$A18,W$11)&gt;I_RPT_ED,"NA",IF(DATE($B$4,$A18,W$11)&lt;$AL$3,"NE",IF(AND($AP$3&gt;0,DATE($B$4,$A18,W$11)&gt;$AP$3),"NE",IF(NOT(ISERROR(MATCH(DATE($B$4,$A18,W$11),L_HOLS,0))),"H",IF(INDEX(L_WKNDVAL,WEEKDAY(DATE($B$4,$A18,W$11),1))=1,"WKND",INDEX(T_LEAVE[LEAVE TYPE],SUMPRODUCT(--(T_LEAVE[EMPLOYEE NAME]=I_RPT_EMP),--(T_LEAVE[START DATE]&lt;=DATE($B$4,$A18,W$11)),--(T_LEAVE[END DATE]&gt;=DATE($B$4,$A18,W$11)),ROW(T_LEAVE[LEAVE TYPE]))-ROW(T_LEAVE[#Headers])))))))),"")</f>
        <v>NA</v>
      </c>
      <c r="X18" s="55" t="str">
        <f t="array" aca="1" ref="X18" ca="1">IFERROR(IF(MONTH(DATE(I_RPT_YR,$A18,X$11))&lt;&gt;$A18,"NA",IF(DATE(I_RPT_YR,$A18,X$11)&gt;I_RPT_ED,"NA",IF(DATE($B$4,$A18,X$11)&lt;$AL$3,"NE",IF(AND($AP$3&gt;0,DATE($B$4,$A18,X$11)&gt;$AP$3),"NE",IF(NOT(ISERROR(MATCH(DATE($B$4,$A18,X$11),L_HOLS,0))),"H",IF(INDEX(L_WKNDVAL,WEEKDAY(DATE($B$4,$A18,X$11),1))=1,"WKND",INDEX(T_LEAVE[LEAVE TYPE],SUMPRODUCT(--(T_LEAVE[EMPLOYEE NAME]=I_RPT_EMP),--(T_LEAVE[START DATE]&lt;=DATE($B$4,$A18,X$11)),--(T_LEAVE[END DATE]&gt;=DATE($B$4,$A18,X$11)),ROW(T_LEAVE[LEAVE TYPE]))-ROW(T_LEAVE[#Headers])))))))),"")</f>
        <v>NA</v>
      </c>
      <c r="Y18" s="55" t="str">
        <f t="array" aca="1" ref="Y18" ca="1">IFERROR(IF(MONTH(DATE(I_RPT_YR,$A18,Y$11))&lt;&gt;$A18,"NA",IF(DATE(I_RPT_YR,$A18,Y$11)&gt;I_RPT_ED,"NA",IF(DATE($B$4,$A18,Y$11)&lt;$AL$3,"NE",IF(AND($AP$3&gt;0,DATE($B$4,$A18,Y$11)&gt;$AP$3),"NE",IF(NOT(ISERROR(MATCH(DATE($B$4,$A18,Y$11),L_HOLS,0))),"H",IF(INDEX(L_WKNDVAL,WEEKDAY(DATE($B$4,$A18,Y$11),1))=1,"WKND",INDEX(T_LEAVE[LEAVE TYPE],SUMPRODUCT(--(T_LEAVE[EMPLOYEE NAME]=I_RPT_EMP),--(T_LEAVE[START DATE]&lt;=DATE($B$4,$A18,Y$11)),--(T_LEAVE[END DATE]&gt;=DATE($B$4,$A18,Y$11)),ROW(T_LEAVE[LEAVE TYPE]))-ROW(T_LEAVE[#Headers])))))))),"")</f>
        <v>NA</v>
      </c>
      <c r="Z18" s="55" t="str">
        <f t="array" aca="1" ref="Z18" ca="1">IFERROR(IF(MONTH(DATE(I_RPT_YR,$A18,Z$11))&lt;&gt;$A18,"NA",IF(DATE(I_RPT_YR,$A18,Z$11)&gt;I_RPT_ED,"NA",IF(DATE($B$4,$A18,Z$11)&lt;$AL$3,"NE",IF(AND($AP$3&gt;0,DATE($B$4,$A18,Z$11)&gt;$AP$3),"NE",IF(NOT(ISERROR(MATCH(DATE($B$4,$A18,Z$11),L_HOLS,0))),"H",IF(INDEX(L_WKNDVAL,WEEKDAY(DATE($B$4,$A18,Z$11),1))=1,"WKND",INDEX(T_LEAVE[LEAVE TYPE],SUMPRODUCT(--(T_LEAVE[EMPLOYEE NAME]=I_RPT_EMP),--(T_LEAVE[START DATE]&lt;=DATE($B$4,$A18,Z$11)),--(T_LEAVE[END DATE]&gt;=DATE($B$4,$A18,Z$11)),ROW(T_LEAVE[LEAVE TYPE]))-ROW(T_LEAVE[#Headers])))))))),"")</f>
        <v>NA</v>
      </c>
      <c r="AA18" s="55" t="str">
        <f t="array" aca="1" ref="AA18" ca="1">IFERROR(IF(MONTH(DATE(I_RPT_YR,$A18,AA$11))&lt;&gt;$A18,"NA",IF(DATE(I_RPT_YR,$A18,AA$11)&gt;I_RPT_ED,"NA",IF(DATE($B$4,$A18,AA$11)&lt;$AL$3,"NE",IF(AND($AP$3&gt;0,DATE($B$4,$A18,AA$11)&gt;$AP$3),"NE",IF(NOT(ISERROR(MATCH(DATE($B$4,$A18,AA$11),L_HOLS,0))),"H",IF(INDEX(L_WKNDVAL,WEEKDAY(DATE($B$4,$A18,AA$11),1))=1,"WKND",INDEX(T_LEAVE[LEAVE TYPE],SUMPRODUCT(--(T_LEAVE[EMPLOYEE NAME]=I_RPT_EMP),--(T_LEAVE[START DATE]&lt;=DATE($B$4,$A18,AA$11)),--(T_LEAVE[END DATE]&gt;=DATE($B$4,$A18,AA$11)),ROW(T_LEAVE[LEAVE TYPE]))-ROW(T_LEAVE[#Headers])))))))),"")</f>
        <v>NA</v>
      </c>
      <c r="AB18" s="55" t="str">
        <f t="array" aca="1" ref="AB18" ca="1">IFERROR(IF(MONTH(DATE(I_RPT_YR,$A18,AB$11))&lt;&gt;$A18,"NA",IF(DATE(I_RPT_YR,$A18,AB$11)&gt;I_RPT_ED,"NA",IF(DATE($B$4,$A18,AB$11)&lt;$AL$3,"NE",IF(AND($AP$3&gt;0,DATE($B$4,$A18,AB$11)&gt;$AP$3),"NE",IF(NOT(ISERROR(MATCH(DATE($B$4,$A18,AB$11),L_HOLS,0))),"H",IF(INDEX(L_WKNDVAL,WEEKDAY(DATE($B$4,$A18,AB$11),1))=1,"WKND",INDEX(T_LEAVE[LEAVE TYPE],SUMPRODUCT(--(T_LEAVE[EMPLOYEE NAME]=I_RPT_EMP),--(T_LEAVE[START DATE]&lt;=DATE($B$4,$A18,AB$11)),--(T_LEAVE[END DATE]&gt;=DATE($B$4,$A18,AB$11)),ROW(T_LEAVE[LEAVE TYPE]))-ROW(T_LEAVE[#Headers])))))))),"")</f>
        <v>NA</v>
      </c>
      <c r="AC18" s="55" t="str">
        <f t="array" aca="1" ref="AC18" ca="1">IFERROR(IF(MONTH(DATE(I_RPT_YR,$A18,AC$11))&lt;&gt;$A18,"NA",IF(DATE(I_RPT_YR,$A18,AC$11)&gt;I_RPT_ED,"NA",IF(DATE($B$4,$A18,AC$11)&lt;$AL$3,"NE",IF(AND($AP$3&gt;0,DATE($B$4,$A18,AC$11)&gt;$AP$3),"NE",IF(NOT(ISERROR(MATCH(DATE($B$4,$A18,AC$11),L_HOLS,0))),"H",IF(INDEX(L_WKNDVAL,WEEKDAY(DATE($B$4,$A18,AC$11),1))=1,"WKND",INDEX(T_LEAVE[LEAVE TYPE],SUMPRODUCT(--(T_LEAVE[EMPLOYEE NAME]=I_RPT_EMP),--(T_LEAVE[START DATE]&lt;=DATE($B$4,$A18,AC$11)),--(T_LEAVE[END DATE]&gt;=DATE($B$4,$A18,AC$11)),ROW(T_LEAVE[LEAVE TYPE]))-ROW(T_LEAVE[#Headers])))))))),"")</f>
        <v>NA</v>
      </c>
      <c r="AD18" s="55" t="str">
        <f t="array" aca="1" ref="AD18" ca="1">IFERROR(IF(MONTH(DATE(I_RPT_YR,$A18,AD$11))&lt;&gt;$A18,"NA",IF(DATE(I_RPT_YR,$A18,AD$11)&gt;I_RPT_ED,"NA",IF(DATE($B$4,$A18,AD$11)&lt;$AL$3,"NE",IF(AND($AP$3&gt;0,DATE($B$4,$A18,AD$11)&gt;$AP$3),"NE",IF(NOT(ISERROR(MATCH(DATE($B$4,$A18,AD$11),L_HOLS,0))),"H",IF(INDEX(L_WKNDVAL,WEEKDAY(DATE($B$4,$A18,AD$11),1))=1,"WKND",INDEX(T_LEAVE[LEAVE TYPE],SUMPRODUCT(--(T_LEAVE[EMPLOYEE NAME]=I_RPT_EMP),--(T_LEAVE[START DATE]&lt;=DATE($B$4,$A18,AD$11)),--(T_LEAVE[END DATE]&gt;=DATE($B$4,$A18,AD$11)),ROW(T_LEAVE[LEAVE TYPE]))-ROW(T_LEAVE[#Headers])))))))),"")</f>
        <v>NA</v>
      </c>
      <c r="AE18" s="55" t="str">
        <f t="array" aca="1" ref="AE18" ca="1">IFERROR(IF(MONTH(DATE(I_RPT_YR,$A18,AE$11))&lt;&gt;$A18,"NA",IF(DATE(I_RPT_YR,$A18,AE$11)&gt;I_RPT_ED,"NA",IF(DATE($B$4,$A18,AE$11)&lt;$AL$3,"NE",IF(AND($AP$3&gt;0,DATE($B$4,$A18,AE$11)&gt;$AP$3),"NE",IF(NOT(ISERROR(MATCH(DATE($B$4,$A18,AE$11),L_HOLS,0))),"H",IF(INDEX(L_WKNDVAL,WEEKDAY(DATE($B$4,$A18,AE$11),1))=1,"WKND",INDEX(T_LEAVE[LEAVE TYPE],SUMPRODUCT(--(T_LEAVE[EMPLOYEE NAME]=I_RPT_EMP),--(T_LEAVE[START DATE]&lt;=DATE($B$4,$A18,AE$11)),--(T_LEAVE[END DATE]&gt;=DATE($B$4,$A18,AE$11)),ROW(T_LEAVE[LEAVE TYPE]))-ROW(T_LEAVE[#Headers])))))))),"")</f>
        <v>NA</v>
      </c>
      <c r="AF18" s="55" t="str">
        <f t="array" aca="1" ref="AF18" ca="1">IFERROR(IF(MONTH(DATE(I_RPT_YR,$A18,AF$11))&lt;&gt;$A18,"NA",IF(DATE(I_RPT_YR,$A18,AF$11)&gt;I_RPT_ED,"NA",IF(DATE($B$4,$A18,AF$11)&lt;$AL$3,"NE",IF(AND($AP$3&gt;0,DATE($B$4,$A18,AF$11)&gt;$AP$3),"NE",IF(NOT(ISERROR(MATCH(DATE($B$4,$A18,AF$11),L_HOLS,0))),"H",IF(INDEX(L_WKNDVAL,WEEKDAY(DATE($B$4,$A18,AF$11),1))=1,"WKND",INDEX(T_LEAVE[LEAVE TYPE],SUMPRODUCT(--(T_LEAVE[EMPLOYEE NAME]=I_RPT_EMP),--(T_LEAVE[START DATE]&lt;=DATE($B$4,$A18,AF$11)),--(T_LEAVE[END DATE]&gt;=DATE($B$4,$A18,AF$11)),ROW(T_LEAVE[LEAVE TYPE]))-ROW(T_LEAVE[#Headers])))))))),"")</f>
        <v>NA</v>
      </c>
      <c r="AG18" s="55" t="str">
        <f t="array" aca="1" ref="AG18" ca="1">IFERROR(IF(MONTH(DATE(I_RPT_YR,$A18,AG$11))&lt;&gt;$A18,"NA",IF(DATE(I_RPT_YR,$A18,AG$11)&gt;I_RPT_ED,"NA",IF(DATE($B$4,$A18,AG$11)&lt;$AL$3,"NE",IF(AND($AP$3&gt;0,DATE($B$4,$A18,AG$11)&gt;$AP$3),"NE",IF(NOT(ISERROR(MATCH(DATE($B$4,$A18,AG$11),L_HOLS,0))),"H",IF(INDEX(L_WKNDVAL,WEEKDAY(DATE($B$4,$A18,AG$11),1))=1,"WKND",INDEX(T_LEAVE[LEAVE TYPE],SUMPRODUCT(--(T_LEAVE[EMPLOYEE NAME]=I_RPT_EMP),--(T_LEAVE[START DATE]&lt;=DATE($B$4,$A18,AG$11)),--(T_LEAVE[END DATE]&gt;=DATE($B$4,$A18,AG$11)),ROW(T_LEAVE[LEAVE TYPE]))-ROW(T_LEAVE[#Headers])))))))),"")</f>
        <v>NA</v>
      </c>
      <c r="AH18" s="42"/>
      <c r="AI18" s="43"/>
      <c r="AJ18" s="59" t="str">
        <f ca="1">IF(OR(B18&gt;I_RPT_ED,AJ$11=""),"",COUNTIFS($C18:$AG18,AJ$11)*INDEX(T_LEAVETYPE[DAY VALUE],1))</f>
        <v/>
      </c>
      <c r="AK18" s="59" t="str">
        <f ca="1">IF(OR($B18&gt;I_RPT_ED,AK$11=""),"",COUNTIFS($C18:$AG18,AK$11)*INDEX(T_LEAVETYPE[DAY VALUE],2))</f>
        <v/>
      </c>
      <c r="AL18" s="57" t="str">
        <f ca="1">IF(OR($B18&gt;I_RPT_ED,AL$11=""),"",COUNTIFS($C18:$AG18,AL$11)*INDEX(T_LEAVETYPE[DAY VALUE],3))</f>
        <v/>
      </c>
      <c r="AM18" s="57" t="str">
        <f ca="1">IF(OR($B18&gt;I_RPT_ED,AM$11=""),"",COUNTIFS($C18:$AG18,AM$11)*INDEX(T_LEAVETYPE[DAY VALUE],4))</f>
        <v/>
      </c>
      <c r="AN18" s="57" t="str">
        <f ca="1">IF(OR($B18&gt;I_RPT_ED,AN$11=""),"",COUNTIFS($C18:$AG18,AN$11)*INDEX(T_LEAVETYPE[DAY VALUE],5))</f>
        <v/>
      </c>
      <c r="AO18" s="57" t="str">
        <f t="shared" ca="1" si="2"/>
        <v/>
      </c>
      <c r="AP18" s="58" t="str">
        <f t="shared" ca="1" si="3"/>
        <v/>
      </c>
      <c r="AQ18" s="26"/>
    </row>
    <row r="19" spans="1:43" ht="24.95" customHeight="1" x14ac:dyDescent="0.25">
      <c r="A19" s="60">
        <v>8</v>
      </c>
      <c r="B19" s="63">
        <f t="shared" si="1"/>
        <v>42948</v>
      </c>
      <c r="C19" s="55" t="str">
        <f t="array" aca="1" ref="C19" ca="1">IFERROR(IF(MONTH(DATE(I_RPT_YR,$A19,C$11))&lt;&gt;$A19,"NA",IF(DATE(I_RPT_YR,$A19,C$11)&gt;I_RPT_ED,"NA",IF(DATE($B$4,$A19,C$11)&lt;$AL$3,"NE",IF(AND($AP$3&gt;0,DATE($B$4,$A19,C$11)&gt;$AP$3),"NE",IF(NOT(ISERROR(MATCH(DATE($B$4,$A19,C$11),L_HOLS,0))),"H",IF(INDEX(L_WKNDVAL,WEEKDAY(DATE($B$4,$A19,C$11),1))=1,"WKND",INDEX(T_LEAVE[LEAVE TYPE],SUMPRODUCT(--(T_LEAVE[EMPLOYEE NAME]=I_RPT_EMP),--(T_LEAVE[START DATE]&lt;=DATE($B$4,$A19,C$11)),--(T_LEAVE[END DATE]&gt;=DATE($B$4,$A19,C$11)),ROW(T_LEAVE[LEAVE TYPE]))-ROW(T_LEAVE[#Headers])))))))),"")</f>
        <v>NA</v>
      </c>
      <c r="D19" s="55" t="str">
        <f t="array" aca="1" ref="D19" ca="1">IFERROR(IF(MONTH(DATE(I_RPT_YR,$A19,D$11))&lt;&gt;$A19,"NA",IF(DATE(I_RPT_YR,$A19,D$11)&gt;I_RPT_ED,"NA",IF(DATE($B$4,$A19,D$11)&lt;$AL$3,"NE",IF(AND($AP$3&gt;0,DATE($B$4,$A19,D$11)&gt;$AP$3),"NE",IF(NOT(ISERROR(MATCH(DATE($B$4,$A19,D$11),L_HOLS,0))),"H",IF(INDEX(L_WKNDVAL,WEEKDAY(DATE($B$4,$A19,D$11),1))=1,"WKND",INDEX(T_LEAVE[LEAVE TYPE],SUMPRODUCT(--(T_LEAVE[EMPLOYEE NAME]=I_RPT_EMP),--(T_LEAVE[START DATE]&lt;=DATE($B$4,$A19,D$11)),--(T_LEAVE[END DATE]&gt;=DATE($B$4,$A19,D$11)),ROW(T_LEAVE[LEAVE TYPE]))-ROW(T_LEAVE[#Headers])))))))),"")</f>
        <v>NA</v>
      </c>
      <c r="E19" s="55" t="str">
        <f t="array" aca="1" ref="E19" ca="1">IFERROR(IF(MONTH(DATE(I_RPT_YR,$A19,E$11))&lt;&gt;$A19,"NA",IF(DATE(I_RPT_YR,$A19,E$11)&gt;I_RPT_ED,"NA",IF(DATE($B$4,$A19,E$11)&lt;$AL$3,"NE",IF(AND($AP$3&gt;0,DATE($B$4,$A19,E$11)&gt;$AP$3),"NE",IF(NOT(ISERROR(MATCH(DATE($B$4,$A19,E$11),L_HOLS,0))),"H",IF(INDEX(L_WKNDVAL,WEEKDAY(DATE($B$4,$A19,E$11),1))=1,"WKND",INDEX(T_LEAVE[LEAVE TYPE],SUMPRODUCT(--(T_LEAVE[EMPLOYEE NAME]=I_RPT_EMP),--(T_LEAVE[START DATE]&lt;=DATE($B$4,$A19,E$11)),--(T_LEAVE[END DATE]&gt;=DATE($B$4,$A19,E$11)),ROW(T_LEAVE[LEAVE TYPE]))-ROW(T_LEAVE[#Headers])))))))),"")</f>
        <v>NA</v>
      </c>
      <c r="F19" s="55" t="str">
        <f t="array" aca="1" ref="F19" ca="1">IFERROR(IF(MONTH(DATE(I_RPT_YR,$A19,F$11))&lt;&gt;$A19,"NA",IF(DATE(I_RPT_YR,$A19,F$11)&gt;I_RPT_ED,"NA",IF(DATE($B$4,$A19,F$11)&lt;$AL$3,"NE",IF(AND($AP$3&gt;0,DATE($B$4,$A19,F$11)&gt;$AP$3),"NE",IF(NOT(ISERROR(MATCH(DATE($B$4,$A19,F$11),L_HOLS,0))),"H",IF(INDEX(L_WKNDVAL,WEEKDAY(DATE($B$4,$A19,F$11),1))=1,"WKND",INDEX(T_LEAVE[LEAVE TYPE],SUMPRODUCT(--(T_LEAVE[EMPLOYEE NAME]=I_RPT_EMP),--(T_LEAVE[START DATE]&lt;=DATE($B$4,$A19,F$11)),--(T_LEAVE[END DATE]&gt;=DATE($B$4,$A19,F$11)),ROW(T_LEAVE[LEAVE TYPE]))-ROW(T_LEAVE[#Headers])))))))),"")</f>
        <v>NA</v>
      </c>
      <c r="G19" s="55" t="str">
        <f t="array" aca="1" ref="G19" ca="1">IFERROR(IF(MONTH(DATE(I_RPT_YR,$A19,G$11))&lt;&gt;$A19,"NA",IF(DATE(I_RPT_YR,$A19,G$11)&gt;I_RPT_ED,"NA",IF(DATE($B$4,$A19,G$11)&lt;$AL$3,"NE",IF(AND($AP$3&gt;0,DATE($B$4,$A19,G$11)&gt;$AP$3),"NE",IF(NOT(ISERROR(MATCH(DATE($B$4,$A19,G$11),L_HOLS,0))),"H",IF(INDEX(L_WKNDVAL,WEEKDAY(DATE($B$4,$A19,G$11),1))=1,"WKND",INDEX(T_LEAVE[LEAVE TYPE],SUMPRODUCT(--(T_LEAVE[EMPLOYEE NAME]=I_RPT_EMP),--(T_LEAVE[START DATE]&lt;=DATE($B$4,$A19,G$11)),--(T_LEAVE[END DATE]&gt;=DATE($B$4,$A19,G$11)),ROW(T_LEAVE[LEAVE TYPE]))-ROW(T_LEAVE[#Headers])))))))),"")</f>
        <v>NA</v>
      </c>
      <c r="H19" s="55" t="str">
        <f t="array" aca="1" ref="H19" ca="1">IFERROR(IF(MONTH(DATE(I_RPT_YR,$A19,H$11))&lt;&gt;$A19,"NA",IF(DATE(I_RPT_YR,$A19,H$11)&gt;I_RPT_ED,"NA",IF(DATE($B$4,$A19,H$11)&lt;$AL$3,"NE",IF(AND($AP$3&gt;0,DATE($B$4,$A19,H$11)&gt;$AP$3),"NE",IF(NOT(ISERROR(MATCH(DATE($B$4,$A19,H$11),L_HOLS,0))),"H",IF(INDEX(L_WKNDVAL,WEEKDAY(DATE($B$4,$A19,H$11),1))=1,"WKND",INDEX(T_LEAVE[LEAVE TYPE],SUMPRODUCT(--(T_LEAVE[EMPLOYEE NAME]=I_RPT_EMP),--(T_LEAVE[START DATE]&lt;=DATE($B$4,$A19,H$11)),--(T_LEAVE[END DATE]&gt;=DATE($B$4,$A19,H$11)),ROW(T_LEAVE[LEAVE TYPE]))-ROW(T_LEAVE[#Headers])))))))),"")</f>
        <v>NA</v>
      </c>
      <c r="I19" s="55" t="str">
        <f t="array" aca="1" ref="I19" ca="1">IFERROR(IF(MONTH(DATE(I_RPT_YR,$A19,I$11))&lt;&gt;$A19,"NA",IF(DATE(I_RPT_YR,$A19,I$11)&gt;I_RPT_ED,"NA",IF(DATE($B$4,$A19,I$11)&lt;$AL$3,"NE",IF(AND($AP$3&gt;0,DATE($B$4,$A19,I$11)&gt;$AP$3),"NE",IF(NOT(ISERROR(MATCH(DATE($B$4,$A19,I$11),L_HOLS,0))),"H",IF(INDEX(L_WKNDVAL,WEEKDAY(DATE($B$4,$A19,I$11),1))=1,"WKND",INDEX(T_LEAVE[LEAVE TYPE],SUMPRODUCT(--(T_LEAVE[EMPLOYEE NAME]=I_RPT_EMP),--(T_LEAVE[START DATE]&lt;=DATE($B$4,$A19,I$11)),--(T_LEAVE[END DATE]&gt;=DATE($B$4,$A19,I$11)),ROW(T_LEAVE[LEAVE TYPE]))-ROW(T_LEAVE[#Headers])))))))),"")</f>
        <v>NA</v>
      </c>
      <c r="J19" s="55" t="str">
        <f t="array" aca="1" ref="J19" ca="1">IFERROR(IF(MONTH(DATE(I_RPT_YR,$A19,J$11))&lt;&gt;$A19,"NA",IF(DATE(I_RPT_YR,$A19,J$11)&gt;I_RPT_ED,"NA",IF(DATE($B$4,$A19,J$11)&lt;$AL$3,"NE",IF(AND($AP$3&gt;0,DATE($B$4,$A19,J$11)&gt;$AP$3),"NE",IF(NOT(ISERROR(MATCH(DATE($B$4,$A19,J$11),L_HOLS,0))),"H",IF(INDEX(L_WKNDVAL,WEEKDAY(DATE($B$4,$A19,J$11),1))=1,"WKND",INDEX(T_LEAVE[LEAVE TYPE],SUMPRODUCT(--(T_LEAVE[EMPLOYEE NAME]=I_RPT_EMP),--(T_LEAVE[START DATE]&lt;=DATE($B$4,$A19,J$11)),--(T_LEAVE[END DATE]&gt;=DATE($B$4,$A19,J$11)),ROW(T_LEAVE[LEAVE TYPE]))-ROW(T_LEAVE[#Headers])))))))),"")</f>
        <v>NA</v>
      </c>
      <c r="K19" s="55" t="str">
        <f t="array" aca="1" ref="K19" ca="1">IFERROR(IF(MONTH(DATE(I_RPT_YR,$A19,K$11))&lt;&gt;$A19,"NA",IF(DATE(I_RPT_YR,$A19,K$11)&gt;I_RPT_ED,"NA",IF(DATE($B$4,$A19,K$11)&lt;$AL$3,"NE",IF(AND($AP$3&gt;0,DATE($B$4,$A19,K$11)&gt;$AP$3),"NE",IF(NOT(ISERROR(MATCH(DATE($B$4,$A19,K$11),L_HOLS,0))),"H",IF(INDEX(L_WKNDVAL,WEEKDAY(DATE($B$4,$A19,K$11),1))=1,"WKND",INDEX(T_LEAVE[LEAVE TYPE],SUMPRODUCT(--(T_LEAVE[EMPLOYEE NAME]=I_RPT_EMP),--(T_LEAVE[START DATE]&lt;=DATE($B$4,$A19,K$11)),--(T_LEAVE[END DATE]&gt;=DATE($B$4,$A19,K$11)),ROW(T_LEAVE[LEAVE TYPE]))-ROW(T_LEAVE[#Headers])))))))),"")</f>
        <v>NA</v>
      </c>
      <c r="L19" s="55" t="str">
        <f t="array" aca="1" ref="L19" ca="1">IFERROR(IF(MONTH(DATE(I_RPT_YR,$A19,L$11))&lt;&gt;$A19,"NA",IF(DATE(I_RPT_YR,$A19,L$11)&gt;I_RPT_ED,"NA",IF(DATE($B$4,$A19,L$11)&lt;$AL$3,"NE",IF(AND($AP$3&gt;0,DATE($B$4,$A19,L$11)&gt;$AP$3),"NE",IF(NOT(ISERROR(MATCH(DATE($B$4,$A19,L$11),L_HOLS,0))),"H",IF(INDEX(L_WKNDVAL,WEEKDAY(DATE($B$4,$A19,L$11),1))=1,"WKND",INDEX(T_LEAVE[LEAVE TYPE],SUMPRODUCT(--(T_LEAVE[EMPLOYEE NAME]=I_RPT_EMP),--(T_LEAVE[START DATE]&lt;=DATE($B$4,$A19,L$11)),--(T_LEAVE[END DATE]&gt;=DATE($B$4,$A19,L$11)),ROW(T_LEAVE[LEAVE TYPE]))-ROW(T_LEAVE[#Headers])))))))),"")</f>
        <v>NA</v>
      </c>
      <c r="M19" s="55" t="str">
        <f t="array" aca="1" ref="M19" ca="1">IFERROR(IF(MONTH(DATE(I_RPT_YR,$A19,M$11))&lt;&gt;$A19,"NA",IF(DATE(I_RPT_YR,$A19,M$11)&gt;I_RPT_ED,"NA",IF(DATE($B$4,$A19,M$11)&lt;$AL$3,"NE",IF(AND($AP$3&gt;0,DATE($B$4,$A19,M$11)&gt;$AP$3),"NE",IF(NOT(ISERROR(MATCH(DATE($B$4,$A19,M$11),L_HOLS,0))),"H",IF(INDEX(L_WKNDVAL,WEEKDAY(DATE($B$4,$A19,M$11),1))=1,"WKND",INDEX(T_LEAVE[LEAVE TYPE],SUMPRODUCT(--(T_LEAVE[EMPLOYEE NAME]=I_RPT_EMP),--(T_LEAVE[START DATE]&lt;=DATE($B$4,$A19,M$11)),--(T_LEAVE[END DATE]&gt;=DATE($B$4,$A19,M$11)),ROW(T_LEAVE[LEAVE TYPE]))-ROW(T_LEAVE[#Headers])))))))),"")</f>
        <v>NA</v>
      </c>
      <c r="N19" s="55" t="str">
        <f t="array" aca="1" ref="N19" ca="1">IFERROR(IF(MONTH(DATE(I_RPT_YR,$A19,N$11))&lt;&gt;$A19,"NA",IF(DATE(I_RPT_YR,$A19,N$11)&gt;I_RPT_ED,"NA",IF(DATE($B$4,$A19,N$11)&lt;$AL$3,"NE",IF(AND($AP$3&gt;0,DATE($B$4,$A19,N$11)&gt;$AP$3),"NE",IF(NOT(ISERROR(MATCH(DATE($B$4,$A19,N$11),L_HOLS,0))),"H",IF(INDEX(L_WKNDVAL,WEEKDAY(DATE($B$4,$A19,N$11),1))=1,"WKND",INDEX(T_LEAVE[LEAVE TYPE],SUMPRODUCT(--(T_LEAVE[EMPLOYEE NAME]=I_RPT_EMP),--(T_LEAVE[START DATE]&lt;=DATE($B$4,$A19,N$11)),--(T_LEAVE[END DATE]&gt;=DATE($B$4,$A19,N$11)),ROW(T_LEAVE[LEAVE TYPE]))-ROW(T_LEAVE[#Headers])))))))),"")</f>
        <v>NA</v>
      </c>
      <c r="O19" s="55" t="str">
        <f t="array" aca="1" ref="O19" ca="1">IFERROR(IF(MONTH(DATE(I_RPT_YR,$A19,O$11))&lt;&gt;$A19,"NA",IF(DATE(I_RPT_YR,$A19,O$11)&gt;I_RPT_ED,"NA",IF(DATE($B$4,$A19,O$11)&lt;$AL$3,"NE",IF(AND($AP$3&gt;0,DATE($B$4,$A19,O$11)&gt;$AP$3),"NE",IF(NOT(ISERROR(MATCH(DATE($B$4,$A19,O$11),L_HOLS,0))),"H",IF(INDEX(L_WKNDVAL,WEEKDAY(DATE($B$4,$A19,O$11),1))=1,"WKND",INDEX(T_LEAVE[LEAVE TYPE],SUMPRODUCT(--(T_LEAVE[EMPLOYEE NAME]=I_RPT_EMP),--(T_LEAVE[START DATE]&lt;=DATE($B$4,$A19,O$11)),--(T_LEAVE[END DATE]&gt;=DATE($B$4,$A19,O$11)),ROW(T_LEAVE[LEAVE TYPE]))-ROW(T_LEAVE[#Headers])))))))),"")</f>
        <v>NA</v>
      </c>
      <c r="P19" s="55" t="str">
        <f t="array" aca="1" ref="P19" ca="1">IFERROR(IF(MONTH(DATE(I_RPT_YR,$A19,P$11))&lt;&gt;$A19,"NA",IF(DATE(I_RPT_YR,$A19,P$11)&gt;I_RPT_ED,"NA",IF(DATE($B$4,$A19,P$11)&lt;$AL$3,"NE",IF(AND($AP$3&gt;0,DATE($B$4,$A19,P$11)&gt;$AP$3),"NE",IF(NOT(ISERROR(MATCH(DATE($B$4,$A19,P$11),L_HOLS,0))),"H",IF(INDEX(L_WKNDVAL,WEEKDAY(DATE($B$4,$A19,P$11),1))=1,"WKND",INDEX(T_LEAVE[LEAVE TYPE],SUMPRODUCT(--(T_LEAVE[EMPLOYEE NAME]=I_RPT_EMP),--(T_LEAVE[START DATE]&lt;=DATE($B$4,$A19,P$11)),--(T_LEAVE[END DATE]&gt;=DATE($B$4,$A19,P$11)),ROW(T_LEAVE[LEAVE TYPE]))-ROW(T_LEAVE[#Headers])))))))),"")</f>
        <v>NA</v>
      </c>
      <c r="Q19" s="55" t="str">
        <f t="array" aca="1" ref="Q19" ca="1">IFERROR(IF(MONTH(DATE(I_RPT_YR,$A19,Q$11))&lt;&gt;$A19,"NA",IF(DATE(I_RPT_YR,$A19,Q$11)&gt;I_RPT_ED,"NA",IF(DATE($B$4,$A19,Q$11)&lt;$AL$3,"NE",IF(AND($AP$3&gt;0,DATE($B$4,$A19,Q$11)&gt;$AP$3),"NE",IF(NOT(ISERROR(MATCH(DATE($B$4,$A19,Q$11),L_HOLS,0))),"H",IF(INDEX(L_WKNDVAL,WEEKDAY(DATE($B$4,$A19,Q$11),1))=1,"WKND",INDEX(T_LEAVE[LEAVE TYPE],SUMPRODUCT(--(T_LEAVE[EMPLOYEE NAME]=I_RPT_EMP),--(T_LEAVE[START DATE]&lt;=DATE($B$4,$A19,Q$11)),--(T_LEAVE[END DATE]&gt;=DATE($B$4,$A19,Q$11)),ROW(T_LEAVE[LEAVE TYPE]))-ROW(T_LEAVE[#Headers])))))))),"")</f>
        <v>NA</v>
      </c>
      <c r="R19" s="55" t="str">
        <f t="array" aca="1" ref="R19" ca="1">IFERROR(IF(MONTH(DATE(I_RPT_YR,$A19,R$11))&lt;&gt;$A19,"NA",IF(DATE(I_RPT_YR,$A19,R$11)&gt;I_RPT_ED,"NA",IF(DATE($B$4,$A19,R$11)&lt;$AL$3,"NE",IF(AND($AP$3&gt;0,DATE($B$4,$A19,R$11)&gt;$AP$3),"NE",IF(NOT(ISERROR(MATCH(DATE($B$4,$A19,R$11),L_HOLS,0))),"H",IF(INDEX(L_WKNDVAL,WEEKDAY(DATE($B$4,$A19,R$11),1))=1,"WKND",INDEX(T_LEAVE[LEAVE TYPE],SUMPRODUCT(--(T_LEAVE[EMPLOYEE NAME]=I_RPT_EMP),--(T_LEAVE[START DATE]&lt;=DATE($B$4,$A19,R$11)),--(T_LEAVE[END DATE]&gt;=DATE($B$4,$A19,R$11)),ROW(T_LEAVE[LEAVE TYPE]))-ROW(T_LEAVE[#Headers])))))))),"")</f>
        <v>NA</v>
      </c>
      <c r="S19" s="55" t="str">
        <f t="array" aca="1" ref="S19" ca="1">IFERROR(IF(MONTH(DATE(I_RPT_YR,$A19,S$11))&lt;&gt;$A19,"NA",IF(DATE(I_RPT_YR,$A19,S$11)&gt;I_RPT_ED,"NA",IF(DATE($B$4,$A19,S$11)&lt;$AL$3,"NE",IF(AND($AP$3&gt;0,DATE($B$4,$A19,S$11)&gt;$AP$3),"NE",IF(NOT(ISERROR(MATCH(DATE($B$4,$A19,S$11),L_HOLS,0))),"H",IF(INDEX(L_WKNDVAL,WEEKDAY(DATE($B$4,$A19,S$11),1))=1,"WKND",INDEX(T_LEAVE[LEAVE TYPE],SUMPRODUCT(--(T_LEAVE[EMPLOYEE NAME]=I_RPT_EMP),--(T_LEAVE[START DATE]&lt;=DATE($B$4,$A19,S$11)),--(T_LEAVE[END DATE]&gt;=DATE($B$4,$A19,S$11)),ROW(T_LEAVE[LEAVE TYPE]))-ROW(T_LEAVE[#Headers])))))))),"")</f>
        <v>NA</v>
      </c>
      <c r="T19" s="55" t="str">
        <f t="array" aca="1" ref="T19" ca="1">IFERROR(IF(MONTH(DATE(I_RPT_YR,$A19,T$11))&lt;&gt;$A19,"NA",IF(DATE(I_RPT_YR,$A19,T$11)&gt;I_RPT_ED,"NA",IF(DATE($B$4,$A19,T$11)&lt;$AL$3,"NE",IF(AND($AP$3&gt;0,DATE($B$4,$A19,T$11)&gt;$AP$3),"NE",IF(NOT(ISERROR(MATCH(DATE($B$4,$A19,T$11),L_HOLS,0))),"H",IF(INDEX(L_WKNDVAL,WEEKDAY(DATE($B$4,$A19,T$11),1))=1,"WKND",INDEX(T_LEAVE[LEAVE TYPE],SUMPRODUCT(--(T_LEAVE[EMPLOYEE NAME]=I_RPT_EMP),--(T_LEAVE[START DATE]&lt;=DATE($B$4,$A19,T$11)),--(T_LEAVE[END DATE]&gt;=DATE($B$4,$A19,T$11)),ROW(T_LEAVE[LEAVE TYPE]))-ROW(T_LEAVE[#Headers])))))))),"")</f>
        <v>NA</v>
      </c>
      <c r="U19" s="55" t="str">
        <f t="array" aca="1" ref="U19" ca="1">IFERROR(IF(MONTH(DATE(I_RPT_YR,$A19,U$11))&lt;&gt;$A19,"NA",IF(DATE(I_RPT_YR,$A19,U$11)&gt;I_RPT_ED,"NA",IF(DATE($B$4,$A19,U$11)&lt;$AL$3,"NE",IF(AND($AP$3&gt;0,DATE($B$4,$A19,U$11)&gt;$AP$3),"NE",IF(NOT(ISERROR(MATCH(DATE($B$4,$A19,U$11),L_HOLS,0))),"H",IF(INDEX(L_WKNDVAL,WEEKDAY(DATE($B$4,$A19,U$11),1))=1,"WKND",INDEX(T_LEAVE[LEAVE TYPE],SUMPRODUCT(--(T_LEAVE[EMPLOYEE NAME]=I_RPT_EMP),--(T_LEAVE[START DATE]&lt;=DATE($B$4,$A19,U$11)),--(T_LEAVE[END DATE]&gt;=DATE($B$4,$A19,U$11)),ROW(T_LEAVE[LEAVE TYPE]))-ROW(T_LEAVE[#Headers])))))))),"")</f>
        <v>NA</v>
      </c>
      <c r="V19" s="55" t="str">
        <f t="array" aca="1" ref="V19" ca="1">IFERROR(IF(MONTH(DATE(I_RPT_YR,$A19,V$11))&lt;&gt;$A19,"NA",IF(DATE(I_RPT_YR,$A19,V$11)&gt;I_RPT_ED,"NA",IF(DATE($B$4,$A19,V$11)&lt;$AL$3,"NE",IF(AND($AP$3&gt;0,DATE($B$4,$A19,V$11)&gt;$AP$3),"NE",IF(NOT(ISERROR(MATCH(DATE($B$4,$A19,V$11),L_HOLS,0))),"H",IF(INDEX(L_WKNDVAL,WEEKDAY(DATE($B$4,$A19,V$11),1))=1,"WKND",INDEX(T_LEAVE[LEAVE TYPE],SUMPRODUCT(--(T_LEAVE[EMPLOYEE NAME]=I_RPT_EMP),--(T_LEAVE[START DATE]&lt;=DATE($B$4,$A19,V$11)),--(T_LEAVE[END DATE]&gt;=DATE($B$4,$A19,V$11)),ROW(T_LEAVE[LEAVE TYPE]))-ROW(T_LEAVE[#Headers])))))))),"")</f>
        <v>NA</v>
      </c>
      <c r="W19" s="55" t="str">
        <f t="array" aca="1" ref="W19" ca="1">IFERROR(IF(MONTH(DATE(I_RPT_YR,$A19,W$11))&lt;&gt;$A19,"NA",IF(DATE(I_RPT_YR,$A19,W$11)&gt;I_RPT_ED,"NA",IF(DATE($B$4,$A19,W$11)&lt;$AL$3,"NE",IF(AND($AP$3&gt;0,DATE($B$4,$A19,W$11)&gt;$AP$3),"NE",IF(NOT(ISERROR(MATCH(DATE($B$4,$A19,W$11),L_HOLS,0))),"H",IF(INDEX(L_WKNDVAL,WEEKDAY(DATE($B$4,$A19,W$11),1))=1,"WKND",INDEX(T_LEAVE[LEAVE TYPE],SUMPRODUCT(--(T_LEAVE[EMPLOYEE NAME]=I_RPT_EMP),--(T_LEAVE[START DATE]&lt;=DATE($B$4,$A19,W$11)),--(T_LEAVE[END DATE]&gt;=DATE($B$4,$A19,W$11)),ROW(T_LEAVE[LEAVE TYPE]))-ROW(T_LEAVE[#Headers])))))))),"")</f>
        <v>NA</v>
      </c>
      <c r="X19" s="55" t="str">
        <f t="array" aca="1" ref="X19" ca="1">IFERROR(IF(MONTH(DATE(I_RPT_YR,$A19,X$11))&lt;&gt;$A19,"NA",IF(DATE(I_RPT_YR,$A19,X$11)&gt;I_RPT_ED,"NA",IF(DATE($B$4,$A19,X$11)&lt;$AL$3,"NE",IF(AND($AP$3&gt;0,DATE($B$4,$A19,X$11)&gt;$AP$3),"NE",IF(NOT(ISERROR(MATCH(DATE($B$4,$A19,X$11),L_HOLS,0))),"H",IF(INDEX(L_WKNDVAL,WEEKDAY(DATE($B$4,$A19,X$11),1))=1,"WKND",INDEX(T_LEAVE[LEAVE TYPE],SUMPRODUCT(--(T_LEAVE[EMPLOYEE NAME]=I_RPT_EMP),--(T_LEAVE[START DATE]&lt;=DATE($B$4,$A19,X$11)),--(T_LEAVE[END DATE]&gt;=DATE($B$4,$A19,X$11)),ROW(T_LEAVE[LEAVE TYPE]))-ROW(T_LEAVE[#Headers])))))))),"")</f>
        <v>NA</v>
      </c>
      <c r="Y19" s="55" t="str">
        <f t="array" aca="1" ref="Y19" ca="1">IFERROR(IF(MONTH(DATE(I_RPT_YR,$A19,Y$11))&lt;&gt;$A19,"NA",IF(DATE(I_RPT_YR,$A19,Y$11)&gt;I_RPT_ED,"NA",IF(DATE($B$4,$A19,Y$11)&lt;$AL$3,"NE",IF(AND($AP$3&gt;0,DATE($B$4,$A19,Y$11)&gt;$AP$3),"NE",IF(NOT(ISERROR(MATCH(DATE($B$4,$A19,Y$11),L_HOLS,0))),"H",IF(INDEX(L_WKNDVAL,WEEKDAY(DATE($B$4,$A19,Y$11),1))=1,"WKND",INDEX(T_LEAVE[LEAVE TYPE],SUMPRODUCT(--(T_LEAVE[EMPLOYEE NAME]=I_RPT_EMP),--(T_LEAVE[START DATE]&lt;=DATE($B$4,$A19,Y$11)),--(T_LEAVE[END DATE]&gt;=DATE($B$4,$A19,Y$11)),ROW(T_LEAVE[LEAVE TYPE]))-ROW(T_LEAVE[#Headers])))))))),"")</f>
        <v>NA</v>
      </c>
      <c r="Z19" s="55" t="str">
        <f t="array" aca="1" ref="Z19" ca="1">IFERROR(IF(MONTH(DATE(I_RPT_YR,$A19,Z$11))&lt;&gt;$A19,"NA",IF(DATE(I_RPT_YR,$A19,Z$11)&gt;I_RPT_ED,"NA",IF(DATE($B$4,$A19,Z$11)&lt;$AL$3,"NE",IF(AND($AP$3&gt;0,DATE($B$4,$A19,Z$11)&gt;$AP$3),"NE",IF(NOT(ISERROR(MATCH(DATE($B$4,$A19,Z$11),L_HOLS,0))),"H",IF(INDEX(L_WKNDVAL,WEEKDAY(DATE($B$4,$A19,Z$11),1))=1,"WKND",INDEX(T_LEAVE[LEAVE TYPE],SUMPRODUCT(--(T_LEAVE[EMPLOYEE NAME]=I_RPT_EMP),--(T_LEAVE[START DATE]&lt;=DATE($B$4,$A19,Z$11)),--(T_LEAVE[END DATE]&gt;=DATE($B$4,$A19,Z$11)),ROW(T_LEAVE[LEAVE TYPE]))-ROW(T_LEAVE[#Headers])))))))),"")</f>
        <v>NA</v>
      </c>
      <c r="AA19" s="55" t="str">
        <f t="array" aca="1" ref="AA19" ca="1">IFERROR(IF(MONTH(DATE(I_RPT_YR,$A19,AA$11))&lt;&gt;$A19,"NA",IF(DATE(I_RPT_YR,$A19,AA$11)&gt;I_RPT_ED,"NA",IF(DATE($B$4,$A19,AA$11)&lt;$AL$3,"NE",IF(AND($AP$3&gt;0,DATE($B$4,$A19,AA$11)&gt;$AP$3),"NE",IF(NOT(ISERROR(MATCH(DATE($B$4,$A19,AA$11),L_HOLS,0))),"H",IF(INDEX(L_WKNDVAL,WEEKDAY(DATE($B$4,$A19,AA$11),1))=1,"WKND",INDEX(T_LEAVE[LEAVE TYPE],SUMPRODUCT(--(T_LEAVE[EMPLOYEE NAME]=I_RPT_EMP),--(T_LEAVE[START DATE]&lt;=DATE($B$4,$A19,AA$11)),--(T_LEAVE[END DATE]&gt;=DATE($B$4,$A19,AA$11)),ROW(T_LEAVE[LEAVE TYPE]))-ROW(T_LEAVE[#Headers])))))))),"")</f>
        <v>NA</v>
      </c>
      <c r="AB19" s="55" t="str">
        <f t="array" aca="1" ref="AB19" ca="1">IFERROR(IF(MONTH(DATE(I_RPT_YR,$A19,AB$11))&lt;&gt;$A19,"NA",IF(DATE(I_RPT_YR,$A19,AB$11)&gt;I_RPT_ED,"NA",IF(DATE($B$4,$A19,AB$11)&lt;$AL$3,"NE",IF(AND($AP$3&gt;0,DATE($B$4,$A19,AB$11)&gt;$AP$3),"NE",IF(NOT(ISERROR(MATCH(DATE($B$4,$A19,AB$11),L_HOLS,0))),"H",IF(INDEX(L_WKNDVAL,WEEKDAY(DATE($B$4,$A19,AB$11),1))=1,"WKND",INDEX(T_LEAVE[LEAVE TYPE],SUMPRODUCT(--(T_LEAVE[EMPLOYEE NAME]=I_RPT_EMP),--(T_LEAVE[START DATE]&lt;=DATE($B$4,$A19,AB$11)),--(T_LEAVE[END DATE]&gt;=DATE($B$4,$A19,AB$11)),ROW(T_LEAVE[LEAVE TYPE]))-ROW(T_LEAVE[#Headers])))))))),"")</f>
        <v>NA</v>
      </c>
      <c r="AC19" s="55" t="str">
        <f t="array" aca="1" ref="AC19" ca="1">IFERROR(IF(MONTH(DATE(I_RPT_YR,$A19,AC$11))&lt;&gt;$A19,"NA",IF(DATE(I_RPT_YR,$A19,AC$11)&gt;I_RPT_ED,"NA",IF(DATE($B$4,$A19,AC$11)&lt;$AL$3,"NE",IF(AND($AP$3&gt;0,DATE($B$4,$A19,AC$11)&gt;$AP$3),"NE",IF(NOT(ISERROR(MATCH(DATE($B$4,$A19,AC$11),L_HOLS,0))),"H",IF(INDEX(L_WKNDVAL,WEEKDAY(DATE($B$4,$A19,AC$11),1))=1,"WKND",INDEX(T_LEAVE[LEAVE TYPE],SUMPRODUCT(--(T_LEAVE[EMPLOYEE NAME]=I_RPT_EMP),--(T_LEAVE[START DATE]&lt;=DATE($B$4,$A19,AC$11)),--(T_LEAVE[END DATE]&gt;=DATE($B$4,$A19,AC$11)),ROW(T_LEAVE[LEAVE TYPE]))-ROW(T_LEAVE[#Headers])))))))),"")</f>
        <v>NA</v>
      </c>
      <c r="AD19" s="55" t="str">
        <f t="array" aca="1" ref="AD19" ca="1">IFERROR(IF(MONTH(DATE(I_RPT_YR,$A19,AD$11))&lt;&gt;$A19,"NA",IF(DATE(I_RPT_YR,$A19,AD$11)&gt;I_RPT_ED,"NA",IF(DATE($B$4,$A19,AD$11)&lt;$AL$3,"NE",IF(AND($AP$3&gt;0,DATE($B$4,$A19,AD$11)&gt;$AP$3),"NE",IF(NOT(ISERROR(MATCH(DATE($B$4,$A19,AD$11),L_HOLS,0))),"H",IF(INDEX(L_WKNDVAL,WEEKDAY(DATE($B$4,$A19,AD$11),1))=1,"WKND",INDEX(T_LEAVE[LEAVE TYPE],SUMPRODUCT(--(T_LEAVE[EMPLOYEE NAME]=I_RPT_EMP),--(T_LEAVE[START DATE]&lt;=DATE($B$4,$A19,AD$11)),--(T_LEAVE[END DATE]&gt;=DATE($B$4,$A19,AD$11)),ROW(T_LEAVE[LEAVE TYPE]))-ROW(T_LEAVE[#Headers])))))))),"")</f>
        <v>NA</v>
      </c>
      <c r="AE19" s="55" t="str">
        <f t="array" aca="1" ref="AE19" ca="1">IFERROR(IF(MONTH(DATE(I_RPT_YR,$A19,AE$11))&lt;&gt;$A19,"NA",IF(DATE(I_RPT_YR,$A19,AE$11)&gt;I_RPT_ED,"NA",IF(DATE($B$4,$A19,AE$11)&lt;$AL$3,"NE",IF(AND($AP$3&gt;0,DATE($B$4,$A19,AE$11)&gt;$AP$3),"NE",IF(NOT(ISERROR(MATCH(DATE($B$4,$A19,AE$11),L_HOLS,0))),"H",IF(INDEX(L_WKNDVAL,WEEKDAY(DATE($B$4,$A19,AE$11),1))=1,"WKND",INDEX(T_LEAVE[LEAVE TYPE],SUMPRODUCT(--(T_LEAVE[EMPLOYEE NAME]=I_RPT_EMP),--(T_LEAVE[START DATE]&lt;=DATE($B$4,$A19,AE$11)),--(T_LEAVE[END DATE]&gt;=DATE($B$4,$A19,AE$11)),ROW(T_LEAVE[LEAVE TYPE]))-ROW(T_LEAVE[#Headers])))))))),"")</f>
        <v>NA</v>
      </c>
      <c r="AF19" s="55" t="str">
        <f t="array" aca="1" ref="AF19" ca="1">IFERROR(IF(MONTH(DATE(I_RPT_YR,$A19,AF$11))&lt;&gt;$A19,"NA",IF(DATE(I_RPT_YR,$A19,AF$11)&gt;I_RPT_ED,"NA",IF(DATE($B$4,$A19,AF$11)&lt;$AL$3,"NE",IF(AND($AP$3&gt;0,DATE($B$4,$A19,AF$11)&gt;$AP$3),"NE",IF(NOT(ISERROR(MATCH(DATE($B$4,$A19,AF$11),L_HOLS,0))),"H",IF(INDEX(L_WKNDVAL,WEEKDAY(DATE($B$4,$A19,AF$11),1))=1,"WKND",INDEX(T_LEAVE[LEAVE TYPE],SUMPRODUCT(--(T_LEAVE[EMPLOYEE NAME]=I_RPT_EMP),--(T_LEAVE[START DATE]&lt;=DATE($B$4,$A19,AF$11)),--(T_LEAVE[END DATE]&gt;=DATE($B$4,$A19,AF$11)),ROW(T_LEAVE[LEAVE TYPE]))-ROW(T_LEAVE[#Headers])))))))),"")</f>
        <v>NA</v>
      </c>
      <c r="AG19" s="55" t="str">
        <f t="array" aca="1" ref="AG19" ca="1">IFERROR(IF(MONTH(DATE(I_RPT_YR,$A19,AG$11))&lt;&gt;$A19,"NA",IF(DATE(I_RPT_YR,$A19,AG$11)&gt;I_RPT_ED,"NA",IF(DATE($B$4,$A19,AG$11)&lt;$AL$3,"NE",IF(AND($AP$3&gt;0,DATE($B$4,$A19,AG$11)&gt;$AP$3),"NE",IF(NOT(ISERROR(MATCH(DATE($B$4,$A19,AG$11),L_HOLS,0))),"H",IF(INDEX(L_WKNDVAL,WEEKDAY(DATE($B$4,$A19,AG$11),1))=1,"WKND",INDEX(T_LEAVE[LEAVE TYPE],SUMPRODUCT(--(T_LEAVE[EMPLOYEE NAME]=I_RPT_EMP),--(T_LEAVE[START DATE]&lt;=DATE($B$4,$A19,AG$11)),--(T_LEAVE[END DATE]&gt;=DATE($B$4,$A19,AG$11)),ROW(T_LEAVE[LEAVE TYPE]))-ROW(T_LEAVE[#Headers])))))))),"")</f>
        <v>NA</v>
      </c>
      <c r="AH19" s="42"/>
      <c r="AI19" s="43"/>
      <c r="AJ19" s="59" t="str">
        <f ca="1">IF(OR(B19&gt;I_RPT_ED,AJ$11=""),"",COUNTIFS($C19:$AG19,AJ$11)*INDEX(T_LEAVETYPE[DAY VALUE],1))</f>
        <v/>
      </c>
      <c r="AK19" s="59" t="str">
        <f ca="1">IF(OR($B19&gt;I_RPT_ED,AK$11=""),"",COUNTIFS($C19:$AG19,AK$11)*INDEX(T_LEAVETYPE[DAY VALUE],2))</f>
        <v/>
      </c>
      <c r="AL19" s="57" t="str">
        <f ca="1">IF(OR($B19&gt;I_RPT_ED,AL$11=""),"",COUNTIFS($C19:$AG19,AL$11)*INDEX(T_LEAVETYPE[DAY VALUE],3))</f>
        <v/>
      </c>
      <c r="AM19" s="57" t="str">
        <f ca="1">IF(OR($B19&gt;I_RPT_ED,AM$11=""),"",COUNTIFS($C19:$AG19,AM$11)*INDEX(T_LEAVETYPE[DAY VALUE],4))</f>
        <v/>
      </c>
      <c r="AN19" s="57" t="str">
        <f ca="1">IF(OR($B19&gt;I_RPT_ED,AN$11=""),"",COUNTIFS($C19:$AG19,AN$11)*INDEX(T_LEAVETYPE[DAY VALUE],5))</f>
        <v/>
      </c>
      <c r="AO19" s="57" t="str">
        <f t="shared" ca="1" si="2"/>
        <v/>
      </c>
      <c r="AP19" s="58" t="str">
        <f t="shared" ca="1" si="3"/>
        <v/>
      </c>
      <c r="AQ19" s="26"/>
    </row>
    <row r="20" spans="1:43" ht="24.95" customHeight="1" x14ac:dyDescent="0.25">
      <c r="A20" s="60">
        <v>9</v>
      </c>
      <c r="B20" s="63">
        <f t="shared" si="1"/>
        <v>42979</v>
      </c>
      <c r="C20" s="55" t="str">
        <f t="array" aca="1" ref="C20" ca="1">IFERROR(IF(MONTH(DATE(I_RPT_YR,$A20,C$11))&lt;&gt;$A20,"NA",IF(DATE(I_RPT_YR,$A20,C$11)&gt;I_RPT_ED,"NA",IF(DATE($B$4,$A20,C$11)&lt;$AL$3,"NE",IF(AND($AP$3&gt;0,DATE($B$4,$A20,C$11)&gt;$AP$3),"NE",IF(NOT(ISERROR(MATCH(DATE($B$4,$A20,C$11),L_HOLS,0))),"H",IF(INDEX(L_WKNDVAL,WEEKDAY(DATE($B$4,$A20,C$11),1))=1,"WKND",INDEX(T_LEAVE[LEAVE TYPE],SUMPRODUCT(--(T_LEAVE[EMPLOYEE NAME]=I_RPT_EMP),--(T_LEAVE[START DATE]&lt;=DATE($B$4,$A20,C$11)),--(T_LEAVE[END DATE]&gt;=DATE($B$4,$A20,C$11)),ROW(T_LEAVE[LEAVE TYPE]))-ROW(T_LEAVE[#Headers])))))))),"")</f>
        <v>NA</v>
      </c>
      <c r="D20" s="55" t="str">
        <f t="array" aca="1" ref="D20" ca="1">IFERROR(IF(MONTH(DATE(I_RPT_YR,$A20,D$11))&lt;&gt;$A20,"NA",IF(DATE(I_RPT_YR,$A20,D$11)&gt;I_RPT_ED,"NA",IF(DATE($B$4,$A20,D$11)&lt;$AL$3,"NE",IF(AND($AP$3&gt;0,DATE($B$4,$A20,D$11)&gt;$AP$3),"NE",IF(NOT(ISERROR(MATCH(DATE($B$4,$A20,D$11),L_HOLS,0))),"H",IF(INDEX(L_WKNDVAL,WEEKDAY(DATE($B$4,$A20,D$11),1))=1,"WKND",INDEX(T_LEAVE[LEAVE TYPE],SUMPRODUCT(--(T_LEAVE[EMPLOYEE NAME]=I_RPT_EMP),--(T_LEAVE[START DATE]&lt;=DATE($B$4,$A20,D$11)),--(T_LEAVE[END DATE]&gt;=DATE($B$4,$A20,D$11)),ROW(T_LEAVE[LEAVE TYPE]))-ROW(T_LEAVE[#Headers])))))))),"")</f>
        <v>NA</v>
      </c>
      <c r="E20" s="55" t="str">
        <f t="array" aca="1" ref="E20" ca="1">IFERROR(IF(MONTH(DATE(I_RPT_YR,$A20,E$11))&lt;&gt;$A20,"NA",IF(DATE(I_RPT_YR,$A20,E$11)&gt;I_RPT_ED,"NA",IF(DATE($B$4,$A20,E$11)&lt;$AL$3,"NE",IF(AND($AP$3&gt;0,DATE($B$4,$A20,E$11)&gt;$AP$3),"NE",IF(NOT(ISERROR(MATCH(DATE($B$4,$A20,E$11),L_HOLS,0))),"H",IF(INDEX(L_WKNDVAL,WEEKDAY(DATE($B$4,$A20,E$11),1))=1,"WKND",INDEX(T_LEAVE[LEAVE TYPE],SUMPRODUCT(--(T_LEAVE[EMPLOYEE NAME]=I_RPT_EMP),--(T_LEAVE[START DATE]&lt;=DATE($B$4,$A20,E$11)),--(T_LEAVE[END DATE]&gt;=DATE($B$4,$A20,E$11)),ROW(T_LEAVE[LEAVE TYPE]))-ROW(T_LEAVE[#Headers])))))))),"")</f>
        <v>NA</v>
      </c>
      <c r="F20" s="55" t="str">
        <f t="array" aca="1" ref="F20" ca="1">IFERROR(IF(MONTH(DATE(I_RPT_YR,$A20,F$11))&lt;&gt;$A20,"NA",IF(DATE(I_RPT_YR,$A20,F$11)&gt;I_RPT_ED,"NA",IF(DATE($B$4,$A20,F$11)&lt;$AL$3,"NE",IF(AND($AP$3&gt;0,DATE($B$4,$A20,F$11)&gt;$AP$3),"NE",IF(NOT(ISERROR(MATCH(DATE($B$4,$A20,F$11),L_HOLS,0))),"H",IF(INDEX(L_WKNDVAL,WEEKDAY(DATE($B$4,$A20,F$11),1))=1,"WKND",INDEX(T_LEAVE[LEAVE TYPE],SUMPRODUCT(--(T_LEAVE[EMPLOYEE NAME]=I_RPT_EMP),--(T_LEAVE[START DATE]&lt;=DATE($B$4,$A20,F$11)),--(T_LEAVE[END DATE]&gt;=DATE($B$4,$A20,F$11)),ROW(T_LEAVE[LEAVE TYPE]))-ROW(T_LEAVE[#Headers])))))))),"")</f>
        <v>NA</v>
      </c>
      <c r="G20" s="55" t="str">
        <f t="array" aca="1" ref="G20" ca="1">IFERROR(IF(MONTH(DATE(I_RPT_YR,$A20,G$11))&lt;&gt;$A20,"NA",IF(DATE(I_RPT_YR,$A20,G$11)&gt;I_RPT_ED,"NA",IF(DATE($B$4,$A20,G$11)&lt;$AL$3,"NE",IF(AND($AP$3&gt;0,DATE($B$4,$A20,G$11)&gt;$AP$3),"NE",IF(NOT(ISERROR(MATCH(DATE($B$4,$A20,G$11),L_HOLS,0))),"H",IF(INDEX(L_WKNDVAL,WEEKDAY(DATE($B$4,$A20,G$11),1))=1,"WKND",INDEX(T_LEAVE[LEAVE TYPE],SUMPRODUCT(--(T_LEAVE[EMPLOYEE NAME]=I_RPT_EMP),--(T_LEAVE[START DATE]&lt;=DATE($B$4,$A20,G$11)),--(T_LEAVE[END DATE]&gt;=DATE($B$4,$A20,G$11)),ROW(T_LEAVE[LEAVE TYPE]))-ROW(T_LEAVE[#Headers])))))))),"")</f>
        <v>NA</v>
      </c>
      <c r="H20" s="55" t="str">
        <f t="array" aca="1" ref="H20" ca="1">IFERROR(IF(MONTH(DATE(I_RPT_YR,$A20,H$11))&lt;&gt;$A20,"NA",IF(DATE(I_RPT_YR,$A20,H$11)&gt;I_RPT_ED,"NA",IF(DATE($B$4,$A20,H$11)&lt;$AL$3,"NE",IF(AND($AP$3&gt;0,DATE($B$4,$A20,H$11)&gt;$AP$3),"NE",IF(NOT(ISERROR(MATCH(DATE($B$4,$A20,H$11),L_HOLS,0))),"H",IF(INDEX(L_WKNDVAL,WEEKDAY(DATE($B$4,$A20,H$11),1))=1,"WKND",INDEX(T_LEAVE[LEAVE TYPE],SUMPRODUCT(--(T_LEAVE[EMPLOYEE NAME]=I_RPT_EMP),--(T_LEAVE[START DATE]&lt;=DATE($B$4,$A20,H$11)),--(T_LEAVE[END DATE]&gt;=DATE($B$4,$A20,H$11)),ROW(T_LEAVE[LEAVE TYPE]))-ROW(T_LEAVE[#Headers])))))))),"")</f>
        <v>NA</v>
      </c>
      <c r="I20" s="55" t="str">
        <f t="array" aca="1" ref="I20" ca="1">IFERROR(IF(MONTH(DATE(I_RPT_YR,$A20,I$11))&lt;&gt;$A20,"NA",IF(DATE(I_RPT_YR,$A20,I$11)&gt;I_RPT_ED,"NA",IF(DATE($B$4,$A20,I$11)&lt;$AL$3,"NE",IF(AND($AP$3&gt;0,DATE($B$4,$A20,I$11)&gt;$AP$3),"NE",IF(NOT(ISERROR(MATCH(DATE($B$4,$A20,I$11),L_HOLS,0))),"H",IF(INDEX(L_WKNDVAL,WEEKDAY(DATE($B$4,$A20,I$11),1))=1,"WKND",INDEX(T_LEAVE[LEAVE TYPE],SUMPRODUCT(--(T_LEAVE[EMPLOYEE NAME]=I_RPT_EMP),--(T_LEAVE[START DATE]&lt;=DATE($B$4,$A20,I$11)),--(T_LEAVE[END DATE]&gt;=DATE($B$4,$A20,I$11)),ROW(T_LEAVE[LEAVE TYPE]))-ROW(T_LEAVE[#Headers])))))))),"")</f>
        <v>NA</v>
      </c>
      <c r="J20" s="55" t="str">
        <f t="array" aca="1" ref="J20" ca="1">IFERROR(IF(MONTH(DATE(I_RPT_YR,$A20,J$11))&lt;&gt;$A20,"NA",IF(DATE(I_RPT_YR,$A20,J$11)&gt;I_RPT_ED,"NA",IF(DATE($B$4,$A20,J$11)&lt;$AL$3,"NE",IF(AND($AP$3&gt;0,DATE($B$4,$A20,J$11)&gt;$AP$3),"NE",IF(NOT(ISERROR(MATCH(DATE($B$4,$A20,J$11),L_HOLS,0))),"H",IF(INDEX(L_WKNDVAL,WEEKDAY(DATE($B$4,$A20,J$11),1))=1,"WKND",INDEX(T_LEAVE[LEAVE TYPE],SUMPRODUCT(--(T_LEAVE[EMPLOYEE NAME]=I_RPT_EMP),--(T_LEAVE[START DATE]&lt;=DATE($B$4,$A20,J$11)),--(T_LEAVE[END DATE]&gt;=DATE($B$4,$A20,J$11)),ROW(T_LEAVE[LEAVE TYPE]))-ROW(T_LEAVE[#Headers])))))))),"")</f>
        <v>NA</v>
      </c>
      <c r="K20" s="55" t="str">
        <f t="array" aca="1" ref="K20" ca="1">IFERROR(IF(MONTH(DATE(I_RPT_YR,$A20,K$11))&lt;&gt;$A20,"NA",IF(DATE(I_RPT_YR,$A20,K$11)&gt;I_RPT_ED,"NA",IF(DATE($B$4,$A20,K$11)&lt;$AL$3,"NE",IF(AND($AP$3&gt;0,DATE($B$4,$A20,K$11)&gt;$AP$3),"NE",IF(NOT(ISERROR(MATCH(DATE($B$4,$A20,K$11),L_HOLS,0))),"H",IF(INDEX(L_WKNDVAL,WEEKDAY(DATE($B$4,$A20,K$11),1))=1,"WKND",INDEX(T_LEAVE[LEAVE TYPE],SUMPRODUCT(--(T_LEAVE[EMPLOYEE NAME]=I_RPT_EMP),--(T_LEAVE[START DATE]&lt;=DATE($B$4,$A20,K$11)),--(T_LEAVE[END DATE]&gt;=DATE($B$4,$A20,K$11)),ROW(T_LEAVE[LEAVE TYPE]))-ROW(T_LEAVE[#Headers])))))))),"")</f>
        <v>NA</v>
      </c>
      <c r="L20" s="55" t="str">
        <f t="array" aca="1" ref="L20" ca="1">IFERROR(IF(MONTH(DATE(I_RPT_YR,$A20,L$11))&lt;&gt;$A20,"NA",IF(DATE(I_RPT_YR,$A20,L$11)&gt;I_RPT_ED,"NA",IF(DATE($B$4,$A20,L$11)&lt;$AL$3,"NE",IF(AND($AP$3&gt;0,DATE($B$4,$A20,L$11)&gt;$AP$3),"NE",IF(NOT(ISERROR(MATCH(DATE($B$4,$A20,L$11),L_HOLS,0))),"H",IF(INDEX(L_WKNDVAL,WEEKDAY(DATE($B$4,$A20,L$11),1))=1,"WKND",INDEX(T_LEAVE[LEAVE TYPE],SUMPRODUCT(--(T_LEAVE[EMPLOYEE NAME]=I_RPT_EMP),--(T_LEAVE[START DATE]&lt;=DATE($B$4,$A20,L$11)),--(T_LEAVE[END DATE]&gt;=DATE($B$4,$A20,L$11)),ROW(T_LEAVE[LEAVE TYPE]))-ROW(T_LEAVE[#Headers])))))))),"")</f>
        <v>NA</v>
      </c>
      <c r="M20" s="55" t="str">
        <f t="array" aca="1" ref="M20" ca="1">IFERROR(IF(MONTH(DATE(I_RPT_YR,$A20,M$11))&lt;&gt;$A20,"NA",IF(DATE(I_RPT_YR,$A20,M$11)&gt;I_RPT_ED,"NA",IF(DATE($B$4,$A20,M$11)&lt;$AL$3,"NE",IF(AND($AP$3&gt;0,DATE($B$4,$A20,M$11)&gt;$AP$3),"NE",IF(NOT(ISERROR(MATCH(DATE($B$4,$A20,M$11),L_HOLS,0))),"H",IF(INDEX(L_WKNDVAL,WEEKDAY(DATE($B$4,$A20,M$11),1))=1,"WKND",INDEX(T_LEAVE[LEAVE TYPE],SUMPRODUCT(--(T_LEAVE[EMPLOYEE NAME]=I_RPT_EMP),--(T_LEAVE[START DATE]&lt;=DATE($B$4,$A20,M$11)),--(T_LEAVE[END DATE]&gt;=DATE($B$4,$A20,M$11)),ROW(T_LEAVE[LEAVE TYPE]))-ROW(T_LEAVE[#Headers])))))))),"")</f>
        <v>NA</v>
      </c>
      <c r="N20" s="55" t="str">
        <f t="array" aca="1" ref="N20" ca="1">IFERROR(IF(MONTH(DATE(I_RPT_YR,$A20,N$11))&lt;&gt;$A20,"NA",IF(DATE(I_RPT_YR,$A20,N$11)&gt;I_RPT_ED,"NA",IF(DATE($B$4,$A20,N$11)&lt;$AL$3,"NE",IF(AND($AP$3&gt;0,DATE($B$4,$A20,N$11)&gt;$AP$3),"NE",IF(NOT(ISERROR(MATCH(DATE($B$4,$A20,N$11),L_HOLS,0))),"H",IF(INDEX(L_WKNDVAL,WEEKDAY(DATE($B$4,$A20,N$11),1))=1,"WKND",INDEX(T_LEAVE[LEAVE TYPE],SUMPRODUCT(--(T_LEAVE[EMPLOYEE NAME]=I_RPT_EMP),--(T_LEAVE[START DATE]&lt;=DATE($B$4,$A20,N$11)),--(T_LEAVE[END DATE]&gt;=DATE($B$4,$A20,N$11)),ROW(T_LEAVE[LEAVE TYPE]))-ROW(T_LEAVE[#Headers])))))))),"")</f>
        <v>NA</v>
      </c>
      <c r="O20" s="55" t="str">
        <f t="array" aca="1" ref="O20" ca="1">IFERROR(IF(MONTH(DATE(I_RPT_YR,$A20,O$11))&lt;&gt;$A20,"NA",IF(DATE(I_RPT_YR,$A20,O$11)&gt;I_RPT_ED,"NA",IF(DATE($B$4,$A20,O$11)&lt;$AL$3,"NE",IF(AND($AP$3&gt;0,DATE($B$4,$A20,O$11)&gt;$AP$3),"NE",IF(NOT(ISERROR(MATCH(DATE($B$4,$A20,O$11),L_HOLS,0))),"H",IF(INDEX(L_WKNDVAL,WEEKDAY(DATE($B$4,$A20,O$11),1))=1,"WKND",INDEX(T_LEAVE[LEAVE TYPE],SUMPRODUCT(--(T_LEAVE[EMPLOYEE NAME]=I_RPT_EMP),--(T_LEAVE[START DATE]&lt;=DATE($B$4,$A20,O$11)),--(T_LEAVE[END DATE]&gt;=DATE($B$4,$A20,O$11)),ROW(T_LEAVE[LEAVE TYPE]))-ROW(T_LEAVE[#Headers])))))))),"")</f>
        <v>NA</v>
      </c>
      <c r="P20" s="55" t="str">
        <f t="array" aca="1" ref="P20" ca="1">IFERROR(IF(MONTH(DATE(I_RPT_YR,$A20,P$11))&lt;&gt;$A20,"NA",IF(DATE(I_RPT_YR,$A20,P$11)&gt;I_RPT_ED,"NA",IF(DATE($B$4,$A20,P$11)&lt;$AL$3,"NE",IF(AND($AP$3&gt;0,DATE($B$4,$A20,P$11)&gt;$AP$3),"NE",IF(NOT(ISERROR(MATCH(DATE($B$4,$A20,P$11),L_HOLS,0))),"H",IF(INDEX(L_WKNDVAL,WEEKDAY(DATE($B$4,$A20,P$11),1))=1,"WKND",INDEX(T_LEAVE[LEAVE TYPE],SUMPRODUCT(--(T_LEAVE[EMPLOYEE NAME]=I_RPT_EMP),--(T_LEAVE[START DATE]&lt;=DATE($B$4,$A20,P$11)),--(T_LEAVE[END DATE]&gt;=DATE($B$4,$A20,P$11)),ROW(T_LEAVE[LEAVE TYPE]))-ROW(T_LEAVE[#Headers])))))))),"")</f>
        <v>NA</v>
      </c>
      <c r="Q20" s="55" t="str">
        <f t="array" aca="1" ref="Q20" ca="1">IFERROR(IF(MONTH(DATE(I_RPT_YR,$A20,Q$11))&lt;&gt;$A20,"NA",IF(DATE(I_RPT_YR,$A20,Q$11)&gt;I_RPT_ED,"NA",IF(DATE($B$4,$A20,Q$11)&lt;$AL$3,"NE",IF(AND($AP$3&gt;0,DATE($B$4,$A20,Q$11)&gt;$AP$3),"NE",IF(NOT(ISERROR(MATCH(DATE($B$4,$A20,Q$11),L_HOLS,0))),"H",IF(INDEX(L_WKNDVAL,WEEKDAY(DATE($B$4,$A20,Q$11),1))=1,"WKND",INDEX(T_LEAVE[LEAVE TYPE],SUMPRODUCT(--(T_LEAVE[EMPLOYEE NAME]=I_RPT_EMP),--(T_LEAVE[START DATE]&lt;=DATE($B$4,$A20,Q$11)),--(T_LEAVE[END DATE]&gt;=DATE($B$4,$A20,Q$11)),ROW(T_LEAVE[LEAVE TYPE]))-ROW(T_LEAVE[#Headers])))))))),"")</f>
        <v>NA</v>
      </c>
      <c r="R20" s="55" t="str">
        <f t="array" aca="1" ref="R20" ca="1">IFERROR(IF(MONTH(DATE(I_RPT_YR,$A20,R$11))&lt;&gt;$A20,"NA",IF(DATE(I_RPT_YR,$A20,R$11)&gt;I_RPT_ED,"NA",IF(DATE($B$4,$A20,R$11)&lt;$AL$3,"NE",IF(AND($AP$3&gt;0,DATE($B$4,$A20,R$11)&gt;$AP$3),"NE",IF(NOT(ISERROR(MATCH(DATE($B$4,$A20,R$11),L_HOLS,0))),"H",IF(INDEX(L_WKNDVAL,WEEKDAY(DATE($B$4,$A20,R$11),1))=1,"WKND",INDEX(T_LEAVE[LEAVE TYPE],SUMPRODUCT(--(T_LEAVE[EMPLOYEE NAME]=I_RPT_EMP),--(T_LEAVE[START DATE]&lt;=DATE($B$4,$A20,R$11)),--(T_LEAVE[END DATE]&gt;=DATE($B$4,$A20,R$11)),ROW(T_LEAVE[LEAVE TYPE]))-ROW(T_LEAVE[#Headers])))))))),"")</f>
        <v>NA</v>
      </c>
      <c r="S20" s="55" t="str">
        <f t="array" aca="1" ref="S20" ca="1">IFERROR(IF(MONTH(DATE(I_RPT_YR,$A20,S$11))&lt;&gt;$A20,"NA",IF(DATE(I_RPT_YR,$A20,S$11)&gt;I_RPT_ED,"NA",IF(DATE($B$4,$A20,S$11)&lt;$AL$3,"NE",IF(AND($AP$3&gt;0,DATE($B$4,$A20,S$11)&gt;$AP$3),"NE",IF(NOT(ISERROR(MATCH(DATE($B$4,$A20,S$11),L_HOLS,0))),"H",IF(INDEX(L_WKNDVAL,WEEKDAY(DATE($B$4,$A20,S$11),1))=1,"WKND",INDEX(T_LEAVE[LEAVE TYPE],SUMPRODUCT(--(T_LEAVE[EMPLOYEE NAME]=I_RPT_EMP),--(T_LEAVE[START DATE]&lt;=DATE($B$4,$A20,S$11)),--(T_LEAVE[END DATE]&gt;=DATE($B$4,$A20,S$11)),ROW(T_LEAVE[LEAVE TYPE]))-ROW(T_LEAVE[#Headers])))))))),"")</f>
        <v>NA</v>
      </c>
      <c r="T20" s="55" t="str">
        <f t="array" aca="1" ref="T20" ca="1">IFERROR(IF(MONTH(DATE(I_RPT_YR,$A20,T$11))&lt;&gt;$A20,"NA",IF(DATE(I_RPT_YR,$A20,T$11)&gt;I_RPT_ED,"NA",IF(DATE($B$4,$A20,T$11)&lt;$AL$3,"NE",IF(AND($AP$3&gt;0,DATE($B$4,$A20,T$11)&gt;$AP$3),"NE",IF(NOT(ISERROR(MATCH(DATE($B$4,$A20,T$11),L_HOLS,0))),"H",IF(INDEX(L_WKNDVAL,WEEKDAY(DATE($B$4,$A20,T$11),1))=1,"WKND",INDEX(T_LEAVE[LEAVE TYPE],SUMPRODUCT(--(T_LEAVE[EMPLOYEE NAME]=I_RPT_EMP),--(T_LEAVE[START DATE]&lt;=DATE($B$4,$A20,T$11)),--(T_LEAVE[END DATE]&gt;=DATE($B$4,$A20,T$11)),ROW(T_LEAVE[LEAVE TYPE]))-ROW(T_LEAVE[#Headers])))))))),"")</f>
        <v>NA</v>
      </c>
      <c r="U20" s="55" t="str">
        <f t="array" aca="1" ref="U20" ca="1">IFERROR(IF(MONTH(DATE(I_RPT_YR,$A20,U$11))&lt;&gt;$A20,"NA",IF(DATE(I_RPT_YR,$A20,U$11)&gt;I_RPT_ED,"NA",IF(DATE($B$4,$A20,U$11)&lt;$AL$3,"NE",IF(AND($AP$3&gt;0,DATE($B$4,$A20,U$11)&gt;$AP$3),"NE",IF(NOT(ISERROR(MATCH(DATE($B$4,$A20,U$11),L_HOLS,0))),"H",IF(INDEX(L_WKNDVAL,WEEKDAY(DATE($B$4,$A20,U$11),1))=1,"WKND",INDEX(T_LEAVE[LEAVE TYPE],SUMPRODUCT(--(T_LEAVE[EMPLOYEE NAME]=I_RPT_EMP),--(T_LEAVE[START DATE]&lt;=DATE($B$4,$A20,U$11)),--(T_LEAVE[END DATE]&gt;=DATE($B$4,$A20,U$11)),ROW(T_LEAVE[LEAVE TYPE]))-ROW(T_LEAVE[#Headers])))))))),"")</f>
        <v>NA</v>
      </c>
      <c r="V20" s="55" t="str">
        <f t="array" aca="1" ref="V20" ca="1">IFERROR(IF(MONTH(DATE(I_RPT_YR,$A20,V$11))&lt;&gt;$A20,"NA",IF(DATE(I_RPT_YR,$A20,V$11)&gt;I_RPT_ED,"NA",IF(DATE($B$4,$A20,V$11)&lt;$AL$3,"NE",IF(AND($AP$3&gt;0,DATE($B$4,$A20,V$11)&gt;$AP$3),"NE",IF(NOT(ISERROR(MATCH(DATE($B$4,$A20,V$11),L_HOLS,0))),"H",IF(INDEX(L_WKNDVAL,WEEKDAY(DATE($B$4,$A20,V$11),1))=1,"WKND",INDEX(T_LEAVE[LEAVE TYPE],SUMPRODUCT(--(T_LEAVE[EMPLOYEE NAME]=I_RPT_EMP),--(T_LEAVE[START DATE]&lt;=DATE($B$4,$A20,V$11)),--(T_LEAVE[END DATE]&gt;=DATE($B$4,$A20,V$11)),ROW(T_LEAVE[LEAVE TYPE]))-ROW(T_LEAVE[#Headers])))))))),"")</f>
        <v>NA</v>
      </c>
      <c r="W20" s="55" t="str">
        <f t="array" aca="1" ref="W20" ca="1">IFERROR(IF(MONTH(DATE(I_RPT_YR,$A20,W$11))&lt;&gt;$A20,"NA",IF(DATE(I_RPT_YR,$A20,W$11)&gt;I_RPT_ED,"NA",IF(DATE($B$4,$A20,W$11)&lt;$AL$3,"NE",IF(AND($AP$3&gt;0,DATE($B$4,$A20,W$11)&gt;$AP$3),"NE",IF(NOT(ISERROR(MATCH(DATE($B$4,$A20,W$11),L_HOLS,0))),"H",IF(INDEX(L_WKNDVAL,WEEKDAY(DATE($B$4,$A20,W$11),1))=1,"WKND",INDEX(T_LEAVE[LEAVE TYPE],SUMPRODUCT(--(T_LEAVE[EMPLOYEE NAME]=I_RPT_EMP),--(T_LEAVE[START DATE]&lt;=DATE($B$4,$A20,W$11)),--(T_LEAVE[END DATE]&gt;=DATE($B$4,$A20,W$11)),ROW(T_LEAVE[LEAVE TYPE]))-ROW(T_LEAVE[#Headers])))))))),"")</f>
        <v>NA</v>
      </c>
      <c r="X20" s="55" t="str">
        <f t="array" aca="1" ref="X20" ca="1">IFERROR(IF(MONTH(DATE(I_RPT_YR,$A20,X$11))&lt;&gt;$A20,"NA",IF(DATE(I_RPT_YR,$A20,X$11)&gt;I_RPT_ED,"NA",IF(DATE($B$4,$A20,X$11)&lt;$AL$3,"NE",IF(AND($AP$3&gt;0,DATE($B$4,$A20,X$11)&gt;$AP$3),"NE",IF(NOT(ISERROR(MATCH(DATE($B$4,$A20,X$11),L_HOLS,0))),"H",IF(INDEX(L_WKNDVAL,WEEKDAY(DATE($B$4,$A20,X$11),1))=1,"WKND",INDEX(T_LEAVE[LEAVE TYPE],SUMPRODUCT(--(T_LEAVE[EMPLOYEE NAME]=I_RPT_EMP),--(T_LEAVE[START DATE]&lt;=DATE($B$4,$A20,X$11)),--(T_LEAVE[END DATE]&gt;=DATE($B$4,$A20,X$11)),ROW(T_LEAVE[LEAVE TYPE]))-ROW(T_LEAVE[#Headers])))))))),"")</f>
        <v>NA</v>
      </c>
      <c r="Y20" s="55" t="str">
        <f t="array" aca="1" ref="Y20" ca="1">IFERROR(IF(MONTH(DATE(I_RPT_YR,$A20,Y$11))&lt;&gt;$A20,"NA",IF(DATE(I_RPT_YR,$A20,Y$11)&gt;I_RPT_ED,"NA",IF(DATE($B$4,$A20,Y$11)&lt;$AL$3,"NE",IF(AND($AP$3&gt;0,DATE($B$4,$A20,Y$11)&gt;$AP$3),"NE",IF(NOT(ISERROR(MATCH(DATE($B$4,$A20,Y$11),L_HOLS,0))),"H",IF(INDEX(L_WKNDVAL,WEEKDAY(DATE($B$4,$A20,Y$11),1))=1,"WKND",INDEX(T_LEAVE[LEAVE TYPE],SUMPRODUCT(--(T_LEAVE[EMPLOYEE NAME]=I_RPT_EMP),--(T_LEAVE[START DATE]&lt;=DATE($B$4,$A20,Y$11)),--(T_LEAVE[END DATE]&gt;=DATE($B$4,$A20,Y$11)),ROW(T_LEAVE[LEAVE TYPE]))-ROW(T_LEAVE[#Headers])))))))),"")</f>
        <v>NA</v>
      </c>
      <c r="Z20" s="55" t="str">
        <f t="array" aca="1" ref="Z20" ca="1">IFERROR(IF(MONTH(DATE(I_RPT_YR,$A20,Z$11))&lt;&gt;$A20,"NA",IF(DATE(I_RPT_YR,$A20,Z$11)&gt;I_RPT_ED,"NA",IF(DATE($B$4,$A20,Z$11)&lt;$AL$3,"NE",IF(AND($AP$3&gt;0,DATE($B$4,$A20,Z$11)&gt;$AP$3),"NE",IF(NOT(ISERROR(MATCH(DATE($B$4,$A20,Z$11),L_HOLS,0))),"H",IF(INDEX(L_WKNDVAL,WEEKDAY(DATE($B$4,$A20,Z$11),1))=1,"WKND",INDEX(T_LEAVE[LEAVE TYPE],SUMPRODUCT(--(T_LEAVE[EMPLOYEE NAME]=I_RPT_EMP),--(T_LEAVE[START DATE]&lt;=DATE($B$4,$A20,Z$11)),--(T_LEAVE[END DATE]&gt;=DATE($B$4,$A20,Z$11)),ROW(T_LEAVE[LEAVE TYPE]))-ROW(T_LEAVE[#Headers])))))))),"")</f>
        <v>NA</v>
      </c>
      <c r="AA20" s="55" t="str">
        <f t="array" aca="1" ref="AA20" ca="1">IFERROR(IF(MONTH(DATE(I_RPT_YR,$A20,AA$11))&lt;&gt;$A20,"NA",IF(DATE(I_RPT_YR,$A20,AA$11)&gt;I_RPT_ED,"NA",IF(DATE($B$4,$A20,AA$11)&lt;$AL$3,"NE",IF(AND($AP$3&gt;0,DATE($B$4,$A20,AA$11)&gt;$AP$3),"NE",IF(NOT(ISERROR(MATCH(DATE($B$4,$A20,AA$11),L_HOLS,0))),"H",IF(INDEX(L_WKNDVAL,WEEKDAY(DATE($B$4,$A20,AA$11),1))=1,"WKND",INDEX(T_LEAVE[LEAVE TYPE],SUMPRODUCT(--(T_LEAVE[EMPLOYEE NAME]=I_RPT_EMP),--(T_LEAVE[START DATE]&lt;=DATE($B$4,$A20,AA$11)),--(T_LEAVE[END DATE]&gt;=DATE($B$4,$A20,AA$11)),ROW(T_LEAVE[LEAVE TYPE]))-ROW(T_LEAVE[#Headers])))))))),"")</f>
        <v>NA</v>
      </c>
      <c r="AB20" s="55" t="str">
        <f t="array" aca="1" ref="AB20" ca="1">IFERROR(IF(MONTH(DATE(I_RPT_YR,$A20,AB$11))&lt;&gt;$A20,"NA",IF(DATE(I_RPT_YR,$A20,AB$11)&gt;I_RPT_ED,"NA",IF(DATE($B$4,$A20,AB$11)&lt;$AL$3,"NE",IF(AND($AP$3&gt;0,DATE($B$4,$A20,AB$11)&gt;$AP$3),"NE",IF(NOT(ISERROR(MATCH(DATE($B$4,$A20,AB$11),L_HOLS,0))),"H",IF(INDEX(L_WKNDVAL,WEEKDAY(DATE($B$4,$A20,AB$11),1))=1,"WKND",INDEX(T_LEAVE[LEAVE TYPE],SUMPRODUCT(--(T_LEAVE[EMPLOYEE NAME]=I_RPT_EMP),--(T_LEAVE[START DATE]&lt;=DATE($B$4,$A20,AB$11)),--(T_LEAVE[END DATE]&gt;=DATE($B$4,$A20,AB$11)),ROW(T_LEAVE[LEAVE TYPE]))-ROW(T_LEAVE[#Headers])))))))),"")</f>
        <v>NA</v>
      </c>
      <c r="AC20" s="55" t="str">
        <f t="array" aca="1" ref="AC20" ca="1">IFERROR(IF(MONTH(DATE(I_RPT_YR,$A20,AC$11))&lt;&gt;$A20,"NA",IF(DATE(I_RPT_YR,$A20,AC$11)&gt;I_RPT_ED,"NA",IF(DATE($B$4,$A20,AC$11)&lt;$AL$3,"NE",IF(AND($AP$3&gt;0,DATE($B$4,$A20,AC$11)&gt;$AP$3),"NE",IF(NOT(ISERROR(MATCH(DATE($B$4,$A20,AC$11),L_HOLS,0))),"H",IF(INDEX(L_WKNDVAL,WEEKDAY(DATE($B$4,$A20,AC$11),1))=1,"WKND",INDEX(T_LEAVE[LEAVE TYPE],SUMPRODUCT(--(T_LEAVE[EMPLOYEE NAME]=I_RPT_EMP),--(T_LEAVE[START DATE]&lt;=DATE($B$4,$A20,AC$11)),--(T_LEAVE[END DATE]&gt;=DATE($B$4,$A20,AC$11)),ROW(T_LEAVE[LEAVE TYPE]))-ROW(T_LEAVE[#Headers])))))))),"")</f>
        <v>NA</v>
      </c>
      <c r="AD20" s="55" t="str">
        <f t="array" aca="1" ref="AD20" ca="1">IFERROR(IF(MONTH(DATE(I_RPT_YR,$A20,AD$11))&lt;&gt;$A20,"NA",IF(DATE(I_RPT_YR,$A20,AD$11)&gt;I_RPT_ED,"NA",IF(DATE($B$4,$A20,AD$11)&lt;$AL$3,"NE",IF(AND($AP$3&gt;0,DATE($B$4,$A20,AD$11)&gt;$AP$3),"NE",IF(NOT(ISERROR(MATCH(DATE($B$4,$A20,AD$11),L_HOLS,0))),"H",IF(INDEX(L_WKNDVAL,WEEKDAY(DATE($B$4,$A20,AD$11),1))=1,"WKND",INDEX(T_LEAVE[LEAVE TYPE],SUMPRODUCT(--(T_LEAVE[EMPLOYEE NAME]=I_RPT_EMP),--(T_LEAVE[START DATE]&lt;=DATE($B$4,$A20,AD$11)),--(T_LEAVE[END DATE]&gt;=DATE($B$4,$A20,AD$11)),ROW(T_LEAVE[LEAVE TYPE]))-ROW(T_LEAVE[#Headers])))))))),"")</f>
        <v>NA</v>
      </c>
      <c r="AE20" s="55" t="str">
        <f t="array" aca="1" ref="AE20" ca="1">IFERROR(IF(MONTH(DATE(I_RPT_YR,$A20,AE$11))&lt;&gt;$A20,"NA",IF(DATE(I_RPT_YR,$A20,AE$11)&gt;I_RPT_ED,"NA",IF(DATE($B$4,$A20,AE$11)&lt;$AL$3,"NE",IF(AND($AP$3&gt;0,DATE($B$4,$A20,AE$11)&gt;$AP$3),"NE",IF(NOT(ISERROR(MATCH(DATE($B$4,$A20,AE$11),L_HOLS,0))),"H",IF(INDEX(L_WKNDVAL,WEEKDAY(DATE($B$4,$A20,AE$11),1))=1,"WKND",INDEX(T_LEAVE[LEAVE TYPE],SUMPRODUCT(--(T_LEAVE[EMPLOYEE NAME]=I_RPT_EMP),--(T_LEAVE[START DATE]&lt;=DATE($B$4,$A20,AE$11)),--(T_LEAVE[END DATE]&gt;=DATE($B$4,$A20,AE$11)),ROW(T_LEAVE[LEAVE TYPE]))-ROW(T_LEAVE[#Headers])))))))),"")</f>
        <v>NA</v>
      </c>
      <c r="AF20" s="55" t="str">
        <f t="array" aca="1" ref="AF20" ca="1">IFERROR(IF(MONTH(DATE(I_RPT_YR,$A20,AF$11))&lt;&gt;$A20,"NA",IF(DATE(I_RPT_YR,$A20,AF$11)&gt;I_RPT_ED,"NA",IF(DATE($B$4,$A20,AF$11)&lt;$AL$3,"NE",IF(AND($AP$3&gt;0,DATE($B$4,$A20,AF$11)&gt;$AP$3),"NE",IF(NOT(ISERROR(MATCH(DATE($B$4,$A20,AF$11),L_HOLS,0))),"H",IF(INDEX(L_WKNDVAL,WEEKDAY(DATE($B$4,$A20,AF$11),1))=1,"WKND",INDEX(T_LEAVE[LEAVE TYPE],SUMPRODUCT(--(T_LEAVE[EMPLOYEE NAME]=I_RPT_EMP),--(T_LEAVE[START DATE]&lt;=DATE($B$4,$A20,AF$11)),--(T_LEAVE[END DATE]&gt;=DATE($B$4,$A20,AF$11)),ROW(T_LEAVE[LEAVE TYPE]))-ROW(T_LEAVE[#Headers])))))))),"")</f>
        <v>NA</v>
      </c>
      <c r="AG20" s="55" t="str">
        <f t="array" ref="AG20">IFERROR(IF(MONTH(DATE(I_RPT_YR,$A20,AG$11))&lt;&gt;$A20,"NA",IF(DATE(I_RPT_YR,$A20,AG$11)&gt;I_RPT_ED,"NA",IF(DATE($B$4,$A20,AG$11)&lt;$AL$3,"NE",IF(AND($AP$3&gt;0,DATE($B$4,$A20,AG$11)&gt;$AP$3),"NE",IF(NOT(ISERROR(MATCH(DATE($B$4,$A20,AG$11),L_HOLS,0))),"H",IF(INDEX(L_WKNDVAL,WEEKDAY(DATE($B$4,$A20,AG$11),1))=1,"WKND",INDEX(T_LEAVE[LEAVE TYPE],SUMPRODUCT(--(T_LEAVE[EMPLOYEE NAME]=I_RPT_EMP),--(T_LEAVE[START DATE]&lt;=DATE($B$4,$A20,AG$11)),--(T_LEAVE[END DATE]&gt;=DATE($B$4,$A20,AG$11)),ROW(T_LEAVE[LEAVE TYPE]))-ROW(T_LEAVE[#Headers])))))))),"")</f>
        <v>NA</v>
      </c>
      <c r="AH20" s="42"/>
      <c r="AI20" s="43"/>
      <c r="AJ20" s="59" t="str">
        <f ca="1">IF(OR(B20&gt;I_RPT_ED,AJ$11=""),"",COUNTIFS($C20:$AG20,AJ$11)*INDEX(T_LEAVETYPE[DAY VALUE],1))</f>
        <v/>
      </c>
      <c r="AK20" s="59" t="str">
        <f ca="1">IF(OR($B20&gt;I_RPT_ED,AK$11=""),"",COUNTIFS($C20:$AG20,AK$11)*INDEX(T_LEAVETYPE[DAY VALUE],2))</f>
        <v/>
      </c>
      <c r="AL20" s="57" t="str">
        <f ca="1">IF(OR($B20&gt;I_RPT_ED,AL$11=""),"",COUNTIFS($C20:$AG20,AL$11)*INDEX(T_LEAVETYPE[DAY VALUE],3))</f>
        <v/>
      </c>
      <c r="AM20" s="57" t="str">
        <f ca="1">IF(OR($B20&gt;I_RPT_ED,AM$11=""),"",COUNTIFS($C20:$AG20,AM$11)*INDEX(T_LEAVETYPE[DAY VALUE],4))</f>
        <v/>
      </c>
      <c r="AN20" s="57" t="str">
        <f ca="1">IF(OR($B20&gt;I_RPT_ED,AN$11=""),"",COUNTIFS($C20:$AG20,AN$11)*INDEX(T_LEAVETYPE[DAY VALUE],5))</f>
        <v/>
      </c>
      <c r="AO20" s="57" t="str">
        <f t="shared" ca="1" si="2"/>
        <v/>
      </c>
      <c r="AP20" s="58" t="str">
        <f t="shared" ca="1" si="3"/>
        <v/>
      </c>
      <c r="AQ20" s="26"/>
    </row>
    <row r="21" spans="1:43" ht="24.95" customHeight="1" x14ac:dyDescent="0.25">
      <c r="A21" s="60">
        <v>10</v>
      </c>
      <c r="B21" s="63">
        <f t="shared" si="1"/>
        <v>43009</v>
      </c>
      <c r="C21" s="55" t="str">
        <f t="array" aca="1" ref="C21" ca="1">IFERROR(IF(MONTH(DATE(I_RPT_YR,$A21,C$11))&lt;&gt;$A21,"NA",IF(DATE(I_RPT_YR,$A21,C$11)&gt;I_RPT_ED,"NA",IF(DATE($B$4,$A21,C$11)&lt;$AL$3,"NE",IF(AND($AP$3&gt;0,DATE($B$4,$A21,C$11)&gt;$AP$3),"NE",IF(NOT(ISERROR(MATCH(DATE($B$4,$A21,C$11),L_HOLS,0))),"H",IF(INDEX(L_WKNDVAL,WEEKDAY(DATE($B$4,$A21,C$11),1))=1,"WKND",INDEX(T_LEAVE[LEAVE TYPE],SUMPRODUCT(--(T_LEAVE[EMPLOYEE NAME]=I_RPT_EMP),--(T_LEAVE[START DATE]&lt;=DATE($B$4,$A21,C$11)),--(T_LEAVE[END DATE]&gt;=DATE($B$4,$A21,C$11)),ROW(T_LEAVE[LEAVE TYPE]))-ROW(T_LEAVE[#Headers])))))))),"")</f>
        <v>NA</v>
      </c>
      <c r="D21" s="55" t="str">
        <f t="array" aca="1" ref="D21" ca="1">IFERROR(IF(MONTH(DATE(I_RPT_YR,$A21,D$11))&lt;&gt;$A21,"NA",IF(DATE(I_RPT_YR,$A21,D$11)&gt;I_RPT_ED,"NA",IF(DATE($B$4,$A21,D$11)&lt;$AL$3,"NE",IF(AND($AP$3&gt;0,DATE($B$4,$A21,D$11)&gt;$AP$3),"NE",IF(NOT(ISERROR(MATCH(DATE($B$4,$A21,D$11),L_HOLS,0))),"H",IF(INDEX(L_WKNDVAL,WEEKDAY(DATE($B$4,$A21,D$11),1))=1,"WKND",INDEX(T_LEAVE[LEAVE TYPE],SUMPRODUCT(--(T_LEAVE[EMPLOYEE NAME]=I_RPT_EMP),--(T_LEAVE[START DATE]&lt;=DATE($B$4,$A21,D$11)),--(T_LEAVE[END DATE]&gt;=DATE($B$4,$A21,D$11)),ROW(T_LEAVE[LEAVE TYPE]))-ROW(T_LEAVE[#Headers])))))))),"")</f>
        <v>NA</v>
      </c>
      <c r="E21" s="55" t="str">
        <f t="array" aca="1" ref="E21" ca="1">IFERROR(IF(MONTH(DATE(I_RPT_YR,$A21,E$11))&lt;&gt;$A21,"NA",IF(DATE(I_RPT_YR,$A21,E$11)&gt;I_RPT_ED,"NA",IF(DATE($B$4,$A21,E$11)&lt;$AL$3,"NE",IF(AND($AP$3&gt;0,DATE($B$4,$A21,E$11)&gt;$AP$3),"NE",IF(NOT(ISERROR(MATCH(DATE($B$4,$A21,E$11),L_HOLS,0))),"H",IF(INDEX(L_WKNDVAL,WEEKDAY(DATE($B$4,$A21,E$11),1))=1,"WKND",INDEX(T_LEAVE[LEAVE TYPE],SUMPRODUCT(--(T_LEAVE[EMPLOYEE NAME]=I_RPT_EMP),--(T_LEAVE[START DATE]&lt;=DATE($B$4,$A21,E$11)),--(T_LEAVE[END DATE]&gt;=DATE($B$4,$A21,E$11)),ROW(T_LEAVE[LEAVE TYPE]))-ROW(T_LEAVE[#Headers])))))))),"")</f>
        <v>NA</v>
      </c>
      <c r="F21" s="55" t="str">
        <f t="array" aca="1" ref="F21" ca="1">IFERROR(IF(MONTH(DATE(I_RPT_YR,$A21,F$11))&lt;&gt;$A21,"NA",IF(DATE(I_RPT_YR,$A21,F$11)&gt;I_RPT_ED,"NA",IF(DATE($B$4,$A21,F$11)&lt;$AL$3,"NE",IF(AND($AP$3&gt;0,DATE($B$4,$A21,F$11)&gt;$AP$3),"NE",IF(NOT(ISERROR(MATCH(DATE($B$4,$A21,F$11),L_HOLS,0))),"H",IF(INDEX(L_WKNDVAL,WEEKDAY(DATE($B$4,$A21,F$11),1))=1,"WKND",INDEX(T_LEAVE[LEAVE TYPE],SUMPRODUCT(--(T_LEAVE[EMPLOYEE NAME]=I_RPT_EMP),--(T_LEAVE[START DATE]&lt;=DATE($B$4,$A21,F$11)),--(T_LEAVE[END DATE]&gt;=DATE($B$4,$A21,F$11)),ROW(T_LEAVE[LEAVE TYPE]))-ROW(T_LEAVE[#Headers])))))))),"")</f>
        <v>NA</v>
      </c>
      <c r="G21" s="55" t="str">
        <f t="array" aca="1" ref="G21" ca="1">IFERROR(IF(MONTH(DATE(I_RPT_YR,$A21,G$11))&lt;&gt;$A21,"NA",IF(DATE(I_RPT_YR,$A21,G$11)&gt;I_RPT_ED,"NA",IF(DATE($B$4,$A21,G$11)&lt;$AL$3,"NE",IF(AND($AP$3&gt;0,DATE($B$4,$A21,G$11)&gt;$AP$3),"NE",IF(NOT(ISERROR(MATCH(DATE($B$4,$A21,G$11),L_HOLS,0))),"H",IF(INDEX(L_WKNDVAL,WEEKDAY(DATE($B$4,$A21,G$11),1))=1,"WKND",INDEX(T_LEAVE[LEAVE TYPE],SUMPRODUCT(--(T_LEAVE[EMPLOYEE NAME]=I_RPT_EMP),--(T_LEAVE[START DATE]&lt;=DATE($B$4,$A21,G$11)),--(T_LEAVE[END DATE]&gt;=DATE($B$4,$A21,G$11)),ROW(T_LEAVE[LEAVE TYPE]))-ROW(T_LEAVE[#Headers])))))))),"")</f>
        <v>NA</v>
      </c>
      <c r="H21" s="55" t="str">
        <f t="array" aca="1" ref="H21" ca="1">IFERROR(IF(MONTH(DATE(I_RPT_YR,$A21,H$11))&lt;&gt;$A21,"NA",IF(DATE(I_RPT_YR,$A21,H$11)&gt;I_RPT_ED,"NA",IF(DATE($B$4,$A21,H$11)&lt;$AL$3,"NE",IF(AND($AP$3&gt;0,DATE($B$4,$A21,H$11)&gt;$AP$3),"NE",IF(NOT(ISERROR(MATCH(DATE($B$4,$A21,H$11),L_HOLS,0))),"H",IF(INDEX(L_WKNDVAL,WEEKDAY(DATE($B$4,$A21,H$11),1))=1,"WKND",INDEX(T_LEAVE[LEAVE TYPE],SUMPRODUCT(--(T_LEAVE[EMPLOYEE NAME]=I_RPT_EMP),--(T_LEAVE[START DATE]&lt;=DATE($B$4,$A21,H$11)),--(T_LEAVE[END DATE]&gt;=DATE($B$4,$A21,H$11)),ROW(T_LEAVE[LEAVE TYPE]))-ROW(T_LEAVE[#Headers])))))))),"")</f>
        <v>NA</v>
      </c>
      <c r="I21" s="55" t="str">
        <f t="array" aca="1" ref="I21" ca="1">IFERROR(IF(MONTH(DATE(I_RPT_YR,$A21,I$11))&lt;&gt;$A21,"NA",IF(DATE(I_RPT_YR,$A21,I$11)&gt;I_RPT_ED,"NA",IF(DATE($B$4,$A21,I$11)&lt;$AL$3,"NE",IF(AND($AP$3&gt;0,DATE($B$4,$A21,I$11)&gt;$AP$3),"NE",IF(NOT(ISERROR(MATCH(DATE($B$4,$A21,I$11),L_HOLS,0))),"H",IF(INDEX(L_WKNDVAL,WEEKDAY(DATE($B$4,$A21,I$11),1))=1,"WKND",INDEX(T_LEAVE[LEAVE TYPE],SUMPRODUCT(--(T_LEAVE[EMPLOYEE NAME]=I_RPT_EMP),--(T_LEAVE[START DATE]&lt;=DATE($B$4,$A21,I$11)),--(T_LEAVE[END DATE]&gt;=DATE($B$4,$A21,I$11)),ROW(T_LEAVE[LEAVE TYPE]))-ROW(T_LEAVE[#Headers])))))))),"")</f>
        <v>NA</v>
      </c>
      <c r="J21" s="55" t="str">
        <f t="array" aca="1" ref="J21" ca="1">IFERROR(IF(MONTH(DATE(I_RPT_YR,$A21,J$11))&lt;&gt;$A21,"NA",IF(DATE(I_RPT_YR,$A21,J$11)&gt;I_RPT_ED,"NA",IF(DATE($B$4,$A21,J$11)&lt;$AL$3,"NE",IF(AND($AP$3&gt;0,DATE($B$4,$A21,J$11)&gt;$AP$3),"NE",IF(NOT(ISERROR(MATCH(DATE($B$4,$A21,J$11),L_HOLS,0))),"H",IF(INDEX(L_WKNDVAL,WEEKDAY(DATE($B$4,$A21,J$11),1))=1,"WKND",INDEX(T_LEAVE[LEAVE TYPE],SUMPRODUCT(--(T_LEAVE[EMPLOYEE NAME]=I_RPT_EMP),--(T_LEAVE[START DATE]&lt;=DATE($B$4,$A21,J$11)),--(T_LEAVE[END DATE]&gt;=DATE($B$4,$A21,J$11)),ROW(T_LEAVE[LEAVE TYPE]))-ROW(T_LEAVE[#Headers])))))))),"")</f>
        <v>NA</v>
      </c>
      <c r="K21" s="55" t="str">
        <f t="array" aca="1" ref="K21" ca="1">IFERROR(IF(MONTH(DATE(I_RPT_YR,$A21,K$11))&lt;&gt;$A21,"NA",IF(DATE(I_RPT_YR,$A21,K$11)&gt;I_RPT_ED,"NA",IF(DATE($B$4,$A21,K$11)&lt;$AL$3,"NE",IF(AND($AP$3&gt;0,DATE($B$4,$A21,K$11)&gt;$AP$3),"NE",IF(NOT(ISERROR(MATCH(DATE($B$4,$A21,K$11),L_HOLS,0))),"H",IF(INDEX(L_WKNDVAL,WEEKDAY(DATE($B$4,$A21,K$11),1))=1,"WKND",INDEX(T_LEAVE[LEAVE TYPE],SUMPRODUCT(--(T_LEAVE[EMPLOYEE NAME]=I_RPT_EMP),--(T_LEAVE[START DATE]&lt;=DATE($B$4,$A21,K$11)),--(T_LEAVE[END DATE]&gt;=DATE($B$4,$A21,K$11)),ROW(T_LEAVE[LEAVE TYPE]))-ROW(T_LEAVE[#Headers])))))))),"")</f>
        <v>NA</v>
      </c>
      <c r="L21" s="55" t="str">
        <f t="array" aca="1" ref="L21" ca="1">IFERROR(IF(MONTH(DATE(I_RPT_YR,$A21,L$11))&lt;&gt;$A21,"NA",IF(DATE(I_RPT_YR,$A21,L$11)&gt;I_RPT_ED,"NA",IF(DATE($B$4,$A21,L$11)&lt;$AL$3,"NE",IF(AND($AP$3&gt;0,DATE($B$4,$A21,L$11)&gt;$AP$3),"NE",IF(NOT(ISERROR(MATCH(DATE($B$4,$A21,L$11),L_HOLS,0))),"H",IF(INDEX(L_WKNDVAL,WEEKDAY(DATE($B$4,$A21,L$11),1))=1,"WKND",INDEX(T_LEAVE[LEAVE TYPE],SUMPRODUCT(--(T_LEAVE[EMPLOYEE NAME]=I_RPT_EMP),--(T_LEAVE[START DATE]&lt;=DATE($B$4,$A21,L$11)),--(T_LEAVE[END DATE]&gt;=DATE($B$4,$A21,L$11)),ROW(T_LEAVE[LEAVE TYPE]))-ROW(T_LEAVE[#Headers])))))))),"")</f>
        <v>NA</v>
      </c>
      <c r="M21" s="55" t="str">
        <f t="array" aca="1" ref="M21" ca="1">IFERROR(IF(MONTH(DATE(I_RPT_YR,$A21,M$11))&lt;&gt;$A21,"NA",IF(DATE(I_RPT_YR,$A21,M$11)&gt;I_RPT_ED,"NA",IF(DATE($B$4,$A21,M$11)&lt;$AL$3,"NE",IF(AND($AP$3&gt;0,DATE($B$4,$A21,M$11)&gt;$AP$3),"NE",IF(NOT(ISERROR(MATCH(DATE($B$4,$A21,M$11),L_HOLS,0))),"H",IF(INDEX(L_WKNDVAL,WEEKDAY(DATE($B$4,$A21,M$11),1))=1,"WKND",INDEX(T_LEAVE[LEAVE TYPE],SUMPRODUCT(--(T_LEAVE[EMPLOYEE NAME]=I_RPT_EMP),--(T_LEAVE[START DATE]&lt;=DATE($B$4,$A21,M$11)),--(T_LEAVE[END DATE]&gt;=DATE($B$4,$A21,M$11)),ROW(T_LEAVE[LEAVE TYPE]))-ROW(T_LEAVE[#Headers])))))))),"")</f>
        <v>NA</v>
      </c>
      <c r="N21" s="55" t="str">
        <f t="array" aca="1" ref="N21" ca="1">IFERROR(IF(MONTH(DATE(I_RPT_YR,$A21,N$11))&lt;&gt;$A21,"NA",IF(DATE(I_RPT_YR,$A21,N$11)&gt;I_RPT_ED,"NA",IF(DATE($B$4,$A21,N$11)&lt;$AL$3,"NE",IF(AND($AP$3&gt;0,DATE($B$4,$A21,N$11)&gt;$AP$3),"NE",IF(NOT(ISERROR(MATCH(DATE($B$4,$A21,N$11),L_HOLS,0))),"H",IF(INDEX(L_WKNDVAL,WEEKDAY(DATE($B$4,$A21,N$11),1))=1,"WKND",INDEX(T_LEAVE[LEAVE TYPE],SUMPRODUCT(--(T_LEAVE[EMPLOYEE NAME]=I_RPT_EMP),--(T_LEAVE[START DATE]&lt;=DATE($B$4,$A21,N$11)),--(T_LEAVE[END DATE]&gt;=DATE($B$4,$A21,N$11)),ROW(T_LEAVE[LEAVE TYPE]))-ROW(T_LEAVE[#Headers])))))))),"")</f>
        <v>NA</v>
      </c>
      <c r="O21" s="55" t="str">
        <f t="array" aca="1" ref="O21" ca="1">IFERROR(IF(MONTH(DATE(I_RPT_YR,$A21,O$11))&lt;&gt;$A21,"NA",IF(DATE(I_RPT_YR,$A21,O$11)&gt;I_RPT_ED,"NA",IF(DATE($B$4,$A21,O$11)&lt;$AL$3,"NE",IF(AND($AP$3&gt;0,DATE($B$4,$A21,O$11)&gt;$AP$3),"NE",IF(NOT(ISERROR(MATCH(DATE($B$4,$A21,O$11),L_HOLS,0))),"H",IF(INDEX(L_WKNDVAL,WEEKDAY(DATE($B$4,$A21,O$11),1))=1,"WKND",INDEX(T_LEAVE[LEAVE TYPE],SUMPRODUCT(--(T_LEAVE[EMPLOYEE NAME]=I_RPT_EMP),--(T_LEAVE[START DATE]&lt;=DATE($B$4,$A21,O$11)),--(T_LEAVE[END DATE]&gt;=DATE($B$4,$A21,O$11)),ROW(T_LEAVE[LEAVE TYPE]))-ROW(T_LEAVE[#Headers])))))))),"")</f>
        <v>NA</v>
      </c>
      <c r="P21" s="55" t="str">
        <f t="array" aca="1" ref="P21" ca="1">IFERROR(IF(MONTH(DATE(I_RPT_YR,$A21,P$11))&lt;&gt;$A21,"NA",IF(DATE(I_RPT_YR,$A21,P$11)&gt;I_RPT_ED,"NA",IF(DATE($B$4,$A21,P$11)&lt;$AL$3,"NE",IF(AND($AP$3&gt;0,DATE($B$4,$A21,P$11)&gt;$AP$3),"NE",IF(NOT(ISERROR(MATCH(DATE($B$4,$A21,P$11),L_HOLS,0))),"H",IF(INDEX(L_WKNDVAL,WEEKDAY(DATE($B$4,$A21,P$11),1))=1,"WKND",INDEX(T_LEAVE[LEAVE TYPE],SUMPRODUCT(--(T_LEAVE[EMPLOYEE NAME]=I_RPT_EMP),--(T_LEAVE[START DATE]&lt;=DATE($B$4,$A21,P$11)),--(T_LEAVE[END DATE]&gt;=DATE($B$4,$A21,P$11)),ROW(T_LEAVE[LEAVE TYPE]))-ROW(T_LEAVE[#Headers])))))))),"")</f>
        <v>NA</v>
      </c>
      <c r="Q21" s="55" t="str">
        <f t="array" aca="1" ref="Q21" ca="1">IFERROR(IF(MONTH(DATE(I_RPT_YR,$A21,Q$11))&lt;&gt;$A21,"NA",IF(DATE(I_RPT_YR,$A21,Q$11)&gt;I_RPT_ED,"NA",IF(DATE($B$4,$A21,Q$11)&lt;$AL$3,"NE",IF(AND($AP$3&gt;0,DATE($B$4,$A21,Q$11)&gt;$AP$3),"NE",IF(NOT(ISERROR(MATCH(DATE($B$4,$A21,Q$11),L_HOLS,0))),"H",IF(INDEX(L_WKNDVAL,WEEKDAY(DATE($B$4,$A21,Q$11),1))=1,"WKND",INDEX(T_LEAVE[LEAVE TYPE],SUMPRODUCT(--(T_LEAVE[EMPLOYEE NAME]=I_RPT_EMP),--(T_LEAVE[START DATE]&lt;=DATE($B$4,$A21,Q$11)),--(T_LEAVE[END DATE]&gt;=DATE($B$4,$A21,Q$11)),ROW(T_LEAVE[LEAVE TYPE]))-ROW(T_LEAVE[#Headers])))))))),"")</f>
        <v>NA</v>
      </c>
      <c r="R21" s="55" t="str">
        <f t="array" aca="1" ref="R21" ca="1">IFERROR(IF(MONTH(DATE(I_RPT_YR,$A21,R$11))&lt;&gt;$A21,"NA",IF(DATE(I_RPT_YR,$A21,R$11)&gt;I_RPT_ED,"NA",IF(DATE($B$4,$A21,R$11)&lt;$AL$3,"NE",IF(AND($AP$3&gt;0,DATE($B$4,$A21,R$11)&gt;$AP$3),"NE",IF(NOT(ISERROR(MATCH(DATE($B$4,$A21,R$11),L_HOLS,0))),"H",IF(INDEX(L_WKNDVAL,WEEKDAY(DATE($B$4,$A21,R$11),1))=1,"WKND",INDEX(T_LEAVE[LEAVE TYPE],SUMPRODUCT(--(T_LEAVE[EMPLOYEE NAME]=I_RPT_EMP),--(T_LEAVE[START DATE]&lt;=DATE($B$4,$A21,R$11)),--(T_LEAVE[END DATE]&gt;=DATE($B$4,$A21,R$11)),ROW(T_LEAVE[LEAVE TYPE]))-ROW(T_LEAVE[#Headers])))))))),"")</f>
        <v>NA</v>
      </c>
      <c r="S21" s="55" t="str">
        <f t="array" aca="1" ref="S21" ca="1">IFERROR(IF(MONTH(DATE(I_RPT_YR,$A21,S$11))&lt;&gt;$A21,"NA",IF(DATE(I_RPT_YR,$A21,S$11)&gt;I_RPT_ED,"NA",IF(DATE($B$4,$A21,S$11)&lt;$AL$3,"NE",IF(AND($AP$3&gt;0,DATE($B$4,$A21,S$11)&gt;$AP$3),"NE",IF(NOT(ISERROR(MATCH(DATE($B$4,$A21,S$11),L_HOLS,0))),"H",IF(INDEX(L_WKNDVAL,WEEKDAY(DATE($B$4,$A21,S$11),1))=1,"WKND",INDEX(T_LEAVE[LEAVE TYPE],SUMPRODUCT(--(T_LEAVE[EMPLOYEE NAME]=I_RPT_EMP),--(T_LEAVE[START DATE]&lt;=DATE($B$4,$A21,S$11)),--(T_LEAVE[END DATE]&gt;=DATE($B$4,$A21,S$11)),ROW(T_LEAVE[LEAVE TYPE]))-ROW(T_LEAVE[#Headers])))))))),"")</f>
        <v>NA</v>
      </c>
      <c r="T21" s="55" t="str">
        <f t="array" aca="1" ref="T21" ca="1">IFERROR(IF(MONTH(DATE(I_RPT_YR,$A21,T$11))&lt;&gt;$A21,"NA",IF(DATE(I_RPT_YR,$A21,T$11)&gt;I_RPT_ED,"NA",IF(DATE($B$4,$A21,T$11)&lt;$AL$3,"NE",IF(AND($AP$3&gt;0,DATE($B$4,$A21,T$11)&gt;$AP$3),"NE",IF(NOT(ISERROR(MATCH(DATE($B$4,$A21,T$11),L_HOLS,0))),"H",IF(INDEX(L_WKNDVAL,WEEKDAY(DATE($B$4,$A21,T$11),1))=1,"WKND",INDEX(T_LEAVE[LEAVE TYPE],SUMPRODUCT(--(T_LEAVE[EMPLOYEE NAME]=I_RPT_EMP),--(T_LEAVE[START DATE]&lt;=DATE($B$4,$A21,T$11)),--(T_LEAVE[END DATE]&gt;=DATE($B$4,$A21,T$11)),ROW(T_LEAVE[LEAVE TYPE]))-ROW(T_LEAVE[#Headers])))))))),"")</f>
        <v>NA</v>
      </c>
      <c r="U21" s="55" t="str">
        <f t="array" aca="1" ref="U21" ca="1">IFERROR(IF(MONTH(DATE(I_RPT_YR,$A21,U$11))&lt;&gt;$A21,"NA",IF(DATE(I_RPT_YR,$A21,U$11)&gt;I_RPT_ED,"NA",IF(DATE($B$4,$A21,U$11)&lt;$AL$3,"NE",IF(AND($AP$3&gt;0,DATE($B$4,$A21,U$11)&gt;$AP$3),"NE",IF(NOT(ISERROR(MATCH(DATE($B$4,$A21,U$11),L_HOLS,0))),"H",IF(INDEX(L_WKNDVAL,WEEKDAY(DATE($B$4,$A21,U$11),1))=1,"WKND",INDEX(T_LEAVE[LEAVE TYPE],SUMPRODUCT(--(T_LEAVE[EMPLOYEE NAME]=I_RPT_EMP),--(T_LEAVE[START DATE]&lt;=DATE($B$4,$A21,U$11)),--(T_LEAVE[END DATE]&gt;=DATE($B$4,$A21,U$11)),ROW(T_LEAVE[LEAVE TYPE]))-ROW(T_LEAVE[#Headers])))))))),"")</f>
        <v>NA</v>
      </c>
      <c r="V21" s="55" t="str">
        <f t="array" aca="1" ref="V21" ca="1">IFERROR(IF(MONTH(DATE(I_RPT_YR,$A21,V$11))&lt;&gt;$A21,"NA",IF(DATE(I_RPT_YR,$A21,V$11)&gt;I_RPT_ED,"NA",IF(DATE($B$4,$A21,V$11)&lt;$AL$3,"NE",IF(AND($AP$3&gt;0,DATE($B$4,$A21,V$11)&gt;$AP$3),"NE",IF(NOT(ISERROR(MATCH(DATE($B$4,$A21,V$11),L_HOLS,0))),"H",IF(INDEX(L_WKNDVAL,WEEKDAY(DATE($B$4,$A21,V$11),1))=1,"WKND",INDEX(T_LEAVE[LEAVE TYPE],SUMPRODUCT(--(T_LEAVE[EMPLOYEE NAME]=I_RPT_EMP),--(T_LEAVE[START DATE]&lt;=DATE($B$4,$A21,V$11)),--(T_LEAVE[END DATE]&gt;=DATE($B$4,$A21,V$11)),ROW(T_LEAVE[LEAVE TYPE]))-ROW(T_LEAVE[#Headers])))))))),"")</f>
        <v>NA</v>
      </c>
      <c r="W21" s="55" t="str">
        <f t="array" aca="1" ref="W21" ca="1">IFERROR(IF(MONTH(DATE(I_RPT_YR,$A21,W$11))&lt;&gt;$A21,"NA",IF(DATE(I_RPT_YR,$A21,W$11)&gt;I_RPT_ED,"NA",IF(DATE($B$4,$A21,W$11)&lt;$AL$3,"NE",IF(AND($AP$3&gt;0,DATE($B$4,$A21,W$11)&gt;$AP$3),"NE",IF(NOT(ISERROR(MATCH(DATE($B$4,$A21,W$11),L_HOLS,0))),"H",IF(INDEX(L_WKNDVAL,WEEKDAY(DATE($B$4,$A21,W$11),1))=1,"WKND",INDEX(T_LEAVE[LEAVE TYPE],SUMPRODUCT(--(T_LEAVE[EMPLOYEE NAME]=I_RPT_EMP),--(T_LEAVE[START DATE]&lt;=DATE($B$4,$A21,W$11)),--(T_LEAVE[END DATE]&gt;=DATE($B$4,$A21,W$11)),ROW(T_LEAVE[LEAVE TYPE]))-ROW(T_LEAVE[#Headers])))))))),"")</f>
        <v>NA</v>
      </c>
      <c r="X21" s="55" t="str">
        <f t="array" aca="1" ref="X21" ca="1">IFERROR(IF(MONTH(DATE(I_RPT_YR,$A21,X$11))&lt;&gt;$A21,"NA",IF(DATE(I_RPT_YR,$A21,X$11)&gt;I_RPT_ED,"NA",IF(DATE($B$4,$A21,X$11)&lt;$AL$3,"NE",IF(AND($AP$3&gt;0,DATE($B$4,$A21,X$11)&gt;$AP$3),"NE",IF(NOT(ISERROR(MATCH(DATE($B$4,$A21,X$11),L_HOLS,0))),"H",IF(INDEX(L_WKNDVAL,WEEKDAY(DATE($B$4,$A21,X$11),1))=1,"WKND",INDEX(T_LEAVE[LEAVE TYPE],SUMPRODUCT(--(T_LEAVE[EMPLOYEE NAME]=I_RPT_EMP),--(T_LEAVE[START DATE]&lt;=DATE($B$4,$A21,X$11)),--(T_LEAVE[END DATE]&gt;=DATE($B$4,$A21,X$11)),ROW(T_LEAVE[LEAVE TYPE]))-ROW(T_LEAVE[#Headers])))))))),"")</f>
        <v>NA</v>
      </c>
      <c r="Y21" s="55" t="str">
        <f t="array" aca="1" ref="Y21" ca="1">IFERROR(IF(MONTH(DATE(I_RPT_YR,$A21,Y$11))&lt;&gt;$A21,"NA",IF(DATE(I_RPT_YR,$A21,Y$11)&gt;I_RPT_ED,"NA",IF(DATE($B$4,$A21,Y$11)&lt;$AL$3,"NE",IF(AND($AP$3&gt;0,DATE($B$4,$A21,Y$11)&gt;$AP$3),"NE",IF(NOT(ISERROR(MATCH(DATE($B$4,$A21,Y$11),L_HOLS,0))),"H",IF(INDEX(L_WKNDVAL,WEEKDAY(DATE($B$4,$A21,Y$11),1))=1,"WKND",INDEX(T_LEAVE[LEAVE TYPE],SUMPRODUCT(--(T_LEAVE[EMPLOYEE NAME]=I_RPT_EMP),--(T_LEAVE[START DATE]&lt;=DATE($B$4,$A21,Y$11)),--(T_LEAVE[END DATE]&gt;=DATE($B$4,$A21,Y$11)),ROW(T_LEAVE[LEAVE TYPE]))-ROW(T_LEAVE[#Headers])))))))),"")</f>
        <v>NA</v>
      </c>
      <c r="Z21" s="55" t="str">
        <f t="array" aca="1" ref="Z21" ca="1">IFERROR(IF(MONTH(DATE(I_RPT_YR,$A21,Z$11))&lt;&gt;$A21,"NA",IF(DATE(I_RPT_YR,$A21,Z$11)&gt;I_RPT_ED,"NA",IF(DATE($B$4,$A21,Z$11)&lt;$AL$3,"NE",IF(AND($AP$3&gt;0,DATE($B$4,$A21,Z$11)&gt;$AP$3),"NE",IF(NOT(ISERROR(MATCH(DATE($B$4,$A21,Z$11),L_HOLS,0))),"H",IF(INDEX(L_WKNDVAL,WEEKDAY(DATE($B$4,$A21,Z$11),1))=1,"WKND",INDEX(T_LEAVE[LEAVE TYPE],SUMPRODUCT(--(T_LEAVE[EMPLOYEE NAME]=I_RPT_EMP),--(T_LEAVE[START DATE]&lt;=DATE($B$4,$A21,Z$11)),--(T_LEAVE[END DATE]&gt;=DATE($B$4,$A21,Z$11)),ROW(T_LEAVE[LEAVE TYPE]))-ROW(T_LEAVE[#Headers])))))))),"")</f>
        <v>NA</v>
      </c>
      <c r="AA21" s="55" t="str">
        <f t="array" aca="1" ref="AA21" ca="1">IFERROR(IF(MONTH(DATE(I_RPT_YR,$A21,AA$11))&lt;&gt;$A21,"NA",IF(DATE(I_RPT_YR,$A21,AA$11)&gt;I_RPT_ED,"NA",IF(DATE($B$4,$A21,AA$11)&lt;$AL$3,"NE",IF(AND($AP$3&gt;0,DATE($B$4,$A21,AA$11)&gt;$AP$3),"NE",IF(NOT(ISERROR(MATCH(DATE($B$4,$A21,AA$11),L_HOLS,0))),"H",IF(INDEX(L_WKNDVAL,WEEKDAY(DATE($B$4,$A21,AA$11),1))=1,"WKND",INDEX(T_LEAVE[LEAVE TYPE],SUMPRODUCT(--(T_LEAVE[EMPLOYEE NAME]=I_RPT_EMP),--(T_LEAVE[START DATE]&lt;=DATE($B$4,$A21,AA$11)),--(T_LEAVE[END DATE]&gt;=DATE($B$4,$A21,AA$11)),ROW(T_LEAVE[LEAVE TYPE]))-ROW(T_LEAVE[#Headers])))))))),"")</f>
        <v>NA</v>
      </c>
      <c r="AB21" s="55" t="str">
        <f t="array" aca="1" ref="AB21" ca="1">IFERROR(IF(MONTH(DATE(I_RPT_YR,$A21,AB$11))&lt;&gt;$A21,"NA",IF(DATE(I_RPT_YR,$A21,AB$11)&gt;I_RPT_ED,"NA",IF(DATE($B$4,$A21,AB$11)&lt;$AL$3,"NE",IF(AND($AP$3&gt;0,DATE($B$4,$A21,AB$11)&gt;$AP$3),"NE",IF(NOT(ISERROR(MATCH(DATE($B$4,$A21,AB$11),L_HOLS,0))),"H",IF(INDEX(L_WKNDVAL,WEEKDAY(DATE($B$4,$A21,AB$11),1))=1,"WKND",INDEX(T_LEAVE[LEAVE TYPE],SUMPRODUCT(--(T_LEAVE[EMPLOYEE NAME]=I_RPT_EMP),--(T_LEAVE[START DATE]&lt;=DATE($B$4,$A21,AB$11)),--(T_LEAVE[END DATE]&gt;=DATE($B$4,$A21,AB$11)),ROW(T_LEAVE[LEAVE TYPE]))-ROW(T_LEAVE[#Headers])))))))),"")</f>
        <v>NA</v>
      </c>
      <c r="AC21" s="55" t="str">
        <f t="array" aca="1" ref="AC21" ca="1">IFERROR(IF(MONTH(DATE(I_RPT_YR,$A21,AC$11))&lt;&gt;$A21,"NA",IF(DATE(I_RPT_YR,$A21,AC$11)&gt;I_RPT_ED,"NA",IF(DATE($B$4,$A21,AC$11)&lt;$AL$3,"NE",IF(AND($AP$3&gt;0,DATE($B$4,$A21,AC$11)&gt;$AP$3),"NE",IF(NOT(ISERROR(MATCH(DATE($B$4,$A21,AC$11),L_HOLS,0))),"H",IF(INDEX(L_WKNDVAL,WEEKDAY(DATE($B$4,$A21,AC$11),1))=1,"WKND",INDEX(T_LEAVE[LEAVE TYPE],SUMPRODUCT(--(T_LEAVE[EMPLOYEE NAME]=I_RPT_EMP),--(T_LEAVE[START DATE]&lt;=DATE($B$4,$A21,AC$11)),--(T_LEAVE[END DATE]&gt;=DATE($B$4,$A21,AC$11)),ROW(T_LEAVE[LEAVE TYPE]))-ROW(T_LEAVE[#Headers])))))))),"")</f>
        <v>NA</v>
      </c>
      <c r="AD21" s="55" t="str">
        <f t="array" aca="1" ref="AD21" ca="1">IFERROR(IF(MONTH(DATE(I_RPT_YR,$A21,AD$11))&lt;&gt;$A21,"NA",IF(DATE(I_RPT_YR,$A21,AD$11)&gt;I_RPT_ED,"NA",IF(DATE($B$4,$A21,AD$11)&lt;$AL$3,"NE",IF(AND($AP$3&gt;0,DATE($B$4,$A21,AD$11)&gt;$AP$3),"NE",IF(NOT(ISERROR(MATCH(DATE($B$4,$A21,AD$11),L_HOLS,0))),"H",IF(INDEX(L_WKNDVAL,WEEKDAY(DATE($B$4,$A21,AD$11),1))=1,"WKND",INDEX(T_LEAVE[LEAVE TYPE],SUMPRODUCT(--(T_LEAVE[EMPLOYEE NAME]=I_RPT_EMP),--(T_LEAVE[START DATE]&lt;=DATE($B$4,$A21,AD$11)),--(T_LEAVE[END DATE]&gt;=DATE($B$4,$A21,AD$11)),ROW(T_LEAVE[LEAVE TYPE]))-ROW(T_LEAVE[#Headers])))))))),"")</f>
        <v>NA</v>
      </c>
      <c r="AE21" s="55" t="str">
        <f t="array" aca="1" ref="AE21" ca="1">IFERROR(IF(MONTH(DATE(I_RPT_YR,$A21,AE$11))&lt;&gt;$A21,"NA",IF(DATE(I_RPT_YR,$A21,AE$11)&gt;I_RPT_ED,"NA",IF(DATE($B$4,$A21,AE$11)&lt;$AL$3,"NE",IF(AND($AP$3&gt;0,DATE($B$4,$A21,AE$11)&gt;$AP$3),"NE",IF(NOT(ISERROR(MATCH(DATE($B$4,$A21,AE$11),L_HOLS,0))),"H",IF(INDEX(L_WKNDVAL,WEEKDAY(DATE($B$4,$A21,AE$11),1))=1,"WKND",INDEX(T_LEAVE[LEAVE TYPE],SUMPRODUCT(--(T_LEAVE[EMPLOYEE NAME]=I_RPT_EMP),--(T_LEAVE[START DATE]&lt;=DATE($B$4,$A21,AE$11)),--(T_LEAVE[END DATE]&gt;=DATE($B$4,$A21,AE$11)),ROW(T_LEAVE[LEAVE TYPE]))-ROW(T_LEAVE[#Headers])))))))),"")</f>
        <v>NA</v>
      </c>
      <c r="AF21" s="55" t="str">
        <f t="array" aca="1" ref="AF21" ca="1">IFERROR(IF(MONTH(DATE(I_RPT_YR,$A21,AF$11))&lt;&gt;$A21,"NA",IF(DATE(I_RPT_YR,$A21,AF$11)&gt;I_RPT_ED,"NA",IF(DATE($B$4,$A21,AF$11)&lt;$AL$3,"NE",IF(AND($AP$3&gt;0,DATE($B$4,$A21,AF$11)&gt;$AP$3),"NE",IF(NOT(ISERROR(MATCH(DATE($B$4,$A21,AF$11),L_HOLS,0))),"H",IF(INDEX(L_WKNDVAL,WEEKDAY(DATE($B$4,$A21,AF$11),1))=1,"WKND",INDEX(T_LEAVE[LEAVE TYPE],SUMPRODUCT(--(T_LEAVE[EMPLOYEE NAME]=I_RPT_EMP),--(T_LEAVE[START DATE]&lt;=DATE($B$4,$A21,AF$11)),--(T_LEAVE[END DATE]&gt;=DATE($B$4,$A21,AF$11)),ROW(T_LEAVE[LEAVE TYPE]))-ROW(T_LEAVE[#Headers])))))))),"")</f>
        <v>NA</v>
      </c>
      <c r="AG21" s="55" t="str">
        <f t="array" aca="1" ref="AG21" ca="1">IFERROR(IF(MONTH(DATE(I_RPT_YR,$A21,AG$11))&lt;&gt;$A21,"NA",IF(DATE(I_RPT_YR,$A21,AG$11)&gt;I_RPT_ED,"NA",IF(DATE($B$4,$A21,AG$11)&lt;$AL$3,"NE",IF(AND($AP$3&gt;0,DATE($B$4,$A21,AG$11)&gt;$AP$3),"NE",IF(NOT(ISERROR(MATCH(DATE($B$4,$A21,AG$11),L_HOLS,0))),"H",IF(INDEX(L_WKNDVAL,WEEKDAY(DATE($B$4,$A21,AG$11),1))=1,"WKND",INDEX(T_LEAVE[LEAVE TYPE],SUMPRODUCT(--(T_LEAVE[EMPLOYEE NAME]=I_RPT_EMP),--(T_LEAVE[START DATE]&lt;=DATE($B$4,$A21,AG$11)),--(T_LEAVE[END DATE]&gt;=DATE($B$4,$A21,AG$11)),ROW(T_LEAVE[LEAVE TYPE]))-ROW(T_LEAVE[#Headers])))))))),"")</f>
        <v>NA</v>
      </c>
      <c r="AH21" s="42"/>
      <c r="AI21" s="43"/>
      <c r="AJ21" s="59" t="str">
        <f ca="1">IF(OR(B21&gt;I_RPT_ED,AJ$11=""),"",COUNTIFS($C21:$AG21,AJ$11)*INDEX(T_LEAVETYPE[DAY VALUE],1))</f>
        <v/>
      </c>
      <c r="AK21" s="59" t="str">
        <f ca="1">IF(OR($B21&gt;I_RPT_ED,AK$11=""),"",COUNTIFS($C21:$AG21,AK$11)*INDEX(T_LEAVETYPE[DAY VALUE],2))</f>
        <v/>
      </c>
      <c r="AL21" s="57" t="str">
        <f ca="1">IF(OR($B21&gt;I_RPT_ED,AL$11=""),"",COUNTIFS($C21:$AG21,AL$11)*INDEX(T_LEAVETYPE[DAY VALUE],3))</f>
        <v/>
      </c>
      <c r="AM21" s="57" t="str">
        <f ca="1">IF(OR($B21&gt;I_RPT_ED,AM$11=""),"",COUNTIFS($C21:$AG21,AM$11)*INDEX(T_LEAVETYPE[DAY VALUE],4))</f>
        <v/>
      </c>
      <c r="AN21" s="57" t="str">
        <f ca="1">IF(OR($B21&gt;I_RPT_ED,AN$11=""),"",COUNTIFS($C21:$AG21,AN$11)*INDEX(T_LEAVETYPE[DAY VALUE],5))</f>
        <v/>
      </c>
      <c r="AO21" s="57" t="str">
        <f t="shared" ca="1" si="2"/>
        <v/>
      </c>
      <c r="AP21" s="58" t="str">
        <f t="shared" ca="1" si="3"/>
        <v/>
      </c>
      <c r="AQ21" s="26"/>
    </row>
    <row r="22" spans="1:43" ht="24.95" customHeight="1" x14ac:dyDescent="0.25">
      <c r="A22" s="60">
        <v>11</v>
      </c>
      <c r="B22" s="63">
        <f t="shared" si="1"/>
        <v>43040</v>
      </c>
      <c r="C22" s="55" t="str">
        <f t="array" aca="1" ref="C22" ca="1">IFERROR(IF(MONTH(DATE(I_RPT_YR,$A22,C$11))&lt;&gt;$A22,"NA",IF(DATE(I_RPT_YR,$A22,C$11)&gt;I_RPT_ED,"NA",IF(DATE($B$4,$A22,C$11)&lt;$AL$3,"NE",IF(AND($AP$3&gt;0,DATE($B$4,$A22,C$11)&gt;$AP$3),"NE",IF(NOT(ISERROR(MATCH(DATE($B$4,$A22,C$11),L_HOLS,0))),"H",IF(INDEX(L_WKNDVAL,WEEKDAY(DATE($B$4,$A22,C$11),1))=1,"WKND",INDEX(T_LEAVE[LEAVE TYPE],SUMPRODUCT(--(T_LEAVE[EMPLOYEE NAME]=I_RPT_EMP),--(T_LEAVE[START DATE]&lt;=DATE($B$4,$A22,C$11)),--(T_LEAVE[END DATE]&gt;=DATE($B$4,$A22,C$11)),ROW(T_LEAVE[LEAVE TYPE]))-ROW(T_LEAVE[#Headers])))))))),"")</f>
        <v>NA</v>
      </c>
      <c r="D22" s="55" t="str">
        <f t="array" aca="1" ref="D22" ca="1">IFERROR(IF(MONTH(DATE(I_RPT_YR,$A22,D$11))&lt;&gt;$A22,"NA",IF(DATE(I_RPT_YR,$A22,D$11)&gt;I_RPT_ED,"NA",IF(DATE($B$4,$A22,D$11)&lt;$AL$3,"NE",IF(AND($AP$3&gt;0,DATE($B$4,$A22,D$11)&gt;$AP$3),"NE",IF(NOT(ISERROR(MATCH(DATE($B$4,$A22,D$11),L_HOLS,0))),"H",IF(INDEX(L_WKNDVAL,WEEKDAY(DATE($B$4,$A22,D$11),1))=1,"WKND",INDEX(T_LEAVE[LEAVE TYPE],SUMPRODUCT(--(T_LEAVE[EMPLOYEE NAME]=I_RPT_EMP),--(T_LEAVE[START DATE]&lt;=DATE($B$4,$A22,D$11)),--(T_LEAVE[END DATE]&gt;=DATE($B$4,$A22,D$11)),ROW(T_LEAVE[LEAVE TYPE]))-ROW(T_LEAVE[#Headers])))))))),"")</f>
        <v>NA</v>
      </c>
      <c r="E22" s="55" t="str">
        <f t="array" aca="1" ref="E22" ca="1">IFERROR(IF(MONTH(DATE(I_RPT_YR,$A22,E$11))&lt;&gt;$A22,"NA",IF(DATE(I_RPT_YR,$A22,E$11)&gt;I_RPT_ED,"NA",IF(DATE($B$4,$A22,E$11)&lt;$AL$3,"NE",IF(AND($AP$3&gt;0,DATE($B$4,$A22,E$11)&gt;$AP$3),"NE",IF(NOT(ISERROR(MATCH(DATE($B$4,$A22,E$11),L_HOLS,0))),"H",IF(INDEX(L_WKNDVAL,WEEKDAY(DATE($B$4,$A22,E$11),1))=1,"WKND",INDEX(T_LEAVE[LEAVE TYPE],SUMPRODUCT(--(T_LEAVE[EMPLOYEE NAME]=I_RPT_EMP),--(T_LEAVE[START DATE]&lt;=DATE($B$4,$A22,E$11)),--(T_LEAVE[END DATE]&gt;=DATE($B$4,$A22,E$11)),ROW(T_LEAVE[LEAVE TYPE]))-ROW(T_LEAVE[#Headers])))))))),"")</f>
        <v>NA</v>
      </c>
      <c r="F22" s="55" t="str">
        <f t="array" aca="1" ref="F22" ca="1">IFERROR(IF(MONTH(DATE(I_RPT_YR,$A22,F$11))&lt;&gt;$A22,"NA",IF(DATE(I_RPT_YR,$A22,F$11)&gt;I_RPT_ED,"NA",IF(DATE($B$4,$A22,F$11)&lt;$AL$3,"NE",IF(AND($AP$3&gt;0,DATE($B$4,$A22,F$11)&gt;$AP$3),"NE",IF(NOT(ISERROR(MATCH(DATE($B$4,$A22,F$11),L_HOLS,0))),"H",IF(INDEX(L_WKNDVAL,WEEKDAY(DATE($B$4,$A22,F$11),1))=1,"WKND",INDEX(T_LEAVE[LEAVE TYPE],SUMPRODUCT(--(T_LEAVE[EMPLOYEE NAME]=I_RPT_EMP),--(T_LEAVE[START DATE]&lt;=DATE($B$4,$A22,F$11)),--(T_LEAVE[END DATE]&gt;=DATE($B$4,$A22,F$11)),ROW(T_LEAVE[LEAVE TYPE]))-ROW(T_LEAVE[#Headers])))))))),"")</f>
        <v>NA</v>
      </c>
      <c r="G22" s="55" t="str">
        <f t="array" aca="1" ref="G22" ca="1">IFERROR(IF(MONTH(DATE(I_RPT_YR,$A22,G$11))&lt;&gt;$A22,"NA",IF(DATE(I_RPT_YR,$A22,G$11)&gt;I_RPT_ED,"NA",IF(DATE($B$4,$A22,G$11)&lt;$AL$3,"NE",IF(AND($AP$3&gt;0,DATE($B$4,$A22,G$11)&gt;$AP$3),"NE",IF(NOT(ISERROR(MATCH(DATE($B$4,$A22,G$11),L_HOLS,0))),"H",IF(INDEX(L_WKNDVAL,WEEKDAY(DATE($B$4,$A22,G$11),1))=1,"WKND",INDEX(T_LEAVE[LEAVE TYPE],SUMPRODUCT(--(T_LEAVE[EMPLOYEE NAME]=I_RPT_EMP),--(T_LEAVE[START DATE]&lt;=DATE($B$4,$A22,G$11)),--(T_LEAVE[END DATE]&gt;=DATE($B$4,$A22,G$11)),ROW(T_LEAVE[LEAVE TYPE]))-ROW(T_LEAVE[#Headers])))))))),"")</f>
        <v>NA</v>
      </c>
      <c r="H22" s="55" t="str">
        <f t="array" aca="1" ref="H22" ca="1">IFERROR(IF(MONTH(DATE(I_RPT_YR,$A22,H$11))&lt;&gt;$A22,"NA",IF(DATE(I_RPT_YR,$A22,H$11)&gt;I_RPT_ED,"NA",IF(DATE($B$4,$A22,H$11)&lt;$AL$3,"NE",IF(AND($AP$3&gt;0,DATE($B$4,$A22,H$11)&gt;$AP$3),"NE",IF(NOT(ISERROR(MATCH(DATE($B$4,$A22,H$11),L_HOLS,0))),"H",IF(INDEX(L_WKNDVAL,WEEKDAY(DATE($B$4,$A22,H$11),1))=1,"WKND",INDEX(T_LEAVE[LEAVE TYPE],SUMPRODUCT(--(T_LEAVE[EMPLOYEE NAME]=I_RPT_EMP),--(T_LEAVE[START DATE]&lt;=DATE($B$4,$A22,H$11)),--(T_LEAVE[END DATE]&gt;=DATE($B$4,$A22,H$11)),ROW(T_LEAVE[LEAVE TYPE]))-ROW(T_LEAVE[#Headers])))))))),"")</f>
        <v>NA</v>
      </c>
      <c r="I22" s="55" t="str">
        <f t="array" aca="1" ref="I22" ca="1">IFERROR(IF(MONTH(DATE(I_RPT_YR,$A22,I$11))&lt;&gt;$A22,"NA",IF(DATE(I_RPT_YR,$A22,I$11)&gt;I_RPT_ED,"NA",IF(DATE($B$4,$A22,I$11)&lt;$AL$3,"NE",IF(AND($AP$3&gt;0,DATE($B$4,$A22,I$11)&gt;$AP$3),"NE",IF(NOT(ISERROR(MATCH(DATE($B$4,$A22,I$11),L_HOLS,0))),"H",IF(INDEX(L_WKNDVAL,WEEKDAY(DATE($B$4,$A22,I$11),1))=1,"WKND",INDEX(T_LEAVE[LEAVE TYPE],SUMPRODUCT(--(T_LEAVE[EMPLOYEE NAME]=I_RPT_EMP),--(T_LEAVE[START DATE]&lt;=DATE($B$4,$A22,I$11)),--(T_LEAVE[END DATE]&gt;=DATE($B$4,$A22,I$11)),ROW(T_LEAVE[LEAVE TYPE]))-ROW(T_LEAVE[#Headers])))))))),"")</f>
        <v>NA</v>
      </c>
      <c r="J22" s="55" t="str">
        <f t="array" aca="1" ref="J22" ca="1">IFERROR(IF(MONTH(DATE(I_RPT_YR,$A22,J$11))&lt;&gt;$A22,"NA",IF(DATE(I_RPT_YR,$A22,J$11)&gt;I_RPT_ED,"NA",IF(DATE($B$4,$A22,J$11)&lt;$AL$3,"NE",IF(AND($AP$3&gt;0,DATE($B$4,$A22,J$11)&gt;$AP$3),"NE",IF(NOT(ISERROR(MATCH(DATE($B$4,$A22,J$11),L_HOLS,0))),"H",IF(INDEX(L_WKNDVAL,WEEKDAY(DATE($B$4,$A22,J$11),1))=1,"WKND",INDEX(T_LEAVE[LEAVE TYPE],SUMPRODUCT(--(T_LEAVE[EMPLOYEE NAME]=I_RPT_EMP),--(T_LEAVE[START DATE]&lt;=DATE($B$4,$A22,J$11)),--(T_LEAVE[END DATE]&gt;=DATE($B$4,$A22,J$11)),ROW(T_LEAVE[LEAVE TYPE]))-ROW(T_LEAVE[#Headers])))))))),"")</f>
        <v>NA</v>
      </c>
      <c r="K22" s="55" t="str">
        <f t="array" aca="1" ref="K22" ca="1">IFERROR(IF(MONTH(DATE(I_RPT_YR,$A22,K$11))&lt;&gt;$A22,"NA",IF(DATE(I_RPT_YR,$A22,K$11)&gt;I_RPT_ED,"NA",IF(DATE($B$4,$A22,K$11)&lt;$AL$3,"NE",IF(AND($AP$3&gt;0,DATE($B$4,$A22,K$11)&gt;$AP$3),"NE",IF(NOT(ISERROR(MATCH(DATE($B$4,$A22,K$11),L_HOLS,0))),"H",IF(INDEX(L_WKNDVAL,WEEKDAY(DATE($B$4,$A22,K$11),1))=1,"WKND",INDEX(T_LEAVE[LEAVE TYPE],SUMPRODUCT(--(T_LEAVE[EMPLOYEE NAME]=I_RPT_EMP),--(T_LEAVE[START DATE]&lt;=DATE($B$4,$A22,K$11)),--(T_LEAVE[END DATE]&gt;=DATE($B$4,$A22,K$11)),ROW(T_LEAVE[LEAVE TYPE]))-ROW(T_LEAVE[#Headers])))))))),"")</f>
        <v>NA</v>
      </c>
      <c r="L22" s="55" t="str">
        <f t="array" aca="1" ref="L22" ca="1">IFERROR(IF(MONTH(DATE(I_RPT_YR,$A22,L$11))&lt;&gt;$A22,"NA",IF(DATE(I_RPT_YR,$A22,L$11)&gt;I_RPT_ED,"NA",IF(DATE($B$4,$A22,L$11)&lt;$AL$3,"NE",IF(AND($AP$3&gt;0,DATE($B$4,$A22,L$11)&gt;$AP$3),"NE",IF(NOT(ISERROR(MATCH(DATE($B$4,$A22,L$11),L_HOLS,0))),"H",IF(INDEX(L_WKNDVAL,WEEKDAY(DATE($B$4,$A22,L$11),1))=1,"WKND",INDEX(T_LEAVE[LEAVE TYPE],SUMPRODUCT(--(T_LEAVE[EMPLOYEE NAME]=I_RPT_EMP),--(T_LEAVE[START DATE]&lt;=DATE($B$4,$A22,L$11)),--(T_LEAVE[END DATE]&gt;=DATE($B$4,$A22,L$11)),ROW(T_LEAVE[LEAVE TYPE]))-ROW(T_LEAVE[#Headers])))))))),"")</f>
        <v>NA</v>
      </c>
      <c r="M22" s="55" t="str">
        <f t="array" aca="1" ref="M22" ca="1">IFERROR(IF(MONTH(DATE(I_RPT_YR,$A22,M$11))&lt;&gt;$A22,"NA",IF(DATE(I_RPT_YR,$A22,M$11)&gt;I_RPT_ED,"NA",IF(DATE($B$4,$A22,M$11)&lt;$AL$3,"NE",IF(AND($AP$3&gt;0,DATE($B$4,$A22,M$11)&gt;$AP$3),"NE",IF(NOT(ISERROR(MATCH(DATE($B$4,$A22,M$11),L_HOLS,0))),"H",IF(INDEX(L_WKNDVAL,WEEKDAY(DATE($B$4,$A22,M$11),1))=1,"WKND",INDEX(T_LEAVE[LEAVE TYPE],SUMPRODUCT(--(T_LEAVE[EMPLOYEE NAME]=I_RPT_EMP),--(T_LEAVE[START DATE]&lt;=DATE($B$4,$A22,M$11)),--(T_LEAVE[END DATE]&gt;=DATE($B$4,$A22,M$11)),ROW(T_LEAVE[LEAVE TYPE]))-ROW(T_LEAVE[#Headers])))))))),"")</f>
        <v>NA</v>
      </c>
      <c r="N22" s="55" t="str">
        <f t="array" aca="1" ref="N22" ca="1">IFERROR(IF(MONTH(DATE(I_RPT_YR,$A22,N$11))&lt;&gt;$A22,"NA",IF(DATE(I_RPT_YR,$A22,N$11)&gt;I_RPT_ED,"NA",IF(DATE($B$4,$A22,N$11)&lt;$AL$3,"NE",IF(AND($AP$3&gt;0,DATE($B$4,$A22,N$11)&gt;$AP$3),"NE",IF(NOT(ISERROR(MATCH(DATE($B$4,$A22,N$11),L_HOLS,0))),"H",IF(INDEX(L_WKNDVAL,WEEKDAY(DATE($B$4,$A22,N$11),1))=1,"WKND",INDEX(T_LEAVE[LEAVE TYPE],SUMPRODUCT(--(T_LEAVE[EMPLOYEE NAME]=I_RPT_EMP),--(T_LEAVE[START DATE]&lt;=DATE($B$4,$A22,N$11)),--(T_LEAVE[END DATE]&gt;=DATE($B$4,$A22,N$11)),ROW(T_LEAVE[LEAVE TYPE]))-ROW(T_LEAVE[#Headers])))))))),"")</f>
        <v>NA</v>
      </c>
      <c r="O22" s="55" t="str">
        <f t="array" aca="1" ref="O22" ca="1">IFERROR(IF(MONTH(DATE(I_RPT_YR,$A22,O$11))&lt;&gt;$A22,"NA",IF(DATE(I_RPT_YR,$A22,O$11)&gt;I_RPT_ED,"NA",IF(DATE($B$4,$A22,O$11)&lt;$AL$3,"NE",IF(AND($AP$3&gt;0,DATE($B$4,$A22,O$11)&gt;$AP$3),"NE",IF(NOT(ISERROR(MATCH(DATE($B$4,$A22,O$11),L_HOLS,0))),"H",IF(INDEX(L_WKNDVAL,WEEKDAY(DATE($B$4,$A22,O$11),1))=1,"WKND",INDEX(T_LEAVE[LEAVE TYPE],SUMPRODUCT(--(T_LEAVE[EMPLOYEE NAME]=I_RPT_EMP),--(T_LEAVE[START DATE]&lt;=DATE($B$4,$A22,O$11)),--(T_LEAVE[END DATE]&gt;=DATE($B$4,$A22,O$11)),ROW(T_LEAVE[LEAVE TYPE]))-ROW(T_LEAVE[#Headers])))))))),"")</f>
        <v>NA</v>
      </c>
      <c r="P22" s="55" t="str">
        <f t="array" aca="1" ref="P22" ca="1">IFERROR(IF(MONTH(DATE(I_RPT_YR,$A22,P$11))&lt;&gt;$A22,"NA",IF(DATE(I_RPT_YR,$A22,P$11)&gt;I_RPT_ED,"NA",IF(DATE($B$4,$A22,P$11)&lt;$AL$3,"NE",IF(AND($AP$3&gt;0,DATE($B$4,$A22,P$11)&gt;$AP$3),"NE",IF(NOT(ISERROR(MATCH(DATE($B$4,$A22,P$11),L_HOLS,0))),"H",IF(INDEX(L_WKNDVAL,WEEKDAY(DATE($B$4,$A22,P$11),1))=1,"WKND",INDEX(T_LEAVE[LEAVE TYPE],SUMPRODUCT(--(T_LEAVE[EMPLOYEE NAME]=I_RPT_EMP),--(T_LEAVE[START DATE]&lt;=DATE($B$4,$A22,P$11)),--(T_LEAVE[END DATE]&gt;=DATE($B$4,$A22,P$11)),ROW(T_LEAVE[LEAVE TYPE]))-ROW(T_LEAVE[#Headers])))))))),"")</f>
        <v>NA</v>
      </c>
      <c r="Q22" s="55" t="str">
        <f t="array" aca="1" ref="Q22" ca="1">IFERROR(IF(MONTH(DATE(I_RPT_YR,$A22,Q$11))&lt;&gt;$A22,"NA",IF(DATE(I_RPT_YR,$A22,Q$11)&gt;I_RPT_ED,"NA",IF(DATE($B$4,$A22,Q$11)&lt;$AL$3,"NE",IF(AND($AP$3&gt;0,DATE($B$4,$A22,Q$11)&gt;$AP$3),"NE",IF(NOT(ISERROR(MATCH(DATE($B$4,$A22,Q$11),L_HOLS,0))),"H",IF(INDEX(L_WKNDVAL,WEEKDAY(DATE($B$4,$A22,Q$11),1))=1,"WKND",INDEX(T_LEAVE[LEAVE TYPE],SUMPRODUCT(--(T_LEAVE[EMPLOYEE NAME]=I_RPT_EMP),--(T_LEAVE[START DATE]&lt;=DATE($B$4,$A22,Q$11)),--(T_LEAVE[END DATE]&gt;=DATE($B$4,$A22,Q$11)),ROW(T_LEAVE[LEAVE TYPE]))-ROW(T_LEAVE[#Headers])))))))),"")</f>
        <v>NA</v>
      </c>
      <c r="R22" s="55" t="str">
        <f t="array" aca="1" ref="R22" ca="1">IFERROR(IF(MONTH(DATE(I_RPT_YR,$A22,R$11))&lt;&gt;$A22,"NA",IF(DATE(I_RPT_YR,$A22,R$11)&gt;I_RPT_ED,"NA",IF(DATE($B$4,$A22,R$11)&lt;$AL$3,"NE",IF(AND($AP$3&gt;0,DATE($B$4,$A22,R$11)&gt;$AP$3),"NE",IF(NOT(ISERROR(MATCH(DATE($B$4,$A22,R$11),L_HOLS,0))),"H",IF(INDEX(L_WKNDVAL,WEEKDAY(DATE($B$4,$A22,R$11),1))=1,"WKND",INDEX(T_LEAVE[LEAVE TYPE],SUMPRODUCT(--(T_LEAVE[EMPLOYEE NAME]=I_RPT_EMP),--(T_LEAVE[START DATE]&lt;=DATE($B$4,$A22,R$11)),--(T_LEAVE[END DATE]&gt;=DATE($B$4,$A22,R$11)),ROW(T_LEAVE[LEAVE TYPE]))-ROW(T_LEAVE[#Headers])))))))),"")</f>
        <v>NA</v>
      </c>
      <c r="S22" s="55" t="str">
        <f t="array" aca="1" ref="S22" ca="1">IFERROR(IF(MONTH(DATE(I_RPT_YR,$A22,S$11))&lt;&gt;$A22,"NA",IF(DATE(I_RPT_YR,$A22,S$11)&gt;I_RPT_ED,"NA",IF(DATE($B$4,$A22,S$11)&lt;$AL$3,"NE",IF(AND($AP$3&gt;0,DATE($B$4,$A22,S$11)&gt;$AP$3),"NE",IF(NOT(ISERROR(MATCH(DATE($B$4,$A22,S$11),L_HOLS,0))),"H",IF(INDEX(L_WKNDVAL,WEEKDAY(DATE($B$4,$A22,S$11),1))=1,"WKND",INDEX(T_LEAVE[LEAVE TYPE],SUMPRODUCT(--(T_LEAVE[EMPLOYEE NAME]=I_RPT_EMP),--(T_LEAVE[START DATE]&lt;=DATE($B$4,$A22,S$11)),--(T_LEAVE[END DATE]&gt;=DATE($B$4,$A22,S$11)),ROW(T_LEAVE[LEAVE TYPE]))-ROW(T_LEAVE[#Headers])))))))),"")</f>
        <v>NA</v>
      </c>
      <c r="T22" s="55" t="str">
        <f t="array" aca="1" ref="T22" ca="1">IFERROR(IF(MONTH(DATE(I_RPT_YR,$A22,T$11))&lt;&gt;$A22,"NA",IF(DATE(I_RPT_YR,$A22,T$11)&gt;I_RPT_ED,"NA",IF(DATE($B$4,$A22,T$11)&lt;$AL$3,"NE",IF(AND($AP$3&gt;0,DATE($B$4,$A22,T$11)&gt;$AP$3),"NE",IF(NOT(ISERROR(MATCH(DATE($B$4,$A22,T$11),L_HOLS,0))),"H",IF(INDEX(L_WKNDVAL,WEEKDAY(DATE($B$4,$A22,T$11),1))=1,"WKND",INDEX(T_LEAVE[LEAVE TYPE],SUMPRODUCT(--(T_LEAVE[EMPLOYEE NAME]=I_RPT_EMP),--(T_LEAVE[START DATE]&lt;=DATE($B$4,$A22,T$11)),--(T_LEAVE[END DATE]&gt;=DATE($B$4,$A22,T$11)),ROW(T_LEAVE[LEAVE TYPE]))-ROW(T_LEAVE[#Headers])))))))),"")</f>
        <v>NA</v>
      </c>
      <c r="U22" s="55" t="str">
        <f t="array" aca="1" ref="U22" ca="1">IFERROR(IF(MONTH(DATE(I_RPT_YR,$A22,U$11))&lt;&gt;$A22,"NA",IF(DATE(I_RPT_YR,$A22,U$11)&gt;I_RPT_ED,"NA",IF(DATE($B$4,$A22,U$11)&lt;$AL$3,"NE",IF(AND($AP$3&gt;0,DATE($B$4,$A22,U$11)&gt;$AP$3),"NE",IF(NOT(ISERROR(MATCH(DATE($B$4,$A22,U$11),L_HOLS,0))),"H",IF(INDEX(L_WKNDVAL,WEEKDAY(DATE($B$4,$A22,U$11),1))=1,"WKND",INDEX(T_LEAVE[LEAVE TYPE],SUMPRODUCT(--(T_LEAVE[EMPLOYEE NAME]=I_RPT_EMP),--(T_LEAVE[START DATE]&lt;=DATE($B$4,$A22,U$11)),--(T_LEAVE[END DATE]&gt;=DATE($B$4,$A22,U$11)),ROW(T_LEAVE[LEAVE TYPE]))-ROW(T_LEAVE[#Headers])))))))),"")</f>
        <v>NA</v>
      </c>
      <c r="V22" s="55" t="str">
        <f t="array" aca="1" ref="V22" ca="1">IFERROR(IF(MONTH(DATE(I_RPT_YR,$A22,V$11))&lt;&gt;$A22,"NA",IF(DATE(I_RPT_YR,$A22,V$11)&gt;I_RPT_ED,"NA",IF(DATE($B$4,$A22,V$11)&lt;$AL$3,"NE",IF(AND($AP$3&gt;0,DATE($B$4,$A22,V$11)&gt;$AP$3),"NE",IF(NOT(ISERROR(MATCH(DATE($B$4,$A22,V$11),L_HOLS,0))),"H",IF(INDEX(L_WKNDVAL,WEEKDAY(DATE($B$4,$A22,V$11),1))=1,"WKND",INDEX(T_LEAVE[LEAVE TYPE],SUMPRODUCT(--(T_LEAVE[EMPLOYEE NAME]=I_RPT_EMP),--(T_LEAVE[START DATE]&lt;=DATE($B$4,$A22,V$11)),--(T_LEAVE[END DATE]&gt;=DATE($B$4,$A22,V$11)),ROW(T_LEAVE[LEAVE TYPE]))-ROW(T_LEAVE[#Headers])))))))),"")</f>
        <v>NA</v>
      </c>
      <c r="W22" s="55" t="str">
        <f t="array" aca="1" ref="W22" ca="1">IFERROR(IF(MONTH(DATE(I_RPT_YR,$A22,W$11))&lt;&gt;$A22,"NA",IF(DATE(I_RPT_YR,$A22,W$11)&gt;I_RPT_ED,"NA",IF(DATE($B$4,$A22,W$11)&lt;$AL$3,"NE",IF(AND($AP$3&gt;0,DATE($B$4,$A22,W$11)&gt;$AP$3),"NE",IF(NOT(ISERROR(MATCH(DATE($B$4,$A22,W$11),L_HOLS,0))),"H",IF(INDEX(L_WKNDVAL,WEEKDAY(DATE($B$4,$A22,W$11),1))=1,"WKND",INDEX(T_LEAVE[LEAVE TYPE],SUMPRODUCT(--(T_LEAVE[EMPLOYEE NAME]=I_RPT_EMP),--(T_LEAVE[START DATE]&lt;=DATE($B$4,$A22,W$11)),--(T_LEAVE[END DATE]&gt;=DATE($B$4,$A22,W$11)),ROW(T_LEAVE[LEAVE TYPE]))-ROW(T_LEAVE[#Headers])))))))),"")</f>
        <v>NA</v>
      </c>
      <c r="X22" s="55" t="str">
        <f t="array" aca="1" ref="X22" ca="1">IFERROR(IF(MONTH(DATE(I_RPT_YR,$A22,X$11))&lt;&gt;$A22,"NA",IF(DATE(I_RPT_YR,$A22,X$11)&gt;I_RPT_ED,"NA",IF(DATE($B$4,$A22,X$11)&lt;$AL$3,"NE",IF(AND($AP$3&gt;0,DATE($B$4,$A22,X$11)&gt;$AP$3),"NE",IF(NOT(ISERROR(MATCH(DATE($B$4,$A22,X$11),L_HOLS,0))),"H",IF(INDEX(L_WKNDVAL,WEEKDAY(DATE($B$4,$A22,X$11),1))=1,"WKND",INDEX(T_LEAVE[LEAVE TYPE],SUMPRODUCT(--(T_LEAVE[EMPLOYEE NAME]=I_RPT_EMP),--(T_LEAVE[START DATE]&lt;=DATE($B$4,$A22,X$11)),--(T_LEAVE[END DATE]&gt;=DATE($B$4,$A22,X$11)),ROW(T_LEAVE[LEAVE TYPE]))-ROW(T_LEAVE[#Headers])))))))),"")</f>
        <v>NA</v>
      </c>
      <c r="Y22" s="55" t="str">
        <f t="array" aca="1" ref="Y22" ca="1">IFERROR(IF(MONTH(DATE(I_RPT_YR,$A22,Y$11))&lt;&gt;$A22,"NA",IF(DATE(I_RPT_YR,$A22,Y$11)&gt;I_RPT_ED,"NA",IF(DATE($B$4,$A22,Y$11)&lt;$AL$3,"NE",IF(AND($AP$3&gt;0,DATE($B$4,$A22,Y$11)&gt;$AP$3),"NE",IF(NOT(ISERROR(MATCH(DATE($B$4,$A22,Y$11),L_HOLS,0))),"H",IF(INDEX(L_WKNDVAL,WEEKDAY(DATE($B$4,$A22,Y$11),1))=1,"WKND",INDEX(T_LEAVE[LEAVE TYPE],SUMPRODUCT(--(T_LEAVE[EMPLOYEE NAME]=I_RPT_EMP),--(T_LEAVE[START DATE]&lt;=DATE($B$4,$A22,Y$11)),--(T_LEAVE[END DATE]&gt;=DATE($B$4,$A22,Y$11)),ROW(T_LEAVE[LEAVE TYPE]))-ROW(T_LEAVE[#Headers])))))))),"")</f>
        <v>NA</v>
      </c>
      <c r="Z22" s="55" t="str">
        <f t="array" aca="1" ref="Z22" ca="1">IFERROR(IF(MONTH(DATE(I_RPT_YR,$A22,Z$11))&lt;&gt;$A22,"NA",IF(DATE(I_RPT_YR,$A22,Z$11)&gt;I_RPT_ED,"NA",IF(DATE($B$4,$A22,Z$11)&lt;$AL$3,"NE",IF(AND($AP$3&gt;0,DATE($B$4,$A22,Z$11)&gt;$AP$3),"NE",IF(NOT(ISERROR(MATCH(DATE($B$4,$A22,Z$11),L_HOLS,0))),"H",IF(INDEX(L_WKNDVAL,WEEKDAY(DATE($B$4,$A22,Z$11),1))=1,"WKND",INDEX(T_LEAVE[LEAVE TYPE],SUMPRODUCT(--(T_LEAVE[EMPLOYEE NAME]=I_RPT_EMP),--(T_LEAVE[START DATE]&lt;=DATE($B$4,$A22,Z$11)),--(T_LEAVE[END DATE]&gt;=DATE($B$4,$A22,Z$11)),ROW(T_LEAVE[LEAVE TYPE]))-ROW(T_LEAVE[#Headers])))))))),"")</f>
        <v>NA</v>
      </c>
      <c r="AA22" s="55" t="str">
        <f t="array" aca="1" ref="AA22" ca="1">IFERROR(IF(MONTH(DATE(I_RPT_YR,$A22,AA$11))&lt;&gt;$A22,"NA",IF(DATE(I_RPT_YR,$A22,AA$11)&gt;I_RPT_ED,"NA",IF(DATE($B$4,$A22,AA$11)&lt;$AL$3,"NE",IF(AND($AP$3&gt;0,DATE($B$4,$A22,AA$11)&gt;$AP$3),"NE",IF(NOT(ISERROR(MATCH(DATE($B$4,$A22,AA$11),L_HOLS,0))),"H",IF(INDEX(L_WKNDVAL,WEEKDAY(DATE($B$4,$A22,AA$11),1))=1,"WKND",INDEX(T_LEAVE[LEAVE TYPE],SUMPRODUCT(--(T_LEAVE[EMPLOYEE NAME]=I_RPT_EMP),--(T_LEAVE[START DATE]&lt;=DATE($B$4,$A22,AA$11)),--(T_LEAVE[END DATE]&gt;=DATE($B$4,$A22,AA$11)),ROW(T_LEAVE[LEAVE TYPE]))-ROW(T_LEAVE[#Headers])))))))),"")</f>
        <v>NA</v>
      </c>
      <c r="AB22" s="55" t="str">
        <f t="array" aca="1" ref="AB22" ca="1">IFERROR(IF(MONTH(DATE(I_RPT_YR,$A22,AB$11))&lt;&gt;$A22,"NA",IF(DATE(I_RPT_YR,$A22,AB$11)&gt;I_RPT_ED,"NA",IF(DATE($B$4,$A22,AB$11)&lt;$AL$3,"NE",IF(AND($AP$3&gt;0,DATE($B$4,$A22,AB$11)&gt;$AP$3),"NE",IF(NOT(ISERROR(MATCH(DATE($B$4,$A22,AB$11),L_HOLS,0))),"H",IF(INDEX(L_WKNDVAL,WEEKDAY(DATE($B$4,$A22,AB$11),1))=1,"WKND",INDEX(T_LEAVE[LEAVE TYPE],SUMPRODUCT(--(T_LEAVE[EMPLOYEE NAME]=I_RPT_EMP),--(T_LEAVE[START DATE]&lt;=DATE($B$4,$A22,AB$11)),--(T_LEAVE[END DATE]&gt;=DATE($B$4,$A22,AB$11)),ROW(T_LEAVE[LEAVE TYPE]))-ROW(T_LEAVE[#Headers])))))))),"")</f>
        <v>NA</v>
      </c>
      <c r="AC22" s="55" t="str">
        <f t="array" aca="1" ref="AC22" ca="1">IFERROR(IF(MONTH(DATE(I_RPT_YR,$A22,AC$11))&lt;&gt;$A22,"NA",IF(DATE(I_RPT_YR,$A22,AC$11)&gt;I_RPT_ED,"NA",IF(DATE($B$4,$A22,AC$11)&lt;$AL$3,"NE",IF(AND($AP$3&gt;0,DATE($B$4,$A22,AC$11)&gt;$AP$3),"NE",IF(NOT(ISERROR(MATCH(DATE($B$4,$A22,AC$11),L_HOLS,0))),"H",IF(INDEX(L_WKNDVAL,WEEKDAY(DATE($B$4,$A22,AC$11),1))=1,"WKND",INDEX(T_LEAVE[LEAVE TYPE],SUMPRODUCT(--(T_LEAVE[EMPLOYEE NAME]=I_RPT_EMP),--(T_LEAVE[START DATE]&lt;=DATE($B$4,$A22,AC$11)),--(T_LEAVE[END DATE]&gt;=DATE($B$4,$A22,AC$11)),ROW(T_LEAVE[LEAVE TYPE]))-ROW(T_LEAVE[#Headers])))))))),"")</f>
        <v>NA</v>
      </c>
      <c r="AD22" s="55" t="str">
        <f t="array" aca="1" ref="AD22" ca="1">IFERROR(IF(MONTH(DATE(I_RPT_YR,$A22,AD$11))&lt;&gt;$A22,"NA",IF(DATE(I_RPT_YR,$A22,AD$11)&gt;I_RPT_ED,"NA",IF(DATE($B$4,$A22,AD$11)&lt;$AL$3,"NE",IF(AND($AP$3&gt;0,DATE($B$4,$A22,AD$11)&gt;$AP$3),"NE",IF(NOT(ISERROR(MATCH(DATE($B$4,$A22,AD$11),L_HOLS,0))),"H",IF(INDEX(L_WKNDVAL,WEEKDAY(DATE($B$4,$A22,AD$11),1))=1,"WKND",INDEX(T_LEAVE[LEAVE TYPE],SUMPRODUCT(--(T_LEAVE[EMPLOYEE NAME]=I_RPT_EMP),--(T_LEAVE[START DATE]&lt;=DATE($B$4,$A22,AD$11)),--(T_LEAVE[END DATE]&gt;=DATE($B$4,$A22,AD$11)),ROW(T_LEAVE[LEAVE TYPE]))-ROW(T_LEAVE[#Headers])))))))),"")</f>
        <v>NA</v>
      </c>
      <c r="AE22" s="55" t="str">
        <f t="array" aca="1" ref="AE22" ca="1">IFERROR(IF(MONTH(DATE(I_RPT_YR,$A22,AE$11))&lt;&gt;$A22,"NA",IF(DATE(I_RPT_YR,$A22,AE$11)&gt;I_RPT_ED,"NA",IF(DATE($B$4,$A22,AE$11)&lt;$AL$3,"NE",IF(AND($AP$3&gt;0,DATE($B$4,$A22,AE$11)&gt;$AP$3),"NE",IF(NOT(ISERROR(MATCH(DATE($B$4,$A22,AE$11),L_HOLS,0))),"H",IF(INDEX(L_WKNDVAL,WEEKDAY(DATE($B$4,$A22,AE$11),1))=1,"WKND",INDEX(T_LEAVE[LEAVE TYPE],SUMPRODUCT(--(T_LEAVE[EMPLOYEE NAME]=I_RPT_EMP),--(T_LEAVE[START DATE]&lt;=DATE($B$4,$A22,AE$11)),--(T_LEAVE[END DATE]&gt;=DATE($B$4,$A22,AE$11)),ROW(T_LEAVE[LEAVE TYPE]))-ROW(T_LEAVE[#Headers])))))))),"")</f>
        <v>NA</v>
      </c>
      <c r="AF22" s="55" t="str">
        <f t="array" aca="1" ref="AF22" ca="1">IFERROR(IF(MONTH(DATE(I_RPT_YR,$A22,AF$11))&lt;&gt;$A22,"NA",IF(DATE(I_RPT_YR,$A22,AF$11)&gt;I_RPT_ED,"NA",IF(DATE($B$4,$A22,AF$11)&lt;$AL$3,"NE",IF(AND($AP$3&gt;0,DATE($B$4,$A22,AF$11)&gt;$AP$3),"NE",IF(NOT(ISERROR(MATCH(DATE($B$4,$A22,AF$11),L_HOLS,0))),"H",IF(INDEX(L_WKNDVAL,WEEKDAY(DATE($B$4,$A22,AF$11),1))=1,"WKND",INDEX(T_LEAVE[LEAVE TYPE],SUMPRODUCT(--(T_LEAVE[EMPLOYEE NAME]=I_RPT_EMP),--(T_LEAVE[START DATE]&lt;=DATE($B$4,$A22,AF$11)),--(T_LEAVE[END DATE]&gt;=DATE($B$4,$A22,AF$11)),ROW(T_LEAVE[LEAVE TYPE]))-ROW(T_LEAVE[#Headers])))))))),"")</f>
        <v>NA</v>
      </c>
      <c r="AG22" s="55" t="str">
        <f t="array" ref="AG22">IFERROR(IF(MONTH(DATE(I_RPT_YR,$A22,AG$11))&lt;&gt;$A22,"NA",IF(DATE(I_RPT_YR,$A22,AG$11)&gt;I_RPT_ED,"NA",IF(DATE($B$4,$A22,AG$11)&lt;$AL$3,"NE",IF(AND($AP$3&gt;0,DATE($B$4,$A22,AG$11)&gt;$AP$3),"NE",IF(NOT(ISERROR(MATCH(DATE($B$4,$A22,AG$11),L_HOLS,0))),"H",IF(INDEX(L_WKNDVAL,WEEKDAY(DATE($B$4,$A22,AG$11),1))=1,"WKND",INDEX(T_LEAVE[LEAVE TYPE],SUMPRODUCT(--(T_LEAVE[EMPLOYEE NAME]=I_RPT_EMP),--(T_LEAVE[START DATE]&lt;=DATE($B$4,$A22,AG$11)),--(T_LEAVE[END DATE]&gt;=DATE($B$4,$A22,AG$11)),ROW(T_LEAVE[LEAVE TYPE]))-ROW(T_LEAVE[#Headers])))))))),"")</f>
        <v>NA</v>
      </c>
      <c r="AH22" s="42"/>
      <c r="AI22" s="43"/>
      <c r="AJ22" s="59" t="str">
        <f ca="1">IF(OR(B22&gt;I_RPT_ED,AJ$11=""),"",COUNTIFS($C22:$AG22,AJ$11)*INDEX(T_LEAVETYPE[DAY VALUE],1))</f>
        <v/>
      </c>
      <c r="AK22" s="59" t="str">
        <f ca="1">IF(OR($B22&gt;I_RPT_ED,AK$11=""),"",COUNTIFS($C22:$AG22,AK$11)*INDEX(T_LEAVETYPE[DAY VALUE],2))</f>
        <v/>
      </c>
      <c r="AL22" s="57" t="str">
        <f ca="1">IF(OR($B22&gt;I_RPT_ED,AL$11=""),"",COUNTIFS($C22:$AG22,AL$11)*INDEX(T_LEAVETYPE[DAY VALUE],3))</f>
        <v/>
      </c>
      <c r="AM22" s="57" t="str">
        <f ca="1">IF(OR($B22&gt;I_RPT_ED,AM$11=""),"",COUNTIFS($C22:$AG22,AM$11)*INDEX(T_LEAVETYPE[DAY VALUE],4))</f>
        <v/>
      </c>
      <c r="AN22" s="57" t="str">
        <f ca="1">IF(OR($B22&gt;I_RPT_ED,AN$11=""),"",COUNTIFS($C22:$AG22,AN$11)*INDEX(T_LEAVETYPE[DAY VALUE],5))</f>
        <v/>
      </c>
      <c r="AO22" s="57" t="str">
        <f t="shared" ca="1" si="2"/>
        <v/>
      </c>
      <c r="AP22" s="58" t="str">
        <f t="shared" ca="1" si="3"/>
        <v/>
      </c>
      <c r="AQ22" s="26"/>
    </row>
    <row r="23" spans="1:43" ht="24.95" customHeight="1" x14ac:dyDescent="0.25">
      <c r="A23" s="60">
        <v>12</v>
      </c>
      <c r="B23" s="63">
        <f t="shared" si="1"/>
        <v>43070</v>
      </c>
      <c r="C23" s="55" t="str">
        <f t="array" aca="1" ref="C23" ca="1">IFERROR(IF(MONTH(DATE(I_RPT_YR,$A23,C$11))&lt;&gt;$A23,"NA",IF(DATE(I_RPT_YR,$A23,C$11)&gt;I_RPT_ED,"NA",IF(DATE($B$4,$A23,C$11)&lt;$AL$3,"NE",IF(AND($AP$3&gt;0,DATE($B$4,$A23,C$11)&gt;$AP$3),"NE",IF(NOT(ISERROR(MATCH(DATE($B$4,$A23,C$11),L_HOLS,0))),"H",IF(INDEX(L_WKNDVAL,WEEKDAY(DATE($B$4,$A23,C$11),1))=1,"WKND",INDEX(T_LEAVE[LEAVE TYPE],SUMPRODUCT(--(T_LEAVE[EMPLOYEE NAME]=I_RPT_EMP),--(T_LEAVE[START DATE]&lt;=DATE($B$4,$A23,C$11)),--(T_LEAVE[END DATE]&gt;=DATE($B$4,$A23,C$11)),ROW(T_LEAVE[LEAVE TYPE]))-ROW(T_LEAVE[#Headers])))))))),"")</f>
        <v>NA</v>
      </c>
      <c r="D23" s="55" t="str">
        <f t="array" aca="1" ref="D23" ca="1">IFERROR(IF(MONTH(DATE(I_RPT_YR,$A23,D$11))&lt;&gt;$A23,"NA",IF(DATE(I_RPT_YR,$A23,D$11)&gt;I_RPT_ED,"NA",IF(DATE($B$4,$A23,D$11)&lt;$AL$3,"NE",IF(AND($AP$3&gt;0,DATE($B$4,$A23,D$11)&gt;$AP$3),"NE",IF(NOT(ISERROR(MATCH(DATE($B$4,$A23,D$11),L_HOLS,0))),"H",IF(INDEX(L_WKNDVAL,WEEKDAY(DATE($B$4,$A23,D$11),1))=1,"WKND",INDEX(T_LEAVE[LEAVE TYPE],SUMPRODUCT(--(T_LEAVE[EMPLOYEE NAME]=I_RPT_EMP),--(T_LEAVE[START DATE]&lt;=DATE($B$4,$A23,D$11)),--(T_LEAVE[END DATE]&gt;=DATE($B$4,$A23,D$11)),ROW(T_LEAVE[LEAVE TYPE]))-ROW(T_LEAVE[#Headers])))))))),"")</f>
        <v>NA</v>
      </c>
      <c r="E23" s="55" t="str">
        <f t="array" aca="1" ref="E23" ca="1">IFERROR(IF(MONTH(DATE(I_RPT_YR,$A23,E$11))&lt;&gt;$A23,"NA",IF(DATE(I_RPT_YR,$A23,E$11)&gt;I_RPT_ED,"NA",IF(DATE($B$4,$A23,E$11)&lt;$AL$3,"NE",IF(AND($AP$3&gt;0,DATE($B$4,$A23,E$11)&gt;$AP$3),"NE",IF(NOT(ISERROR(MATCH(DATE($B$4,$A23,E$11),L_HOLS,0))),"H",IF(INDEX(L_WKNDVAL,WEEKDAY(DATE($B$4,$A23,E$11),1))=1,"WKND",INDEX(T_LEAVE[LEAVE TYPE],SUMPRODUCT(--(T_LEAVE[EMPLOYEE NAME]=I_RPT_EMP),--(T_LEAVE[START DATE]&lt;=DATE($B$4,$A23,E$11)),--(T_LEAVE[END DATE]&gt;=DATE($B$4,$A23,E$11)),ROW(T_LEAVE[LEAVE TYPE]))-ROW(T_LEAVE[#Headers])))))))),"")</f>
        <v>NA</v>
      </c>
      <c r="F23" s="55" t="str">
        <f t="array" aca="1" ref="F23" ca="1">IFERROR(IF(MONTH(DATE(I_RPT_YR,$A23,F$11))&lt;&gt;$A23,"NA",IF(DATE(I_RPT_YR,$A23,F$11)&gt;I_RPT_ED,"NA",IF(DATE($B$4,$A23,F$11)&lt;$AL$3,"NE",IF(AND($AP$3&gt;0,DATE($B$4,$A23,F$11)&gt;$AP$3),"NE",IF(NOT(ISERROR(MATCH(DATE($B$4,$A23,F$11),L_HOLS,0))),"H",IF(INDEX(L_WKNDVAL,WEEKDAY(DATE($B$4,$A23,F$11),1))=1,"WKND",INDEX(T_LEAVE[LEAVE TYPE],SUMPRODUCT(--(T_LEAVE[EMPLOYEE NAME]=I_RPT_EMP),--(T_LEAVE[START DATE]&lt;=DATE($B$4,$A23,F$11)),--(T_LEAVE[END DATE]&gt;=DATE($B$4,$A23,F$11)),ROW(T_LEAVE[LEAVE TYPE]))-ROW(T_LEAVE[#Headers])))))))),"")</f>
        <v>NA</v>
      </c>
      <c r="G23" s="55" t="str">
        <f t="array" aca="1" ref="G23" ca="1">IFERROR(IF(MONTH(DATE(I_RPT_YR,$A23,G$11))&lt;&gt;$A23,"NA",IF(DATE(I_RPT_YR,$A23,G$11)&gt;I_RPT_ED,"NA",IF(DATE($B$4,$A23,G$11)&lt;$AL$3,"NE",IF(AND($AP$3&gt;0,DATE($B$4,$A23,G$11)&gt;$AP$3),"NE",IF(NOT(ISERROR(MATCH(DATE($B$4,$A23,G$11),L_HOLS,0))),"H",IF(INDEX(L_WKNDVAL,WEEKDAY(DATE($B$4,$A23,G$11),1))=1,"WKND",INDEX(T_LEAVE[LEAVE TYPE],SUMPRODUCT(--(T_LEAVE[EMPLOYEE NAME]=I_RPT_EMP),--(T_LEAVE[START DATE]&lt;=DATE($B$4,$A23,G$11)),--(T_LEAVE[END DATE]&gt;=DATE($B$4,$A23,G$11)),ROW(T_LEAVE[LEAVE TYPE]))-ROW(T_LEAVE[#Headers])))))))),"")</f>
        <v>NA</v>
      </c>
      <c r="H23" s="55" t="str">
        <f t="array" aca="1" ref="H23" ca="1">IFERROR(IF(MONTH(DATE(I_RPT_YR,$A23,H$11))&lt;&gt;$A23,"NA",IF(DATE(I_RPT_YR,$A23,H$11)&gt;I_RPT_ED,"NA",IF(DATE($B$4,$A23,H$11)&lt;$AL$3,"NE",IF(AND($AP$3&gt;0,DATE($B$4,$A23,H$11)&gt;$AP$3),"NE",IF(NOT(ISERROR(MATCH(DATE($B$4,$A23,H$11),L_HOLS,0))),"H",IF(INDEX(L_WKNDVAL,WEEKDAY(DATE($B$4,$A23,H$11),1))=1,"WKND",INDEX(T_LEAVE[LEAVE TYPE],SUMPRODUCT(--(T_LEAVE[EMPLOYEE NAME]=I_RPT_EMP),--(T_LEAVE[START DATE]&lt;=DATE($B$4,$A23,H$11)),--(T_LEAVE[END DATE]&gt;=DATE($B$4,$A23,H$11)),ROW(T_LEAVE[LEAVE TYPE]))-ROW(T_LEAVE[#Headers])))))))),"")</f>
        <v>NA</v>
      </c>
      <c r="I23" s="55" t="str">
        <f t="array" aca="1" ref="I23" ca="1">IFERROR(IF(MONTH(DATE(I_RPT_YR,$A23,I$11))&lt;&gt;$A23,"NA",IF(DATE(I_RPT_YR,$A23,I$11)&gt;I_RPT_ED,"NA",IF(DATE($B$4,$A23,I$11)&lt;$AL$3,"NE",IF(AND($AP$3&gt;0,DATE($B$4,$A23,I$11)&gt;$AP$3),"NE",IF(NOT(ISERROR(MATCH(DATE($B$4,$A23,I$11),L_HOLS,0))),"H",IF(INDEX(L_WKNDVAL,WEEKDAY(DATE($B$4,$A23,I$11),1))=1,"WKND",INDEX(T_LEAVE[LEAVE TYPE],SUMPRODUCT(--(T_LEAVE[EMPLOYEE NAME]=I_RPT_EMP),--(T_LEAVE[START DATE]&lt;=DATE($B$4,$A23,I$11)),--(T_LEAVE[END DATE]&gt;=DATE($B$4,$A23,I$11)),ROW(T_LEAVE[LEAVE TYPE]))-ROW(T_LEAVE[#Headers])))))))),"")</f>
        <v>NA</v>
      </c>
      <c r="J23" s="55" t="str">
        <f t="array" aca="1" ref="J23" ca="1">IFERROR(IF(MONTH(DATE(I_RPT_YR,$A23,J$11))&lt;&gt;$A23,"NA",IF(DATE(I_RPT_YR,$A23,J$11)&gt;I_RPT_ED,"NA",IF(DATE($B$4,$A23,J$11)&lt;$AL$3,"NE",IF(AND($AP$3&gt;0,DATE($B$4,$A23,J$11)&gt;$AP$3),"NE",IF(NOT(ISERROR(MATCH(DATE($B$4,$A23,J$11),L_HOLS,0))),"H",IF(INDEX(L_WKNDVAL,WEEKDAY(DATE($B$4,$A23,J$11),1))=1,"WKND",INDEX(T_LEAVE[LEAVE TYPE],SUMPRODUCT(--(T_LEAVE[EMPLOYEE NAME]=I_RPT_EMP),--(T_LEAVE[START DATE]&lt;=DATE($B$4,$A23,J$11)),--(T_LEAVE[END DATE]&gt;=DATE($B$4,$A23,J$11)),ROW(T_LEAVE[LEAVE TYPE]))-ROW(T_LEAVE[#Headers])))))))),"")</f>
        <v>NA</v>
      </c>
      <c r="K23" s="55" t="str">
        <f t="array" aca="1" ref="K23" ca="1">IFERROR(IF(MONTH(DATE(I_RPT_YR,$A23,K$11))&lt;&gt;$A23,"NA",IF(DATE(I_RPT_YR,$A23,K$11)&gt;I_RPT_ED,"NA",IF(DATE($B$4,$A23,K$11)&lt;$AL$3,"NE",IF(AND($AP$3&gt;0,DATE($B$4,$A23,K$11)&gt;$AP$3),"NE",IF(NOT(ISERROR(MATCH(DATE($B$4,$A23,K$11),L_HOLS,0))),"H",IF(INDEX(L_WKNDVAL,WEEKDAY(DATE($B$4,$A23,K$11),1))=1,"WKND",INDEX(T_LEAVE[LEAVE TYPE],SUMPRODUCT(--(T_LEAVE[EMPLOYEE NAME]=I_RPT_EMP),--(T_LEAVE[START DATE]&lt;=DATE($B$4,$A23,K$11)),--(T_LEAVE[END DATE]&gt;=DATE($B$4,$A23,K$11)),ROW(T_LEAVE[LEAVE TYPE]))-ROW(T_LEAVE[#Headers])))))))),"")</f>
        <v>NA</v>
      </c>
      <c r="L23" s="55" t="str">
        <f t="array" aca="1" ref="L23" ca="1">IFERROR(IF(MONTH(DATE(I_RPT_YR,$A23,L$11))&lt;&gt;$A23,"NA",IF(DATE(I_RPT_YR,$A23,L$11)&gt;I_RPT_ED,"NA",IF(DATE($B$4,$A23,L$11)&lt;$AL$3,"NE",IF(AND($AP$3&gt;0,DATE($B$4,$A23,L$11)&gt;$AP$3),"NE",IF(NOT(ISERROR(MATCH(DATE($B$4,$A23,L$11),L_HOLS,0))),"H",IF(INDEX(L_WKNDVAL,WEEKDAY(DATE($B$4,$A23,L$11),1))=1,"WKND",INDEX(T_LEAVE[LEAVE TYPE],SUMPRODUCT(--(T_LEAVE[EMPLOYEE NAME]=I_RPT_EMP),--(T_LEAVE[START DATE]&lt;=DATE($B$4,$A23,L$11)),--(T_LEAVE[END DATE]&gt;=DATE($B$4,$A23,L$11)),ROW(T_LEAVE[LEAVE TYPE]))-ROW(T_LEAVE[#Headers])))))))),"")</f>
        <v>NA</v>
      </c>
      <c r="M23" s="55" t="str">
        <f t="array" aca="1" ref="M23" ca="1">IFERROR(IF(MONTH(DATE(I_RPT_YR,$A23,M$11))&lt;&gt;$A23,"NA",IF(DATE(I_RPT_YR,$A23,M$11)&gt;I_RPT_ED,"NA",IF(DATE($B$4,$A23,M$11)&lt;$AL$3,"NE",IF(AND($AP$3&gt;0,DATE($B$4,$A23,M$11)&gt;$AP$3),"NE",IF(NOT(ISERROR(MATCH(DATE($B$4,$A23,M$11),L_HOLS,0))),"H",IF(INDEX(L_WKNDVAL,WEEKDAY(DATE($B$4,$A23,M$11),1))=1,"WKND",INDEX(T_LEAVE[LEAVE TYPE],SUMPRODUCT(--(T_LEAVE[EMPLOYEE NAME]=I_RPT_EMP),--(T_LEAVE[START DATE]&lt;=DATE($B$4,$A23,M$11)),--(T_LEAVE[END DATE]&gt;=DATE($B$4,$A23,M$11)),ROW(T_LEAVE[LEAVE TYPE]))-ROW(T_LEAVE[#Headers])))))))),"")</f>
        <v>NA</v>
      </c>
      <c r="N23" s="55" t="str">
        <f t="array" aca="1" ref="N23" ca="1">IFERROR(IF(MONTH(DATE(I_RPT_YR,$A23,N$11))&lt;&gt;$A23,"NA",IF(DATE(I_RPT_YR,$A23,N$11)&gt;I_RPT_ED,"NA",IF(DATE($B$4,$A23,N$11)&lt;$AL$3,"NE",IF(AND($AP$3&gt;0,DATE($B$4,$A23,N$11)&gt;$AP$3),"NE",IF(NOT(ISERROR(MATCH(DATE($B$4,$A23,N$11),L_HOLS,0))),"H",IF(INDEX(L_WKNDVAL,WEEKDAY(DATE($B$4,$A23,N$11),1))=1,"WKND",INDEX(T_LEAVE[LEAVE TYPE],SUMPRODUCT(--(T_LEAVE[EMPLOYEE NAME]=I_RPT_EMP),--(T_LEAVE[START DATE]&lt;=DATE($B$4,$A23,N$11)),--(T_LEAVE[END DATE]&gt;=DATE($B$4,$A23,N$11)),ROW(T_LEAVE[LEAVE TYPE]))-ROW(T_LEAVE[#Headers])))))))),"")</f>
        <v>NA</v>
      </c>
      <c r="O23" s="55" t="str">
        <f t="array" aca="1" ref="O23" ca="1">IFERROR(IF(MONTH(DATE(I_RPT_YR,$A23,O$11))&lt;&gt;$A23,"NA",IF(DATE(I_RPT_YR,$A23,O$11)&gt;I_RPT_ED,"NA",IF(DATE($B$4,$A23,O$11)&lt;$AL$3,"NE",IF(AND($AP$3&gt;0,DATE($B$4,$A23,O$11)&gt;$AP$3),"NE",IF(NOT(ISERROR(MATCH(DATE($B$4,$A23,O$11),L_HOLS,0))),"H",IF(INDEX(L_WKNDVAL,WEEKDAY(DATE($B$4,$A23,O$11),1))=1,"WKND",INDEX(T_LEAVE[LEAVE TYPE],SUMPRODUCT(--(T_LEAVE[EMPLOYEE NAME]=I_RPT_EMP),--(T_LEAVE[START DATE]&lt;=DATE($B$4,$A23,O$11)),--(T_LEAVE[END DATE]&gt;=DATE($B$4,$A23,O$11)),ROW(T_LEAVE[LEAVE TYPE]))-ROW(T_LEAVE[#Headers])))))))),"")</f>
        <v>NA</v>
      </c>
      <c r="P23" s="55" t="str">
        <f t="array" aca="1" ref="P23" ca="1">IFERROR(IF(MONTH(DATE(I_RPT_YR,$A23,P$11))&lt;&gt;$A23,"NA",IF(DATE(I_RPT_YR,$A23,P$11)&gt;I_RPT_ED,"NA",IF(DATE($B$4,$A23,P$11)&lt;$AL$3,"NE",IF(AND($AP$3&gt;0,DATE($B$4,$A23,P$11)&gt;$AP$3),"NE",IF(NOT(ISERROR(MATCH(DATE($B$4,$A23,P$11),L_HOLS,0))),"H",IF(INDEX(L_WKNDVAL,WEEKDAY(DATE($B$4,$A23,P$11),1))=1,"WKND",INDEX(T_LEAVE[LEAVE TYPE],SUMPRODUCT(--(T_LEAVE[EMPLOYEE NAME]=I_RPT_EMP),--(T_LEAVE[START DATE]&lt;=DATE($B$4,$A23,P$11)),--(T_LEAVE[END DATE]&gt;=DATE($B$4,$A23,P$11)),ROW(T_LEAVE[LEAVE TYPE]))-ROW(T_LEAVE[#Headers])))))))),"")</f>
        <v>NA</v>
      </c>
      <c r="Q23" s="55" t="str">
        <f t="array" aca="1" ref="Q23" ca="1">IFERROR(IF(MONTH(DATE(I_RPT_YR,$A23,Q$11))&lt;&gt;$A23,"NA",IF(DATE(I_RPT_YR,$A23,Q$11)&gt;I_RPT_ED,"NA",IF(DATE($B$4,$A23,Q$11)&lt;$AL$3,"NE",IF(AND($AP$3&gt;0,DATE($B$4,$A23,Q$11)&gt;$AP$3),"NE",IF(NOT(ISERROR(MATCH(DATE($B$4,$A23,Q$11),L_HOLS,0))),"H",IF(INDEX(L_WKNDVAL,WEEKDAY(DATE($B$4,$A23,Q$11),1))=1,"WKND",INDEX(T_LEAVE[LEAVE TYPE],SUMPRODUCT(--(T_LEAVE[EMPLOYEE NAME]=I_RPT_EMP),--(T_LEAVE[START DATE]&lt;=DATE($B$4,$A23,Q$11)),--(T_LEAVE[END DATE]&gt;=DATE($B$4,$A23,Q$11)),ROW(T_LEAVE[LEAVE TYPE]))-ROW(T_LEAVE[#Headers])))))))),"")</f>
        <v>NA</v>
      </c>
      <c r="R23" s="55" t="str">
        <f t="array" aca="1" ref="R23" ca="1">IFERROR(IF(MONTH(DATE(I_RPT_YR,$A23,R$11))&lt;&gt;$A23,"NA",IF(DATE(I_RPT_YR,$A23,R$11)&gt;I_RPT_ED,"NA",IF(DATE($B$4,$A23,R$11)&lt;$AL$3,"NE",IF(AND($AP$3&gt;0,DATE($B$4,$A23,R$11)&gt;$AP$3),"NE",IF(NOT(ISERROR(MATCH(DATE($B$4,$A23,R$11),L_HOLS,0))),"H",IF(INDEX(L_WKNDVAL,WEEKDAY(DATE($B$4,$A23,R$11),1))=1,"WKND",INDEX(T_LEAVE[LEAVE TYPE],SUMPRODUCT(--(T_LEAVE[EMPLOYEE NAME]=I_RPT_EMP),--(T_LEAVE[START DATE]&lt;=DATE($B$4,$A23,R$11)),--(T_LEAVE[END DATE]&gt;=DATE($B$4,$A23,R$11)),ROW(T_LEAVE[LEAVE TYPE]))-ROW(T_LEAVE[#Headers])))))))),"")</f>
        <v>NA</v>
      </c>
      <c r="S23" s="55" t="str">
        <f t="array" aca="1" ref="S23" ca="1">IFERROR(IF(MONTH(DATE(I_RPT_YR,$A23,S$11))&lt;&gt;$A23,"NA",IF(DATE(I_RPT_YR,$A23,S$11)&gt;I_RPT_ED,"NA",IF(DATE($B$4,$A23,S$11)&lt;$AL$3,"NE",IF(AND($AP$3&gt;0,DATE($B$4,$A23,S$11)&gt;$AP$3),"NE",IF(NOT(ISERROR(MATCH(DATE($B$4,$A23,S$11),L_HOLS,0))),"H",IF(INDEX(L_WKNDVAL,WEEKDAY(DATE($B$4,$A23,S$11),1))=1,"WKND",INDEX(T_LEAVE[LEAVE TYPE],SUMPRODUCT(--(T_LEAVE[EMPLOYEE NAME]=I_RPT_EMP),--(T_LEAVE[START DATE]&lt;=DATE($B$4,$A23,S$11)),--(T_LEAVE[END DATE]&gt;=DATE($B$4,$A23,S$11)),ROW(T_LEAVE[LEAVE TYPE]))-ROW(T_LEAVE[#Headers])))))))),"")</f>
        <v>NA</v>
      </c>
      <c r="T23" s="55" t="str">
        <f t="array" aca="1" ref="T23" ca="1">IFERROR(IF(MONTH(DATE(I_RPT_YR,$A23,T$11))&lt;&gt;$A23,"NA",IF(DATE(I_RPT_YR,$A23,T$11)&gt;I_RPT_ED,"NA",IF(DATE($B$4,$A23,T$11)&lt;$AL$3,"NE",IF(AND($AP$3&gt;0,DATE($B$4,$A23,T$11)&gt;$AP$3),"NE",IF(NOT(ISERROR(MATCH(DATE($B$4,$A23,T$11),L_HOLS,0))),"H",IF(INDEX(L_WKNDVAL,WEEKDAY(DATE($B$4,$A23,T$11),1))=1,"WKND",INDEX(T_LEAVE[LEAVE TYPE],SUMPRODUCT(--(T_LEAVE[EMPLOYEE NAME]=I_RPT_EMP),--(T_LEAVE[START DATE]&lt;=DATE($B$4,$A23,T$11)),--(T_LEAVE[END DATE]&gt;=DATE($B$4,$A23,T$11)),ROW(T_LEAVE[LEAVE TYPE]))-ROW(T_LEAVE[#Headers])))))))),"")</f>
        <v>NA</v>
      </c>
      <c r="U23" s="55" t="str">
        <f t="array" aca="1" ref="U23" ca="1">IFERROR(IF(MONTH(DATE(I_RPT_YR,$A23,U$11))&lt;&gt;$A23,"NA",IF(DATE(I_RPT_YR,$A23,U$11)&gt;I_RPT_ED,"NA",IF(DATE($B$4,$A23,U$11)&lt;$AL$3,"NE",IF(AND($AP$3&gt;0,DATE($B$4,$A23,U$11)&gt;$AP$3),"NE",IF(NOT(ISERROR(MATCH(DATE($B$4,$A23,U$11),L_HOLS,0))),"H",IF(INDEX(L_WKNDVAL,WEEKDAY(DATE($B$4,$A23,U$11),1))=1,"WKND",INDEX(T_LEAVE[LEAVE TYPE],SUMPRODUCT(--(T_LEAVE[EMPLOYEE NAME]=I_RPT_EMP),--(T_LEAVE[START DATE]&lt;=DATE($B$4,$A23,U$11)),--(T_LEAVE[END DATE]&gt;=DATE($B$4,$A23,U$11)),ROW(T_LEAVE[LEAVE TYPE]))-ROW(T_LEAVE[#Headers])))))))),"")</f>
        <v>NA</v>
      </c>
      <c r="V23" s="55" t="str">
        <f t="array" aca="1" ref="V23" ca="1">IFERROR(IF(MONTH(DATE(I_RPT_YR,$A23,V$11))&lt;&gt;$A23,"NA",IF(DATE(I_RPT_YR,$A23,V$11)&gt;I_RPT_ED,"NA",IF(DATE($B$4,$A23,V$11)&lt;$AL$3,"NE",IF(AND($AP$3&gt;0,DATE($B$4,$A23,V$11)&gt;$AP$3),"NE",IF(NOT(ISERROR(MATCH(DATE($B$4,$A23,V$11),L_HOLS,0))),"H",IF(INDEX(L_WKNDVAL,WEEKDAY(DATE($B$4,$A23,V$11),1))=1,"WKND",INDEX(T_LEAVE[LEAVE TYPE],SUMPRODUCT(--(T_LEAVE[EMPLOYEE NAME]=I_RPT_EMP),--(T_LEAVE[START DATE]&lt;=DATE($B$4,$A23,V$11)),--(T_LEAVE[END DATE]&gt;=DATE($B$4,$A23,V$11)),ROW(T_LEAVE[LEAVE TYPE]))-ROW(T_LEAVE[#Headers])))))))),"")</f>
        <v>NA</v>
      </c>
      <c r="W23" s="55" t="str">
        <f t="array" aca="1" ref="W23" ca="1">IFERROR(IF(MONTH(DATE(I_RPT_YR,$A23,W$11))&lt;&gt;$A23,"NA",IF(DATE(I_RPT_YR,$A23,W$11)&gt;I_RPT_ED,"NA",IF(DATE($B$4,$A23,W$11)&lt;$AL$3,"NE",IF(AND($AP$3&gt;0,DATE($B$4,$A23,W$11)&gt;$AP$3),"NE",IF(NOT(ISERROR(MATCH(DATE($B$4,$A23,W$11),L_HOLS,0))),"H",IF(INDEX(L_WKNDVAL,WEEKDAY(DATE($B$4,$A23,W$11),1))=1,"WKND",INDEX(T_LEAVE[LEAVE TYPE],SUMPRODUCT(--(T_LEAVE[EMPLOYEE NAME]=I_RPT_EMP),--(T_LEAVE[START DATE]&lt;=DATE($B$4,$A23,W$11)),--(T_LEAVE[END DATE]&gt;=DATE($B$4,$A23,W$11)),ROW(T_LEAVE[LEAVE TYPE]))-ROW(T_LEAVE[#Headers])))))))),"")</f>
        <v>NA</v>
      </c>
      <c r="X23" s="55" t="str">
        <f t="array" aca="1" ref="X23" ca="1">IFERROR(IF(MONTH(DATE(I_RPT_YR,$A23,X$11))&lt;&gt;$A23,"NA",IF(DATE(I_RPT_YR,$A23,X$11)&gt;I_RPT_ED,"NA",IF(DATE($B$4,$A23,X$11)&lt;$AL$3,"NE",IF(AND($AP$3&gt;0,DATE($B$4,$A23,X$11)&gt;$AP$3),"NE",IF(NOT(ISERROR(MATCH(DATE($B$4,$A23,X$11),L_HOLS,0))),"H",IF(INDEX(L_WKNDVAL,WEEKDAY(DATE($B$4,$A23,X$11),1))=1,"WKND",INDEX(T_LEAVE[LEAVE TYPE],SUMPRODUCT(--(T_LEAVE[EMPLOYEE NAME]=I_RPT_EMP),--(T_LEAVE[START DATE]&lt;=DATE($B$4,$A23,X$11)),--(T_LEAVE[END DATE]&gt;=DATE($B$4,$A23,X$11)),ROW(T_LEAVE[LEAVE TYPE]))-ROW(T_LEAVE[#Headers])))))))),"")</f>
        <v>NA</v>
      </c>
      <c r="Y23" s="55" t="str">
        <f t="array" aca="1" ref="Y23" ca="1">IFERROR(IF(MONTH(DATE(I_RPT_YR,$A23,Y$11))&lt;&gt;$A23,"NA",IF(DATE(I_RPT_YR,$A23,Y$11)&gt;I_RPT_ED,"NA",IF(DATE($B$4,$A23,Y$11)&lt;$AL$3,"NE",IF(AND($AP$3&gt;0,DATE($B$4,$A23,Y$11)&gt;$AP$3),"NE",IF(NOT(ISERROR(MATCH(DATE($B$4,$A23,Y$11),L_HOLS,0))),"H",IF(INDEX(L_WKNDVAL,WEEKDAY(DATE($B$4,$A23,Y$11),1))=1,"WKND",INDEX(T_LEAVE[LEAVE TYPE],SUMPRODUCT(--(T_LEAVE[EMPLOYEE NAME]=I_RPT_EMP),--(T_LEAVE[START DATE]&lt;=DATE($B$4,$A23,Y$11)),--(T_LEAVE[END DATE]&gt;=DATE($B$4,$A23,Y$11)),ROW(T_LEAVE[LEAVE TYPE]))-ROW(T_LEAVE[#Headers])))))))),"")</f>
        <v>NA</v>
      </c>
      <c r="Z23" s="55" t="str">
        <f t="array" aca="1" ref="Z23" ca="1">IFERROR(IF(MONTH(DATE(I_RPT_YR,$A23,Z$11))&lt;&gt;$A23,"NA",IF(DATE(I_RPT_YR,$A23,Z$11)&gt;I_RPT_ED,"NA",IF(DATE($B$4,$A23,Z$11)&lt;$AL$3,"NE",IF(AND($AP$3&gt;0,DATE($B$4,$A23,Z$11)&gt;$AP$3),"NE",IF(NOT(ISERROR(MATCH(DATE($B$4,$A23,Z$11),L_HOLS,0))),"H",IF(INDEX(L_WKNDVAL,WEEKDAY(DATE($B$4,$A23,Z$11),1))=1,"WKND",INDEX(T_LEAVE[LEAVE TYPE],SUMPRODUCT(--(T_LEAVE[EMPLOYEE NAME]=I_RPT_EMP),--(T_LEAVE[START DATE]&lt;=DATE($B$4,$A23,Z$11)),--(T_LEAVE[END DATE]&gt;=DATE($B$4,$A23,Z$11)),ROW(T_LEAVE[LEAVE TYPE]))-ROW(T_LEAVE[#Headers])))))))),"")</f>
        <v>NA</v>
      </c>
      <c r="AA23" s="55" t="str">
        <f t="array" aca="1" ref="AA23" ca="1">IFERROR(IF(MONTH(DATE(I_RPT_YR,$A23,AA$11))&lt;&gt;$A23,"NA",IF(DATE(I_RPT_YR,$A23,AA$11)&gt;I_RPT_ED,"NA",IF(DATE($B$4,$A23,AA$11)&lt;$AL$3,"NE",IF(AND($AP$3&gt;0,DATE($B$4,$A23,AA$11)&gt;$AP$3),"NE",IF(NOT(ISERROR(MATCH(DATE($B$4,$A23,AA$11),L_HOLS,0))),"H",IF(INDEX(L_WKNDVAL,WEEKDAY(DATE($B$4,$A23,AA$11),1))=1,"WKND",INDEX(T_LEAVE[LEAVE TYPE],SUMPRODUCT(--(T_LEAVE[EMPLOYEE NAME]=I_RPT_EMP),--(T_LEAVE[START DATE]&lt;=DATE($B$4,$A23,AA$11)),--(T_LEAVE[END DATE]&gt;=DATE($B$4,$A23,AA$11)),ROW(T_LEAVE[LEAVE TYPE]))-ROW(T_LEAVE[#Headers])))))))),"")</f>
        <v>NA</v>
      </c>
      <c r="AB23" s="55" t="str">
        <f t="array" aca="1" ref="AB23" ca="1">IFERROR(IF(MONTH(DATE(I_RPT_YR,$A23,AB$11))&lt;&gt;$A23,"NA",IF(DATE(I_RPT_YR,$A23,AB$11)&gt;I_RPT_ED,"NA",IF(DATE($B$4,$A23,AB$11)&lt;$AL$3,"NE",IF(AND($AP$3&gt;0,DATE($B$4,$A23,AB$11)&gt;$AP$3),"NE",IF(NOT(ISERROR(MATCH(DATE($B$4,$A23,AB$11),L_HOLS,0))),"H",IF(INDEX(L_WKNDVAL,WEEKDAY(DATE($B$4,$A23,AB$11),1))=1,"WKND",INDEX(T_LEAVE[LEAVE TYPE],SUMPRODUCT(--(T_LEAVE[EMPLOYEE NAME]=I_RPT_EMP),--(T_LEAVE[START DATE]&lt;=DATE($B$4,$A23,AB$11)),--(T_LEAVE[END DATE]&gt;=DATE($B$4,$A23,AB$11)),ROW(T_LEAVE[LEAVE TYPE]))-ROW(T_LEAVE[#Headers])))))))),"")</f>
        <v>NA</v>
      </c>
      <c r="AC23" s="55" t="str">
        <f t="array" aca="1" ref="AC23" ca="1">IFERROR(IF(MONTH(DATE(I_RPT_YR,$A23,AC$11))&lt;&gt;$A23,"NA",IF(DATE(I_RPT_YR,$A23,AC$11)&gt;I_RPT_ED,"NA",IF(DATE($B$4,$A23,AC$11)&lt;$AL$3,"NE",IF(AND($AP$3&gt;0,DATE($B$4,$A23,AC$11)&gt;$AP$3),"NE",IF(NOT(ISERROR(MATCH(DATE($B$4,$A23,AC$11),L_HOLS,0))),"H",IF(INDEX(L_WKNDVAL,WEEKDAY(DATE($B$4,$A23,AC$11),1))=1,"WKND",INDEX(T_LEAVE[LEAVE TYPE],SUMPRODUCT(--(T_LEAVE[EMPLOYEE NAME]=I_RPT_EMP),--(T_LEAVE[START DATE]&lt;=DATE($B$4,$A23,AC$11)),--(T_LEAVE[END DATE]&gt;=DATE($B$4,$A23,AC$11)),ROW(T_LEAVE[LEAVE TYPE]))-ROW(T_LEAVE[#Headers])))))))),"")</f>
        <v>NA</v>
      </c>
      <c r="AD23" s="55" t="str">
        <f t="array" aca="1" ref="AD23" ca="1">IFERROR(IF(MONTH(DATE(I_RPT_YR,$A23,AD$11))&lt;&gt;$A23,"NA",IF(DATE(I_RPT_YR,$A23,AD$11)&gt;I_RPT_ED,"NA",IF(DATE($B$4,$A23,AD$11)&lt;$AL$3,"NE",IF(AND($AP$3&gt;0,DATE($B$4,$A23,AD$11)&gt;$AP$3),"NE",IF(NOT(ISERROR(MATCH(DATE($B$4,$A23,AD$11),L_HOLS,0))),"H",IF(INDEX(L_WKNDVAL,WEEKDAY(DATE($B$4,$A23,AD$11),1))=1,"WKND",INDEX(T_LEAVE[LEAVE TYPE],SUMPRODUCT(--(T_LEAVE[EMPLOYEE NAME]=I_RPT_EMP),--(T_LEAVE[START DATE]&lt;=DATE($B$4,$A23,AD$11)),--(T_LEAVE[END DATE]&gt;=DATE($B$4,$A23,AD$11)),ROW(T_LEAVE[LEAVE TYPE]))-ROW(T_LEAVE[#Headers])))))))),"")</f>
        <v>NA</v>
      </c>
      <c r="AE23" s="55" t="str">
        <f t="array" aca="1" ref="AE23" ca="1">IFERROR(IF(MONTH(DATE(I_RPT_YR,$A23,AE$11))&lt;&gt;$A23,"NA",IF(DATE(I_RPT_YR,$A23,AE$11)&gt;I_RPT_ED,"NA",IF(DATE($B$4,$A23,AE$11)&lt;$AL$3,"NE",IF(AND($AP$3&gt;0,DATE($B$4,$A23,AE$11)&gt;$AP$3),"NE",IF(NOT(ISERROR(MATCH(DATE($B$4,$A23,AE$11),L_HOLS,0))),"H",IF(INDEX(L_WKNDVAL,WEEKDAY(DATE($B$4,$A23,AE$11),1))=1,"WKND",INDEX(T_LEAVE[LEAVE TYPE],SUMPRODUCT(--(T_LEAVE[EMPLOYEE NAME]=I_RPT_EMP),--(T_LEAVE[START DATE]&lt;=DATE($B$4,$A23,AE$11)),--(T_LEAVE[END DATE]&gt;=DATE($B$4,$A23,AE$11)),ROW(T_LEAVE[LEAVE TYPE]))-ROW(T_LEAVE[#Headers])))))))),"")</f>
        <v>NA</v>
      </c>
      <c r="AF23" s="55" t="str">
        <f t="array" aca="1" ref="AF23" ca="1">IFERROR(IF(MONTH(DATE(I_RPT_YR,$A23,AF$11))&lt;&gt;$A23,"NA",IF(DATE(I_RPT_YR,$A23,AF$11)&gt;I_RPT_ED,"NA",IF(DATE($B$4,$A23,AF$11)&lt;$AL$3,"NE",IF(AND($AP$3&gt;0,DATE($B$4,$A23,AF$11)&gt;$AP$3),"NE",IF(NOT(ISERROR(MATCH(DATE($B$4,$A23,AF$11),L_HOLS,0))),"H",IF(INDEX(L_WKNDVAL,WEEKDAY(DATE($B$4,$A23,AF$11),1))=1,"WKND",INDEX(T_LEAVE[LEAVE TYPE],SUMPRODUCT(--(T_LEAVE[EMPLOYEE NAME]=I_RPT_EMP),--(T_LEAVE[START DATE]&lt;=DATE($B$4,$A23,AF$11)),--(T_LEAVE[END DATE]&gt;=DATE($B$4,$A23,AF$11)),ROW(T_LEAVE[LEAVE TYPE]))-ROW(T_LEAVE[#Headers])))))))),"")</f>
        <v>NA</v>
      </c>
      <c r="AG23" s="55" t="str">
        <f t="array" aca="1" ref="AG23" ca="1">IFERROR(IF(MONTH(DATE(I_RPT_YR,$A23,AG$11))&lt;&gt;$A23,"NA",IF(DATE(I_RPT_YR,$A23,AG$11)&gt;I_RPT_ED,"NA",IF(DATE($B$4,$A23,AG$11)&lt;$AL$3,"NE",IF(AND($AP$3&gt;0,DATE($B$4,$A23,AG$11)&gt;$AP$3),"NE",IF(NOT(ISERROR(MATCH(DATE($B$4,$A23,AG$11),L_HOLS,0))),"H",IF(INDEX(L_WKNDVAL,WEEKDAY(DATE($B$4,$A23,AG$11),1))=1,"WKND",INDEX(T_LEAVE[LEAVE TYPE],SUMPRODUCT(--(T_LEAVE[EMPLOYEE NAME]=I_RPT_EMP),--(T_LEAVE[START DATE]&lt;=DATE($B$4,$A23,AG$11)),--(T_LEAVE[END DATE]&gt;=DATE($B$4,$A23,AG$11)),ROW(T_LEAVE[LEAVE TYPE]))-ROW(T_LEAVE[#Headers])))))))),"")</f>
        <v>NA</v>
      </c>
      <c r="AH23" s="42"/>
      <c r="AI23" s="43"/>
      <c r="AJ23" s="59" t="str">
        <f ca="1">IF(OR(B23&gt;I_RPT_ED,AJ$11=""),"",COUNTIFS($C23:$AG23,AJ$11)*INDEX(T_LEAVETYPE[DAY VALUE],1))</f>
        <v/>
      </c>
      <c r="AK23" s="59" t="str">
        <f ca="1">IF(OR($B23&gt;I_RPT_ED,AK$11=""),"",COUNTIFS($C23:$AG23,AK$11)*INDEX(T_LEAVETYPE[DAY VALUE],2))</f>
        <v/>
      </c>
      <c r="AL23" s="57" t="str">
        <f ca="1">IF(OR($B23&gt;I_RPT_ED,AL$11=""),"",COUNTIFS($C23:$AG23,AL$11)*INDEX(T_LEAVETYPE[DAY VALUE],3))</f>
        <v/>
      </c>
      <c r="AM23" s="57" t="str">
        <f ca="1">IF(OR($B23&gt;I_RPT_ED,AM$11=""),"",COUNTIFS($C23:$AG23,AM$11)*INDEX(T_LEAVETYPE[DAY VALUE],4))</f>
        <v/>
      </c>
      <c r="AN23" s="57" t="str">
        <f ca="1">IF(OR($B23&gt;I_RPT_ED,AN$11=""),"",COUNTIFS($C23:$AG23,AN$11)*INDEX(T_LEAVETYPE[DAY VALUE],5))</f>
        <v/>
      </c>
      <c r="AO23" s="57" t="str">
        <f t="shared" ca="1" si="2"/>
        <v/>
      </c>
      <c r="AP23" s="58" t="str">
        <f t="shared" ca="1" si="3"/>
        <v/>
      </c>
      <c r="AQ23" s="26"/>
    </row>
    <row r="24" spans="1:43" ht="24.95" customHeight="1" x14ac:dyDescent="0.25">
      <c r="B24" s="44"/>
      <c r="C24" s="45"/>
      <c r="D24" s="45"/>
      <c r="E24" s="45"/>
      <c r="F24" s="45"/>
      <c r="G24" s="45"/>
      <c r="H24" s="45"/>
      <c r="I24" s="45"/>
      <c r="J24" s="45"/>
      <c r="K24" s="45"/>
      <c r="L24" s="45"/>
      <c r="M24" s="45"/>
      <c r="N24" s="45"/>
      <c r="O24" s="45"/>
      <c r="P24" s="45"/>
      <c r="Q24" s="45"/>
      <c r="R24" s="45"/>
      <c r="S24" s="45"/>
      <c r="T24" s="45"/>
      <c r="U24" s="45"/>
      <c r="V24" s="45"/>
      <c r="W24" s="45"/>
      <c r="X24" s="45"/>
      <c r="Y24" s="45"/>
      <c r="Z24" s="45"/>
      <c r="AA24" s="45"/>
      <c r="AB24" s="45"/>
      <c r="AC24" s="45"/>
      <c r="AD24" s="45"/>
      <c r="AE24" s="45"/>
      <c r="AF24" s="45"/>
      <c r="AG24" s="45"/>
      <c r="AH24" s="46"/>
      <c r="AI24" s="45"/>
      <c r="AJ24" s="45"/>
      <c r="AK24" s="45"/>
      <c r="AL24" s="45"/>
      <c r="AM24" s="45"/>
      <c r="AN24" s="45"/>
      <c r="AO24" s="45"/>
      <c r="AP24" s="45"/>
      <c r="AQ24" s="46"/>
    </row>
  </sheetData>
  <sheetProtection formatCells="0" formatColumns="0" formatRows="0"/>
  <mergeCells count="13">
    <mergeCell ref="AP5:AP7"/>
    <mergeCell ref="AL3:AM3"/>
    <mergeCell ref="D9:G9"/>
    <mergeCell ref="I9:L9"/>
    <mergeCell ref="N9:Q9"/>
    <mergeCell ref="S9:V9"/>
    <mergeCell ref="X9:AA9"/>
    <mergeCell ref="AJ5:AJ7"/>
    <mergeCell ref="AK5:AK7"/>
    <mergeCell ref="AL5:AL7"/>
    <mergeCell ref="AM5:AM7"/>
    <mergeCell ref="AN5:AN7"/>
    <mergeCell ref="AO5:AO7"/>
  </mergeCells>
  <conditionalFormatting sqref="C12:AI23 AJ12:AL12">
    <cfRule type="expression" dxfId="27" priority="20">
      <formula>C12=INDEX(L_LEAVE,5)</formula>
    </cfRule>
    <cfRule type="expression" dxfId="26" priority="21">
      <formula>C12=INDEX(L_LEAVE,4)</formula>
    </cfRule>
    <cfRule type="expression" dxfId="25" priority="22">
      <formula>C12=INDEX(L_LEAVE,3)</formula>
    </cfRule>
    <cfRule type="expression" dxfId="24" priority="23">
      <formula>C12=INDEX(L_LEAVE,2)</formula>
    </cfRule>
    <cfRule type="expression" dxfId="23" priority="24">
      <formula>C12=INDEX(L_LEAVE,1)</formula>
    </cfRule>
    <cfRule type="expression" dxfId="22" priority="25">
      <formula>C12="WKND"</formula>
    </cfRule>
    <cfRule type="expression" dxfId="21" priority="26">
      <formula>C12="H"</formula>
    </cfRule>
    <cfRule type="expression" dxfId="20" priority="27">
      <formula>C12="NA"</formula>
    </cfRule>
    <cfRule type="expression" dxfId="19" priority="28">
      <formula>C12="NE"</formula>
    </cfRule>
  </conditionalFormatting>
  <conditionalFormatting sqref="D9:AA9 AJ11:AN11 AJ5:AN7">
    <cfRule type="expression" dxfId="18" priority="19">
      <formula>D5=""</formula>
    </cfRule>
  </conditionalFormatting>
  <conditionalFormatting sqref="AM12">
    <cfRule type="expression" dxfId="17" priority="10">
      <formula>AM12=INDEX(L_LEAVE,5)</formula>
    </cfRule>
    <cfRule type="expression" dxfId="16" priority="11">
      <formula>AM12=INDEX(L_LEAVE,4)</formula>
    </cfRule>
    <cfRule type="expression" dxfId="15" priority="12">
      <formula>AM12=INDEX(L_LEAVE,3)</formula>
    </cfRule>
    <cfRule type="expression" dxfId="14" priority="13">
      <formula>AM12=INDEX(L_LEAVE,2)</formula>
    </cfRule>
    <cfRule type="expression" dxfId="13" priority="14">
      <formula>AM12=INDEX(L_LEAVE,1)</formula>
    </cfRule>
    <cfRule type="expression" dxfId="12" priority="15">
      <formula>AM12="WKND"</formula>
    </cfRule>
    <cfRule type="expression" dxfId="11" priority="16">
      <formula>AM12="H"</formula>
    </cfRule>
    <cfRule type="expression" dxfId="10" priority="17">
      <formula>AM12="NA"</formula>
    </cfRule>
    <cfRule type="expression" dxfId="9" priority="18">
      <formula>AM12="NE"</formula>
    </cfRule>
  </conditionalFormatting>
  <conditionalFormatting sqref="AN12">
    <cfRule type="expression" dxfId="8" priority="1">
      <formula>AN12=INDEX(L_LEAVE,5)</formula>
    </cfRule>
    <cfRule type="expression" dxfId="7" priority="2">
      <formula>AN12=INDEX(L_LEAVE,4)</formula>
    </cfRule>
    <cfRule type="expression" dxfId="6" priority="3">
      <formula>AN12=INDEX(L_LEAVE,3)</formula>
    </cfRule>
    <cfRule type="expression" dxfId="5" priority="4">
      <formula>AN12=INDEX(L_LEAVE,2)</formula>
    </cfRule>
    <cfRule type="expression" dxfId="4" priority="5">
      <formula>AN12=INDEX(L_LEAVE,1)</formula>
    </cfRule>
    <cfRule type="expression" dxfId="3" priority="6">
      <formula>AN12="WKND"</formula>
    </cfRule>
    <cfRule type="expression" dxfId="2" priority="7">
      <formula>AN12="H"</formula>
    </cfRule>
    <cfRule type="expression" dxfId="1" priority="8">
      <formula>AN12="NA"</formula>
    </cfRule>
    <cfRule type="expression" dxfId="0" priority="9">
      <formula>AN12="NE"</formula>
    </cfRule>
  </conditionalFormatting>
  <dataValidations count="1">
    <dataValidation type="list" allowBlank="1" showInputMessage="1" showErrorMessage="1" sqref="B6">
      <formula1>L_EMPS</formula1>
    </dataValidation>
  </dataValidations>
  <printOptions horizontalCentered="1" verticalCentered="1"/>
  <pageMargins left="0.25" right="0.25" top="0.25" bottom="0.25" header="0.3" footer="0.3"/>
  <pageSetup orientation="landscape" horizontalDpi="4294967293" r:id="rId1"/>
  <headerFooter>
    <oddFooter xml:space="preserve">&amp;L&amp;"arial,Regular"&amp;KBBBBBB
</oddFooter>
    <evenFooter xml:space="preserve">&amp;L&amp;"arial,Regular"&amp;KBBBBBB
</evenFooter>
    <firstFooter xml:space="preserve">&amp;L&amp;"arial,Regular"&amp;KBBBBBB
</firstFooter>
  </headerFooter>
  <colBreaks count="1" manualBreakCount="1">
    <brk id="34" min="1" max="23" man="1"/>
  </colBreaks>
  <ignoredErrors>
    <ignoredError sqref="B8" unlockedFormula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4"/>
  <sheetViews>
    <sheetView workbookViewId="0">
      <selection activeCell="D19" sqref="D19"/>
    </sheetView>
  </sheetViews>
  <sheetFormatPr defaultRowHeight="15" x14ac:dyDescent="0.25"/>
  <cols>
    <col min="1" max="1" width="13.140625" customWidth="1"/>
    <col min="5" max="5" width="9.7109375" bestFit="1" customWidth="1"/>
  </cols>
  <sheetData>
    <row r="2" spans="1:6" x14ac:dyDescent="0.25">
      <c r="B2" t="s">
        <v>15</v>
      </c>
      <c r="C2" t="s">
        <v>16</v>
      </c>
    </row>
    <row r="3" spans="1:6" x14ac:dyDescent="0.25">
      <c r="A3" t="s">
        <v>8</v>
      </c>
      <c r="B3" t="b">
        <v>1</v>
      </c>
      <c r="C3">
        <f>--B3</f>
        <v>1</v>
      </c>
      <c r="E3" s="7" t="s">
        <v>32</v>
      </c>
      <c r="F3">
        <v>1</v>
      </c>
    </row>
    <row r="4" spans="1:6" x14ac:dyDescent="0.25">
      <c r="A4" t="s">
        <v>9</v>
      </c>
      <c r="C4">
        <f t="shared" ref="C4:C9" si="0">--B4</f>
        <v>0</v>
      </c>
      <c r="E4" t="s">
        <v>33</v>
      </c>
      <c r="F4">
        <v>2</v>
      </c>
    </row>
    <row r="5" spans="1:6" x14ac:dyDescent="0.25">
      <c r="A5" t="s">
        <v>10</v>
      </c>
      <c r="C5">
        <f t="shared" si="0"/>
        <v>0</v>
      </c>
      <c r="E5" s="7" t="s">
        <v>34</v>
      </c>
      <c r="F5">
        <v>3</v>
      </c>
    </row>
    <row r="6" spans="1:6" x14ac:dyDescent="0.25">
      <c r="A6" t="s">
        <v>11</v>
      </c>
      <c r="C6">
        <f t="shared" si="0"/>
        <v>0</v>
      </c>
      <c r="E6" t="s">
        <v>35</v>
      </c>
      <c r="F6">
        <v>4</v>
      </c>
    </row>
    <row r="7" spans="1:6" x14ac:dyDescent="0.25">
      <c r="A7" t="s">
        <v>12</v>
      </c>
      <c r="C7">
        <f t="shared" si="0"/>
        <v>0</v>
      </c>
      <c r="E7" s="7" t="s">
        <v>36</v>
      </c>
      <c r="F7">
        <v>5</v>
      </c>
    </row>
    <row r="8" spans="1:6" x14ac:dyDescent="0.25">
      <c r="A8" t="s">
        <v>13</v>
      </c>
      <c r="C8">
        <f t="shared" si="0"/>
        <v>0</v>
      </c>
      <c r="E8" t="s">
        <v>37</v>
      </c>
      <c r="F8">
        <v>6</v>
      </c>
    </row>
    <row r="9" spans="1:6" x14ac:dyDescent="0.25">
      <c r="A9" t="s">
        <v>14</v>
      </c>
      <c r="B9" t="b">
        <v>1</v>
      </c>
      <c r="C9">
        <f t="shared" si="0"/>
        <v>1</v>
      </c>
      <c r="E9" s="7" t="s">
        <v>38</v>
      </c>
      <c r="F9">
        <v>7</v>
      </c>
    </row>
    <row r="10" spans="1:6" x14ac:dyDescent="0.25">
      <c r="E10" t="s">
        <v>39</v>
      </c>
      <c r="F10">
        <v>8</v>
      </c>
    </row>
    <row r="11" spans="1:6" x14ac:dyDescent="0.25">
      <c r="E11" s="7" t="s">
        <v>40</v>
      </c>
      <c r="F11">
        <v>9</v>
      </c>
    </row>
    <row r="12" spans="1:6" x14ac:dyDescent="0.25">
      <c r="E12" t="s">
        <v>41</v>
      </c>
      <c r="F12">
        <v>10</v>
      </c>
    </row>
    <row r="13" spans="1:6" x14ac:dyDescent="0.25">
      <c r="E13" s="7" t="s">
        <v>42</v>
      </c>
      <c r="F13">
        <v>11</v>
      </c>
    </row>
    <row r="14" spans="1:6" x14ac:dyDescent="0.25">
      <c r="E14" t="s">
        <v>43</v>
      </c>
      <c r="F14">
        <v>12</v>
      </c>
    </row>
  </sheetData>
  <pageMargins left="0.7" right="0.7" top="0.75" bottom="0.75" header="0.3" footer="0.3"/>
  <pageSetup paperSize="9" orientation="portrait" r:id="rId1"/>
  <headerFooter>
    <oddFooter xml:space="preserve">&amp;L&amp;"arial,Regular"&amp;KBBBBBB
</oddFooter>
    <evenFooter xml:space="preserve">&amp;L&amp;"arial,Regular"&amp;KBBBBBB
</evenFooter>
    <firstFooter xml:space="preserve">&amp;L&amp;"arial,Regular"&amp;KBBBBBB
</first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"/>
  <sheetViews>
    <sheetView zoomScale="85" zoomScaleNormal="85" workbookViewId="0">
      <selection activeCell="G1" sqref="G1"/>
    </sheetView>
  </sheetViews>
  <sheetFormatPr defaultRowHeight="13.5" x14ac:dyDescent="0.25"/>
  <cols>
    <col min="1" max="1" width="7.42578125" style="67" bestFit="1" customWidth="1"/>
    <col min="2" max="3" width="10.85546875" style="67" bestFit="1" customWidth="1"/>
    <col min="4" max="4" width="15.140625" style="67" bestFit="1" customWidth="1"/>
    <col min="5" max="6" width="27.42578125" style="67" bestFit="1" customWidth="1"/>
    <col min="7" max="7" width="24.28515625" style="67" bestFit="1" customWidth="1"/>
    <col min="8" max="8" width="27" style="67" bestFit="1" customWidth="1"/>
    <col min="9" max="9" width="26" style="67" bestFit="1" customWidth="1"/>
    <col min="10" max="10" width="9.7109375" style="67" bestFit="1" customWidth="1"/>
    <col min="11" max="11" width="8.140625" style="67" bestFit="1" customWidth="1"/>
    <col min="12" max="12" width="26" style="67" bestFit="1" customWidth="1"/>
    <col min="13" max="13" width="26.140625" style="67" bestFit="1" customWidth="1"/>
    <col min="14" max="14" width="12.28515625" style="67" bestFit="1" customWidth="1"/>
    <col min="15" max="16384" width="9.140625" style="67"/>
  </cols>
  <sheetData>
    <row r="1" spans="1:14" x14ac:dyDescent="0.25">
      <c r="A1" s="67" t="s">
        <v>89</v>
      </c>
      <c r="B1" s="67" t="s">
        <v>90</v>
      </c>
      <c r="C1" s="67" t="s">
        <v>91</v>
      </c>
      <c r="D1" s="67" t="s">
        <v>99</v>
      </c>
      <c r="E1" s="67" t="s">
        <v>92</v>
      </c>
      <c r="F1" s="67" t="s">
        <v>93</v>
      </c>
      <c r="G1" s="67" t="s">
        <v>96</v>
      </c>
      <c r="H1" s="67" t="s">
        <v>94</v>
      </c>
      <c r="I1" s="67" t="s">
        <v>95</v>
      </c>
      <c r="J1" s="67" t="s">
        <v>97</v>
      </c>
      <c r="K1" s="67" t="s">
        <v>98</v>
      </c>
      <c r="L1" s="67" t="s">
        <v>100</v>
      </c>
      <c r="M1" s="67" t="s">
        <v>101</v>
      </c>
      <c r="N1" s="67" t="s">
        <v>102</v>
      </c>
    </row>
    <row r="2" spans="1:14" ht="15" x14ac:dyDescent="0.25">
      <c r="A2" s="68"/>
      <c r="B2" s="69">
        <v>42746</v>
      </c>
      <c r="C2" s="69">
        <v>42756.47115740741</v>
      </c>
      <c r="D2" s="70" t="s">
        <v>105</v>
      </c>
      <c r="E2" s="72" t="s">
        <v>114</v>
      </c>
      <c r="F2" s="72" t="s">
        <v>115</v>
      </c>
      <c r="G2" s="73" t="s">
        <v>385</v>
      </c>
      <c r="H2" s="71" t="s">
        <v>110</v>
      </c>
      <c r="I2" s="71" t="s">
        <v>111</v>
      </c>
      <c r="J2" s="70" t="s">
        <v>103</v>
      </c>
      <c r="K2" s="70" t="s">
        <v>104</v>
      </c>
      <c r="L2" s="70" t="s">
        <v>106</v>
      </c>
      <c r="M2" s="70"/>
      <c r="N2" s="68" t="s">
        <v>107</v>
      </c>
    </row>
    <row r="3" spans="1:14" ht="15" x14ac:dyDescent="0.25">
      <c r="A3" s="68"/>
      <c r="B3" s="69">
        <v>42744.545231481483</v>
      </c>
      <c r="C3" s="69">
        <v>42744.545231481483</v>
      </c>
      <c r="D3" s="70" t="s">
        <v>109</v>
      </c>
      <c r="E3" s="72" t="s">
        <v>114</v>
      </c>
      <c r="F3" s="72" t="s">
        <v>115</v>
      </c>
      <c r="G3" s="70" t="s">
        <v>108</v>
      </c>
      <c r="H3" s="71" t="s">
        <v>381</v>
      </c>
      <c r="I3" s="71" t="s">
        <v>113</v>
      </c>
      <c r="J3" s="70" t="s">
        <v>103</v>
      </c>
      <c r="K3" s="70" t="s">
        <v>104</v>
      </c>
      <c r="L3" s="70" t="s">
        <v>106</v>
      </c>
      <c r="M3" s="70"/>
      <c r="N3" s="68" t="s">
        <v>107</v>
      </c>
    </row>
  </sheetData>
  <pageMargins left="0.7" right="0.7" top="0.75" bottom="0.75" header="0.3" footer="0.3"/>
  <pageSetup paperSize="9" orientation="portrait" r:id="rId1"/>
  <headerFooter>
    <oddFooter xml:space="preserve">&amp;L&amp;"arial,Regular"&amp;KBBBBBB
</oddFooter>
    <evenFooter xml:space="preserve">&amp;L&amp;"arial,Regular"&amp;KBBBBBB
</evenFooter>
    <firstFooter xml:space="preserve">&amp;L&amp;"arial,Regular"&amp;KBBBBBB
</firstFooter>
  </headerFooter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"/>
  <sheetViews>
    <sheetView topLeftCell="J1" workbookViewId="0">
      <selection activeCell="O1" sqref="O1:O1048576"/>
    </sheetView>
  </sheetViews>
  <sheetFormatPr defaultRowHeight="15" x14ac:dyDescent="0.25"/>
  <cols>
    <col min="1" max="1" width="7.42578125" style="67" bestFit="1" customWidth="1"/>
    <col min="2" max="3" width="10.85546875" style="67" bestFit="1" customWidth="1"/>
    <col min="4" max="4" width="15.140625" style="67" bestFit="1" customWidth="1"/>
    <col min="5" max="6" width="27.42578125" style="67" bestFit="1" customWidth="1"/>
    <col min="7" max="7" width="24.28515625" style="67" bestFit="1" customWidth="1"/>
    <col min="8" max="8" width="27" style="67" bestFit="1" customWidth="1"/>
    <col min="9" max="9" width="26" style="67" bestFit="1" customWidth="1"/>
    <col min="10" max="10" width="9.7109375" style="67" bestFit="1" customWidth="1"/>
    <col min="11" max="11" width="8.140625" style="67" bestFit="1" customWidth="1"/>
    <col min="12" max="12" width="26" style="67" bestFit="1" customWidth="1"/>
    <col min="13" max="13" width="26.140625" style="67" bestFit="1" customWidth="1"/>
    <col min="14" max="14" width="12.28515625" style="67" bestFit="1" customWidth="1"/>
  </cols>
  <sheetData>
    <row r="1" spans="1:14" x14ac:dyDescent="0.25">
      <c r="A1" s="67" t="s">
        <v>89</v>
      </c>
      <c r="B1" s="67" t="s">
        <v>90</v>
      </c>
      <c r="C1" s="67" t="s">
        <v>91</v>
      </c>
      <c r="D1" s="67" t="s">
        <v>99</v>
      </c>
      <c r="E1" s="67" t="s">
        <v>92</v>
      </c>
      <c r="F1" s="67" t="s">
        <v>93</v>
      </c>
      <c r="G1" s="67" t="s">
        <v>96</v>
      </c>
      <c r="H1" s="67" t="s">
        <v>94</v>
      </c>
      <c r="I1" s="67" t="s">
        <v>95</v>
      </c>
      <c r="J1" s="67" t="s">
        <v>97</v>
      </c>
      <c r="K1" s="67" t="s">
        <v>98</v>
      </c>
      <c r="L1" s="67" t="s">
        <v>100</v>
      </c>
      <c r="M1" s="67" t="s">
        <v>101</v>
      </c>
      <c r="N1" s="67" t="s">
        <v>102</v>
      </c>
    </row>
    <row r="2" spans="1:14" x14ac:dyDescent="0.25">
      <c r="A2" s="68"/>
      <c r="B2" s="69">
        <v>42745.47115740741</v>
      </c>
      <c r="C2" s="69">
        <v>42756.47115740741</v>
      </c>
      <c r="D2" s="70" t="s">
        <v>105</v>
      </c>
      <c r="E2" s="72" t="s">
        <v>117</v>
      </c>
      <c r="F2" s="72" t="s">
        <v>116</v>
      </c>
      <c r="G2" s="72" t="s">
        <v>24</v>
      </c>
      <c r="H2" s="71" t="s">
        <v>110</v>
      </c>
      <c r="I2" s="71" t="s">
        <v>111</v>
      </c>
      <c r="J2" s="70" t="s">
        <v>103</v>
      </c>
      <c r="K2" s="70" t="s">
        <v>104</v>
      </c>
      <c r="L2" s="70" t="s">
        <v>106</v>
      </c>
      <c r="M2" s="70"/>
      <c r="N2" s="68" t="s">
        <v>107</v>
      </c>
    </row>
    <row r="3" spans="1:14" x14ac:dyDescent="0.25">
      <c r="A3" s="68"/>
      <c r="B3" s="69">
        <v>42744.545231481483</v>
      </c>
      <c r="C3" s="69">
        <v>42746.545231481483</v>
      </c>
      <c r="D3" s="70" t="s">
        <v>109</v>
      </c>
      <c r="E3" s="72" t="s">
        <v>117</v>
      </c>
      <c r="F3" s="72" t="s">
        <v>116</v>
      </c>
      <c r="G3" s="72" t="s">
        <v>24</v>
      </c>
      <c r="H3" s="71" t="s">
        <v>112</v>
      </c>
      <c r="I3" s="71" t="s">
        <v>113</v>
      </c>
      <c r="J3" s="70" t="s">
        <v>103</v>
      </c>
      <c r="K3" s="70" t="s">
        <v>104</v>
      </c>
      <c r="L3" s="70" t="s">
        <v>106</v>
      </c>
      <c r="M3" s="70"/>
      <c r="N3" s="68" t="s">
        <v>107</v>
      </c>
    </row>
  </sheetData>
  <pageMargins left="0.7" right="0.7" top="0.75" bottom="0.75" header="0.3" footer="0.3"/>
  <pageSetup paperSize="9" orientation="portrait" r:id="rId1"/>
  <headerFooter>
    <oddFooter xml:space="preserve">&amp;L&amp;"arial,Regular"&amp;KBBBBBB
</oddFooter>
    <evenFooter xml:space="preserve">&amp;L&amp;"arial,Regular"&amp;KBBBBBB
</evenFooter>
    <firstFooter xml:space="preserve">&amp;L&amp;"arial,Regular"&amp;KBBBBBB
</firstFooter>
  </headerFooter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15</vt:i4>
      </vt:variant>
    </vt:vector>
  </HeadingPairs>
  <TitlesOfParts>
    <vt:vector size="23" baseType="lpstr">
      <vt:lpstr>SETTINGS</vt:lpstr>
      <vt:lpstr>EMPLOYEES</vt:lpstr>
      <vt:lpstr>LEAVE</vt:lpstr>
      <vt:lpstr>TEAM DASHBOARD</vt:lpstr>
      <vt:lpstr>EMPLOYEE REPORT</vt:lpstr>
      <vt:lpstr>H</vt:lpstr>
      <vt:lpstr>Vacation</vt:lpstr>
      <vt:lpstr>Absence</vt:lpstr>
      <vt:lpstr>I_RPT_ED</vt:lpstr>
      <vt:lpstr>I_RPT_EMP</vt:lpstr>
      <vt:lpstr>I_RPT_YR</vt:lpstr>
      <vt:lpstr>L_EMPS</vt:lpstr>
      <vt:lpstr>L_EMPSTDT</vt:lpstr>
      <vt:lpstr>L_EMPTERMDT</vt:lpstr>
      <vt:lpstr>L_HOLS</vt:lpstr>
      <vt:lpstr>L_LEAVE</vt:lpstr>
      <vt:lpstr>L_MTHS</vt:lpstr>
      <vt:lpstr>L_WKNDVAL</vt:lpstr>
      <vt:lpstr>'EMPLOYEE REPORT'!Print_Area</vt:lpstr>
      <vt:lpstr>'TEAM DASHBOARD'!Print_Area</vt:lpstr>
      <vt:lpstr>'EMPLOYEE REPORT'!Print_Titles</vt:lpstr>
      <vt:lpstr>'TEAM DASHBOARD'!Print_Titles</vt:lpstr>
      <vt:lpstr>YR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Maadnouss</dc:creator>
  <cp:keywords>No Restrictions</cp:keywords>
  <cp:lastModifiedBy>Mohamed_Amine_Maadno</cp:lastModifiedBy>
  <cp:lastPrinted>2016-11-29T11:59:50Z</cp:lastPrinted>
  <dcterms:created xsi:type="dcterms:W3CDTF">2016-11-25T15:02:25Z</dcterms:created>
  <dcterms:modified xsi:type="dcterms:W3CDTF">2017-01-15T08:09:12Z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itusGUID">
    <vt:lpwstr>eeb007d4-3e40-4e73-9804-4b3d92ea0b31</vt:lpwstr>
  </property>
  <property fmtid="{D5CDD505-2E9C-101B-9397-08002B2CF9AE}" pid="3" name="Document Creator">
    <vt:lpwstr/>
  </property>
  <property fmtid="{D5CDD505-2E9C-101B-9397-08002B2CF9AE}" pid="4" name="Document Editor">
    <vt:lpwstr/>
  </property>
  <property fmtid="{D5CDD505-2E9C-101B-9397-08002B2CF9AE}" pid="5" name="Classification">
    <vt:lpwstr>No Restrictions</vt:lpwstr>
  </property>
  <property fmtid="{D5CDD505-2E9C-101B-9397-08002B2CF9AE}" pid="6" name="Sublabels">
    <vt:lpwstr>Privileged</vt:lpwstr>
  </property>
</Properties>
</file>