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5" windowWidth="15195" windowHeight="12780" tabRatio="923" firstSheet="2" activeTab="3"/>
  </bookViews>
  <sheets>
    <sheet name="PROGRAMME" sheetId="144" r:id="rId1"/>
    <sheet name="JOURNAL" sheetId="146" state="hidden" r:id="rId2"/>
    <sheet name="Ouvertures" sheetId="148" r:id="rId3"/>
    <sheet name="Moteur de calcul" sheetId="150" r:id="rId4"/>
    <sheet name="prix" sheetId="149" r:id="rId5"/>
  </sheets>
  <definedNames>
    <definedName name="Choix">PROGRAMME!$L$5:$L$6</definedName>
    <definedName name="Coffre">PROGRAMME!$N$14:$N$18</definedName>
    <definedName name="Commande">PROGRAMME!$N$28:$N$33</definedName>
    <definedName name="Couleur">PROGRAMME!$L$19:$L$38</definedName>
    <definedName name="Dormant">PROGRAMME!$L$9:$L$16</definedName>
    <definedName name="Entreedair">PROGRAMME!$N$40:$N$42</definedName>
    <definedName name="Famille">PROGRAMME!$G$16:$G$40</definedName>
    <definedName name="Fermeture">PROGRAMME!$N$5:$N$11</definedName>
    <definedName name="Métreur">PROGRAMME!$G$43:$G$55</definedName>
    <definedName name="Montagepetitsbois">PROGRAMME!$M$28:$M$46</definedName>
    <definedName name="Moteur">PROGRAMME!$N$21:$N$25</definedName>
    <definedName name="Orientation">PROGRAMME!$G$5:$G$12</definedName>
    <definedName name="Petitsbois">PROGRAMME!$M$13:$M$25</definedName>
    <definedName name="Tablier">PROGRAMME!$N$36:$N$37</definedName>
    <definedName name="Vitrage">PROGRAMME!$M$5:$M$10</definedName>
    <definedName name="vitrages">Ouvertures!$J$42:$J$46</definedName>
  </definedNames>
  <calcPr calcId="144525"/>
</workbook>
</file>

<file path=xl/calcChain.xml><?xml version="1.0" encoding="utf-8"?>
<calcChain xmlns="http://schemas.openxmlformats.org/spreadsheetml/2006/main">
  <c r="A40" i="150" l="1"/>
  <c r="A39" i="150"/>
  <c r="B39" i="150"/>
  <c r="A41" i="150" l="1"/>
  <c r="A42" i="150"/>
  <c r="A43" i="150"/>
  <c r="A44" i="150"/>
  <c r="A45" i="150"/>
  <c r="A46" i="150"/>
  <c r="A47" i="150"/>
  <c r="A48" i="150"/>
  <c r="A49" i="150"/>
  <c r="A50" i="150"/>
  <c r="A51" i="150"/>
  <c r="A52" i="150"/>
  <c r="A53" i="150"/>
  <c r="A54" i="150"/>
  <c r="A55" i="150"/>
  <c r="A56" i="150"/>
  <c r="A57" i="150"/>
  <c r="A58" i="150"/>
  <c r="A59" i="150"/>
  <c r="A60" i="150"/>
  <c r="A61" i="150"/>
  <c r="A62" i="150"/>
  <c r="A63" i="150"/>
  <c r="A64" i="150"/>
  <c r="A65" i="150"/>
  <c r="A66" i="150"/>
  <c r="A67" i="150"/>
  <c r="A68" i="150"/>
  <c r="A69" i="150"/>
  <c r="A70" i="150"/>
  <c r="A71" i="150"/>
  <c r="A72" i="150"/>
  <c r="A73" i="150"/>
  <c r="A2" i="150" a="1"/>
  <c r="A2" i="150" s="1"/>
  <c r="K2" i="150" l="1"/>
  <c r="M2" i="150"/>
  <c r="O2" i="150"/>
  <c r="G2" i="150"/>
  <c r="I2" i="150"/>
  <c r="A3" i="150" a="1"/>
  <c r="A3" i="150" s="1"/>
  <c r="L2" i="150"/>
  <c r="H2" i="150"/>
  <c r="N2" i="150"/>
  <c r="F2" i="150"/>
  <c r="J2" i="150"/>
  <c r="I3" i="150" l="1"/>
  <c r="O3" i="150"/>
  <c r="K3" i="150"/>
  <c r="M3" i="150"/>
  <c r="A4" i="150" a="1"/>
  <c r="A4" i="150" s="1"/>
  <c r="G3" i="150"/>
  <c r="H3" i="150"/>
  <c r="J3" i="150"/>
  <c r="N3" i="150"/>
  <c r="F3" i="150"/>
  <c r="L3" i="150"/>
  <c r="I2" i="148"/>
  <c r="I3" i="148"/>
  <c r="I4" i="148"/>
  <c r="I5" i="148"/>
  <c r="I6" i="148"/>
  <c r="I7" i="148"/>
  <c r="I8" i="148"/>
  <c r="I9" i="148"/>
  <c r="I10" i="148"/>
  <c r="I11" i="148"/>
  <c r="I12" i="148"/>
  <c r="I13" i="148"/>
  <c r="I14" i="148"/>
  <c r="I15" i="148"/>
  <c r="I16" i="148"/>
  <c r="I17" i="148"/>
  <c r="I18" i="148"/>
  <c r="I19" i="148"/>
  <c r="I20" i="148"/>
  <c r="I21" i="148"/>
  <c r="I22" i="148"/>
  <c r="I23" i="148"/>
  <c r="I24" i="148"/>
  <c r="I25" i="148"/>
  <c r="I26" i="148"/>
  <c r="I27" i="148"/>
  <c r="I28" i="148"/>
  <c r="I29" i="148"/>
  <c r="I30" i="148"/>
  <c r="I31" i="148"/>
  <c r="I32" i="148"/>
  <c r="I33" i="148"/>
  <c r="I34" i="148"/>
  <c r="I35" i="148"/>
  <c r="I36" i="148"/>
  <c r="Q2" i="148"/>
  <c r="Q3" i="148"/>
  <c r="Q4" i="148"/>
  <c r="Q5" i="148"/>
  <c r="Q6" i="148"/>
  <c r="Q7" i="148"/>
  <c r="Q8" i="148"/>
  <c r="Q9" i="148"/>
  <c r="Q10" i="148"/>
  <c r="Q11" i="148"/>
  <c r="Q12" i="148"/>
  <c r="Q13" i="148"/>
  <c r="Q14" i="148"/>
  <c r="Q15" i="148"/>
  <c r="Q16" i="148"/>
  <c r="Q17" i="148"/>
  <c r="Q18" i="148"/>
  <c r="Q19" i="148"/>
  <c r="Q20" i="148"/>
  <c r="Q21" i="148"/>
  <c r="Q22" i="148"/>
  <c r="Q23" i="148"/>
  <c r="Q24" i="148"/>
  <c r="Q25" i="148"/>
  <c r="Q26" i="148"/>
  <c r="Q27" i="148"/>
  <c r="Q28" i="148"/>
  <c r="Q29" i="148"/>
  <c r="Q30" i="148"/>
  <c r="Q31" i="148"/>
  <c r="Q32" i="148"/>
  <c r="Q33" i="148"/>
  <c r="Q34" i="148"/>
  <c r="Q35" i="148"/>
  <c r="Q36" i="148"/>
  <c r="R2" i="148"/>
  <c r="R3" i="148"/>
  <c r="R4" i="148"/>
  <c r="R5" i="148"/>
  <c r="R6" i="148"/>
  <c r="R7" i="148"/>
  <c r="R8" i="148"/>
  <c r="R9" i="148"/>
  <c r="R10" i="148"/>
  <c r="R11" i="148"/>
  <c r="R12" i="148"/>
  <c r="R13" i="148"/>
  <c r="R14" i="148"/>
  <c r="R15" i="148"/>
  <c r="R16" i="148"/>
  <c r="R17" i="148"/>
  <c r="R18" i="148"/>
  <c r="R19" i="148"/>
  <c r="R20" i="148"/>
  <c r="R21" i="148"/>
  <c r="R22" i="148"/>
  <c r="R23" i="148"/>
  <c r="R24" i="148"/>
  <c r="R25" i="148"/>
  <c r="R26" i="148"/>
  <c r="R27" i="148"/>
  <c r="R28" i="148"/>
  <c r="R29" i="148"/>
  <c r="R30" i="148"/>
  <c r="R31" i="148"/>
  <c r="R32" i="148"/>
  <c r="R33" i="148"/>
  <c r="R34" i="148"/>
  <c r="R35" i="148"/>
  <c r="R36" i="148"/>
  <c r="M4" i="150" l="1"/>
  <c r="O4" i="150"/>
  <c r="K4" i="150"/>
  <c r="G4" i="150"/>
  <c r="I4" i="150"/>
  <c r="A5" i="150" a="1"/>
  <c r="A5" i="150" s="1"/>
  <c r="N4" i="150"/>
  <c r="H4" i="150"/>
  <c r="J4" i="150"/>
  <c r="F4" i="150"/>
  <c r="L4" i="150"/>
  <c r="D2" i="148"/>
  <c r="D3" i="148"/>
  <c r="J9" i="144" s="1"/>
  <c r="I9" i="144" s="1"/>
  <c r="D4" i="148"/>
  <c r="D5" i="148"/>
  <c r="J7" i="144" s="1"/>
  <c r="I7" i="144" s="1"/>
  <c r="D6" i="148"/>
  <c r="D7" i="148"/>
  <c r="D8" i="148"/>
  <c r="D9" i="148"/>
  <c r="D10" i="148"/>
  <c r="D11" i="148"/>
  <c r="D12" i="148"/>
  <c r="D13" i="148"/>
  <c r="D14" i="148"/>
  <c r="D15" i="148"/>
  <c r="D16" i="148"/>
  <c r="D17" i="148"/>
  <c r="D18" i="148"/>
  <c r="D19" i="148"/>
  <c r="D20" i="148"/>
  <c r="D21" i="148"/>
  <c r="D22" i="148"/>
  <c r="D23" i="148"/>
  <c r="D24" i="148"/>
  <c r="D25" i="148"/>
  <c r="D26" i="148"/>
  <c r="D27" i="148"/>
  <c r="D28" i="148"/>
  <c r="D29" i="148"/>
  <c r="D30" i="148"/>
  <c r="D31" i="148"/>
  <c r="D32" i="148"/>
  <c r="D33" i="148"/>
  <c r="D34" i="148"/>
  <c r="D35" i="148"/>
  <c r="D36" i="148"/>
  <c r="J6" i="144"/>
  <c r="I6" i="144" s="1"/>
  <c r="J8" i="144"/>
  <c r="I8" i="144" s="1"/>
  <c r="J10" i="144"/>
  <c r="I10" i="144" s="1"/>
  <c r="J11" i="144"/>
  <c r="I11" i="144" s="1"/>
  <c r="J12" i="144"/>
  <c r="I12" i="144" s="1"/>
  <c r="J5" i="144"/>
  <c r="K5" i="150" l="1"/>
  <c r="M5" i="150"/>
  <c r="O5" i="150"/>
  <c r="G5" i="150"/>
  <c r="I5" i="150"/>
  <c r="A6" i="150" a="1"/>
  <c r="A6" i="150" s="1"/>
  <c r="J5" i="150"/>
  <c r="F5" i="150"/>
  <c r="N5" i="150"/>
  <c r="H5" i="150"/>
  <c r="L5" i="150"/>
  <c r="J13" i="144"/>
  <c r="L3" i="148"/>
  <c r="L4" i="148"/>
  <c r="L5" i="148"/>
  <c r="L6" i="148"/>
  <c r="L7" i="148"/>
  <c r="L8" i="148"/>
  <c r="L9" i="148"/>
  <c r="L10" i="148"/>
  <c r="L11" i="148"/>
  <c r="L12" i="148"/>
  <c r="L13" i="148"/>
  <c r="L14" i="148"/>
  <c r="L15" i="148"/>
  <c r="L16" i="148"/>
  <c r="L17" i="148"/>
  <c r="L18" i="148"/>
  <c r="L19" i="148"/>
  <c r="L20" i="148"/>
  <c r="L21" i="148"/>
  <c r="L22" i="148"/>
  <c r="L23" i="148"/>
  <c r="L24" i="148"/>
  <c r="L25" i="148"/>
  <c r="L26" i="148"/>
  <c r="L27" i="148"/>
  <c r="L28" i="148"/>
  <c r="L29" i="148"/>
  <c r="L30" i="148"/>
  <c r="L31" i="148"/>
  <c r="L32" i="148"/>
  <c r="L33" i="148"/>
  <c r="L34" i="148"/>
  <c r="L35" i="148"/>
  <c r="L36" i="148"/>
  <c r="K6" i="150" l="1"/>
  <c r="M6" i="150"/>
  <c r="O6" i="150"/>
  <c r="N6" i="150"/>
  <c r="I6" i="150"/>
  <c r="H6" i="150"/>
  <c r="J6" i="150"/>
  <c r="F6" i="150"/>
  <c r="L6" i="150"/>
  <c r="A7" i="150" a="1"/>
  <c r="A7" i="150" s="1"/>
  <c r="G6" i="150"/>
  <c r="I5" i="144"/>
  <c r="L2" i="148"/>
  <c r="F2" i="148"/>
  <c r="F3" i="148"/>
  <c r="F4" i="148"/>
  <c r="F5" i="148"/>
  <c r="F6" i="148"/>
  <c r="F7" i="148"/>
  <c r="F8" i="148"/>
  <c r="F9" i="148"/>
  <c r="F10" i="148"/>
  <c r="F11" i="148"/>
  <c r="F12" i="148"/>
  <c r="F13" i="148"/>
  <c r="F14" i="148"/>
  <c r="F15" i="148"/>
  <c r="F16" i="148"/>
  <c r="F17" i="148"/>
  <c r="F18" i="148"/>
  <c r="F19" i="148"/>
  <c r="F20" i="148"/>
  <c r="F21" i="148"/>
  <c r="F22" i="148"/>
  <c r="F23" i="148"/>
  <c r="F24" i="148"/>
  <c r="F25" i="148"/>
  <c r="F26" i="148"/>
  <c r="F27" i="148"/>
  <c r="F28" i="148"/>
  <c r="F29" i="148"/>
  <c r="F30" i="148"/>
  <c r="F31" i="148"/>
  <c r="F32" i="148"/>
  <c r="F33" i="148"/>
  <c r="F34" i="148"/>
  <c r="F35" i="148"/>
  <c r="F36" i="148"/>
  <c r="D5" i="150" l="1"/>
  <c r="B5" i="150"/>
  <c r="D6" i="150"/>
  <c r="E6" i="150"/>
  <c r="B6" i="150"/>
  <c r="C6" i="150"/>
  <c r="D4" i="150"/>
  <c r="B4" i="150"/>
  <c r="C2" i="150"/>
  <c r="E2" i="150"/>
  <c r="C3" i="150"/>
  <c r="D3" i="150"/>
  <c r="E3" i="150"/>
  <c r="B3" i="150"/>
  <c r="C4" i="150"/>
  <c r="E4" i="150"/>
  <c r="E5" i="150"/>
  <c r="C5" i="150"/>
  <c r="C7" i="150"/>
  <c r="E7" i="150"/>
  <c r="I7" i="150"/>
  <c r="O7" i="150"/>
  <c r="K7" i="150"/>
  <c r="M7" i="150"/>
  <c r="D2" i="150"/>
  <c r="B2" i="150"/>
  <c r="G7" i="150"/>
  <c r="H7" i="150"/>
  <c r="L7" i="150"/>
  <c r="F7" i="150"/>
  <c r="B7" i="150"/>
  <c r="N7" i="150"/>
  <c r="J7" i="150"/>
  <c r="D7" i="150"/>
  <c r="A8" i="150" a="1"/>
  <c r="A8" i="150" s="1"/>
  <c r="C8" i="150" l="1"/>
  <c r="E8" i="150"/>
  <c r="I8" i="150"/>
  <c r="M8" i="150"/>
  <c r="O8" i="150"/>
  <c r="K8" i="150"/>
  <c r="A9" i="150" a="1"/>
  <c r="A9" i="150" s="1"/>
  <c r="G8" i="150"/>
  <c r="J8" i="150"/>
  <c r="N8" i="150"/>
  <c r="D8" i="150"/>
  <c r="F8" i="150"/>
  <c r="H8" i="150"/>
  <c r="L8" i="150"/>
  <c r="B8" i="150"/>
  <c r="C9" i="150" l="1"/>
  <c r="E9" i="150"/>
  <c r="K9" i="150"/>
  <c r="M9" i="150"/>
  <c r="O9" i="150"/>
  <c r="A10" i="150" a="1"/>
  <c r="A10" i="150" s="1"/>
  <c r="I9" i="150"/>
  <c r="G9" i="150"/>
  <c r="D9" i="150"/>
  <c r="J9" i="150"/>
  <c r="L9" i="150"/>
  <c r="B9" i="150"/>
  <c r="H9" i="150"/>
  <c r="N9" i="150"/>
  <c r="F9" i="150"/>
  <c r="C10" i="150" l="1"/>
  <c r="E10" i="150"/>
  <c r="I10" i="150"/>
  <c r="M10" i="150"/>
  <c r="O10" i="150"/>
  <c r="K10" i="150"/>
  <c r="D10" i="150"/>
  <c r="L10" i="150"/>
  <c r="B10" i="150"/>
  <c r="H10" i="150"/>
  <c r="F10" i="150"/>
  <c r="G10" i="150"/>
  <c r="A11" i="150" a="1"/>
  <c r="A11" i="150" s="1"/>
  <c r="N10" i="150"/>
  <c r="J10" i="150"/>
  <c r="C11" i="150" l="1"/>
  <c r="E11" i="150"/>
  <c r="I11" i="150"/>
  <c r="O11" i="150"/>
  <c r="K11" i="150"/>
  <c r="M11" i="150"/>
  <c r="L11" i="150"/>
  <c r="D11" i="150"/>
  <c r="J11" i="150"/>
  <c r="F11" i="150"/>
  <c r="N11" i="150"/>
  <c r="B11" i="150"/>
  <c r="A12" i="150" a="1"/>
  <c r="A12" i="150" s="1"/>
  <c r="G11" i="150"/>
  <c r="H11" i="150"/>
  <c r="C12" i="150" l="1"/>
  <c r="E12" i="150"/>
  <c r="I12" i="150"/>
  <c r="M12" i="150"/>
  <c r="O12" i="150"/>
  <c r="K12" i="150"/>
  <c r="L12" i="150"/>
  <c r="J12" i="150"/>
  <c r="D12" i="150"/>
  <c r="B12" i="150"/>
  <c r="A13" i="150" a="1"/>
  <c r="A13" i="150" s="1"/>
  <c r="H12" i="150"/>
  <c r="G12" i="150"/>
  <c r="N12" i="150"/>
  <c r="F12" i="150"/>
  <c r="C13" i="150" l="1"/>
  <c r="E13" i="150"/>
  <c r="I13" i="150"/>
  <c r="K13" i="150"/>
  <c r="M13" i="150"/>
  <c r="O13" i="150"/>
  <c r="H13" i="150"/>
  <c r="N13" i="150"/>
  <c r="J13" i="150"/>
  <c r="F13" i="150"/>
  <c r="B13" i="150"/>
  <c r="D13" i="150"/>
  <c r="L13" i="150"/>
  <c r="G13" i="150"/>
  <c r="A14" i="150" a="1"/>
  <c r="A14" i="150" s="1"/>
  <c r="C14" i="150" l="1"/>
  <c r="E14" i="150"/>
  <c r="I14" i="150"/>
  <c r="K14" i="150"/>
  <c r="M14" i="150"/>
  <c r="O14" i="150"/>
  <c r="L14" i="150"/>
  <c r="J14" i="150"/>
  <c r="F14" i="150"/>
  <c r="D14" i="150"/>
  <c r="B14" i="150"/>
  <c r="N14" i="150"/>
  <c r="A15" i="150" a="1"/>
  <c r="A15" i="150" s="1"/>
  <c r="H14" i="150"/>
  <c r="G14" i="150"/>
  <c r="C15" i="150" l="1"/>
  <c r="E15" i="150"/>
  <c r="I15" i="150"/>
  <c r="O15" i="150"/>
  <c r="K15" i="150"/>
  <c r="M15" i="150"/>
  <c r="D15" i="150"/>
  <c r="B15" i="150"/>
  <c r="J15" i="150"/>
  <c r="H15" i="150"/>
  <c r="A16" i="150" a="1"/>
  <c r="A16" i="150" s="1"/>
  <c r="F15" i="150"/>
  <c r="G15" i="150"/>
  <c r="N15" i="150"/>
  <c r="L15" i="150"/>
  <c r="C16" i="150" l="1"/>
  <c r="E16" i="150"/>
  <c r="I16" i="150"/>
  <c r="M16" i="150"/>
  <c r="O16" i="150"/>
  <c r="K16" i="150"/>
  <c r="N16" i="150"/>
  <c r="J16" i="150"/>
  <c r="A17" i="150" a="1"/>
  <c r="A17" i="150" s="1"/>
  <c r="H16" i="150"/>
  <c r="G16" i="150"/>
  <c r="L16" i="150"/>
  <c r="F16" i="150"/>
  <c r="D16" i="150"/>
  <c r="B16" i="150"/>
  <c r="C17" i="150" l="1"/>
  <c r="E17" i="150"/>
  <c r="J17" i="150"/>
  <c r="K17" i="150"/>
  <c r="M17" i="150"/>
  <c r="O17" i="150"/>
  <c r="D17" i="150"/>
  <c r="L17" i="150"/>
  <c r="B17" i="150"/>
  <c r="G17" i="150"/>
  <c r="F17" i="150"/>
  <c r="H17" i="150"/>
  <c r="N17" i="150"/>
  <c r="A18" i="150" a="1"/>
  <c r="A18" i="150" s="1"/>
  <c r="I17" i="150"/>
  <c r="C18" i="150" l="1"/>
  <c r="E18" i="150"/>
  <c r="M18" i="150"/>
  <c r="O18" i="150"/>
  <c r="K18" i="150"/>
  <c r="I18" i="150"/>
  <c r="N18" i="150"/>
  <c r="J18" i="150"/>
  <c r="L18" i="150"/>
  <c r="F18" i="150"/>
  <c r="H18" i="150"/>
  <c r="B18" i="150"/>
  <c r="G18" i="150"/>
  <c r="D18" i="150"/>
  <c r="A19" i="150" a="1"/>
  <c r="A19" i="150" s="1"/>
  <c r="C19" i="150" l="1"/>
  <c r="E19" i="150"/>
  <c r="O19" i="150"/>
  <c r="K19" i="150"/>
  <c r="M19" i="150"/>
  <c r="I19" i="150"/>
  <c r="N19" i="150"/>
  <c r="J19" i="150"/>
  <c r="L19" i="150"/>
  <c r="D19" i="150"/>
  <c r="F19" i="150"/>
  <c r="B19" i="150"/>
  <c r="G19" i="150"/>
  <c r="H19" i="150"/>
  <c r="A20" i="150" a="1"/>
  <c r="A20" i="150" s="1"/>
  <c r="C20" i="150" l="1"/>
  <c r="E20" i="150"/>
  <c r="M20" i="150"/>
  <c r="O20" i="150"/>
  <c r="K20" i="150"/>
  <c r="A21" i="150" a="1"/>
  <c r="A21" i="150" s="1"/>
  <c r="I20" i="150"/>
  <c r="L20" i="150"/>
  <c r="N20" i="150"/>
  <c r="H20" i="150"/>
  <c r="J20" i="150"/>
  <c r="D20" i="150"/>
  <c r="F20" i="150"/>
  <c r="G20" i="150"/>
  <c r="B20" i="150"/>
  <c r="C21" i="150" l="1"/>
  <c r="E21" i="150"/>
  <c r="A22" i="150" a="1"/>
  <c r="A22" i="150" s="1"/>
  <c r="E22" i="150" s="1"/>
  <c r="O21" i="150"/>
  <c r="K21" i="150"/>
  <c r="M21" i="150"/>
  <c r="I21" i="150"/>
  <c r="D21" i="150"/>
  <c r="H21" i="150"/>
  <c r="B21" i="150"/>
  <c r="F21" i="150"/>
  <c r="L21" i="150"/>
  <c r="J21" i="150"/>
  <c r="G21" i="150"/>
  <c r="N21" i="150"/>
  <c r="D22" i="150" l="1"/>
  <c r="C22" i="150"/>
  <c r="A23" i="150" a="1"/>
  <c r="A23" i="150" s="1"/>
  <c r="E23" i="150" s="1"/>
  <c r="B22" i="150"/>
  <c r="J22" i="150"/>
  <c r="F22" i="150"/>
  <c r="N22" i="150"/>
  <c r="I22" i="150"/>
  <c r="G22" i="150"/>
  <c r="L22" i="150"/>
  <c r="H22" i="150"/>
  <c r="K22" i="150"/>
  <c r="M22" i="150"/>
  <c r="O22" i="150"/>
  <c r="H23" i="150" l="1"/>
  <c r="C23" i="150"/>
  <c r="F23" i="150"/>
  <c r="J23" i="150"/>
  <c r="I23" i="150"/>
  <c r="G23" i="150"/>
  <c r="N23" i="150"/>
  <c r="D23" i="150"/>
  <c r="L23" i="150"/>
  <c r="A24" i="150" a="1"/>
  <c r="A24" i="150" s="1"/>
  <c r="B23" i="150"/>
  <c r="O23" i="150"/>
  <c r="K23" i="150"/>
  <c r="M23" i="150"/>
  <c r="C24" i="150" l="1"/>
  <c r="E24" i="150"/>
  <c r="A25" i="150" a="1"/>
  <c r="A25" i="150" s="1"/>
  <c r="E25" i="150" s="1"/>
  <c r="M24" i="150"/>
  <c r="O24" i="150"/>
  <c r="K24" i="150"/>
  <c r="N24" i="150"/>
  <c r="F24" i="150"/>
  <c r="I24" i="150"/>
  <c r="B24" i="150"/>
  <c r="G24" i="150"/>
  <c r="D24" i="150"/>
  <c r="L24" i="150"/>
  <c r="J24" i="150"/>
  <c r="H24" i="150"/>
  <c r="A26" i="150" l="1" a="1"/>
  <c r="A26" i="150" s="1"/>
  <c r="C25" i="150"/>
  <c r="K25" i="150"/>
  <c r="M25" i="150"/>
  <c r="O25" i="150"/>
  <c r="I25" i="150"/>
  <c r="N25" i="150"/>
  <c r="B25" i="150"/>
  <c r="J25" i="150"/>
  <c r="G25" i="150"/>
  <c r="D25" i="150"/>
  <c r="L25" i="150"/>
  <c r="F25" i="150"/>
  <c r="H25" i="150"/>
  <c r="C26" i="150" l="1"/>
  <c r="E26" i="150"/>
  <c r="L26" i="150"/>
  <c r="A27" i="150" a="1"/>
  <c r="A27" i="150" s="1"/>
  <c r="D26" i="150"/>
  <c r="K26" i="150"/>
  <c r="B26" i="150"/>
  <c r="H26" i="150"/>
  <c r="F26" i="150"/>
  <c r="I26" i="150"/>
  <c r="N26" i="150"/>
  <c r="M26" i="150"/>
  <c r="G26" i="150"/>
  <c r="J26" i="150"/>
  <c r="O26" i="150"/>
  <c r="L27" i="150" l="1"/>
  <c r="E27" i="150"/>
  <c r="M27" i="150"/>
  <c r="J27" i="150"/>
  <c r="D27" i="150"/>
  <c r="B27" i="150"/>
  <c r="O27" i="150"/>
  <c r="G27" i="150"/>
  <c r="N27" i="150"/>
  <c r="K27" i="150"/>
  <c r="F27" i="150"/>
  <c r="H27" i="150"/>
  <c r="I27" i="150"/>
  <c r="A28" i="150" a="1"/>
  <c r="A28" i="150" s="1"/>
  <c r="C27" i="150"/>
  <c r="A29" i="150" l="1" a="1"/>
  <c r="A29" i="150" s="1"/>
  <c r="E29" i="150" s="1"/>
  <c r="E28" i="150"/>
  <c r="C28" i="150"/>
  <c r="K28" i="150"/>
  <c r="D28" i="150"/>
  <c r="G28" i="150"/>
  <c r="M28" i="150"/>
  <c r="N28" i="150"/>
  <c r="B28" i="150"/>
  <c r="I28" i="150"/>
  <c r="J28" i="150"/>
  <c r="O28" i="150"/>
  <c r="F28" i="150"/>
  <c r="L28" i="150"/>
  <c r="H28" i="150"/>
  <c r="O29" i="150" l="1"/>
  <c r="B29" i="150"/>
  <c r="F29" i="150"/>
  <c r="A30" i="150" a="1"/>
  <c r="A30" i="150" s="1"/>
  <c r="K30" i="150" s="1"/>
  <c r="H29" i="150"/>
  <c r="I29" i="150"/>
  <c r="K29" i="150"/>
  <c r="G29" i="150"/>
  <c r="N29" i="150"/>
  <c r="L29" i="150"/>
  <c r="C29" i="150"/>
  <c r="J29" i="150"/>
  <c r="M29" i="150"/>
  <c r="D29" i="150"/>
  <c r="M30" i="150" l="1"/>
  <c r="D30" i="150"/>
  <c r="J30" i="150"/>
  <c r="N30" i="150"/>
  <c r="H30" i="150"/>
  <c r="B30" i="150"/>
  <c r="F30" i="150"/>
  <c r="L30" i="150"/>
  <c r="G30" i="150"/>
  <c r="O30" i="150"/>
  <c r="I30" i="150"/>
  <c r="C30" i="150"/>
  <c r="E30" i="150"/>
  <c r="A31" i="150" a="1"/>
  <c r="A31" i="150" s="1"/>
  <c r="A32" i="150" s="1" a="1"/>
  <c r="A32" i="150" s="1"/>
  <c r="C32" i="150" l="1"/>
  <c r="E32" i="150"/>
  <c r="C31" i="150"/>
  <c r="E31" i="150"/>
  <c r="I31" i="150"/>
  <c r="M31" i="150"/>
  <c r="D31" i="150"/>
  <c r="B31" i="150"/>
  <c r="N31" i="150"/>
  <c r="J31" i="150"/>
  <c r="O31" i="150"/>
  <c r="F31" i="150"/>
  <c r="G31" i="150"/>
  <c r="H31" i="150"/>
  <c r="L31" i="150"/>
  <c r="K31" i="150"/>
  <c r="A33" i="150" a="1"/>
  <c r="A33" i="150" s="1"/>
  <c r="F32" i="150"/>
  <c r="L32" i="150"/>
  <c r="K32" i="150"/>
  <c r="G32" i="150"/>
  <c r="J32" i="150"/>
  <c r="O32" i="150"/>
  <c r="B32" i="150"/>
  <c r="N32" i="150"/>
  <c r="M32" i="150"/>
  <c r="D32" i="150"/>
  <c r="H32" i="150"/>
  <c r="I32" i="150"/>
  <c r="C33" i="150" l="1"/>
  <c r="E33" i="150"/>
  <c r="A34" i="150" a="1"/>
  <c r="A34" i="150" s="1"/>
  <c r="K33" i="150"/>
  <c r="O33" i="150"/>
  <c r="J33" i="150"/>
  <c r="F33" i="150"/>
  <c r="M33" i="150"/>
  <c r="L33" i="150"/>
  <c r="B33" i="150"/>
  <c r="N33" i="150"/>
  <c r="D33" i="150"/>
  <c r="G33" i="150"/>
  <c r="H33" i="150"/>
  <c r="I33" i="150"/>
  <c r="C34" i="150" l="1"/>
  <c r="E34" i="150"/>
  <c r="G34" i="150"/>
  <c r="H34" i="150"/>
  <c r="M34" i="150"/>
  <c r="N34" i="150"/>
  <c r="J34" i="150"/>
  <c r="F34" i="150"/>
  <c r="O34" i="150"/>
  <c r="L34" i="150"/>
  <c r="B34" i="150"/>
  <c r="K34" i="150"/>
  <c r="A35" i="150" a="1"/>
  <c r="A35" i="150" s="1"/>
  <c r="D34" i="150"/>
  <c r="I34" i="150"/>
  <c r="C35" i="150" l="1"/>
  <c r="E35" i="150"/>
  <c r="A36" i="150" a="1"/>
  <c r="A36" i="150" s="1"/>
  <c r="K35" i="150"/>
  <c r="N35" i="150"/>
  <c r="L35" i="150"/>
  <c r="M35" i="150"/>
  <c r="D35" i="150"/>
  <c r="F35" i="150"/>
  <c r="J35" i="150"/>
  <c r="O35" i="150"/>
  <c r="H35" i="150"/>
  <c r="G35" i="150"/>
  <c r="B35" i="150"/>
  <c r="I35" i="150"/>
  <c r="C36" i="150" l="1"/>
  <c r="E36" i="150"/>
  <c r="G36" i="150"/>
  <c r="L36" i="150"/>
  <c r="N36" i="150"/>
  <c r="F36" i="150"/>
  <c r="K36" i="150"/>
  <c r="H36" i="150"/>
  <c r="B36" i="150"/>
  <c r="O36" i="150"/>
  <c r="M36" i="150"/>
  <c r="J36" i="150"/>
  <c r="D36" i="150"/>
  <c r="I36" i="150"/>
</calcChain>
</file>

<file path=xl/sharedStrings.xml><?xml version="1.0" encoding="utf-8"?>
<sst xmlns="http://schemas.openxmlformats.org/spreadsheetml/2006/main" count="477" uniqueCount="265">
  <si>
    <t>U</t>
  </si>
  <si>
    <t>I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</si>
  <si>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</si>
  <si>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</si>
  <si>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</si>
  <si>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</si>
  <si>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</si>
  <si>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</si>
  <si>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</si>
  <si>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</si>
  <si>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</si>
  <si>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</si>
  <si>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</si>
  <si>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</si>
  <si>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</si>
  <si>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</si>
  <si>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</si>
  <si>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</si>
  <si>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</si>
  <si>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</si>
  <si>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</si>
  <si>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V</t>
  </si>
  <si>
    <t>W</t>
  </si>
  <si>
    <t>X</t>
  </si>
  <si>
    <t>Y</t>
  </si>
  <si>
    <t>Z</t>
  </si>
  <si>
    <t>Orientation</t>
  </si>
  <si>
    <t>- - -</t>
  </si>
  <si>
    <t>BSO</t>
  </si>
  <si>
    <t>N.H.</t>
  </si>
  <si>
    <t>Embrasure</t>
  </si>
  <si>
    <t>Bandeaux int.</t>
  </si>
  <si>
    <t>Répartition optimale</t>
  </si>
  <si>
    <t>Répartition projet</t>
  </si>
  <si>
    <t>Total</t>
  </si>
  <si>
    <t>6.09 bêta</t>
  </si>
  <si>
    <t>prix fourniture de revetement de sol</t>
  </si>
  <si>
    <t>correction N° article plancher bois</t>
  </si>
  <si>
    <t>Version</t>
  </si>
  <si>
    <t>Date</t>
  </si>
  <si>
    <t>Modifications</t>
  </si>
  <si>
    <t>6.10 bêta</t>
  </si>
  <si>
    <t>Modification des images pour suppression automatique</t>
  </si>
  <si>
    <t>déverrouillage cellules basses pour possibilité de saut de page</t>
  </si>
  <si>
    <t>6.12 bêta</t>
  </si>
  <si>
    <t>Création d'un lot "Chape" séparé</t>
  </si>
  <si>
    <t>Modification des prix d'études NRGYS et IMEHOL</t>
  </si>
  <si>
    <t>Ajout de formule pour liaison B</t>
  </si>
  <si>
    <t>Ajout du détail par étage pour isolant de sol</t>
  </si>
  <si>
    <t>Ajout ratio surface vitrée en menuiseries</t>
  </si>
  <si>
    <t>longeur canalisations EP terrassement = fouilles</t>
  </si>
  <si>
    <t>6.13 bêta</t>
  </si>
  <si>
    <t>Ajout du lot "chape sur page bilan</t>
  </si>
  <si>
    <t>Quantité = 1,00 sur PAC et circulateur</t>
  </si>
  <si>
    <t>Modification erreur de formule sur STEICO FLEX</t>
  </si>
  <si>
    <t>Case "RDC" cochée d'office sur la page "données" sur le salon</t>
  </si>
  <si>
    <t>Modification de validation des données sur la page "bac acier"</t>
  </si>
  <si>
    <t>Modification prix en fourniture et pose de la GR32 ép. 160 mm</t>
  </si>
  <si>
    <t>6.14</t>
  </si>
  <si>
    <t>Attentes en plomberie pour les vasques et l'évier du débarras</t>
  </si>
  <si>
    <t>Intégration de vasques et évier en option</t>
  </si>
  <si>
    <t>6.15</t>
  </si>
  <si>
    <t>6.16</t>
  </si>
  <si>
    <t>Modification erreur épaisseur ISOCONFORT 35</t>
  </si>
  <si>
    <t>7.00</t>
  </si>
  <si>
    <t>Activation des feuilles par cases à cocher</t>
  </si>
  <si>
    <t>Modification des études thermiques</t>
  </si>
  <si>
    <t>Séparation des prestations MB des prestations autres</t>
  </si>
  <si>
    <t>7.01</t>
  </si>
  <si>
    <t>Intégration des prestations diverses avec les autres lots sur la page "bilan"</t>
  </si>
  <si>
    <t>Rep</t>
  </si>
  <si>
    <t>Larg.</t>
  </si>
  <si>
    <t>Haut.</t>
  </si>
  <si>
    <t>All.</t>
  </si>
  <si>
    <t>Famille</t>
  </si>
  <si>
    <t>Dormant</t>
  </si>
  <si>
    <t>Couleur</t>
  </si>
  <si>
    <t>Couleur int.</t>
  </si>
  <si>
    <t>Couleur ext.</t>
  </si>
  <si>
    <t>Vitrage</t>
  </si>
  <si>
    <t>Fermeture</t>
  </si>
  <si>
    <t>Coffre</t>
  </si>
  <si>
    <t>Moteur</t>
  </si>
  <si>
    <t>Commande</t>
  </si>
  <si>
    <t>Tablier</t>
  </si>
  <si>
    <t>Couleur tablier</t>
  </si>
  <si>
    <t>Couleur coulisses</t>
  </si>
  <si>
    <t>Ventilation</t>
  </si>
  <si>
    <t>détail des seuils</t>
  </si>
  <si>
    <t>détail des appuis</t>
  </si>
  <si>
    <t>détail des coffres L béton</t>
  </si>
  <si>
    <t>détail des coffres L terre cuite</t>
  </si>
  <si>
    <t>détail des coffres tunnels TC</t>
  </si>
  <si>
    <t>Détail des coffres tunnels fibres</t>
  </si>
  <si>
    <t>Nord</t>
  </si>
  <si>
    <t>Nord-Est</t>
  </si>
  <si>
    <t>Est</t>
  </si>
  <si>
    <t>Sud-Est</t>
  </si>
  <si>
    <t>Sud</t>
  </si>
  <si>
    <t>Sud-Ouest</t>
  </si>
  <si>
    <t>Ouest</t>
  </si>
  <si>
    <t>Nord-Ouest</t>
  </si>
  <si>
    <t>FA1</t>
  </si>
  <si>
    <t>FA2</t>
  </si>
  <si>
    <t>FS1</t>
  </si>
  <si>
    <t>FS2</t>
  </si>
  <si>
    <t>OB1</t>
  </si>
  <si>
    <t>OB2</t>
  </si>
  <si>
    <t>BC2R 2V</t>
  </si>
  <si>
    <t>BC2R 4V</t>
  </si>
  <si>
    <t>BC3R 3V</t>
  </si>
  <si>
    <t>FIXE</t>
  </si>
  <si>
    <t>SOUF</t>
  </si>
  <si>
    <t>BG1R 1V</t>
  </si>
  <si>
    <t>BG1R 2V</t>
  </si>
  <si>
    <t>BG2R 2V</t>
  </si>
  <si>
    <t>BG2R 4V</t>
  </si>
  <si>
    <t>PM 1</t>
  </si>
  <si>
    <t>PM2</t>
  </si>
  <si>
    <t>PV1</t>
  </si>
  <si>
    <t>PV2</t>
  </si>
  <si>
    <t>PE1</t>
  </si>
  <si>
    <t>PE2</t>
  </si>
  <si>
    <t>PR F1</t>
  </si>
  <si>
    <t>PR F2</t>
  </si>
  <si>
    <t>PR A1</t>
  </si>
  <si>
    <t>PR A2</t>
  </si>
  <si>
    <t>Choix</t>
  </si>
  <si>
    <t>Oui</t>
  </si>
  <si>
    <t>Non</t>
  </si>
  <si>
    <t>BLANC SATINÉ (9016 S)</t>
  </si>
  <si>
    <t>GRIS FONCÉ (7016 S)</t>
  </si>
  <si>
    <t>TAUPE (7022 S)</t>
  </si>
  <si>
    <t>NOIR SATINÉ (9005 S)</t>
  </si>
  <si>
    <t>NOIR TEXTURÉ (RAL 9005 T)</t>
  </si>
  <si>
    <t>BRONZE (B 390 S)</t>
  </si>
  <si>
    <t>GRIS (9006 T)</t>
  </si>
  <si>
    <t>GRÈGE (9007 T)</t>
  </si>
  <si>
    <t>GRIS SABLÉ (2900)</t>
  </si>
  <si>
    <t>NOIR SABLÉ (2100)</t>
  </si>
  <si>
    <t>BEIGE (1015 T)</t>
  </si>
  <si>
    <t>MARRON (8011 T)</t>
  </si>
  <si>
    <t>VERT CLAIR (6021 T)</t>
  </si>
  <si>
    <t>VERT FONCÉ (6005 T)</t>
  </si>
  <si>
    <t>ROUGE (3004 T)</t>
  </si>
  <si>
    <t>BLEU CLAIR (5023 T)</t>
  </si>
  <si>
    <t>BLEU FONCÉ (5003 T)</t>
  </si>
  <si>
    <t>CHÊNE DORÉ</t>
  </si>
  <si>
    <t>CHAMPAGNE LAQUÉ</t>
  </si>
  <si>
    <t>ANODISÉ</t>
  </si>
  <si>
    <t>4 / 16 Argon / TBE 4</t>
  </si>
  <si>
    <t>DÉPOLI 4 / 16 Argon / TBE 4</t>
  </si>
  <si>
    <t>44-2 / 18 Argon / TBE 4</t>
  </si>
  <si>
    <t>DÉPOLI 44-2 / 18 Argon / TBE 4</t>
  </si>
  <si>
    <t>4 / 20 Argon / TBE 4</t>
  </si>
  <si>
    <t>DÉPOLI 4 / 20 Argon / TBE 4</t>
  </si>
  <si>
    <t>Petits bois</t>
  </si>
  <si>
    <t>Section 10 x 8 Laiton Tradi</t>
  </si>
  <si>
    <t>Section 10 x 8 Plomb Tradi</t>
  </si>
  <si>
    <t>Section 10 x 8 Alu Tradi blanc</t>
  </si>
  <si>
    <t>Section 18 x 8 Alu blanc</t>
  </si>
  <si>
    <t>Section 18 x 8 Alu bicolore</t>
  </si>
  <si>
    <t>Section 18 x 8 Alu monocolore</t>
  </si>
  <si>
    <t>Section 26 x 8 Alu blanc</t>
  </si>
  <si>
    <t>Section 26 x 8 Alu bicolore</t>
  </si>
  <si>
    <t>Section 26 x 8 Alu monocolore</t>
  </si>
  <si>
    <t>Section 45 x 8 Alu blanc</t>
  </si>
  <si>
    <t>Section 45 x 8 Alu bicolore</t>
  </si>
  <si>
    <t>Section 45 x 8 Alu monocolore</t>
  </si>
  <si>
    <t>Montage petits bois</t>
  </si>
  <si>
    <t>Bloc-baie demi-linteau</t>
  </si>
  <si>
    <t>Bloc-baie BSO</t>
  </si>
  <si>
    <t>VR traditionnel</t>
  </si>
  <si>
    <t>Volets battants</t>
  </si>
  <si>
    <t>Coffre L béton</t>
  </si>
  <si>
    <t>Coffre L terre cuite</t>
  </si>
  <si>
    <t>Coffre tunnel terre cuite</t>
  </si>
  <si>
    <t>Coffre tunnel fibre</t>
  </si>
  <si>
    <t>Filaire Bubendorff</t>
  </si>
  <si>
    <t>Radio Bubendorff</t>
  </si>
  <si>
    <t>Radio Somfy RTS</t>
  </si>
  <si>
    <t>Radio Somfy IO</t>
  </si>
  <si>
    <t>Radio X3D</t>
  </si>
  <si>
    <t>Télécommande portative bubendorff</t>
  </si>
  <si>
    <t>Télécommande murale Somfy Smoove Origin RTS</t>
  </si>
  <si>
    <t>Télécommande portative Somfy Telis 1 RTS</t>
  </si>
  <si>
    <t>Télécommande portative Somfy Situo Mobile IO</t>
  </si>
  <si>
    <t>Télécommande murale Somfy Smoove Origin IO</t>
  </si>
  <si>
    <t>Tablier aluminium</t>
  </si>
  <si>
    <t>Tablier PVC</t>
  </si>
  <si>
    <t>Découpe seule + manchon en traversée de doublage</t>
  </si>
  <si>
    <t>Mortaise pour entrée d'air</t>
  </si>
  <si>
    <t>Bloc Thermobloc</t>
  </si>
  <si>
    <t>80 mm</t>
  </si>
  <si>
    <t>100 mm</t>
  </si>
  <si>
    <t>120 mm</t>
  </si>
  <si>
    <t>140 mm</t>
  </si>
  <si>
    <t>160 mm</t>
  </si>
  <si>
    <t>180 mm</t>
  </si>
  <si>
    <t>200 mm</t>
  </si>
  <si>
    <t>210 mm</t>
  </si>
  <si>
    <t>Entrée d'air</t>
  </si>
  <si>
    <t>à la française</t>
  </si>
  <si>
    <t>oscillo - battant</t>
  </si>
  <si>
    <t>coulissant</t>
  </si>
  <si>
    <t>"- - -"</t>
  </si>
  <si>
    <t>à soufflet</t>
  </si>
  <si>
    <t>à l'anglaise</t>
  </si>
  <si>
    <t>Ouverture / famille</t>
  </si>
  <si>
    <t>Nb vantaux</t>
  </si>
  <si>
    <t xml:space="preserve">1 vantail </t>
  </si>
  <si>
    <t xml:space="preserve">2 vantaux </t>
  </si>
  <si>
    <t xml:space="preserve">4 vantaux </t>
  </si>
  <si>
    <t xml:space="preserve">3 vantaux </t>
  </si>
  <si>
    <t xml:space="preserve">fixe </t>
  </si>
  <si>
    <t xml:space="preserve">1 vantaux </t>
  </si>
  <si>
    <t>Réservation pour BSO</t>
  </si>
  <si>
    <t>Détail des réservation pour BSO</t>
  </si>
  <si>
    <t>7.011</t>
  </si>
  <si>
    <t>Remplissage du lot escalier</t>
  </si>
  <si>
    <t>Modification du prix de prestation de suivi de chantier en neuf</t>
  </si>
  <si>
    <t>Modification de la zone d'impression sur "prestations"</t>
  </si>
  <si>
    <t>Remplacement des appliques par des spots</t>
  </si>
  <si>
    <t>Ajout du prix pour l'Odyssée Split</t>
  </si>
  <si>
    <t>ajout du châssis "atelier"</t>
  </si>
  <si>
    <t>7.02</t>
  </si>
  <si>
    <t>Ajout page "Ouvertures"</t>
  </si>
  <si>
    <t>Télécommande K-Line Gloss Murale</t>
  </si>
  <si>
    <t>Surface</t>
  </si>
  <si>
    <t>m²/Orientation</t>
  </si>
  <si>
    <t>Tableaux enduit</t>
  </si>
  <si>
    <t>L. embras.</t>
  </si>
  <si>
    <t>Métreur</t>
  </si>
  <si>
    <t>Version 7.022 - MB Conception 2017</t>
  </si>
  <si>
    <t>135 ou 155</t>
  </si>
  <si>
    <t>175 ou 195</t>
  </si>
  <si>
    <t>75 ou 95 ou 115</t>
  </si>
  <si>
    <t>Hauteur</t>
  </si>
  <si>
    <t>410</t>
  </si>
  <si>
    <t>500</t>
  </si>
  <si>
    <t>600</t>
  </si>
  <si>
    <t>700</t>
  </si>
  <si>
    <t>800</t>
  </si>
  <si>
    <t>900</t>
  </si>
  <si>
    <t>1000</t>
  </si>
  <si>
    <t>1100</t>
  </si>
  <si>
    <t>1200</t>
  </si>
  <si>
    <t>1300</t>
  </si>
  <si>
    <t>1400</t>
  </si>
  <si>
    <t>1500</t>
  </si>
  <si>
    <t>Liste valeurs</t>
  </si>
  <si>
    <t>Tapée</t>
  </si>
  <si>
    <t>Prix brut</t>
  </si>
  <si>
    <t>Long. Coffres L béton</t>
  </si>
  <si>
    <t>Long. Coffres L TC</t>
  </si>
  <si>
    <t>Long. Coffres tunnels TC</t>
  </si>
  <si>
    <t>Long. Coffres tunnels fibre</t>
  </si>
  <si>
    <t>Long. BSO</t>
  </si>
  <si>
    <t>Long. Seuils</t>
  </si>
  <si>
    <t>Long. Appuis</t>
  </si>
  <si>
    <t>1600</t>
  </si>
  <si>
    <t>1700</t>
  </si>
  <si>
    <t>1800</t>
  </si>
  <si>
    <t>1900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</si>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</sst>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name val="Calibri"/>
      <family val="2"/>
      <scheme val="minor"/>
    </font>
    <font>
      <sz val="10"/>
      <name val="Abel"/>
    </font>
    <font>
      <sz val="10"/>
      <name val="Open Sans Condensed"/>
      <family val="2"/>
    </font>
    <font>
      <b/>
      <sz val="10"/>
      <name val="Open Sans Condensed"/>
      <family val="2"/>
    </font>
    <font>
      <sz val="10"/>
      <color theme="0"/>
      <name val="Open Sans Condensed"/>
      <family val="2"/>
    </font>
    <font>
      <b/>
      <sz val="10"/>
      <color rgb="FF3F4043"/>
      <name val="Abel"/>
    </font>
    <font>
      <sz val="10"/>
      <color rgb="FF3F4043"/>
      <name val="Abel"/>
    </font>
    <font>
      <b/>
      <i/>
      <sz val="10"/>
      <color rgb="FF3F4043"/>
      <name val="Abel"/>
    </font>
    <font>
      <b/>
      <sz val="10"/>
      <name val="Abel"/>
    </font>
    <font>
      <b/>
      <sz val="10"/>
      <name val="Arial"/>
      <family val="2"/>
    </font>
    <font>
      <sz val="10"/>
      <color rgb="FF3F4043"/>
      <name val="Arial"/>
      <family val="2"/>
    </font>
    <font>
      <b/>
      <sz val="10"/>
      <color rgb="FF3F404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rgb="FFF4A780"/>
      </left>
      <right style="thin">
        <color rgb="FFF4A780"/>
      </right>
      <top style="thin">
        <color rgb="FFF4A780"/>
      </top>
      <bottom style="thin">
        <color rgb="FFF4A7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9" fillId="0" borderId="0"/>
    <xf numFmtId="0" fontId="10" fillId="0" borderId="0"/>
    <xf numFmtId="0" fontId="8" fillId="0" borderId="0"/>
    <xf numFmtId="0" fontId="8" fillId="0" borderId="0"/>
    <xf numFmtId="0" fontId="7" fillId="0" borderId="0"/>
    <xf numFmtId="0" fontId="6" fillId="0" borderId="0"/>
    <xf numFmtId="0" fontId="11" fillId="0" borderId="1">
      <alignment horizontal="left" vertical="center"/>
    </xf>
    <xf numFmtId="0" fontId="5" fillId="0" borderId="0"/>
    <xf numFmtId="0" fontId="4" fillId="0" borderId="0"/>
    <xf numFmtId="0" fontId="8" fillId="0" borderId="0"/>
    <xf numFmtId="44" fontId="8" fillId="0" borderId="0" applyFont="0" applyFill="0" applyBorder="0" applyAlignment="0" applyProtection="0"/>
    <xf numFmtId="0" fontId="4" fillId="0" borderId="0"/>
    <xf numFmtId="43" fontId="8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49" fontId="12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" fillId="0" borderId="0"/>
  </cellStyleXfs>
  <cellXfs count="51">
    <xf numFmtId="0" fontId="0" fillId="0" borderId="0" xfId="0"/>
    <xf numFmtId="0" fontId="13" fillId="0" borderId="0" xfId="0" applyFont="1"/>
    <xf numFmtId="44" fontId="13" fillId="0" borderId="0" xfId="0" applyNumberFormat="1" applyFont="1"/>
    <xf numFmtId="0" fontId="14" fillId="0" borderId="0" xfId="0" applyFont="1"/>
    <xf numFmtId="0" fontId="15" fillId="0" borderId="0" xfId="0" applyFont="1"/>
    <xf numFmtId="44" fontId="15" fillId="0" borderId="0" xfId="0" applyNumberFormat="1" applyFont="1"/>
    <xf numFmtId="0" fontId="14" fillId="0" borderId="0" xfId="0" applyFont="1" applyAlignment="1">
      <alignment horizontal="left" indent="1"/>
    </xf>
    <xf numFmtId="0" fontId="13" fillId="0" borderId="0" xfId="0" applyFont="1" applyAlignment="1">
      <alignment horizontal="left" indent="1"/>
    </xf>
    <xf numFmtId="14" fontId="13" fillId="0" borderId="0" xfId="0" applyNumberFormat="1" applyFont="1" applyAlignment="1">
      <alignment horizontal="left" indent="1"/>
    </xf>
    <xf numFmtId="0" fontId="16" fillId="0" borderId="0" xfId="23" applyFont="1" applyAlignment="1">
      <alignment horizontal="left" vertical="center"/>
    </xf>
    <xf numFmtId="0" fontId="17" fillId="0" borderId="0" xfId="23" applyFont="1" applyAlignment="1">
      <alignment horizontal="center" vertical="center"/>
    </xf>
    <xf numFmtId="2" fontId="18" fillId="0" borderId="0" xfId="23" applyNumberFormat="1" applyFont="1" applyAlignment="1">
      <alignment horizontal="center" vertical="center"/>
    </xf>
    <xf numFmtId="0" fontId="18" fillId="0" borderId="0" xfId="23" applyFont="1" applyAlignment="1">
      <alignment horizontal="center" vertical="center"/>
    </xf>
    <xf numFmtId="0" fontId="19" fillId="0" borderId="0" xfId="23" applyFont="1" applyBorder="1" applyAlignment="1" applyProtection="1">
      <alignment horizontal="left" vertical="top" wrapText="1"/>
      <protection locked="0"/>
    </xf>
    <xf numFmtId="0" fontId="20" fillId="0" borderId="0" xfId="0" applyFont="1"/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Alignment="1">
      <alignment wrapText="1"/>
    </xf>
    <xf numFmtId="0" fontId="14" fillId="0" borderId="0" xfId="0" quotePrefix="1" applyFont="1"/>
    <xf numFmtId="49" fontId="13" fillId="0" borderId="0" xfId="0" applyNumberFormat="1" applyFont="1"/>
    <xf numFmtId="0" fontId="16" fillId="0" borderId="0" xfId="23" applyFont="1" applyAlignment="1" applyProtection="1">
      <alignment horizontal="left" vertical="center"/>
      <protection locked="0"/>
    </xf>
    <xf numFmtId="0" fontId="17" fillId="0" borderId="0" xfId="23" applyFont="1" applyAlignment="1" applyProtection="1">
      <alignment horizontal="center" vertical="center"/>
      <protection locked="0"/>
    </xf>
    <xf numFmtId="2" fontId="18" fillId="0" borderId="0" xfId="23" applyNumberFormat="1" applyFont="1" applyAlignment="1" applyProtection="1">
      <alignment horizontal="center" vertical="center"/>
      <protection locked="0"/>
    </xf>
    <xf numFmtId="2" fontId="18" fillId="2" borderId="0" xfId="23" applyNumberFormat="1" applyFont="1" applyFill="1" applyAlignment="1" applyProtection="1">
      <alignment horizontal="center" vertical="center"/>
      <protection locked="0"/>
    </xf>
    <xf numFmtId="0" fontId="20" fillId="0" borderId="0" xfId="0" quotePrefix="1" applyFont="1"/>
    <xf numFmtId="0" fontId="18" fillId="0" borderId="0" xfId="23" applyFont="1" applyAlignment="1" applyProtection="1">
      <alignment horizontal="left" vertical="center"/>
      <protection locked="0"/>
    </xf>
    <xf numFmtId="0" fontId="18" fillId="2" borderId="0" xfId="23" applyFont="1" applyFill="1" applyAlignment="1" applyProtection="1">
      <alignment horizontal="left" vertical="center"/>
      <protection locked="0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3" fillId="0" borderId="0" xfId="0" applyNumberFormat="1" applyFont="1"/>
    <xf numFmtId="0" fontId="8" fillId="0" borderId="0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/>
    <xf numFmtId="0" fontId="22" fillId="0" borderId="2" xfId="23" applyFont="1" applyBorder="1" applyAlignment="1">
      <alignment horizontal="left" vertical="center"/>
    </xf>
    <xf numFmtId="0" fontId="22" fillId="0" borderId="3" xfId="23" applyFont="1" applyBorder="1" applyAlignment="1">
      <alignment horizontal="left" vertical="center"/>
    </xf>
    <xf numFmtId="0" fontId="22" fillId="0" borderId="4" xfId="23" applyFont="1" applyBorder="1" applyAlignment="1">
      <alignment horizontal="left" vertical="center"/>
    </xf>
    <xf numFmtId="0" fontId="21" fillId="0" borderId="5" xfId="0" applyFont="1" applyBorder="1"/>
    <xf numFmtId="0" fontId="23" fillId="0" borderId="2" xfId="23" applyFont="1" applyFill="1" applyBorder="1" applyAlignment="1">
      <alignment horizontal="center" vertical="center"/>
    </xf>
    <xf numFmtId="0" fontId="8" fillId="0" borderId="6" xfId="0" applyFont="1" applyBorder="1"/>
    <xf numFmtId="0" fontId="8" fillId="0" borderId="7" xfId="0" applyFont="1" applyBorder="1"/>
    <xf numFmtId="0" fontId="8" fillId="0" borderId="8" xfId="0" applyFont="1" applyBorder="1"/>
    <xf numFmtId="0" fontId="23" fillId="0" borderId="2" xfId="23" applyFont="1" applyBorder="1" applyAlignment="1">
      <alignment horizontal="left" vertical="center"/>
    </xf>
    <xf numFmtId="0" fontId="23" fillId="0" borderId="2" xfId="23" applyFont="1" applyBorder="1" applyAlignment="1">
      <alignment horizontal="center" vertical="center"/>
    </xf>
    <xf numFmtId="0" fontId="22" fillId="0" borderId="6" xfId="23" applyFont="1" applyBorder="1" applyAlignment="1">
      <alignment horizontal="left" vertical="center"/>
    </xf>
    <xf numFmtId="0" fontId="22" fillId="0" borderId="7" xfId="23" applyFont="1" applyBorder="1" applyAlignment="1">
      <alignment horizontal="left" vertical="center"/>
    </xf>
    <xf numFmtId="0" fontId="22" fillId="0" borderId="8" xfId="23" applyFont="1" applyBorder="1" applyAlignment="1">
      <alignment horizontal="left" vertical="center"/>
    </xf>
    <xf numFmtId="0" fontId="22" fillId="0" borderId="0" xfId="23" applyFont="1" applyBorder="1" applyAlignment="1">
      <alignment horizontal="left" vertical="center"/>
    </xf>
    <xf numFmtId="0" fontId="22" fillId="0" borderId="9" xfId="23" applyFont="1" applyBorder="1" applyAlignment="1">
      <alignment horizontal="left" vertical="center"/>
    </xf>
    <xf numFmtId="0" fontId="22" fillId="0" borderId="10" xfId="23" applyFont="1" applyBorder="1" applyAlignment="1">
      <alignment horizontal="left" vertical="center"/>
    </xf>
    <xf numFmtId="0" fontId="23" fillId="0" borderId="3" xfId="23" applyFont="1" applyFill="1" applyBorder="1" applyAlignment="1">
      <alignment horizontal="center" vertical="center"/>
    </xf>
  </cellXfs>
  <cellStyles count="24">
    <cellStyle name="Euro" xfId="1"/>
    <cellStyle name="Euro 2" xfId="2"/>
    <cellStyle name="Flashing" xfId="10"/>
    <cellStyle name="Milliers 2" xfId="16"/>
    <cellStyle name="Monétaire 2" xfId="3"/>
    <cellStyle name="Monétaire 3" xfId="14"/>
    <cellStyle name="Normal" xfId="0" builtinId="0"/>
    <cellStyle name="Normal 2" xfId="4"/>
    <cellStyle name="Normal 2 2" xfId="7"/>
    <cellStyle name="Normal 3" xfId="5"/>
    <cellStyle name="Normal 3 2" xfId="8"/>
    <cellStyle name="Normal 3 2 2" xfId="17"/>
    <cellStyle name="Normal 3 2 3" xfId="20"/>
    <cellStyle name="Normal 3 3" xfId="15"/>
    <cellStyle name="Normal 3 4" xfId="19"/>
    <cellStyle name="Normal 4" xfId="6"/>
    <cellStyle name="Normal 5" xfId="9"/>
    <cellStyle name="Normal 5 2" xfId="13"/>
    <cellStyle name="Normal 5 3" xfId="22"/>
    <cellStyle name="Normal 6" xfId="11"/>
    <cellStyle name="Normal 7" xfId="12"/>
    <cellStyle name="Normal 8" xfId="18"/>
    <cellStyle name="Normal 9" xfId="23"/>
    <cellStyle name="Tableau MB" xfId="21"/>
  </cellStyles>
  <dxfs count="108"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numFmt numFmtId="0" formatCode="General"/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numFmt numFmtId="0" formatCode="General"/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Open Sans Condensed"/>
        <scheme val="none"/>
      </font>
      <alignment horizontal="left" vertical="center" textRotation="0" wrapText="0" indent="0" justifyLastLine="0" shrinkToFit="0" readingOrder="0"/>
      <protection locked="0" hidden="0"/>
    </dxf>
    <dxf>
      <fill>
        <patternFill patternType="none">
          <bgColor auto="1"/>
        </patternFill>
      </fill>
    </dxf>
    <dxf>
      <font>
        <b/>
        <i val="0"/>
      </font>
    </dxf>
    <dxf>
      <font>
        <color theme="0"/>
      </font>
      <fill>
        <patternFill>
          <bgColor rgb="FFEE5511"/>
        </patternFill>
      </fill>
    </dxf>
    <dxf>
      <font>
        <color theme="0"/>
      </font>
      <fill>
        <patternFill>
          <bgColor rgb="FFEE551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bgColor auto="1"/>
        </patternFill>
      </fill>
    </dxf>
    <dxf>
      <font>
        <b/>
        <i val="0"/>
      </font>
    </dxf>
    <dxf>
      <font>
        <color theme="0"/>
      </font>
      <fill>
        <patternFill>
          <bgColor rgb="FFEE5511"/>
        </patternFill>
      </fill>
    </dxf>
    <dxf>
      <font>
        <color theme="0"/>
      </font>
      <fill>
        <patternFill>
          <bgColor rgb="FFEE5511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EE5511"/>
        </patternFill>
      </fill>
    </dxf>
    <dxf>
      <font>
        <color theme="0"/>
      </font>
      <fill>
        <patternFill>
          <bgColor rgb="FFEE5511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EE5511"/>
        </patternFill>
      </fill>
    </dxf>
    <dxf>
      <font>
        <color theme="0"/>
      </font>
      <fill>
        <patternFill>
          <bgColor rgb="FFEE5511"/>
        </patternFill>
      </fill>
    </dxf>
    <dxf>
      <font>
        <color theme="0"/>
      </font>
      <fill>
        <patternFill>
          <bgColor rgb="FFEE5511"/>
        </patternFill>
      </fill>
    </dxf>
    <dxf>
      <font>
        <color theme="0"/>
      </font>
      <fill>
        <patternFill>
          <bgColor rgb="FFEE5511"/>
        </patternFill>
      </fill>
    </dxf>
    <dxf>
      <fill>
        <patternFill>
          <bgColor rgb="FFEAEAEA"/>
        </patternFill>
      </fill>
    </dxf>
    <dxf>
      <fill>
        <patternFill>
          <bgColor rgb="FFF2F2F2"/>
        </patternFill>
      </fill>
    </dxf>
    <dxf>
      <font>
        <color theme="0"/>
      </font>
      <fill>
        <patternFill>
          <bgColor rgb="FFEE5511"/>
        </patternFill>
      </fill>
    </dxf>
    <dxf>
      <border>
        <left style="hair">
          <color auto="1"/>
        </left>
        <right style="hair">
          <color auto="1"/>
        </right>
        <bottom style="hair">
          <color auto="1"/>
        </bottom>
        <vertical style="hair">
          <color auto="1"/>
        </vertical>
      </border>
    </dxf>
    <dxf>
      <fill>
        <patternFill>
          <bgColor rgb="FFF7F7FF"/>
        </patternFill>
      </fill>
    </dxf>
    <dxf>
      <font>
        <b/>
        <i val="0"/>
        <color theme="0"/>
      </font>
      <fill>
        <patternFill>
          <bgColor rgb="FFEE5511"/>
        </patternFill>
      </fill>
      <border>
        <bottom style="hair">
          <color rgb="FF403F43"/>
        </bottom>
      </border>
    </dxf>
    <dxf>
      <border>
        <left style="hair">
          <color rgb="FF403F43"/>
        </left>
        <right style="hair">
          <color rgb="FF403F43"/>
        </right>
        <top style="hair">
          <color rgb="FF403F43"/>
        </top>
        <bottom style="hair">
          <color rgb="FF403F43"/>
        </bottom>
        <vertical style="hair">
          <color rgb="FF403F43"/>
        </vertical>
      </border>
    </dxf>
  </dxfs>
  <tableStyles count="7" defaultTableStyle="MB Conception" defaultPivotStyle="PivotStyleLight16">
    <tableStyle name="MB Conception" pivot="0" count="3">
      <tableStyleElement type="wholeTable" dxfId="107"/>
      <tableStyleElement type="headerRow" dxfId="106"/>
      <tableStyleElement type="secondRowStripe" dxfId="105"/>
    </tableStyle>
    <tableStyle name="MB Conception 2" pivot="0" count="4">
      <tableStyleElement type="wholeTable" dxfId="104"/>
      <tableStyleElement type="headerRow" dxfId="103"/>
      <tableStyleElement type="firstRowStripe" dxfId="102"/>
      <tableStyleElement type="secondRowStripe" dxfId="101"/>
    </tableStyle>
    <tableStyle name="OB1" pivot="0" count="2">
      <tableStyleElement type="headerRow" dxfId="100"/>
      <tableStyleElement type="firstColumn" dxfId="99"/>
    </tableStyle>
    <tableStyle name="OB1 2" pivot="0" count="3">
      <tableStyleElement type="headerRow" dxfId="98"/>
      <tableStyleElement type="firstColumn" dxfId="97"/>
      <tableStyleElement type="secondRowStripe" size="3" dxfId="96"/>
    </tableStyle>
    <tableStyle name="OB3" pivot="0" count="4">
      <tableStyleElement type="headerRow" dxfId="95"/>
      <tableStyleElement type="firstColumn" dxfId="94"/>
      <tableStyleElement type="firstRowStripe" size="3"/>
      <tableStyleElement type="secondRowStripe" size="3" dxfId="93"/>
    </tableStyle>
    <tableStyle name="OB3 2" pivot="0" count="4">
      <tableStyleElement type="headerRow" dxfId="92"/>
      <tableStyleElement type="firstColumn" dxfId="91"/>
      <tableStyleElement type="firstRowStripe" size="3" dxfId="90"/>
      <tableStyleElement type="secondRowStripe" size="3" dxfId="89"/>
    </tableStyle>
    <tableStyle name="OB3 2 2" pivot="0" count="5">
      <tableStyleElement type="wholeTable" dxfId="88"/>
      <tableStyleElement type="headerRow" dxfId="87"/>
      <tableStyleElement type="firstColumn" dxfId="86"/>
      <tableStyleElement type="firstRowStripe" size="3" dxfId="85"/>
      <tableStyleElement type="secondRowStripe" size="3" dxfId="84"/>
    </tableStyle>
  </tableStyles>
  <colors>
    <mruColors>
      <color rgb="FFEE5511"/>
      <color rgb="FFFCFCFC"/>
      <color rgb="FFFAFAFA"/>
      <color rgb="FFF5F5F5"/>
      <color rgb="FFFFFFFF"/>
      <color rgb="FF403F43"/>
      <color rgb="FF3366FF"/>
      <color rgb="FFFF99CC"/>
      <color rgb="FFFF808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36" name="Menuiseries" displayName="Menuiseries" ref="A1:Y36" headerRowDxfId="83" dataDxfId="82" totalsRowDxfId="81">
  <autoFilter ref="A1:Y36"/>
  <tableColumns count="25">
    <tableColumn id="1" name="Rep" totalsRowLabel="Total" dataDxfId="80" totalsRowDxfId="79"/>
    <tableColumn id="2" name="Larg." dataDxfId="78" totalsRowDxfId="77"/>
    <tableColumn id="3" name="Haut." dataDxfId="76" totalsRowDxfId="75"/>
    <tableColumn id="21" name="Surface" dataDxfId="74" totalsRowDxfId="73" dataCellStyle="Normal 9">
      <calculatedColumnFormula>IF(Menuiseries[[#This Row],[N.H.]]="Oui",Menuiseries[[#This Row],[Larg.]]*Menuiseries[[#This Row],[Haut.]],IF(Menuiseries[[#This Row],[N.H.]]="",Menuiseries[[#This Row],[Larg.]]*Menuiseries[[#This Row],[Haut.]],""))</calculatedColumnFormula>
    </tableColumn>
    <tableColumn id="22" name="N.H." dataDxfId="72" totalsRowDxfId="71" dataCellStyle="Normal 9"/>
    <tableColumn id="4" name="All." dataDxfId="70">
      <calculatedColumnFormula>IF(Menuiseries[[#This Row],[Haut.]]="","",2.15-Menuiseries[[#This Row],[Haut.]])</calculatedColumnFormula>
    </tableColumn>
    <tableColumn id="19" name="Orientation" dataDxfId="69" totalsRowDxfId="68"/>
    <tableColumn id="20" name="Embrasure" dataDxfId="67" totalsRowDxfId="66"/>
    <tableColumn id="25" name="L. embras." dataDxfId="65" totalsRowDxfId="64" dataCellStyle="Normal 9">
      <calculatedColumnFormula>IF(Menuiseries[[#This Row],[Embrasure]]="Oui",Menuiseries[[#This Row],[Larg.]]+2*Menuiseries[[#This Row],[Haut.]],"")</calculatedColumnFormula>
    </tableColumn>
    <tableColumn id="5" name="Famille" dataDxfId="63" totalsRowDxfId="62"/>
    <tableColumn id="6" name="Dormant" dataDxfId="61" totalsRowDxfId="60"/>
    <tableColumn id="7" name="Couleur" dataDxfId="59">
      <calculatedColumnFormula>IF(Menuiseries[[#This Row],[Couleur int.]]="","",IF(Menuiseries[[#This Row],[Couleur ext.]]=Menuiseries[[#This Row],[Couleur int.]],"Monocolore","Bicolore"))</calculatedColumnFormula>
    </tableColumn>
    <tableColumn id="8" name="Couleur int." dataDxfId="58" totalsRowDxfId="57"/>
    <tableColumn id="9" name="Couleur ext." dataDxfId="56" totalsRowDxfId="55"/>
    <tableColumn id="10" name="Vitrage" dataDxfId="54" totalsRowDxfId="53"/>
    <tableColumn id="11" name="Fermeture" dataDxfId="52" totalsRowDxfId="51"/>
    <tableColumn id="23" name="Bandeaux int." dataDxfId="50" totalsRowDxfId="49" dataCellStyle="Normal 9">
      <calculatedColumnFormula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calculatedColumnFormula>
    </tableColumn>
    <tableColumn id="24" name="Tableaux enduit" dataDxfId="48" totalsRowDxfId="47" dataCellStyle="Normal 9">
      <calculatedColumnFormula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calculatedColumnFormula>
    </tableColumn>
    <tableColumn id="12" name="Coffre" dataDxfId="46" totalsRowDxfId="45"/>
    <tableColumn id="13" name="Moteur" dataDxfId="44" totalsRowDxfId="43"/>
    <tableColumn id="14" name="Commande" dataDxfId="42" totalsRowDxfId="41"/>
    <tableColumn id="15" name="Tablier" dataDxfId="40" totalsRowDxfId="39"/>
    <tableColumn id="16" name="Couleur tablier" dataDxfId="38" totalsRowDxfId="37"/>
    <tableColumn id="17" name="Couleur coulisses" dataDxfId="36" totalsRowDxfId="35"/>
    <tableColumn id="18" name="Ventilation" totalsRowFunction="count" dataDxfId="34" totalsRowDxfId="33"/>
  </tableColumns>
  <tableStyleInfo name="MB Conception" showFirstColumn="0" showLastColumn="0" showRowStripes="1" showColumnStripes="0"/>
</table>
</file>

<file path=xl/tables/table2.xml><?xml version="1.0" encoding="utf-8"?>
<table xmlns="http://schemas.openxmlformats.org/spreadsheetml/2006/main" id="37" name="menuiseriesob1" displayName="menuiseriesob1" ref="A2:N62" totalsRowShown="0" headerRowDxfId="32" dataDxfId="31">
  <autoFilter ref="A2:N62"/>
  <tableColumns count="14">
    <tableColumn id="1" name="Hauteur" dataDxfId="30"/>
    <tableColumn id="2" name="Dormant" dataDxfId="29"/>
    <tableColumn id="3" name="410" dataDxfId="28"/>
    <tableColumn id="4" name="500" dataDxfId="27"/>
    <tableColumn id="5" name="600" dataDxfId="26"/>
    <tableColumn id="6" name="700" dataDxfId="25"/>
    <tableColumn id="7" name="800" dataDxfId="24"/>
    <tableColumn id="8" name="900" dataDxfId="23"/>
    <tableColumn id="9" name="1000" dataDxfId="22"/>
    <tableColumn id="10" name="1100" dataDxfId="21"/>
    <tableColumn id="11" name="1200" dataDxfId="20"/>
    <tableColumn id="12" name="1300" dataDxfId="19"/>
    <tableColumn id="13" name="1400" dataDxfId="18"/>
    <tableColumn id="14" name="1500" dataDxfId="17"/>
  </tableColumns>
  <tableStyleInfo name="OB3 2 2" showFirstColumn="0" showLastColumn="0" showRowStripes="1" showColumnStripes="0"/>
</table>
</file>

<file path=xl/tables/table3.xml><?xml version="1.0" encoding="utf-8"?>
<table xmlns="http://schemas.openxmlformats.org/spreadsheetml/2006/main" id="38" name="menuiseriesob2" displayName="menuiseriesob2" ref="A65:O125" totalsRowShown="0" headerRowDxfId="16" dataDxfId="15">
  <autoFilter ref="A65:O125"/>
  <tableColumns count="15">
    <tableColumn id="1" name="Hauteur" dataDxfId="14"/>
    <tableColumn id="2" name="Dormant" dataDxfId="13"/>
    <tableColumn id="3" name="800" dataDxfId="12"/>
    <tableColumn id="4" name="900" dataDxfId="11"/>
    <tableColumn id="5" name="1000" dataDxfId="10"/>
    <tableColumn id="6" name="1100" dataDxfId="9"/>
    <tableColumn id="7" name="1200" dataDxfId="8"/>
    <tableColumn id="8" name="1300" dataDxfId="7"/>
    <tableColumn id="9" name="1400" dataDxfId="6"/>
    <tableColumn id="10" name="1500" dataDxfId="5"/>
    <tableColumn id="11" name="1600" dataDxfId="4"/>
    <tableColumn id="12" name="1700" dataDxfId="3"/>
    <tableColumn id="13" name="1800" dataDxfId="2"/>
    <tableColumn id="14" name="1900" dataDxfId="1"/>
    <tableColumn id="15" name="2000" dataDxfId="0"/>
  </tableColumns>
  <tableStyleInfo name="OB3 2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53"/>
  <sheetViews>
    <sheetView zoomScale="80" zoomScaleNormal="80" workbookViewId="0"/>
  </sheetViews>
  <sheetFormatPr baseColWidth="10" defaultRowHeight="15" x14ac:dyDescent="0.3"/>
  <cols>
    <col min="1" max="1" width="24.5703125" style="3" bestFit="1" customWidth="1"/>
    <col min="2" max="5" width="15.7109375" style="1" customWidth="1"/>
    <col min="6" max="6" width="11.42578125" style="1"/>
    <col min="7" max="7" width="27.28515625" style="1" bestFit="1" customWidth="1"/>
    <col min="8" max="8" width="18.5703125" style="1" bestFit="1" customWidth="1"/>
    <col min="9" max="9" width="18.5703125" style="1" customWidth="1"/>
    <col min="10" max="10" width="20.140625" style="1" bestFit="1" customWidth="1"/>
    <col min="11" max="11" width="27.28515625" style="1" customWidth="1"/>
    <col min="12" max="12" width="21.5703125" style="1" bestFit="1" customWidth="1"/>
    <col min="13" max="13" width="24.140625" style="1" bestFit="1" customWidth="1"/>
    <col min="14" max="14" width="39" style="1" bestFit="1" customWidth="1"/>
    <col min="15" max="16384" width="11.42578125" style="1"/>
  </cols>
  <sheetData>
    <row r="1" spans="2:14" s="3" customFormat="1" x14ac:dyDescent="0.3">
      <c r="G1" s="3" t="s">
        <v>233</v>
      </c>
    </row>
    <row r="2" spans="2:14" x14ac:dyDescent="0.3">
      <c r="B2" s="2"/>
      <c r="C2" s="2"/>
      <c r="D2" s="2"/>
      <c r="E2" s="2"/>
    </row>
    <row r="3" spans="2:14" x14ac:dyDescent="0.3">
      <c r="B3" s="2"/>
      <c r="C3" s="2"/>
      <c r="D3" s="2"/>
      <c r="E3" s="2"/>
    </row>
    <row r="4" spans="2:14" x14ac:dyDescent="0.3">
      <c r="B4" s="2"/>
      <c r="C4" s="2"/>
      <c r="D4" s="2"/>
      <c r="E4" s="2"/>
      <c r="G4" s="14" t="s">
        <v>26</v>
      </c>
      <c r="H4" s="14" t="s">
        <v>32</v>
      </c>
      <c r="I4" s="14" t="s">
        <v>33</v>
      </c>
      <c r="J4" s="14" t="s">
        <v>229</v>
      </c>
      <c r="K4" s="14"/>
      <c r="L4" s="15" t="s">
        <v>127</v>
      </c>
      <c r="M4" s="14" t="s">
        <v>79</v>
      </c>
      <c r="N4" s="14" t="s">
        <v>80</v>
      </c>
    </row>
    <row r="5" spans="2:14" x14ac:dyDescent="0.3">
      <c r="B5" s="2"/>
      <c r="C5" s="2"/>
      <c r="D5" s="2"/>
      <c r="E5" s="2"/>
      <c r="G5" s="1" t="s">
        <v>94</v>
      </c>
      <c r="H5" s="1">
        <v>10</v>
      </c>
      <c r="I5" s="1" t="e">
        <f>IF(J5=0,#N/A,J5*100/$J$13)</f>
        <v>#N/A</v>
      </c>
      <c r="J5" s="1">
        <f>SUMIF(Menuiseries[Orientation],PROGRAMME!G5,Menuiseries[Surface])</f>
        <v>0</v>
      </c>
      <c r="L5" s="16" t="s">
        <v>128</v>
      </c>
      <c r="M5" s="1" t="s">
        <v>150</v>
      </c>
      <c r="N5" s="24" t="s">
        <v>27</v>
      </c>
    </row>
    <row r="6" spans="2:14" x14ac:dyDescent="0.3">
      <c r="B6" s="2"/>
      <c r="C6" s="2"/>
      <c r="D6" s="2"/>
      <c r="E6" s="2"/>
      <c r="G6" s="1" t="s">
        <v>95</v>
      </c>
      <c r="H6" s="1" t="e">
        <v>#N/A</v>
      </c>
      <c r="I6" s="1" t="e">
        <f t="shared" ref="I6:I12" si="0">IF(J6=0,#N/A,J6*100/$J$13)</f>
        <v>#N/A</v>
      </c>
      <c r="J6" s="1">
        <f>SUMIF(Menuiseries[Orientation],PROGRAMME!G6,Menuiseries[Surface])</f>
        <v>0</v>
      </c>
      <c r="L6" s="16" t="s">
        <v>129</v>
      </c>
      <c r="M6" s="1" t="s">
        <v>151</v>
      </c>
      <c r="N6" s="1" t="s">
        <v>170</v>
      </c>
    </row>
    <row r="7" spans="2:14" x14ac:dyDescent="0.3">
      <c r="B7" s="2"/>
      <c r="C7" s="2"/>
      <c r="D7" s="2"/>
      <c r="E7" s="2"/>
      <c r="G7" s="1" t="s">
        <v>96</v>
      </c>
      <c r="H7" s="1">
        <v>15</v>
      </c>
      <c r="I7" s="1" t="e">
        <f t="shared" si="0"/>
        <v>#N/A</v>
      </c>
      <c r="J7" s="1">
        <f>SUMIF(Menuiseries[Orientation],PROGRAMME!G7,Menuiseries[Surface])</f>
        <v>0</v>
      </c>
      <c r="L7" s="16"/>
      <c r="M7" s="1" t="s">
        <v>152</v>
      </c>
      <c r="N7" s="1" t="s">
        <v>192</v>
      </c>
    </row>
    <row r="8" spans="2:14" x14ac:dyDescent="0.3">
      <c r="B8" s="2"/>
      <c r="C8" s="2"/>
      <c r="D8" s="2"/>
      <c r="E8" s="2"/>
      <c r="G8" s="1" t="s">
        <v>97</v>
      </c>
      <c r="H8" s="1" t="e">
        <v>#N/A</v>
      </c>
      <c r="I8" s="1" t="e">
        <f t="shared" si="0"/>
        <v>#N/A</v>
      </c>
      <c r="J8" s="1">
        <f>SUMIF(Menuiseries[Orientation],PROGRAMME!G8,Menuiseries[Surface])</f>
        <v>0</v>
      </c>
      <c r="L8" s="15" t="s">
        <v>75</v>
      </c>
      <c r="M8" s="1" t="s">
        <v>153</v>
      </c>
      <c r="N8" s="1" t="s">
        <v>171</v>
      </c>
    </row>
    <row r="9" spans="2:14" x14ac:dyDescent="0.3">
      <c r="B9" s="2"/>
      <c r="C9" s="2"/>
      <c r="D9" s="2"/>
      <c r="E9" s="2"/>
      <c r="G9" s="1" t="s">
        <v>98</v>
      </c>
      <c r="H9" s="1">
        <v>60</v>
      </c>
      <c r="I9" s="1" t="e">
        <f t="shared" si="0"/>
        <v>#N/A</v>
      </c>
      <c r="J9" s="1">
        <f>SUMIF(Menuiseries[Orientation],PROGRAMME!G9,Menuiseries[Surface])</f>
        <v>0</v>
      </c>
      <c r="L9" s="16" t="s">
        <v>193</v>
      </c>
      <c r="M9" s="1" t="s">
        <v>154</v>
      </c>
      <c r="N9" s="1" t="s">
        <v>28</v>
      </c>
    </row>
    <row r="10" spans="2:14" x14ac:dyDescent="0.3">
      <c r="B10" s="2"/>
      <c r="C10" s="2"/>
      <c r="D10" s="2"/>
      <c r="E10" s="2"/>
      <c r="G10" s="1" t="s">
        <v>99</v>
      </c>
      <c r="H10" s="1" t="e">
        <v>#N/A</v>
      </c>
      <c r="I10" s="1" t="e">
        <f t="shared" si="0"/>
        <v>#N/A</v>
      </c>
      <c r="J10" s="1">
        <f>SUMIF(Menuiseries[Orientation],PROGRAMME!G10,Menuiseries[Surface])</f>
        <v>0</v>
      </c>
      <c r="L10" s="16" t="s">
        <v>194</v>
      </c>
      <c r="M10" s="1" t="s">
        <v>155</v>
      </c>
      <c r="N10" s="1" t="s">
        <v>172</v>
      </c>
    </row>
    <row r="11" spans="2:14" x14ac:dyDescent="0.3">
      <c r="B11" s="2"/>
      <c r="C11" s="2"/>
      <c r="D11" s="2"/>
      <c r="E11" s="2"/>
      <c r="G11" s="1" t="s">
        <v>100</v>
      </c>
      <c r="H11" s="1">
        <v>15</v>
      </c>
      <c r="I11" s="1" t="e">
        <f t="shared" si="0"/>
        <v>#N/A</v>
      </c>
      <c r="J11" s="1">
        <f>SUMIF(Menuiseries[Orientation],PROGRAMME!G11,Menuiseries[Surface])</f>
        <v>0</v>
      </c>
      <c r="L11" s="16" t="s">
        <v>195</v>
      </c>
      <c r="N11" s="1" t="s">
        <v>173</v>
      </c>
    </row>
    <row r="12" spans="2:14" x14ac:dyDescent="0.3">
      <c r="B12" s="2"/>
      <c r="C12" s="2"/>
      <c r="D12" s="2"/>
      <c r="E12" s="2"/>
      <c r="G12" s="1" t="s">
        <v>101</v>
      </c>
      <c r="H12" s="1" t="e">
        <v>#N/A</v>
      </c>
      <c r="I12" s="1" t="e">
        <f t="shared" si="0"/>
        <v>#N/A</v>
      </c>
      <c r="J12" s="1">
        <f>SUMIF(Menuiseries[Orientation],PROGRAMME!G12,Menuiseries[Surface])</f>
        <v>0</v>
      </c>
      <c r="L12" s="16" t="s">
        <v>196</v>
      </c>
      <c r="M12" s="14" t="s">
        <v>156</v>
      </c>
    </row>
    <row r="13" spans="2:14" x14ac:dyDescent="0.3">
      <c r="B13" s="2"/>
      <c r="C13" s="2"/>
      <c r="D13" s="2"/>
      <c r="E13" s="2"/>
      <c r="G13" s="1" t="s">
        <v>34</v>
      </c>
      <c r="J13" s="1">
        <f>SUM(J5:J12)</f>
        <v>0</v>
      </c>
      <c r="L13" s="16" t="s">
        <v>197</v>
      </c>
      <c r="M13" s="1" t="s">
        <v>129</v>
      </c>
      <c r="N13" s="14" t="s">
        <v>81</v>
      </c>
    </row>
    <row r="14" spans="2:14" x14ac:dyDescent="0.3">
      <c r="B14" s="2"/>
      <c r="C14" s="2"/>
      <c r="D14" s="2"/>
      <c r="E14" s="2"/>
      <c r="K14" s="14" t="s">
        <v>209</v>
      </c>
      <c r="L14" s="16" t="s">
        <v>198</v>
      </c>
      <c r="M14" s="1" t="s">
        <v>157</v>
      </c>
      <c r="N14" s="1" t="s">
        <v>174</v>
      </c>
    </row>
    <row r="15" spans="2:14" x14ac:dyDescent="0.3">
      <c r="B15" s="2"/>
      <c r="C15" s="2"/>
      <c r="D15" s="2"/>
      <c r="E15" s="2"/>
      <c r="G15" s="14" t="s">
        <v>74</v>
      </c>
      <c r="H15" s="14" t="s">
        <v>208</v>
      </c>
      <c r="J15" s="14"/>
      <c r="K15" s="19" t="s">
        <v>210</v>
      </c>
      <c r="L15" s="16" t="s">
        <v>199</v>
      </c>
      <c r="M15" s="1" t="s">
        <v>158</v>
      </c>
      <c r="N15" s="1" t="s">
        <v>175</v>
      </c>
    </row>
    <row r="16" spans="2:14" x14ac:dyDescent="0.3">
      <c r="B16" s="2"/>
      <c r="C16" s="2"/>
      <c r="D16" s="2"/>
      <c r="E16" s="2"/>
      <c r="G16" s="19" t="s">
        <v>102</v>
      </c>
      <c r="H16" s="19" t="s">
        <v>202</v>
      </c>
      <c r="J16" s="19"/>
      <c r="K16" s="19" t="s">
        <v>211</v>
      </c>
      <c r="L16" s="16" t="s">
        <v>200</v>
      </c>
      <c r="M16" s="1" t="s">
        <v>159</v>
      </c>
      <c r="N16" s="1" t="s">
        <v>176</v>
      </c>
    </row>
    <row r="17" spans="2:14" x14ac:dyDescent="0.3">
      <c r="B17" s="2"/>
      <c r="C17" s="2"/>
      <c r="D17" s="2"/>
      <c r="E17" s="2"/>
      <c r="G17" s="19" t="s">
        <v>103</v>
      </c>
      <c r="H17" s="19" t="s">
        <v>202</v>
      </c>
      <c r="J17" s="19"/>
      <c r="K17" s="19" t="s">
        <v>210</v>
      </c>
      <c r="M17" s="1" t="s">
        <v>160</v>
      </c>
      <c r="N17" s="1" t="s">
        <v>177</v>
      </c>
    </row>
    <row r="18" spans="2:14" x14ac:dyDescent="0.3">
      <c r="B18" s="2"/>
      <c r="C18" s="2"/>
      <c r="D18" s="2"/>
      <c r="E18" s="2"/>
      <c r="G18" s="19" t="s">
        <v>104</v>
      </c>
      <c r="H18" s="19" t="s">
        <v>202</v>
      </c>
      <c r="J18" s="19"/>
      <c r="K18" s="19" t="s">
        <v>211</v>
      </c>
      <c r="L18" s="14" t="s">
        <v>76</v>
      </c>
      <c r="M18" s="1" t="s">
        <v>161</v>
      </c>
      <c r="N18" s="1" t="s">
        <v>216</v>
      </c>
    </row>
    <row r="19" spans="2:14" x14ac:dyDescent="0.3">
      <c r="B19" s="2"/>
      <c r="C19" s="2"/>
      <c r="D19" s="2"/>
      <c r="E19" s="2"/>
      <c r="G19" s="19" t="s">
        <v>105</v>
      </c>
      <c r="H19" s="19" t="s">
        <v>202</v>
      </c>
      <c r="J19" s="19"/>
      <c r="K19" s="19" t="s">
        <v>210</v>
      </c>
      <c r="L19" s="1" t="s">
        <v>130</v>
      </c>
      <c r="M19" s="1" t="s">
        <v>162</v>
      </c>
    </row>
    <row r="20" spans="2:14" x14ac:dyDescent="0.3">
      <c r="B20" s="2"/>
      <c r="C20" s="2"/>
      <c r="D20" s="2"/>
      <c r="E20" s="2"/>
      <c r="G20" s="19" t="s">
        <v>106</v>
      </c>
      <c r="H20" s="19" t="s">
        <v>203</v>
      </c>
      <c r="J20" s="19"/>
      <c r="K20" s="19" t="s">
        <v>211</v>
      </c>
      <c r="L20" s="1" t="s">
        <v>131</v>
      </c>
      <c r="M20" s="1" t="s">
        <v>163</v>
      </c>
      <c r="N20" s="14" t="s">
        <v>82</v>
      </c>
    </row>
    <row r="21" spans="2:14" x14ac:dyDescent="0.3">
      <c r="B21" s="2"/>
      <c r="C21" s="2"/>
      <c r="D21" s="2"/>
      <c r="E21" s="2"/>
      <c r="G21" s="19" t="s">
        <v>107</v>
      </c>
      <c r="H21" s="19" t="s">
        <v>203</v>
      </c>
      <c r="J21" s="19"/>
      <c r="K21" s="19" t="s">
        <v>211</v>
      </c>
      <c r="L21" s="1" t="s">
        <v>132</v>
      </c>
      <c r="M21" s="1" t="s">
        <v>164</v>
      </c>
      <c r="N21" s="1" t="s">
        <v>178</v>
      </c>
    </row>
    <row r="22" spans="2:14" x14ac:dyDescent="0.3">
      <c r="B22" s="2"/>
      <c r="C22" s="2"/>
      <c r="D22" s="2"/>
      <c r="E22" s="2"/>
      <c r="G22" s="19" t="s">
        <v>108</v>
      </c>
      <c r="H22" s="19" t="s">
        <v>204</v>
      </c>
      <c r="J22" s="19"/>
      <c r="K22" s="19" t="s">
        <v>212</v>
      </c>
      <c r="L22" s="1" t="s">
        <v>133</v>
      </c>
      <c r="M22" s="1" t="s">
        <v>165</v>
      </c>
      <c r="N22" s="1" t="s">
        <v>179</v>
      </c>
    </row>
    <row r="23" spans="2:14" x14ac:dyDescent="0.3">
      <c r="B23" s="2"/>
      <c r="C23" s="2"/>
      <c r="D23" s="2"/>
      <c r="E23" s="2"/>
      <c r="G23" s="19" t="s">
        <v>109</v>
      </c>
      <c r="H23" s="19" t="s">
        <v>204</v>
      </c>
      <c r="J23" s="19"/>
      <c r="K23" s="19" t="s">
        <v>213</v>
      </c>
      <c r="L23" s="1" t="s">
        <v>134</v>
      </c>
      <c r="M23" s="1" t="s">
        <v>166</v>
      </c>
      <c r="N23" s="1" t="s">
        <v>180</v>
      </c>
    </row>
    <row r="24" spans="2:14" x14ac:dyDescent="0.3">
      <c r="B24" s="2"/>
      <c r="C24" s="2"/>
      <c r="D24" s="2"/>
      <c r="E24" s="2"/>
      <c r="G24" s="19" t="s">
        <v>110</v>
      </c>
      <c r="H24" s="19" t="s">
        <v>204</v>
      </c>
      <c r="I24" s="19"/>
      <c r="J24" s="19"/>
      <c r="K24" s="19" t="s">
        <v>210</v>
      </c>
      <c r="L24" s="1" t="s">
        <v>139</v>
      </c>
      <c r="M24" s="1" t="s">
        <v>167</v>
      </c>
      <c r="N24" s="1" t="s">
        <v>181</v>
      </c>
    </row>
    <row r="25" spans="2:14" x14ac:dyDescent="0.3">
      <c r="B25" s="2"/>
      <c r="C25" s="2"/>
      <c r="D25" s="2"/>
      <c r="E25" s="2"/>
      <c r="G25" s="19" t="s">
        <v>113</v>
      </c>
      <c r="H25" s="19" t="s">
        <v>204</v>
      </c>
      <c r="I25" s="19"/>
      <c r="J25" s="19"/>
      <c r="K25" s="19" t="s">
        <v>211</v>
      </c>
      <c r="L25" s="1" t="s">
        <v>135</v>
      </c>
      <c r="M25" s="1" t="s">
        <v>168</v>
      </c>
      <c r="N25" s="1" t="s">
        <v>182</v>
      </c>
    </row>
    <row r="26" spans="2:14" x14ac:dyDescent="0.3">
      <c r="B26" s="2"/>
      <c r="C26" s="2"/>
      <c r="D26" s="2"/>
      <c r="E26" s="2"/>
      <c r="G26" s="19" t="s">
        <v>114</v>
      </c>
      <c r="H26" s="19" t="s">
        <v>204</v>
      </c>
      <c r="I26" s="19"/>
      <c r="J26" s="19"/>
      <c r="K26" s="19" t="s">
        <v>211</v>
      </c>
      <c r="L26" s="1" t="s">
        <v>136</v>
      </c>
    </row>
    <row r="27" spans="2:14" x14ac:dyDescent="0.3">
      <c r="B27" s="2"/>
      <c r="C27" s="2"/>
      <c r="D27" s="2"/>
      <c r="E27" s="2"/>
      <c r="G27" s="19" t="s">
        <v>115</v>
      </c>
      <c r="H27" s="19" t="s">
        <v>204</v>
      </c>
      <c r="I27" s="19"/>
      <c r="J27" s="19"/>
      <c r="K27" s="19" t="s">
        <v>212</v>
      </c>
      <c r="L27" s="1" t="s">
        <v>137</v>
      </c>
      <c r="M27" s="14" t="s">
        <v>169</v>
      </c>
      <c r="N27" s="14" t="s">
        <v>83</v>
      </c>
    </row>
    <row r="28" spans="2:14" x14ac:dyDescent="0.3">
      <c r="B28" s="2"/>
      <c r="C28" s="2"/>
      <c r="D28" s="2"/>
      <c r="E28" s="2"/>
      <c r="G28" s="19" t="s">
        <v>116</v>
      </c>
      <c r="H28" s="19" t="s">
        <v>204</v>
      </c>
      <c r="I28" s="19"/>
      <c r="J28" s="19"/>
      <c r="K28" s="19" t="s">
        <v>214</v>
      </c>
      <c r="L28" s="1" t="s">
        <v>138</v>
      </c>
      <c r="M28" s="1" t="s">
        <v>2</v>
      </c>
      <c r="N28" s="1" t="s">
        <v>183</v>
      </c>
    </row>
    <row r="29" spans="2:14" x14ac:dyDescent="0.3">
      <c r="B29" s="2"/>
      <c r="C29" s="2"/>
      <c r="D29" s="2"/>
      <c r="E29" s="2"/>
      <c r="G29" s="19" t="s">
        <v>111</v>
      </c>
      <c r="H29" s="19" t="s">
        <v>205</v>
      </c>
      <c r="I29" s="19"/>
      <c r="J29" s="19"/>
      <c r="K29" s="19" t="s">
        <v>215</v>
      </c>
      <c r="L29" s="1" t="s">
        <v>140</v>
      </c>
      <c r="M29" s="1" t="s">
        <v>3</v>
      </c>
      <c r="N29" s="1" t="s">
        <v>184</v>
      </c>
    </row>
    <row r="30" spans="2:14" x14ac:dyDescent="0.3">
      <c r="B30" s="2"/>
      <c r="C30" s="2"/>
      <c r="D30" s="2"/>
      <c r="E30" s="2"/>
      <c r="G30" s="19" t="s">
        <v>112</v>
      </c>
      <c r="H30" s="19" t="s">
        <v>206</v>
      </c>
      <c r="I30" s="19"/>
      <c r="J30" s="19"/>
      <c r="K30" s="19" t="s">
        <v>210</v>
      </c>
      <c r="L30" s="1" t="s">
        <v>141</v>
      </c>
      <c r="M30" s="1" t="s">
        <v>4</v>
      </c>
      <c r="N30" s="1" t="s">
        <v>185</v>
      </c>
    </row>
    <row r="31" spans="2:14" x14ac:dyDescent="0.3">
      <c r="B31" s="2"/>
      <c r="C31" s="2"/>
      <c r="D31" s="2"/>
      <c r="E31" s="2"/>
      <c r="G31" s="19" t="s">
        <v>117</v>
      </c>
      <c r="H31" s="19" t="s">
        <v>202</v>
      </c>
      <c r="I31" s="19"/>
      <c r="J31" s="19"/>
      <c r="K31" s="19" t="s">
        <v>211</v>
      </c>
      <c r="L31" s="1" t="s">
        <v>142</v>
      </c>
      <c r="M31" s="1" t="s">
        <v>5</v>
      </c>
      <c r="N31" s="1" t="s">
        <v>187</v>
      </c>
    </row>
    <row r="32" spans="2:14" x14ac:dyDescent="0.3">
      <c r="B32" s="2"/>
      <c r="C32" s="2"/>
      <c r="D32" s="2"/>
      <c r="E32" s="2"/>
      <c r="G32" s="19" t="s">
        <v>118</v>
      </c>
      <c r="H32" s="19" t="s">
        <v>202</v>
      </c>
      <c r="I32" s="19"/>
      <c r="J32" s="19"/>
      <c r="K32" s="19" t="s">
        <v>210</v>
      </c>
      <c r="L32" s="1" t="s">
        <v>143</v>
      </c>
      <c r="M32" s="1" t="s">
        <v>6</v>
      </c>
      <c r="N32" s="1" t="s">
        <v>186</v>
      </c>
    </row>
    <row r="33" spans="1:14" x14ac:dyDescent="0.3">
      <c r="B33" s="2"/>
      <c r="C33" s="2"/>
      <c r="D33" s="2"/>
      <c r="E33" s="2"/>
      <c r="G33" s="19" t="s">
        <v>119</v>
      </c>
      <c r="H33" s="19" t="s">
        <v>202</v>
      </c>
      <c r="I33" s="19"/>
      <c r="J33" s="19"/>
      <c r="K33" s="19" t="s">
        <v>211</v>
      </c>
      <c r="L33" s="1" t="s">
        <v>144</v>
      </c>
      <c r="M33" s="1" t="s">
        <v>7</v>
      </c>
      <c r="N33" s="1" t="s">
        <v>227</v>
      </c>
    </row>
    <row r="34" spans="1:14" x14ac:dyDescent="0.3">
      <c r="B34" s="2"/>
      <c r="C34" s="2"/>
      <c r="D34" s="2"/>
      <c r="E34" s="2"/>
      <c r="G34" s="19" t="s">
        <v>120</v>
      </c>
      <c r="H34" s="19" t="s">
        <v>202</v>
      </c>
      <c r="I34" s="19"/>
      <c r="J34" s="19"/>
      <c r="K34" s="19" t="s">
        <v>210</v>
      </c>
      <c r="L34" s="1" t="s">
        <v>145</v>
      </c>
      <c r="M34" s="1" t="s">
        <v>8</v>
      </c>
    </row>
    <row r="35" spans="1:14" x14ac:dyDescent="0.3">
      <c r="B35" s="2"/>
      <c r="C35" s="2"/>
      <c r="D35" s="2"/>
      <c r="E35" s="2"/>
      <c r="G35" s="19" t="s">
        <v>121</v>
      </c>
      <c r="H35" s="19" t="s">
        <v>202</v>
      </c>
      <c r="I35" s="19"/>
      <c r="J35" s="19"/>
      <c r="K35" s="19" t="s">
        <v>211</v>
      </c>
      <c r="L35" s="1" t="s">
        <v>146</v>
      </c>
      <c r="M35" s="1" t="s">
        <v>9</v>
      </c>
      <c r="N35" s="14" t="s">
        <v>84</v>
      </c>
    </row>
    <row r="36" spans="1:14" x14ac:dyDescent="0.3">
      <c r="B36" s="2"/>
      <c r="C36" s="2"/>
      <c r="D36" s="2"/>
      <c r="E36" s="2"/>
      <c r="G36" s="19" t="s">
        <v>122</v>
      </c>
      <c r="H36" s="19" t="s">
        <v>202</v>
      </c>
      <c r="I36" s="19"/>
      <c r="J36" s="19"/>
      <c r="K36" s="19" t="s">
        <v>210</v>
      </c>
      <c r="L36" s="1" t="s">
        <v>147</v>
      </c>
      <c r="M36" s="1" t="s">
        <v>1</v>
      </c>
      <c r="N36" s="1" t="s">
        <v>188</v>
      </c>
    </row>
    <row r="37" spans="1:14" s="3" customFormat="1" x14ac:dyDescent="0.3">
      <c r="A37" s="4"/>
      <c r="B37" s="5"/>
      <c r="C37" s="5"/>
      <c r="D37" s="5"/>
      <c r="E37" s="5"/>
      <c r="G37" s="19" t="s">
        <v>123</v>
      </c>
      <c r="H37" s="19" t="s">
        <v>202</v>
      </c>
      <c r="I37" s="19"/>
      <c r="J37" s="19"/>
      <c r="K37" s="19" t="s">
        <v>211</v>
      </c>
      <c r="L37" s="1" t="s">
        <v>148</v>
      </c>
      <c r="M37" s="1" t="s">
        <v>10</v>
      </c>
      <c r="N37" s="1" t="s">
        <v>189</v>
      </c>
    </row>
    <row r="38" spans="1:14" x14ac:dyDescent="0.3">
      <c r="G38" s="19" t="s">
        <v>124</v>
      </c>
      <c r="H38" s="19" t="s">
        <v>202</v>
      </c>
      <c r="I38" s="19"/>
      <c r="J38" s="19"/>
      <c r="K38" s="19" t="s">
        <v>210</v>
      </c>
      <c r="L38" s="1" t="s">
        <v>149</v>
      </c>
      <c r="M38" s="1" t="s">
        <v>11</v>
      </c>
    </row>
    <row r="39" spans="1:14" x14ac:dyDescent="0.3">
      <c r="G39" s="19" t="s">
        <v>125</v>
      </c>
      <c r="H39" s="19" t="s">
        <v>207</v>
      </c>
      <c r="I39" s="19"/>
      <c r="J39" s="19"/>
      <c r="K39" s="19" t="s">
        <v>211</v>
      </c>
      <c r="L39" s="3"/>
      <c r="M39" s="1" t="s">
        <v>12</v>
      </c>
      <c r="N39" s="14" t="s">
        <v>201</v>
      </c>
    </row>
    <row r="40" spans="1:14" x14ac:dyDescent="0.3">
      <c r="G40" s="19" t="s">
        <v>126</v>
      </c>
      <c r="H40" s="19" t="s">
        <v>207</v>
      </c>
      <c r="I40" s="19"/>
      <c r="J40" s="19"/>
      <c r="M40" s="1" t="s">
        <v>13</v>
      </c>
      <c r="N40" s="18" t="s">
        <v>27</v>
      </c>
    </row>
    <row r="41" spans="1:14" x14ac:dyDescent="0.3">
      <c r="M41" s="1" t="s">
        <v>14</v>
      </c>
      <c r="N41" s="1" t="s">
        <v>190</v>
      </c>
    </row>
    <row r="42" spans="1:14" x14ac:dyDescent="0.3">
      <c r="G42" s="14" t="s">
        <v>232</v>
      </c>
      <c r="M42" s="1" t="s">
        <v>15</v>
      </c>
      <c r="N42" s="1" t="s">
        <v>191</v>
      </c>
    </row>
    <row r="43" spans="1:14" x14ac:dyDescent="0.3">
      <c r="M43" s="1" t="s">
        <v>16</v>
      </c>
    </row>
    <row r="44" spans="1:14" x14ac:dyDescent="0.3">
      <c r="M44" s="1" t="s">
        <v>17</v>
      </c>
    </row>
    <row r="45" spans="1:14" x14ac:dyDescent="0.3">
      <c r="M45" s="1" t="s">
        <v>18</v>
      </c>
    </row>
    <row r="46" spans="1:14" x14ac:dyDescent="0.3">
      <c r="M46" s="1" t="s">
        <v>19</v>
      </c>
    </row>
    <row r="48" spans="1:14" x14ac:dyDescent="0.3">
      <c r="K48" s="17"/>
    </row>
    <row r="49" spans="7:10" x14ac:dyDescent="0.3">
      <c r="H49" s="17"/>
      <c r="I49" s="17"/>
      <c r="J49" s="17"/>
    </row>
    <row r="53" spans="7:10" x14ac:dyDescent="0.3">
      <c r="G53" s="17"/>
    </row>
  </sheetData>
  <sortState ref="G43:G55">
    <sortCondition ref="G4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C31"/>
  <sheetViews>
    <sheetView workbookViewId="0"/>
  </sheetViews>
  <sheetFormatPr baseColWidth="10" defaultRowHeight="13.5" x14ac:dyDescent="0.25"/>
  <cols>
    <col min="1" max="1" width="9.85546875" style="7" bestFit="1" customWidth="1"/>
    <col min="2" max="2" width="11.85546875" style="7" bestFit="1" customWidth="1"/>
    <col min="3" max="3" width="58.28515625" style="7" bestFit="1" customWidth="1"/>
    <col min="4" max="16384" width="11.42578125" style="1"/>
  </cols>
  <sheetData>
    <row r="1" spans="1:3" s="3" customFormat="1" ht="15" x14ac:dyDescent="0.3">
      <c r="A1" s="6" t="s">
        <v>38</v>
      </c>
      <c r="B1" s="6" t="s">
        <v>39</v>
      </c>
      <c r="C1" s="6" t="s">
        <v>40</v>
      </c>
    </row>
    <row r="2" spans="1:3" s="3" customFormat="1" ht="15" x14ac:dyDescent="0.3">
      <c r="A2" s="7" t="s">
        <v>225</v>
      </c>
      <c r="B2" s="8">
        <v>42745</v>
      </c>
      <c r="C2" s="7" t="s">
        <v>226</v>
      </c>
    </row>
    <row r="3" spans="1:3" s="3" customFormat="1" ht="15" x14ac:dyDescent="0.3">
      <c r="A3" s="7" t="s">
        <v>218</v>
      </c>
      <c r="B3" s="8">
        <v>42739</v>
      </c>
      <c r="C3" s="7" t="s">
        <v>219</v>
      </c>
    </row>
    <row r="4" spans="1:3" s="3" customFormat="1" ht="15" x14ac:dyDescent="0.3">
      <c r="A4" s="7"/>
      <c r="B4" s="8"/>
      <c r="C4" s="7" t="s">
        <v>220</v>
      </c>
    </row>
    <row r="5" spans="1:3" s="3" customFormat="1" ht="15" x14ac:dyDescent="0.3">
      <c r="A5" s="7"/>
      <c r="B5" s="8"/>
      <c r="C5" s="7" t="s">
        <v>221</v>
      </c>
    </row>
    <row r="6" spans="1:3" s="3" customFormat="1" ht="15" x14ac:dyDescent="0.3">
      <c r="A6" s="7"/>
      <c r="B6" s="8"/>
      <c r="C6" s="7" t="s">
        <v>222</v>
      </c>
    </row>
    <row r="7" spans="1:3" s="3" customFormat="1" ht="15" x14ac:dyDescent="0.3">
      <c r="A7" s="7"/>
      <c r="B7" s="8"/>
      <c r="C7" s="7" t="s">
        <v>223</v>
      </c>
    </row>
    <row r="8" spans="1:3" s="3" customFormat="1" ht="15" x14ac:dyDescent="0.3">
      <c r="A8" s="7"/>
      <c r="B8" s="8"/>
      <c r="C8" s="7" t="s">
        <v>224</v>
      </c>
    </row>
    <row r="9" spans="1:3" s="3" customFormat="1" ht="15" x14ac:dyDescent="0.3">
      <c r="A9" s="7" t="s">
        <v>68</v>
      </c>
      <c r="B9" s="8">
        <v>42537</v>
      </c>
      <c r="C9" s="7" t="s">
        <v>69</v>
      </c>
    </row>
    <row r="10" spans="1:3" s="3" customFormat="1" ht="15" x14ac:dyDescent="0.3">
      <c r="A10" s="7" t="s">
        <v>64</v>
      </c>
      <c r="B10" s="8">
        <v>42536</v>
      </c>
      <c r="C10" s="7" t="s">
        <v>65</v>
      </c>
    </row>
    <row r="11" spans="1:3" s="3" customFormat="1" ht="15" x14ac:dyDescent="0.3">
      <c r="A11" s="7"/>
      <c r="B11" s="8"/>
      <c r="C11" s="7" t="s">
        <v>66</v>
      </c>
    </row>
    <row r="12" spans="1:3" s="3" customFormat="1" ht="15" x14ac:dyDescent="0.3">
      <c r="A12" s="7"/>
      <c r="B12" s="8"/>
      <c r="C12" s="7" t="s">
        <v>67</v>
      </c>
    </row>
    <row r="13" spans="1:3" s="3" customFormat="1" ht="15" x14ac:dyDescent="0.3">
      <c r="A13" s="7" t="s">
        <v>62</v>
      </c>
      <c r="B13" s="8">
        <v>42430</v>
      </c>
      <c r="C13" s="7" t="s">
        <v>63</v>
      </c>
    </row>
    <row r="14" spans="1:3" s="3" customFormat="1" ht="15" x14ac:dyDescent="0.3">
      <c r="A14" s="7" t="s">
        <v>61</v>
      </c>
      <c r="B14" s="8">
        <v>42425</v>
      </c>
      <c r="C14" s="7" t="s">
        <v>60</v>
      </c>
    </row>
    <row r="15" spans="1:3" s="3" customFormat="1" ht="15" x14ac:dyDescent="0.3">
      <c r="A15" s="7" t="s">
        <v>58</v>
      </c>
      <c r="B15" s="8">
        <v>42418</v>
      </c>
      <c r="C15" s="7" t="s">
        <v>55</v>
      </c>
    </row>
    <row r="16" spans="1:3" s="3" customFormat="1" ht="15" x14ac:dyDescent="0.3">
      <c r="A16" s="7"/>
      <c r="B16" s="8"/>
      <c r="C16" s="7" t="s">
        <v>59</v>
      </c>
    </row>
    <row r="17" spans="1:3" s="3" customFormat="1" ht="15" x14ac:dyDescent="0.3">
      <c r="A17" s="7"/>
      <c r="B17" s="8"/>
      <c r="C17" s="7" t="s">
        <v>56</v>
      </c>
    </row>
    <row r="18" spans="1:3" s="3" customFormat="1" ht="15" x14ac:dyDescent="0.3">
      <c r="A18" s="7"/>
      <c r="B18" s="8"/>
      <c r="C18" s="7" t="s">
        <v>57</v>
      </c>
    </row>
    <row r="19" spans="1:3" s="3" customFormat="1" ht="15" x14ac:dyDescent="0.3">
      <c r="A19" s="7" t="s">
        <v>51</v>
      </c>
      <c r="B19" s="8">
        <v>42030</v>
      </c>
      <c r="C19" s="7" t="s">
        <v>52</v>
      </c>
    </row>
    <row r="20" spans="1:3" s="3" customFormat="1" ht="15" x14ac:dyDescent="0.3">
      <c r="A20" s="7"/>
      <c r="B20" s="8"/>
      <c r="C20" s="7" t="s">
        <v>53</v>
      </c>
    </row>
    <row r="21" spans="1:3" s="3" customFormat="1" ht="15" x14ac:dyDescent="0.3">
      <c r="A21" s="7"/>
      <c r="B21" s="8"/>
      <c r="C21" s="7" t="s">
        <v>54</v>
      </c>
    </row>
    <row r="22" spans="1:3" s="3" customFormat="1" ht="15" x14ac:dyDescent="0.3">
      <c r="A22" s="7" t="s">
        <v>44</v>
      </c>
      <c r="B22" s="8">
        <v>42023</v>
      </c>
      <c r="C22" s="7" t="s">
        <v>45</v>
      </c>
    </row>
    <row r="23" spans="1:3" s="3" customFormat="1" ht="15" x14ac:dyDescent="0.3">
      <c r="A23" s="7"/>
      <c r="B23" s="8"/>
      <c r="C23" s="7" t="s">
        <v>46</v>
      </c>
    </row>
    <row r="24" spans="1:3" s="3" customFormat="1" ht="15" x14ac:dyDescent="0.3">
      <c r="A24" s="7"/>
      <c r="B24" s="8"/>
      <c r="C24" s="7" t="s">
        <v>47</v>
      </c>
    </row>
    <row r="25" spans="1:3" s="3" customFormat="1" ht="15" x14ac:dyDescent="0.3">
      <c r="A25" s="7"/>
      <c r="B25" s="8"/>
      <c r="C25" s="7" t="s">
        <v>48</v>
      </c>
    </row>
    <row r="26" spans="1:3" s="3" customFormat="1" ht="15" x14ac:dyDescent="0.3">
      <c r="A26" s="7"/>
      <c r="B26" s="8"/>
      <c r="C26" s="7" t="s">
        <v>49</v>
      </c>
    </row>
    <row r="27" spans="1:3" s="3" customFormat="1" ht="15" x14ac:dyDescent="0.3">
      <c r="A27" s="7"/>
      <c r="B27" s="8"/>
      <c r="C27" s="7" t="s">
        <v>50</v>
      </c>
    </row>
    <row r="28" spans="1:3" x14ac:dyDescent="0.25">
      <c r="A28" s="7" t="s">
        <v>41</v>
      </c>
      <c r="B28" s="8">
        <v>42356</v>
      </c>
      <c r="C28" s="7" t="s">
        <v>42</v>
      </c>
    </row>
    <row r="29" spans="1:3" x14ac:dyDescent="0.25">
      <c r="B29" s="8"/>
      <c r="C29" s="7" t="s">
        <v>43</v>
      </c>
    </row>
    <row r="30" spans="1:3" x14ac:dyDescent="0.25">
      <c r="A30" s="7" t="s">
        <v>35</v>
      </c>
      <c r="B30" s="8">
        <v>42353</v>
      </c>
      <c r="C30" s="7" t="s">
        <v>36</v>
      </c>
    </row>
    <row r="31" spans="1:3" x14ac:dyDescent="0.25">
      <c r="C31" s="7" t="s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tabColor rgb="FF00B050"/>
  </sheetPr>
  <dimension ref="A1:Y37"/>
  <sheetViews>
    <sheetView zoomScaleNormal="100" workbookViewId="0">
      <pane xSplit="1" topLeftCell="B1" activePane="topRight" state="frozen"/>
      <selection pane="topRight" activeCell="B2" sqref="B2"/>
    </sheetView>
  </sheetViews>
  <sheetFormatPr baseColWidth="10" defaultRowHeight="13.5" x14ac:dyDescent="0.2"/>
  <cols>
    <col min="1" max="1" width="6" style="12" bestFit="1" customWidth="1"/>
    <col min="2" max="2" width="6.85546875" style="12" bestFit="1" customWidth="1"/>
    <col min="3" max="3" width="7.28515625" style="12" bestFit="1" customWidth="1"/>
    <col min="4" max="4" width="7.28515625" style="12" hidden="1" customWidth="1"/>
    <col min="5" max="5" width="7.28515625" style="12" customWidth="1"/>
    <col min="6" max="6" width="5.7109375" style="12" bestFit="1" customWidth="1"/>
    <col min="7" max="7" width="12" style="12" customWidth="1"/>
    <col min="8" max="8" width="11" style="12" bestFit="1" customWidth="1"/>
    <col min="9" max="9" width="11" style="12" hidden="1" customWidth="1"/>
    <col min="10" max="10" width="9.28515625" style="12" customWidth="1"/>
    <col min="11" max="11" width="9.5703125" style="12" bestFit="1" customWidth="1"/>
    <col min="12" max="12" width="9.140625" style="12" customWidth="1"/>
    <col min="13" max="14" width="21.5703125" style="12" bestFit="1" customWidth="1"/>
    <col min="15" max="15" width="24.140625" style="12" bestFit="1" customWidth="1"/>
    <col min="16" max="16" width="17.28515625" style="12" bestFit="1" customWidth="1"/>
    <col min="17" max="18" width="17.28515625" style="12" hidden="1" customWidth="1"/>
    <col min="19" max="19" width="18.7109375" style="12" customWidth="1"/>
    <col min="20" max="20" width="13.7109375" style="12" bestFit="1" customWidth="1"/>
    <col min="21" max="21" width="36.28515625" style="12" bestFit="1" customWidth="1"/>
    <col min="22" max="22" width="13.5703125" style="12" bestFit="1" customWidth="1"/>
    <col min="23" max="23" width="21.7109375" style="12" customWidth="1"/>
    <col min="24" max="24" width="21.5703125" style="12" bestFit="1" customWidth="1"/>
    <col min="25" max="25" width="39" style="12" bestFit="1" customWidth="1"/>
    <col min="26" max="26" width="11.42578125" style="12"/>
    <col min="27" max="27" width="32.42578125" style="12" customWidth="1"/>
    <col min="28" max="16384" width="11.42578125" style="12"/>
  </cols>
  <sheetData>
    <row r="1" spans="1:25" s="9" customFormat="1" ht="15" x14ac:dyDescent="0.2">
      <c r="A1" s="20" t="s">
        <v>70</v>
      </c>
      <c r="B1" s="20" t="s">
        <v>71</v>
      </c>
      <c r="C1" s="20" t="s">
        <v>72</v>
      </c>
      <c r="D1" s="20" t="s">
        <v>228</v>
      </c>
      <c r="E1" s="20" t="s">
        <v>29</v>
      </c>
      <c r="F1" s="20" t="s">
        <v>73</v>
      </c>
      <c r="G1" s="20" t="s">
        <v>26</v>
      </c>
      <c r="H1" s="20" t="s">
        <v>30</v>
      </c>
      <c r="I1" s="20" t="s">
        <v>231</v>
      </c>
      <c r="J1" s="20" t="s">
        <v>74</v>
      </c>
      <c r="K1" s="20" t="s">
        <v>75</v>
      </c>
      <c r="L1" s="20" t="s">
        <v>76</v>
      </c>
      <c r="M1" s="20" t="s">
        <v>77</v>
      </c>
      <c r="N1" s="20" t="s">
        <v>78</v>
      </c>
      <c r="O1" s="20" t="s">
        <v>79</v>
      </c>
      <c r="P1" s="20" t="s">
        <v>80</v>
      </c>
      <c r="Q1" s="20" t="s">
        <v>31</v>
      </c>
      <c r="R1" s="20" t="s">
        <v>230</v>
      </c>
      <c r="S1" s="20" t="s">
        <v>81</v>
      </c>
      <c r="T1" s="20" t="s">
        <v>82</v>
      </c>
      <c r="U1" s="20" t="s">
        <v>83</v>
      </c>
      <c r="V1" s="20" t="s">
        <v>84</v>
      </c>
      <c r="W1" s="20" t="s">
        <v>85</v>
      </c>
      <c r="X1" s="20" t="s">
        <v>86</v>
      </c>
      <c r="Y1" s="20" t="s">
        <v>87</v>
      </c>
    </row>
    <row r="2" spans="1:25" x14ac:dyDescent="0.2">
      <c r="A2" s="21" t="s">
        <v>2</v>
      </c>
      <c r="B2" s="22">
        <v>0.9</v>
      </c>
      <c r="C2" s="22">
        <v>1.35</v>
      </c>
      <c r="D2" s="22">
        <f>IF(Menuiseries[[#This Row],[N.H.]]="Oui",Menuiseries[[#This Row],[Larg.]]*Menuiseries[[#This Row],[Haut.]],IF(Menuiseries[[#This Row],[N.H.]]="",Menuiseries[[#This Row],[Larg.]]*Menuiseries[[#This Row],[Haut.]],""))</f>
        <v>1.2150000000000001</v>
      </c>
      <c r="E2" s="22"/>
      <c r="F2" s="23">
        <f>IF(Menuiseries[[#This Row],[Haut.]]="","",2.15-Menuiseries[[#This Row],[Haut.]])</f>
        <v>0.79999999999999982</v>
      </c>
      <c r="G2" s="22"/>
      <c r="H2" s="22"/>
      <c r="I2" s="22" t="str">
        <f>IF(Menuiseries[[#This Row],[Embrasure]]="Oui",Menuiseries[[#This Row],[Larg.]]+2*Menuiseries[[#This Row],[Haut.]],"")</f>
        <v/>
      </c>
      <c r="J2" s="25" t="s">
        <v>106</v>
      </c>
      <c r="K2" s="25" t="s">
        <v>193</v>
      </c>
      <c r="L2" s="26" t="str">
        <f>IF(Menuiseries[[#This Row],[Couleur int.]]="","",IF(Menuiseries[[#This Row],[Couleur ext.]]=Menuiseries[[#This Row],[Couleur int.]],"Monocolore","Bicolore"))</f>
        <v/>
      </c>
      <c r="M2" s="25"/>
      <c r="N2" s="25"/>
      <c r="O2" s="25"/>
      <c r="P2" s="25"/>
      <c r="Q2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2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2" s="25"/>
      <c r="T2" s="25"/>
      <c r="U2" s="25"/>
      <c r="V2" s="25"/>
      <c r="W2" s="25"/>
      <c r="X2" s="25"/>
      <c r="Y2" s="25"/>
    </row>
    <row r="3" spans="1:25" x14ac:dyDescent="0.2">
      <c r="A3" s="21" t="s">
        <v>3</v>
      </c>
      <c r="B3" s="22"/>
      <c r="C3" s="22"/>
      <c r="D3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3" s="22"/>
      <c r="F3" s="23" t="str">
        <f>IF(Menuiseries[[#This Row],[Haut.]]="","",2.15-Menuiseries[[#This Row],[Haut.]])</f>
        <v/>
      </c>
      <c r="G3" s="22"/>
      <c r="H3" s="22"/>
      <c r="I3" s="22" t="str">
        <f>IF(Menuiseries[[#This Row],[Embrasure]]="Oui",Menuiseries[[#This Row],[Larg.]]+2*Menuiseries[[#This Row],[Haut.]],"")</f>
        <v/>
      </c>
      <c r="J3" s="25"/>
      <c r="K3" s="25"/>
      <c r="L3" s="26" t="str">
        <f>IF(Menuiseries[[#This Row],[Couleur int.]]="","",IF(Menuiseries[[#This Row],[Couleur ext.]]=Menuiseries[[#This Row],[Couleur int.]],"Monocolore","Bicolore"))</f>
        <v/>
      </c>
      <c r="M3" s="25"/>
      <c r="N3" s="25"/>
      <c r="O3" s="25"/>
      <c r="P3" s="25"/>
      <c r="Q3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3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3" s="25"/>
      <c r="T3" s="25"/>
      <c r="U3" s="25"/>
      <c r="V3" s="25"/>
      <c r="W3" s="25"/>
      <c r="X3" s="25"/>
      <c r="Y3" s="25"/>
    </row>
    <row r="4" spans="1:25" x14ac:dyDescent="0.2">
      <c r="A4" s="21" t="s">
        <v>4</v>
      </c>
      <c r="B4" s="22"/>
      <c r="C4" s="22"/>
      <c r="D4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4" s="22"/>
      <c r="F4" s="23" t="str">
        <f>IF(Menuiseries[[#This Row],[Haut.]]="","",2.15-Menuiseries[[#This Row],[Haut.]])</f>
        <v/>
      </c>
      <c r="G4" s="22"/>
      <c r="H4" s="22"/>
      <c r="I4" s="22" t="str">
        <f>IF(Menuiseries[[#This Row],[Embrasure]]="Oui",Menuiseries[[#This Row],[Larg.]]+2*Menuiseries[[#This Row],[Haut.]],"")</f>
        <v/>
      </c>
      <c r="J4" s="25"/>
      <c r="K4" s="25"/>
      <c r="L4" s="26" t="str">
        <f>IF(Menuiseries[[#This Row],[Couleur int.]]="","",IF(Menuiseries[[#This Row],[Couleur ext.]]=Menuiseries[[#This Row],[Couleur int.]],"Monocolore","Bicolore"))</f>
        <v/>
      </c>
      <c r="M4" s="25"/>
      <c r="N4" s="25"/>
      <c r="O4" s="25"/>
      <c r="P4" s="25"/>
      <c r="Q4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4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4" s="25"/>
      <c r="T4" s="25"/>
      <c r="U4" s="25"/>
      <c r="V4" s="25"/>
      <c r="W4" s="25"/>
      <c r="X4" s="25"/>
      <c r="Y4" s="25"/>
    </row>
    <row r="5" spans="1:25" x14ac:dyDescent="0.2">
      <c r="A5" s="21" t="s">
        <v>5</v>
      </c>
      <c r="B5" s="22"/>
      <c r="C5" s="22"/>
      <c r="D5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5" s="22"/>
      <c r="F5" s="23" t="str">
        <f>IF(Menuiseries[[#This Row],[Haut.]]="","",2.15-Menuiseries[[#This Row],[Haut.]])</f>
        <v/>
      </c>
      <c r="G5" s="22"/>
      <c r="H5" s="22"/>
      <c r="I5" s="22" t="str">
        <f>IF(Menuiseries[[#This Row],[Embrasure]]="Oui",Menuiseries[[#This Row],[Larg.]]+2*Menuiseries[[#This Row],[Haut.]],"")</f>
        <v/>
      </c>
      <c r="J5" s="25"/>
      <c r="K5" s="25"/>
      <c r="L5" s="26" t="str">
        <f>IF(Menuiseries[[#This Row],[Couleur int.]]="","",IF(Menuiseries[[#This Row],[Couleur ext.]]=Menuiseries[[#This Row],[Couleur int.]],"Monocolore","Bicolore"))</f>
        <v/>
      </c>
      <c r="M5" s="25"/>
      <c r="N5" s="25"/>
      <c r="O5" s="25"/>
      <c r="P5" s="25"/>
      <c r="Q5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5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5" s="25"/>
      <c r="T5" s="25"/>
      <c r="U5" s="25"/>
      <c r="V5" s="25"/>
      <c r="W5" s="25"/>
      <c r="X5" s="25"/>
      <c r="Y5" s="25"/>
    </row>
    <row r="6" spans="1:25" x14ac:dyDescent="0.2">
      <c r="A6" s="21" t="s">
        <v>6</v>
      </c>
      <c r="B6" s="22"/>
      <c r="C6" s="22"/>
      <c r="D6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6" s="22"/>
      <c r="F6" s="23" t="str">
        <f>IF(Menuiseries[[#This Row],[Haut.]]="","",2.15-Menuiseries[[#This Row],[Haut.]])</f>
        <v/>
      </c>
      <c r="G6" s="22"/>
      <c r="H6" s="22"/>
      <c r="I6" s="22" t="str">
        <f>IF(Menuiseries[[#This Row],[Embrasure]]="Oui",Menuiseries[[#This Row],[Larg.]]+2*Menuiseries[[#This Row],[Haut.]],"")</f>
        <v/>
      </c>
      <c r="J6" s="25"/>
      <c r="K6" s="25"/>
      <c r="L6" s="26" t="str">
        <f>IF(Menuiseries[[#This Row],[Couleur int.]]="","",IF(Menuiseries[[#This Row],[Couleur ext.]]=Menuiseries[[#This Row],[Couleur int.]],"Monocolore","Bicolore"))</f>
        <v/>
      </c>
      <c r="M6" s="25"/>
      <c r="N6" s="25"/>
      <c r="O6" s="25"/>
      <c r="P6" s="25"/>
      <c r="Q6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6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6" s="25"/>
      <c r="T6" s="25"/>
      <c r="U6" s="25"/>
      <c r="V6" s="25"/>
      <c r="W6" s="25"/>
      <c r="X6" s="25"/>
      <c r="Y6" s="25"/>
    </row>
    <row r="7" spans="1:25" x14ac:dyDescent="0.2">
      <c r="A7" s="21" t="s">
        <v>7</v>
      </c>
      <c r="B7" s="22"/>
      <c r="C7" s="22"/>
      <c r="D7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7" s="22"/>
      <c r="F7" s="23" t="str">
        <f>IF(Menuiseries[[#This Row],[Haut.]]="","",2.15-Menuiseries[[#This Row],[Haut.]])</f>
        <v/>
      </c>
      <c r="G7" s="22"/>
      <c r="H7" s="22"/>
      <c r="I7" s="22" t="str">
        <f>IF(Menuiseries[[#This Row],[Embrasure]]="Oui",Menuiseries[[#This Row],[Larg.]]+2*Menuiseries[[#This Row],[Haut.]],"")</f>
        <v/>
      </c>
      <c r="J7" s="25"/>
      <c r="K7" s="25"/>
      <c r="L7" s="26" t="str">
        <f>IF(Menuiseries[[#This Row],[Couleur int.]]="","",IF(Menuiseries[[#This Row],[Couleur ext.]]=Menuiseries[[#This Row],[Couleur int.]],"Monocolore","Bicolore"))</f>
        <v/>
      </c>
      <c r="M7" s="25"/>
      <c r="N7" s="25"/>
      <c r="O7" s="25"/>
      <c r="P7" s="25"/>
      <c r="Q7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7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7" s="25"/>
      <c r="T7" s="25"/>
      <c r="U7" s="25"/>
      <c r="V7" s="25"/>
      <c r="W7" s="25"/>
      <c r="X7" s="25"/>
      <c r="Y7" s="25"/>
    </row>
    <row r="8" spans="1:25" x14ac:dyDescent="0.2">
      <c r="A8" s="21" t="s">
        <v>8</v>
      </c>
      <c r="B8" s="22"/>
      <c r="C8" s="22"/>
      <c r="D8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8" s="22"/>
      <c r="F8" s="23" t="str">
        <f>IF(Menuiseries[[#This Row],[Haut.]]="","",2.15-Menuiseries[[#This Row],[Haut.]])</f>
        <v/>
      </c>
      <c r="G8" s="22"/>
      <c r="H8" s="22"/>
      <c r="I8" s="22" t="str">
        <f>IF(Menuiseries[[#This Row],[Embrasure]]="Oui",Menuiseries[[#This Row],[Larg.]]+2*Menuiseries[[#This Row],[Haut.]],"")</f>
        <v/>
      </c>
      <c r="J8" s="25"/>
      <c r="K8" s="25"/>
      <c r="L8" s="26" t="str">
        <f>IF(Menuiseries[[#This Row],[Couleur int.]]="","",IF(Menuiseries[[#This Row],[Couleur ext.]]=Menuiseries[[#This Row],[Couleur int.]],"Monocolore","Bicolore"))</f>
        <v/>
      </c>
      <c r="M8" s="25"/>
      <c r="N8" s="25"/>
      <c r="O8" s="25"/>
      <c r="P8" s="25"/>
      <c r="Q8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8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8" s="25"/>
      <c r="T8" s="25"/>
      <c r="U8" s="25"/>
      <c r="V8" s="25"/>
      <c r="W8" s="25"/>
      <c r="X8" s="25"/>
      <c r="Y8" s="25"/>
    </row>
    <row r="9" spans="1:25" x14ac:dyDescent="0.2">
      <c r="A9" s="21" t="s">
        <v>9</v>
      </c>
      <c r="B9" s="22"/>
      <c r="C9" s="22"/>
      <c r="D9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9" s="22"/>
      <c r="F9" s="23" t="str">
        <f>IF(Menuiseries[[#This Row],[Haut.]]="","",2.15-Menuiseries[[#This Row],[Haut.]])</f>
        <v/>
      </c>
      <c r="G9" s="22"/>
      <c r="H9" s="22"/>
      <c r="I9" s="22" t="str">
        <f>IF(Menuiseries[[#This Row],[Embrasure]]="Oui",Menuiseries[[#This Row],[Larg.]]+2*Menuiseries[[#This Row],[Haut.]],"")</f>
        <v/>
      </c>
      <c r="J9" s="25"/>
      <c r="K9" s="25"/>
      <c r="L9" s="26" t="str">
        <f>IF(Menuiseries[[#This Row],[Couleur int.]]="","",IF(Menuiseries[[#This Row],[Couleur ext.]]=Menuiseries[[#This Row],[Couleur int.]],"Monocolore","Bicolore"))</f>
        <v/>
      </c>
      <c r="M9" s="25"/>
      <c r="N9" s="25"/>
      <c r="O9" s="25"/>
      <c r="P9" s="25"/>
      <c r="Q9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9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9" s="25"/>
      <c r="T9" s="25"/>
      <c r="U9" s="25"/>
      <c r="V9" s="25"/>
      <c r="W9" s="25"/>
      <c r="X9" s="25"/>
      <c r="Y9" s="25"/>
    </row>
    <row r="10" spans="1:25" x14ac:dyDescent="0.2">
      <c r="A10" s="21" t="s">
        <v>1</v>
      </c>
      <c r="B10" s="22"/>
      <c r="C10" s="22"/>
      <c r="D10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10" s="22"/>
      <c r="F10" s="23" t="str">
        <f>IF(Menuiseries[[#This Row],[Haut.]]="","",2.15-Menuiseries[[#This Row],[Haut.]])</f>
        <v/>
      </c>
      <c r="G10" s="22"/>
      <c r="H10" s="22"/>
      <c r="I10" s="22" t="str">
        <f>IF(Menuiseries[[#This Row],[Embrasure]]="Oui",Menuiseries[[#This Row],[Larg.]]+2*Menuiseries[[#This Row],[Haut.]],"")</f>
        <v/>
      </c>
      <c r="J10" s="25"/>
      <c r="K10" s="25"/>
      <c r="L10" s="26" t="str">
        <f>IF(Menuiseries[[#This Row],[Couleur int.]]="","",IF(Menuiseries[[#This Row],[Couleur ext.]]=Menuiseries[[#This Row],[Couleur int.]],"Monocolore","Bicolore"))</f>
        <v/>
      </c>
      <c r="M10" s="25"/>
      <c r="N10" s="25"/>
      <c r="O10" s="25"/>
      <c r="P10" s="25"/>
      <c r="Q10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10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10" s="25"/>
      <c r="T10" s="25"/>
      <c r="U10" s="25"/>
      <c r="V10" s="25"/>
      <c r="W10" s="25"/>
      <c r="X10" s="25"/>
      <c r="Y10" s="25"/>
    </row>
    <row r="11" spans="1:25" x14ac:dyDescent="0.2">
      <c r="A11" s="21" t="s">
        <v>10</v>
      </c>
      <c r="B11" s="22"/>
      <c r="C11" s="22"/>
      <c r="D11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11" s="22"/>
      <c r="F11" s="23" t="str">
        <f>IF(Menuiseries[[#This Row],[Haut.]]="","",2.15-Menuiseries[[#This Row],[Haut.]])</f>
        <v/>
      </c>
      <c r="G11" s="22"/>
      <c r="H11" s="22"/>
      <c r="I11" s="22" t="str">
        <f>IF(Menuiseries[[#This Row],[Embrasure]]="Oui",Menuiseries[[#This Row],[Larg.]]+2*Menuiseries[[#This Row],[Haut.]],"")</f>
        <v/>
      </c>
      <c r="J11" s="25"/>
      <c r="K11" s="25"/>
      <c r="L11" s="26" t="str">
        <f>IF(Menuiseries[[#This Row],[Couleur int.]]="","",IF(Menuiseries[[#This Row],[Couleur ext.]]=Menuiseries[[#This Row],[Couleur int.]],"Monocolore","Bicolore"))</f>
        <v/>
      </c>
      <c r="M11" s="25"/>
      <c r="N11" s="25"/>
      <c r="O11" s="25"/>
      <c r="P11" s="25"/>
      <c r="Q11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11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11" s="25"/>
      <c r="T11" s="25"/>
      <c r="U11" s="25"/>
      <c r="V11" s="25"/>
      <c r="W11" s="25"/>
      <c r="X11" s="25"/>
      <c r="Y11" s="25"/>
    </row>
    <row r="12" spans="1:25" x14ac:dyDescent="0.2">
      <c r="A12" s="21" t="s">
        <v>11</v>
      </c>
      <c r="B12" s="22"/>
      <c r="C12" s="22"/>
      <c r="D12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12" s="22"/>
      <c r="F12" s="23" t="str">
        <f>IF(Menuiseries[[#This Row],[Haut.]]="","",2.15-Menuiseries[[#This Row],[Haut.]])</f>
        <v/>
      </c>
      <c r="G12" s="22"/>
      <c r="H12" s="22"/>
      <c r="I12" s="22" t="str">
        <f>IF(Menuiseries[[#This Row],[Embrasure]]="Oui",Menuiseries[[#This Row],[Larg.]]+2*Menuiseries[[#This Row],[Haut.]],"")</f>
        <v/>
      </c>
      <c r="J12" s="25"/>
      <c r="K12" s="25"/>
      <c r="L12" s="26" t="str">
        <f>IF(Menuiseries[[#This Row],[Couleur int.]]="","",IF(Menuiseries[[#This Row],[Couleur ext.]]=Menuiseries[[#This Row],[Couleur int.]],"Monocolore","Bicolore"))</f>
        <v/>
      </c>
      <c r="M12" s="25"/>
      <c r="N12" s="25"/>
      <c r="O12" s="25"/>
      <c r="P12" s="25"/>
      <c r="Q12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12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12" s="25"/>
      <c r="T12" s="25"/>
      <c r="U12" s="25"/>
      <c r="V12" s="25"/>
      <c r="W12" s="25"/>
      <c r="X12" s="25"/>
      <c r="Y12" s="25"/>
    </row>
    <row r="13" spans="1:25" x14ac:dyDescent="0.2">
      <c r="A13" s="21" t="s">
        <v>12</v>
      </c>
      <c r="B13" s="22"/>
      <c r="C13" s="22"/>
      <c r="D13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13" s="22"/>
      <c r="F13" s="23" t="str">
        <f>IF(Menuiseries[[#This Row],[Haut.]]="","",2.15-Menuiseries[[#This Row],[Haut.]])</f>
        <v/>
      </c>
      <c r="G13" s="22"/>
      <c r="H13" s="22"/>
      <c r="I13" s="22" t="str">
        <f>IF(Menuiseries[[#This Row],[Embrasure]]="Oui",Menuiseries[[#This Row],[Larg.]]+2*Menuiseries[[#This Row],[Haut.]],"")</f>
        <v/>
      </c>
      <c r="J13" s="25"/>
      <c r="K13" s="25"/>
      <c r="L13" s="26" t="str">
        <f>IF(Menuiseries[[#This Row],[Couleur int.]]="","",IF(Menuiseries[[#This Row],[Couleur ext.]]=Menuiseries[[#This Row],[Couleur int.]],"Monocolore","Bicolore"))</f>
        <v/>
      </c>
      <c r="M13" s="25"/>
      <c r="N13" s="25"/>
      <c r="O13" s="25"/>
      <c r="P13" s="25"/>
      <c r="Q13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13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13" s="25"/>
      <c r="T13" s="25"/>
      <c r="U13" s="25"/>
      <c r="V13" s="25"/>
      <c r="W13" s="25"/>
      <c r="X13" s="25"/>
      <c r="Y13" s="25"/>
    </row>
    <row r="14" spans="1:25" x14ac:dyDescent="0.2">
      <c r="A14" s="21" t="s">
        <v>13</v>
      </c>
      <c r="B14" s="22"/>
      <c r="C14" s="22"/>
      <c r="D14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14" s="22"/>
      <c r="F14" s="23" t="str">
        <f>IF(Menuiseries[[#This Row],[Haut.]]="","",2.15-Menuiseries[[#This Row],[Haut.]])</f>
        <v/>
      </c>
      <c r="G14" s="22"/>
      <c r="H14" s="22"/>
      <c r="I14" s="22" t="str">
        <f>IF(Menuiseries[[#This Row],[Embrasure]]="Oui",Menuiseries[[#This Row],[Larg.]]+2*Menuiseries[[#This Row],[Haut.]],"")</f>
        <v/>
      </c>
      <c r="J14" s="25"/>
      <c r="K14" s="25"/>
      <c r="L14" s="26" t="str">
        <f>IF(Menuiseries[[#This Row],[Couleur int.]]="","",IF(Menuiseries[[#This Row],[Couleur ext.]]=Menuiseries[[#This Row],[Couleur int.]],"Monocolore","Bicolore"))</f>
        <v/>
      </c>
      <c r="M14" s="25"/>
      <c r="N14" s="25"/>
      <c r="O14" s="25"/>
      <c r="P14" s="25"/>
      <c r="Q14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14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14" s="25"/>
      <c r="T14" s="25"/>
      <c r="U14" s="25"/>
      <c r="V14" s="25"/>
      <c r="W14" s="25"/>
      <c r="X14" s="25"/>
      <c r="Y14" s="25"/>
    </row>
    <row r="15" spans="1:25" x14ac:dyDescent="0.2">
      <c r="A15" s="21" t="s">
        <v>14</v>
      </c>
      <c r="B15" s="22"/>
      <c r="C15" s="22"/>
      <c r="D15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15" s="22"/>
      <c r="F15" s="23" t="str">
        <f>IF(Menuiseries[[#This Row],[Haut.]]="","",2.15-Menuiseries[[#This Row],[Haut.]])</f>
        <v/>
      </c>
      <c r="G15" s="22"/>
      <c r="H15" s="22"/>
      <c r="I15" s="22" t="str">
        <f>IF(Menuiseries[[#This Row],[Embrasure]]="Oui",Menuiseries[[#This Row],[Larg.]]+2*Menuiseries[[#This Row],[Haut.]],"")</f>
        <v/>
      </c>
      <c r="J15" s="25"/>
      <c r="K15" s="25"/>
      <c r="L15" s="26" t="str">
        <f>IF(Menuiseries[[#This Row],[Couleur int.]]="","",IF(Menuiseries[[#This Row],[Couleur ext.]]=Menuiseries[[#This Row],[Couleur int.]],"Monocolore","Bicolore"))</f>
        <v/>
      </c>
      <c r="M15" s="25"/>
      <c r="N15" s="25"/>
      <c r="O15" s="25"/>
      <c r="P15" s="25"/>
      <c r="Q15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15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15" s="25"/>
      <c r="T15" s="25"/>
      <c r="U15" s="25"/>
      <c r="V15" s="25"/>
      <c r="W15" s="25"/>
      <c r="X15" s="25"/>
      <c r="Y15" s="25"/>
    </row>
    <row r="16" spans="1:25" x14ac:dyDescent="0.2">
      <c r="A16" s="21" t="s">
        <v>15</v>
      </c>
      <c r="B16" s="22"/>
      <c r="C16" s="22"/>
      <c r="D16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16" s="22"/>
      <c r="F16" s="23" t="str">
        <f>IF(Menuiseries[[#This Row],[Haut.]]="","",2.15-Menuiseries[[#This Row],[Haut.]])</f>
        <v/>
      </c>
      <c r="G16" s="22"/>
      <c r="H16" s="22"/>
      <c r="I16" s="22" t="str">
        <f>IF(Menuiseries[[#This Row],[Embrasure]]="Oui",Menuiseries[[#This Row],[Larg.]]+2*Menuiseries[[#This Row],[Haut.]],"")</f>
        <v/>
      </c>
      <c r="J16" s="25"/>
      <c r="K16" s="25"/>
      <c r="L16" s="26" t="str">
        <f>IF(Menuiseries[[#This Row],[Couleur int.]]="","",IF(Menuiseries[[#This Row],[Couleur ext.]]=Menuiseries[[#This Row],[Couleur int.]],"Monocolore","Bicolore"))</f>
        <v/>
      </c>
      <c r="M16" s="25"/>
      <c r="N16" s="25"/>
      <c r="O16" s="25"/>
      <c r="P16" s="13"/>
      <c r="Q16" s="13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16" s="13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16" s="13"/>
      <c r="T16" s="25"/>
      <c r="U16" s="25"/>
      <c r="V16" s="25"/>
      <c r="W16" s="25"/>
      <c r="X16" s="25"/>
      <c r="Y16" s="25"/>
    </row>
    <row r="17" spans="1:25" x14ac:dyDescent="0.2">
      <c r="A17" s="21" t="s">
        <v>16</v>
      </c>
      <c r="B17" s="22"/>
      <c r="C17" s="22"/>
      <c r="D17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17" s="22"/>
      <c r="F17" s="23" t="str">
        <f>IF(Menuiseries[[#This Row],[Haut.]]="","",2.15-Menuiseries[[#This Row],[Haut.]])</f>
        <v/>
      </c>
      <c r="G17" s="22"/>
      <c r="H17" s="22"/>
      <c r="I17" s="22" t="str">
        <f>IF(Menuiseries[[#This Row],[Embrasure]]="Oui",Menuiseries[[#This Row],[Larg.]]+2*Menuiseries[[#This Row],[Haut.]],"")</f>
        <v/>
      </c>
      <c r="J17" s="25"/>
      <c r="K17" s="25"/>
      <c r="L17" s="26" t="str">
        <f>IF(Menuiseries[[#This Row],[Couleur int.]]="","",IF(Menuiseries[[#This Row],[Couleur ext.]]=Menuiseries[[#This Row],[Couleur int.]],"Monocolore","Bicolore"))</f>
        <v/>
      </c>
      <c r="M17" s="25"/>
      <c r="N17" s="25"/>
      <c r="O17" s="25"/>
      <c r="P17" s="25"/>
      <c r="Q17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17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17" s="25"/>
      <c r="T17" s="25"/>
      <c r="U17" s="25"/>
      <c r="V17" s="25"/>
      <c r="W17" s="25"/>
      <c r="X17" s="25"/>
      <c r="Y17" s="25"/>
    </row>
    <row r="18" spans="1:25" x14ac:dyDescent="0.2">
      <c r="A18" s="21" t="s">
        <v>17</v>
      </c>
      <c r="B18" s="22"/>
      <c r="C18" s="22"/>
      <c r="D18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18" s="22"/>
      <c r="F18" s="23" t="str">
        <f>IF(Menuiseries[[#This Row],[Haut.]]="","",2.15-Menuiseries[[#This Row],[Haut.]])</f>
        <v/>
      </c>
      <c r="G18" s="22"/>
      <c r="H18" s="22"/>
      <c r="I18" s="22" t="str">
        <f>IF(Menuiseries[[#This Row],[Embrasure]]="Oui",Menuiseries[[#This Row],[Larg.]]+2*Menuiseries[[#This Row],[Haut.]],"")</f>
        <v/>
      </c>
      <c r="J18" s="25"/>
      <c r="K18" s="25"/>
      <c r="L18" s="26" t="str">
        <f>IF(Menuiseries[[#This Row],[Couleur int.]]="","",IF(Menuiseries[[#This Row],[Couleur ext.]]=Menuiseries[[#This Row],[Couleur int.]],"Monocolore","Bicolore"))</f>
        <v/>
      </c>
      <c r="M18" s="25"/>
      <c r="N18" s="25"/>
      <c r="O18" s="25"/>
      <c r="P18" s="25"/>
      <c r="Q18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18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18" s="25"/>
      <c r="T18" s="25"/>
      <c r="U18" s="25"/>
      <c r="V18" s="25"/>
      <c r="W18" s="25"/>
      <c r="X18" s="25"/>
      <c r="Y18" s="25"/>
    </row>
    <row r="19" spans="1:25" x14ac:dyDescent="0.2">
      <c r="A19" s="21" t="s">
        <v>18</v>
      </c>
      <c r="B19" s="22"/>
      <c r="C19" s="22"/>
      <c r="D19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19" s="22"/>
      <c r="F19" s="23" t="str">
        <f>IF(Menuiseries[[#This Row],[Haut.]]="","",2.15-Menuiseries[[#This Row],[Haut.]])</f>
        <v/>
      </c>
      <c r="G19" s="22"/>
      <c r="H19" s="22"/>
      <c r="I19" s="22" t="str">
        <f>IF(Menuiseries[[#This Row],[Embrasure]]="Oui",Menuiseries[[#This Row],[Larg.]]+2*Menuiseries[[#This Row],[Haut.]],"")</f>
        <v/>
      </c>
      <c r="J19" s="25"/>
      <c r="K19" s="25"/>
      <c r="L19" s="26" t="str">
        <f>IF(Menuiseries[[#This Row],[Couleur int.]]="","",IF(Menuiseries[[#This Row],[Couleur ext.]]=Menuiseries[[#This Row],[Couleur int.]],"Monocolore","Bicolore"))</f>
        <v/>
      </c>
      <c r="M19" s="25"/>
      <c r="N19" s="25"/>
      <c r="O19" s="25"/>
      <c r="P19" s="25"/>
      <c r="Q19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19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19" s="25"/>
      <c r="T19" s="25"/>
      <c r="U19" s="25"/>
      <c r="V19" s="25"/>
      <c r="W19" s="25"/>
      <c r="X19" s="25"/>
      <c r="Y19" s="25"/>
    </row>
    <row r="20" spans="1:25" x14ac:dyDescent="0.2">
      <c r="A20" s="21" t="s">
        <v>19</v>
      </c>
      <c r="B20" s="22"/>
      <c r="C20" s="22"/>
      <c r="D20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20" s="22"/>
      <c r="F20" s="23" t="str">
        <f>IF(Menuiseries[[#This Row],[Haut.]]="","",2.15-Menuiseries[[#This Row],[Haut.]])</f>
        <v/>
      </c>
      <c r="G20" s="22"/>
      <c r="H20" s="22"/>
      <c r="I20" s="22" t="str">
        <f>IF(Menuiseries[[#This Row],[Embrasure]]="Oui",Menuiseries[[#This Row],[Larg.]]+2*Menuiseries[[#This Row],[Haut.]],"")</f>
        <v/>
      </c>
      <c r="J20" s="25"/>
      <c r="K20" s="25"/>
      <c r="L20" s="26" t="str">
        <f>IF(Menuiseries[[#This Row],[Couleur int.]]="","",IF(Menuiseries[[#This Row],[Couleur ext.]]=Menuiseries[[#This Row],[Couleur int.]],"Monocolore","Bicolore"))</f>
        <v/>
      </c>
      <c r="M20" s="25"/>
      <c r="N20" s="25"/>
      <c r="O20" s="25"/>
      <c r="P20" s="25"/>
      <c r="Q20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20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20" s="25"/>
      <c r="T20" s="25"/>
      <c r="U20" s="25"/>
      <c r="V20" s="25"/>
      <c r="W20" s="25"/>
      <c r="X20" s="25"/>
      <c r="Y20" s="25"/>
    </row>
    <row r="21" spans="1:25" x14ac:dyDescent="0.2">
      <c r="A21" s="21" t="s">
        <v>20</v>
      </c>
      <c r="B21" s="22"/>
      <c r="C21" s="22"/>
      <c r="D21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21" s="22"/>
      <c r="F21" s="23" t="str">
        <f>IF(Menuiseries[[#This Row],[Haut.]]="","",2.15-Menuiseries[[#This Row],[Haut.]])</f>
        <v/>
      </c>
      <c r="G21" s="22"/>
      <c r="H21" s="22"/>
      <c r="I21" s="22" t="str">
        <f>IF(Menuiseries[[#This Row],[Embrasure]]="Oui",Menuiseries[[#This Row],[Larg.]]+2*Menuiseries[[#This Row],[Haut.]],"")</f>
        <v/>
      </c>
      <c r="J21" s="25"/>
      <c r="K21" s="25"/>
      <c r="L21" s="26" t="str">
        <f>IF(Menuiseries[[#This Row],[Couleur int.]]="","",IF(Menuiseries[[#This Row],[Couleur ext.]]=Menuiseries[[#This Row],[Couleur int.]],"Monocolore","Bicolore"))</f>
        <v/>
      </c>
      <c r="M21" s="25"/>
      <c r="N21" s="25"/>
      <c r="O21" s="25"/>
      <c r="P21" s="25"/>
      <c r="Q21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21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21" s="25"/>
      <c r="T21" s="25"/>
      <c r="U21" s="25"/>
      <c r="V21" s="25"/>
      <c r="W21" s="25"/>
      <c r="X21" s="25"/>
      <c r="Y21" s="25"/>
    </row>
    <row r="22" spans="1:25" x14ac:dyDescent="0.2">
      <c r="A22" s="21" t="s">
        <v>0</v>
      </c>
      <c r="B22" s="22"/>
      <c r="C22" s="22"/>
      <c r="D22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22" s="22"/>
      <c r="F22" s="23" t="str">
        <f>IF(Menuiseries[[#This Row],[Haut.]]="","",2.15-Menuiseries[[#This Row],[Haut.]])</f>
        <v/>
      </c>
      <c r="G22" s="22"/>
      <c r="H22" s="22"/>
      <c r="I22" s="22" t="str">
        <f>IF(Menuiseries[[#This Row],[Embrasure]]="Oui",Menuiseries[[#This Row],[Larg.]]+2*Menuiseries[[#This Row],[Haut.]],"")</f>
        <v/>
      </c>
      <c r="J22" s="25"/>
      <c r="K22" s="25"/>
      <c r="L22" s="26" t="str">
        <f>IF(Menuiseries[[#This Row],[Couleur int.]]="","",IF(Menuiseries[[#This Row],[Couleur ext.]]=Menuiseries[[#This Row],[Couleur int.]],"Monocolore","Bicolore"))</f>
        <v/>
      </c>
      <c r="M22" s="25"/>
      <c r="N22" s="25"/>
      <c r="O22" s="25"/>
      <c r="P22" s="25"/>
      <c r="Q22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22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22" s="25"/>
      <c r="T22" s="25"/>
      <c r="U22" s="25"/>
      <c r="V22" s="25"/>
      <c r="W22" s="25"/>
      <c r="X22" s="25"/>
      <c r="Y22" s="25"/>
    </row>
    <row r="23" spans="1:25" x14ac:dyDescent="0.2">
      <c r="A23" s="21" t="s">
        <v>21</v>
      </c>
      <c r="B23" s="22"/>
      <c r="C23" s="22"/>
      <c r="D23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23" s="22"/>
      <c r="F23" s="23" t="str">
        <f>IF(Menuiseries[[#This Row],[Haut.]]="","",2.15-Menuiseries[[#This Row],[Haut.]])</f>
        <v/>
      </c>
      <c r="G23" s="22"/>
      <c r="H23" s="22"/>
      <c r="I23" s="22" t="str">
        <f>IF(Menuiseries[[#This Row],[Embrasure]]="Oui",Menuiseries[[#This Row],[Larg.]]+2*Menuiseries[[#This Row],[Haut.]],"")</f>
        <v/>
      </c>
      <c r="J23" s="25"/>
      <c r="K23" s="25"/>
      <c r="L23" s="26" t="str">
        <f>IF(Menuiseries[[#This Row],[Couleur int.]]="","",IF(Menuiseries[[#This Row],[Couleur ext.]]=Menuiseries[[#This Row],[Couleur int.]],"Monocolore","Bicolore"))</f>
        <v/>
      </c>
      <c r="M23" s="25"/>
      <c r="N23" s="25"/>
      <c r="O23" s="25"/>
      <c r="P23" s="25"/>
      <c r="Q23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23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23" s="25"/>
      <c r="T23" s="25"/>
      <c r="U23" s="25"/>
      <c r="V23" s="25"/>
      <c r="W23" s="25"/>
      <c r="X23" s="25"/>
      <c r="Y23" s="25"/>
    </row>
    <row r="24" spans="1:25" x14ac:dyDescent="0.2">
      <c r="A24" s="21" t="s">
        <v>22</v>
      </c>
      <c r="B24" s="22"/>
      <c r="C24" s="22"/>
      <c r="D24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24" s="22"/>
      <c r="F24" s="23" t="str">
        <f>IF(Menuiseries[[#This Row],[Haut.]]="","",2.15-Menuiseries[[#This Row],[Haut.]])</f>
        <v/>
      </c>
      <c r="G24" s="22"/>
      <c r="H24" s="22"/>
      <c r="I24" s="22" t="str">
        <f>IF(Menuiseries[[#This Row],[Embrasure]]="Oui",Menuiseries[[#This Row],[Larg.]]+2*Menuiseries[[#This Row],[Haut.]],"")</f>
        <v/>
      </c>
      <c r="J24" s="25"/>
      <c r="K24" s="25"/>
      <c r="L24" s="26" t="str">
        <f>IF(Menuiseries[[#This Row],[Couleur int.]]="","",IF(Menuiseries[[#This Row],[Couleur ext.]]=Menuiseries[[#This Row],[Couleur int.]],"Monocolore","Bicolore"))</f>
        <v/>
      </c>
      <c r="M24" s="25"/>
      <c r="N24" s="25"/>
      <c r="O24" s="25"/>
      <c r="P24" s="25"/>
      <c r="Q24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24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24" s="25"/>
      <c r="T24" s="25"/>
      <c r="U24" s="25"/>
      <c r="V24" s="25"/>
      <c r="W24" s="25"/>
      <c r="X24" s="25"/>
      <c r="Y24" s="25"/>
    </row>
    <row r="25" spans="1:25" x14ac:dyDescent="0.2">
      <c r="A25" s="21" t="s">
        <v>23</v>
      </c>
      <c r="B25" s="22"/>
      <c r="C25" s="22"/>
      <c r="D25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25" s="22"/>
      <c r="F25" s="23" t="str">
        <f>IF(Menuiseries[[#This Row],[Haut.]]="","",2.15-Menuiseries[[#This Row],[Haut.]])</f>
        <v/>
      </c>
      <c r="G25" s="22"/>
      <c r="H25" s="22"/>
      <c r="I25" s="22" t="str">
        <f>IF(Menuiseries[[#This Row],[Embrasure]]="Oui",Menuiseries[[#This Row],[Larg.]]+2*Menuiseries[[#This Row],[Haut.]],"")</f>
        <v/>
      </c>
      <c r="J25" s="25"/>
      <c r="K25" s="25"/>
      <c r="L25" s="26" t="str">
        <f>IF(Menuiseries[[#This Row],[Couleur int.]]="","",IF(Menuiseries[[#This Row],[Couleur ext.]]=Menuiseries[[#This Row],[Couleur int.]],"Monocolore","Bicolore"))</f>
        <v/>
      </c>
      <c r="M25" s="25"/>
      <c r="N25" s="25"/>
      <c r="O25" s="25"/>
      <c r="P25" s="25"/>
      <c r="Q25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25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25" s="25"/>
      <c r="T25" s="25"/>
      <c r="U25" s="25"/>
      <c r="V25" s="25"/>
      <c r="W25" s="25"/>
      <c r="X25" s="25"/>
      <c r="Y25" s="25"/>
    </row>
    <row r="26" spans="1:25" x14ac:dyDescent="0.2">
      <c r="A26" s="21" t="s">
        <v>24</v>
      </c>
      <c r="B26" s="22"/>
      <c r="C26" s="22"/>
      <c r="D26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26" s="22"/>
      <c r="F26" s="23" t="str">
        <f>IF(Menuiseries[[#This Row],[Haut.]]="","",2.15-Menuiseries[[#This Row],[Haut.]])</f>
        <v/>
      </c>
      <c r="G26" s="22"/>
      <c r="H26" s="22"/>
      <c r="I26" s="22" t="str">
        <f>IF(Menuiseries[[#This Row],[Embrasure]]="Oui",Menuiseries[[#This Row],[Larg.]]+2*Menuiseries[[#This Row],[Haut.]],"")</f>
        <v/>
      </c>
      <c r="J26" s="25"/>
      <c r="K26" s="25"/>
      <c r="L26" s="26" t="str">
        <f>IF(Menuiseries[[#This Row],[Couleur int.]]="","",IF(Menuiseries[[#This Row],[Couleur ext.]]=Menuiseries[[#This Row],[Couleur int.]],"Monocolore","Bicolore"))</f>
        <v/>
      </c>
      <c r="M26" s="25"/>
      <c r="N26" s="25"/>
      <c r="O26" s="25"/>
      <c r="P26" s="25"/>
      <c r="Q26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26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26" s="25"/>
      <c r="T26" s="25"/>
      <c r="U26" s="25"/>
      <c r="V26" s="25"/>
      <c r="W26" s="25"/>
      <c r="X26" s="25"/>
      <c r="Y26" s="25"/>
    </row>
    <row r="27" spans="1:25" x14ac:dyDescent="0.2">
      <c r="A27" s="21" t="s">
        <v>25</v>
      </c>
      <c r="B27" s="22"/>
      <c r="C27" s="22"/>
      <c r="D27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27" s="22"/>
      <c r="F27" s="23" t="str">
        <f>IF(Menuiseries[[#This Row],[Haut.]]="","",2.15-Menuiseries[[#This Row],[Haut.]])</f>
        <v/>
      </c>
      <c r="G27" s="22"/>
      <c r="H27" s="22"/>
      <c r="I27" s="22" t="str">
        <f>IF(Menuiseries[[#This Row],[Embrasure]]="Oui",Menuiseries[[#This Row],[Larg.]]+2*Menuiseries[[#This Row],[Haut.]],"")</f>
        <v/>
      </c>
      <c r="J27" s="25"/>
      <c r="K27" s="25"/>
      <c r="L27" s="26" t="str">
        <f>IF(Menuiseries[[#This Row],[Couleur int.]]="","",IF(Menuiseries[[#This Row],[Couleur ext.]]=Menuiseries[[#This Row],[Couleur int.]],"Monocolore","Bicolore"))</f>
        <v/>
      </c>
      <c r="M27" s="25"/>
      <c r="N27" s="25"/>
      <c r="O27" s="25"/>
      <c r="P27" s="25"/>
      <c r="Q27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27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27" s="25"/>
      <c r="T27" s="25"/>
      <c r="U27" s="25"/>
      <c r="V27" s="25"/>
      <c r="W27" s="25"/>
      <c r="X27" s="25"/>
      <c r="Y27" s="25"/>
    </row>
    <row r="28" spans="1:25" x14ac:dyDescent="0.2">
      <c r="A28" s="21"/>
      <c r="B28" s="22"/>
      <c r="C28" s="22"/>
      <c r="D28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28" s="22"/>
      <c r="F28" s="23" t="str">
        <f>IF(Menuiseries[[#This Row],[Haut.]]="","",2.15-Menuiseries[[#This Row],[Haut.]])</f>
        <v/>
      </c>
      <c r="G28" s="22"/>
      <c r="H28" s="22"/>
      <c r="I28" s="22" t="str">
        <f>IF(Menuiseries[[#This Row],[Embrasure]]="Oui",Menuiseries[[#This Row],[Larg.]]+2*Menuiseries[[#This Row],[Haut.]],"")</f>
        <v/>
      </c>
      <c r="J28" s="25"/>
      <c r="K28" s="25"/>
      <c r="L28" s="26" t="str">
        <f>IF(Menuiseries[[#This Row],[Couleur int.]]="","",IF(Menuiseries[[#This Row],[Couleur ext.]]=Menuiseries[[#This Row],[Couleur int.]],"Monocolore","Bicolore"))</f>
        <v/>
      </c>
      <c r="M28" s="25"/>
      <c r="N28" s="25"/>
      <c r="O28" s="25"/>
      <c r="P28" s="25"/>
      <c r="Q28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28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28" s="25"/>
      <c r="T28" s="25"/>
      <c r="U28" s="25"/>
      <c r="V28" s="25"/>
      <c r="W28" s="25"/>
      <c r="X28" s="25"/>
      <c r="Y28" s="25"/>
    </row>
    <row r="29" spans="1:25" x14ac:dyDescent="0.2">
      <c r="A29" s="21"/>
      <c r="B29" s="22"/>
      <c r="C29" s="22"/>
      <c r="D29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29" s="22"/>
      <c r="F29" s="23" t="str">
        <f>IF(Menuiseries[[#This Row],[Haut.]]="","",2.15-Menuiseries[[#This Row],[Haut.]])</f>
        <v/>
      </c>
      <c r="G29" s="22"/>
      <c r="H29" s="22"/>
      <c r="I29" s="22" t="str">
        <f>IF(Menuiseries[[#This Row],[Embrasure]]="Oui",Menuiseries[[#This Row],[Larg.]]+2*Menuiseries[[#This Row],[Haut.]],"")</f>
        <v/>
      </c>
      <c r="J29" s="25"/>
      <c r="K29" s="25"/>
      <c r="L29" s="26" t="str">
        <f>IF(Menuiseries[[#This Row],[Couleur int.]]="","",IF(Menuiseries[[#This Row],[Couleur ext.]]=Menuiseries[[#This Row],[Couleur int.]],"Monocolore","Bicolore"))</f>
        <v/>
      </c>
      <c r="M29" s="25"/>
      <c r="N29" s="25"/>
      <c r="O29" s="25"/>
      <c r="P29" s="25"/>
      <c r="Q29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29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29" s="25"/>
      <c r="T29" s="25"/>
      <c r="U29" s="25"/>
      <c r="V29" s="25"/>
      <c r="W29" s="25"/>
      <c r="X29" s="25"/>
      <c r="Y29" s="25"/>
    </row>
    <row r="30" spans="1:25" x14ac:dyDescent="0.2">
      <c r="A30" s="21"/>
      <c r="B30" s="22"/>
      <c r="C30" s="22"/>
      <c r="D30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30" s="22"/>
      <c r="F30" s="23" t="str">
        <f>IF(Menuiseries[[#This Row],[Haut.]]="","",2.15-Menuiseries[[#This Row],[Haut.]])</f>
        <v/>
      </c>
      <c r="G30" s="22"/>
      <c r="H30" s="22"/>
      <c r="I30" s="22" t="str">
        <f>IF(Menuiseries[[#This Row],[Embrasure]]="Oui",Menuiseries[[#This Row],[Larg.]]+2*Menuiseries[[#This Row],[Haut.]],"")</f>
        <v/>
      </c>
      <c r="J30" s="25"/>
      <c r="K30" s="25"/>
      <c r="L30" s="26" t="str">
        <f>IF(Menuiseries[[#This Row],[Couleur int.]]="","",IF(Menuiseries[[#This Row],[Couleur ext.]]=Menuiseries[[#This Row],[Couleur int.]],"Monocolore","Bicolore"))</f>
        <v/>
      </c>
      <c r="M30" s="25"/>
      <c r="N30" s="25"/>
      <c r="O30" s="25"/>
      <c r="P30" s="25"/>
      <c r="Q30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30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30" s="25"/>
      <c r="T30" s="25"/>
      <c r="U30" s="25"/>
      <c r="V30" s="25"/>
      <c r="W30" s="25"/>
      <c r="X30" s="25"/>
      <c r="Y30" s="25"/>
    </row>
    <row r="31" spans="1:25" x14ac:dyDescent="0.2">
      <c r="A31" s="21"/>
      <c r="B31" s="22"/>
      <c r="C31" s="22"/>
      <c r="D31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31" s="22"/>
      <c r="F31" s="23" t="str">
        <f>IF(Menuiseries[[#This Row],[Haut.]]="","",2.15-Menuiseries[[#This Row],[Haut.]])</f>
        <v/>
      </c>
      <c r="G31" s="22"/>
      <c r="H31" s="22"/>
      <c r="I31" s="22" t="str">
        <f>IF(Menuiseries[[#This Row],[Embrasure]]="Oui",Menuiseries[[#This Row],[Larg.]]+2*Menuiseries[[#This Row],[Haut.]],"")</f>
        <v/>
      </c>
      <c r="J31" s="25"/>
      <c r="K31" s="25"/>
      <c r="L31" s="26" t="str">
        <f>IF(Menuiseries[[#This Row],[Couleur int.]]="","",IF(Menuiseries[[#This Row],[Couleur ext.]]=Menuiseries[[#This Row],[Couleur int.]],"Monocolore","Bicolore"))</f>
        <v/>
      </c>
      <c r="M31" s="25"/>
      <c r="N31" s="25"/>
      <c r="O31" s="25"/>
      <c r="P31" s="25"/>
      <c r="Q31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31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31" s="25"/>
      <c r="T31" s="25"/>
      <c r="U31" s="25"/>
      <c r="V31" s="25"/>
      <c r="W31" s="25"/>
      <c r="X31" s="25"/>
      <c r="Y31" s="25"/>
    </row>
    <row r="32" spans="1:25" x14ac:dyDescent="0.2">
      <c r="A32" s="21"/>
      <c r="B32" s="22"/>
      <c r="C32" s="22"/>
      <c r="D32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32" s="22"/>
      <c r="F32" s="23" t="str">
        <f>IF(Menuiseries[[#This Row],[Haut.]]="","",2.15-Menuiseries[[#This Row],[Haut.]])</f>
        <v/>
      </c>
      <c r="G32" s="22"/>
      <c r="H32" s="22"/>
      <c r="I32" s="22" t="str">
        <f>IF(Menuiseries[[#This Row],[Embrasure]]="Oui",Menuiseries[[#This Row],[Larg.]]+2*Menuiseries[[#This Row],[Haut.]],"")</f>
        <v/>
      </c>
      <c r="J32" s="25"/>
      <c r="K32" s="25"/>
      <c r="L32" s="26" t="str">
        <f>IF(Menuiseries[[#This Row],[Couleur int.]]="","",IF(Menuiseries[[#This Row],[Couleur ext.]]=Menuiseries[[#This Row],[Couleur int.]],"Monocolore","Bicolore"))</f>
        <v/>
      </c>
      <c r="M32" s="25"/>
      <c r="N32" s="25"/>
      <c r="O32" s="25"/>
      <c r="P32" s="25"/>
      <c r="Q32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32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32" s="25"/>
      <c r="T32" s="25"/>
      <c r="U32" s="25"/>
      <c r="V32" s="25"/>
      <c r="W32" s="25"/>
      <c r="X32" s="25"/>
      <c r="Y32" s="25"/>
    </row>
    <row r="33" spans="1:25" x14ac:dyDescent="0.2">
      <c r="A33" s="21"/>
      <c r="B33" s="22"/>
      <c r="C33" s="22"/>
      <c r="D33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33" s="22"/>
      <c r="F33" s="23" t="str">
        <f>IF(Menuiseries[[#This Row],[Haut.]]="","",2.15-Menuiseries[[#This Row],[Haut.]])</f>
        <v/>
      </c>
      <c r="G33" s="22"/>
      <c r="H33" s="22"/>
      <c r="I33" s="22" t="str">
        <f>IF(Menuiseries[[#This Row],[Embrasure]]="Oui",Menuiseries[[#This Row],[Larg.]]+2*Menuiseries[[#This Row],[Haut.]],"")</f>
        <v/>
      </c>
      <c r="J33" s="25"/>
      <c r="K33" s="25"/>
      <c r="L33" s="26" t="str">
        <f>IF(Menuiseries[[#This Row],[Couleur int.]]="","",IF(Menuiseries[[#This Row],[Couleur ext.]]=Menuiseries[[#This Row],[Couleur int.]],"Monocolore","Bicolore"))</f>
        <v/>
      </c>
      <c r="M33" s="25"/>
      <c r="N33" s="25"/>
      <c r="O33" s="25"/>
      <c r="P33" s="25"/>
      <c r="Q33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33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33" s="25"/>
      <c r="T33" s="25"/>
      <c r="U33" s="25"/>
      <c r="V33" s="25"/>
      <c r="W33" s="25"/>
      <c r="X33" s="25"/>
      <c r="Y33" s="25"/>
    </row>
    <row r="34" spans="1:25" x14ac:dyDescent="0.2">
      <c r="A34" s="21"/>
      <c r="B34" s="22"/>
      <c r="C34" s="22"/>
      <c r="D34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34" s="22"/>
      <c r="F34" s="23" t="str">
        <f>IF(Menuiseries[[#This Row],[Haut.]]="","",2.15-Menuiseries[[#This Row],[Haut.]])</f>
        <v/>
      </c>
      <c r="G34" s="22"/>
      <c r="H34" s="22"/>
      <c r="I34" s="22" t="str">
        <f>IF(Menuiseries[[#This Row],[Embrasure]]="Oui",Menuiseries[[#This Row],[Larg.]]+2*Menuiseries[[#This Row],[Haut.]],"")</f>
        <v/>
      </c>
      <c r="J34" s="25"/>
      <c r="K34" s="25"/>
      <c r="L34" s="26" t="str">
        <f>IF(Menuiseries[[#This Row],[Couleur int.]]="","",IF(Menuiseries[[#This Row],[Couleur ext.]]=Menuiseries[[#This Row],[Couleur int.]],"Monocolore","Bicolore"))</f>
        <v/>
      </c>
      <c r="M34" s="25"/>
      <c r="N34" s="25"/>
      <c r="O34" s="25"/>
      <c r="P34" s="25"/>
      <c r="Q34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34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34" s="25"/>
      <c r="T34" s="25"/>
      <c r="U34" s="25"/>
      <c r="V34" s="25"/>
      <c r="W34" s="25"/>
      <c r="X34" s="25"/>
      <c r="Y34" s="25"/>
    </row>
    <row r="35" spans="1:25" x14ac:dyDescent="0.2">
      <c r="A35" s="21"/>
      <c r="B35" s="22"/>
      <c r="C35" s="22"/>
      <c r="D35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35" s="22"/>
      <c r="F35" s="23" t="str">
        <f>IF(Menuiseries[[#This Row],[Haut.]]="","",2.15-Menuiseries[[#This Row],[Haut.]])</f>
        <v/>
      </c>
      <c r="G35" s="22"/>
      <c r="H35" s="22"/>
      <c r="I35" s="22" t="str">
        <f>IF(Menuiseries[[#This Row],[Embrasure]]="Oui",Menuiseries[[#This Row],[Larg.]]+2*Menuiseries[[#This Row],[Haut.]],"")</f>
        <v/>
      </c>
      <c r="J35" s="25"/>
      <c r="K35" s="25"/>
      <c r="L35" s="26" t="str">
        <f>IF(Menuiseries[[#This Row],[Couleur int.]]="","",IF(Menuiseries[[#This Row],[Couleur ext.]]=Menuiseries[[#This Row],[Couleur int.]],"Monocolore","Bicolore"))</f>
        <v/>
      </c>
      <c r="M35" s="25"/>
      <c r="N35" s="25"/>
      <c r="O35" s="25"/>
      <c r="P35" s="25"/>
      <c r="Q35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35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35" s="25"/>
      <c r="T35" s="25"/>
      <c r="U35" s="25"/>
      <c r="V35" s="25"/>
      <c r="W35" s="25"/>
      <c r="X35" s="25"/>
      <c r="Y35" s="25"/>
    </row>
    <row r="36" spans="1:25" x14ac:dyDescent="0.2">
      <c r="A36" s="21"/>
      <c r="B36" s="22"/>
      <c r="C36" s="22"/>
      <c r="D36" s="22">
        <f>IF(Menuiseries[[#This Row],[N.H.]]="Oui",Menuiseries[[#This Row],[Larg.]]*Menuiseries[[#This Row],[Haut.]],IF(Menuiseries[[#This Row],[N.H.]]="",Menuiseries[[#This Row],[Larg.]]*Menuiseries[[#This Row],[Haut.]],""))</f>
        <v>0</v>
      </c>
      <c r="E36" s="22"/>
      <c r="F36" s="23" t="str">
        <f>IF(Menuiseries[[#This Row],[Haut.]]="","",2.15-Menuiseries[[#This Row],[Haut.]])</f>
        <v/>
      </c>
      <c r="G36" s="22"/>
      <c r="H36" s="22"/>
      <c r="I36" s="22" t="str">
        <f>IF(Menuiseries[[#This Row],[Embrasure]]="Oui",Menuiseries[[#This Row],[Larg.]]+2*Menuiseries[[#This Row],[Haut.]],"")</f>
        <v/>
      </c>
      <c r="J36" s="25"/>
      <c r="K36" s="25"/>
      <c r="L36" s="26" t="str">
        <f>IF(Menuiseries[[#This Row],[Couleur int.]]="","",IF(Menuiseries[[#This Row],[Couleur ext.]]=Menuiseries[[#This Row],[Couleur int.]],"Monocolore","Bicolore"))</f>
        <v/>
      </c>
      <c r="M36" s="25"/>
      <c r="N36" s="25"/>
      <c r="O36" s="25"/>
      <c r="P36" s="25"/>
      <c r="Q36" s="25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36" s="25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36" s="25"/>
      <c r="T36" s="25"/>
      <c r="U36" s="25"/>
      <c r="V36" s="25"/>
      <c r="W36" s="25"/>
      <c r="X36" s="25"/>
      <c r="Y36" s="25"/>
    </row>
    <row r="37" spans="1:25" x14ac:dyDescent="0.2">
      <c r="A37" s="10"/>
      <c r="B37" s="11"/>
      <c r="C37" s="11"/>
      <c r="D37" s="11"/>
      <c r="E37" s="11"/>
      <c r="F37" s="11"/>
      <c r="G37" s="11"/>
      <c r="H37" s="11"/>
      <c r="I37" s="11"/>
    </row>
  </sheetData>
  <dataValidations count="26">
    <dataValidation type="list" allowBlank="1" showInputMessage="1" showErrorMessage="1" sqref="K42">
      <formula1>vitrages</formula1>
    </dataValidation>
    <dataValidation type="list" allowBlank="1" showInputMessage="1" showErrorMessage="1" sqref="H37:I37">
      <formula1>"OUI,NON"</formula1>
    </dataValidation>
    <dataValidation type="list" allowBlank="1" showInputMessage="1" showErrorMessage="1" sqref="G37">
      <formula1>"Nord,Nord-Est,Est,Sud-Est,Sud,Sud-Ouest,Ouest,Nord-Ouest"</formula1>
    </dataValidation>
    <dataValidation type="list" allowBlank="1" showInputMessage="1" showErrorMessage="1" sqref="Y37">
      <formula1>"- - -,Mortaise pour entrée d'air,découpe seule + manchon en traversée de doublage"</formula1>
    </dataValidation>
    <dataValidation type="list" allowBlank="1" showInputMessage="1" showErrorMessage="1" sqref="V37">
      <formula1>"Lames PVC,Lames Aluminium"</formula1>
    </dataValidation>
    <dataValidation type="list" allowBlank="1" showInputMessage="1" showErrorMessage="1" sqref="U37">
      <formula1>"Somfy Smoove Origin IO,"</formula1>
    </dataValidation>
    <dataValidation type="list" allowBlank="1" showInputMessage="1" showErrorMessage="1" sqref="T37">
      <formula1>"Filaire Bubendorff,Radio Bubendorff,Radio Somfy RTS,Radio Somfy IO,Radio X3D"</formula1>
    </dataValidation>
    <dataValidation type="list" allowBlank="1" showInputMessage="1" showErrorMessage="1" sqref="S37">
      <formula1>"Coffre L béton,Coffre L terre cuite,Coffre tunnel terre cuite,Coffre tunnel fibre"</formula1>
    </dataValidation>
    <dataValidation type="list" allowBlank="1" showInputMessage="1" showErrorMessage="1" sqref="P37:R37">
      <formula1>"- - -,Bloc-baie demi-linteau,Bloc-baie BSO,VR traditionnel,BSO,Volet coulissant"</formula1>
    </dataValidation>
    <dataValidation type="list" showInputMessage="1" showErrorMessage="1" errorTitle="Erreur de saisie" error="Le vitrage choisi n'est pas une référence K-Line !" sqref="O37">
      <formula1>"4 / 16 Argon / TBE 4,4 / 20 Argon / TBE 4,44-2 / 18 Argon / TBE 4"</formula1>
    </dataValidation>
    <dataValidation type="list" showInputMessage="1" showErrorMessage="1" errorTitle="Erreur de saisie" error="La couleur choisie n'est pas une référence K-Line !" sqref="W37:X37 M37:N37">
      <formula1>"RAL 9016,RAL 7016,RAL 9005,RAL 1015,RAL 5003,RAL 5023,RAL 6021,B 390 S,Anodisé argent,RAL 3004,RAL 6005,RAL 9007,RAL 8011,9006 Galet,Noir 2100,Gris 2900"</formula1>
    </dataValidation>
    <dataValidation type="list" allowBlank="1" showInputMessage="1" showErrorMessage="1" sqref="L37">
      <formula1>"Monocolore,Bicolore"</formula1>
    </dataValidation>
    <dataValidation type="list" allowBlank="1" showInputMessage="1" showErrorMessage="1" sqref="K37">
      <formula1>"80,100,120,140,160,180,200"</formula1>
    </dataValidation>
    <dataValidation type="list" allowBlank="1" showInputMessage="1" showErrorMessage="1" errorTitle="Erreur de saisie" error="Type d'ouverture inconnu !" sqref="J37">
      <formula1>"FA1,FA2,FS1,FS2,OB1,OB2,BC2R 2V,BC2R 4V,BC3R 3V,GE1R 1V,GE1R 2V,GE2R 2V,GE2R 4V,FIXE"</formula1>
    </dataValidation>
    <dataValidation type="list" allowBlank="1" showInputMessage="1" showErrorMessage="1" sqref="G2:G36">
      <formula1>Orientation</formula1>
    </dataValidation>
    <dataValidation type="list" allowBlank="1" showInputMessage="1" showErrorMessage="1" sqref="E2:E36 H2:H36">
      <formula1>Choix</formula1>
    </dataValidation>
    <dataValidation type="list" allowBlank="1" showInputMessage="1" showErrorMessage="1" errorTitle="Erreur de saisie" error="Type d'ouverture inconnu !" sqref="J2:J36">
      <formula1>Famille</formula1>
    </dataValidation>
    <dataValidation type="list" allowBlank="1" showInputMessage="1" showErrorMessage="1" sqref="K2:K36">
      <formula1>Dormant</formula1>
    </dataValidation>
    <dataValidation type="list" showInputMessage="1" showErrorMessage="1" errorTitle="Erreur de saisie" error="La couleur choisie n'est pas une référence K-Line !" sqref="M2:N36 W2:X36">
      <formula1>Couleur</formula1>
    </dataValidation>
    <dataValidation type="list" showInputMessage="1" showErrorMessage="1" errorTitle="Erreur de saisie" error="Le vitrage choisi n'est pas une référence K-Line !" sqref="O2:O36">
      <formula1>Vitrage</formula1>
    </dataValidation>
    <dataValidation type="list" allowBlank="1" showInputMessage="1" showErrorMessage="1" sqref="P2:P36">
      <formula1>Fermeture</formula1>
    </dataValidation>
    <dataValidation type="list" allowBlank="1" showInputMessage="1" showErrorMessage="1" sqref="S2:S36">
      <formula1>Coffre</formula1>
    </dataValidation>
    <dataValidation type="list" allowBlank="1" showInputMessage="1" showErrorMessage="1" sqref="T2:T36">
      <formula1>Moteur</formula1>
    </dataValidation>
    <dataValidation type="list" allowBlank="1" showInputMessage="1" showErrorMessage="1" sqref="U2:U36">
      <formula1>Commande</formula1>
    </dataValidation>
    <dataValidation type="list" allowBlank="1" showInputMessage="1" showErrorMessage="1" sqref="V2:V36">
      <formula1>Tablier</formula1>
    </dataValidation>
    <dataValidation type="list" allowBlank="1" showInputMessage="1" showErrorMessage="1" sqref="Y2:Y36">
      <formula1>Entreedair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:O73"/>
  <sheetViews>
    <sheetView tabSelected="1" workbookViewId="0">
      <selection activeCell="B39" sqref="B39"/>
    </sheetView>
  </sheetViews>
  <sheetFormatPr baseColWidth="10" defaultRowHeight="12.75" x14ac:dyDescent="0.2"/>
  <cols>
    <col min="1" max="1" width="12.42578125" style="30" bestFit="1" customWidth="1"/>
    <col min="2" max="2" width="21.42578125" style="30" bestFit="1" customWidth="1"/>
    <col min="3" max="3" width="12.28515625" style="30" bestFit="1" customWidth="1"/>
    <col min="4" max="4" width="22" style="30" bestFit="1" customWidth="1"/>
    <col min="5" max="5" width="12.85546875" style="30" bestFit="1" customWidth="1"/>
    <col min="6" max="6" width="24.140625" style="30" bestFit="1" customWidth="1"/>
    <col min="7" max="7" width="20.5703125" style="30" bestFit="1" customWidth="1"/>
    <col min="8" max="8" width="28.42578125" style="30" bestFit="1" customWidth="1"/>
    <col min="9" max="9" width="17.85546875" style="30" bestFit="1" customWidth="1"/>
    <col min="10" max="10" width="27" style="30" bestFit="1" customWidth="1"/>
    <col min="11" max="11" width="27" style="30" customWidth="1"/>
    <col min="12" max="12" width="29.7109375" style="30" bestFit="1" customWidth="1"/>
    <col min="13" max="13" width="29.7109375" style="30" customWidth="1"/>
    <col min="14" max="14" width="30.42578125" style="30" bestFit="1" customWidth="1"/>
    <col min="15" max="15" width="10.42578125" style="30" bestFit="1" customWidth="1"/>
    <col min="16" max="16" width="8.85546875" style="30" bestFit="1" customWidth="1"/>
    <col min="17" max="17" width="12.85546875" style="30" bestFit="1" customWidth="1"/>
    <col min="18" max="18" width="15.7109375" style="30" bestFit="1" customWidth="1"/>
    <col min="19" max="19" width="9.7109375" style="30" bestFit="1" customWidth="1"/>
    <col min="20" max="16384" width="11.42578125" style="30"/>
  </cols>
  <sheetData>
    <row r="1" spans="1:15" x14ac:dyDescent="0.2">
      <c r="A1" s="37" t="s">
        <v>250</v>
      </c>
      <c r="B1" s="42" t="s">
        <v>88</v>
      </c>
      <c r="C1" s="42" t="s">
        <v>258</v>
      </c>
      <c r="D1" s="42" t="s">
        <v>89</v>
      </c>
      <c r="E1" s="42" t="s">
        <v>259</v>
      </c>
      <c r="F1" s="43" t="s">
        <v>90</v>
      </c>
      <c r="G1" s="43" t="s">
        <v>253</v>
      </c>
      <c r="H1" s="43" t="s">
        <v>91</v>
      </c>
      <c r="I1" s="43" t="s">
        <v>254</v>
      </c>
      <c r="J1" s="43" t="s">
        <v>92</v>
      </c>
      <c r="K1" s="43" t="s">
        <v>255</v>
      </c>
      <c r="L1" s="43" t="s">
        <v>93</v>
      </c>
      <c r="M1" s="43" t="s">
        <v>256</v>
      </c>
      <c r="N1" s="43" t="s">
        <v>217</v>
      </c>
      <c r="O1" s="50" t="s">
        <v>257</v>
      </c>
    </row>
    <row r="2" spans="1:15" x14ac:dyDescent="0.2">
      <c r="A2" s="39" t="str">
        <f t="array" ref="A2">INDEX(Menuiseries[[#All],[Larg.]],MIN(IF(COUNTIF(A$1:A1,Menuiseries[Larg.])=0,ROW(Menuiseries[Larg.]))))&amp;""</f>
        <v>0,9</v>
      </c>
      <c r="B2" s="44" t="str">
        <f>COUNTIFS(Menuiseries[Larg.],$A2,Menuiseries[All.],"=0")&amp;" seuil(s) de L = "&amp;TEXT($A2,"##0,00")&amp;" ml"</f>
        <v>0 seuil(s) de L = 0,90 ml</v>
      </c>
      <c r="C2" s="34">
        <f>SUMIFS(Menuiseries[Larg.],Menuiseries[All.],"=0",Menuiseries[Larg.],$A2)</f>
        <v>0</v>
      </c>
      <c r="D2" s="48" t="str">
        <f>COUNTIFS(Menuiseries[Larg.],$A2,Menuiseries[All.],"&gt;0")&amp;" appui(s) de L = "&amp;TEXT($A2,"##0,00")&amp;" ml"</f>
        <v>1 appui(s) de L = 0,90 ml</v>
      </c>
      <c r="E2" s="34">
        <f>SUMIFS(Menuiseries[Larg.],Menuiseries[All.],"&gt;0",Menuiseries[Larg.],$A2)</f>
        <v>0.9</v>
      </c>
      <c r="F2" s="48" t="str">
        <f>COUNTIFS(Menuiseries[Larg.],$A2,Menuiseries[Coffre],"Coffre L béton")&amp;" coffre(s) de L = "&amp;TEXT($A2,"##0,00")&amp;" ml"</f>
        <v>0 coffre(s) de L = 0,90 ml</v>
      </c>
      <c r="G2" s="34">
        <f>COUNTIFS(Menuiseries[Larg.],$A2,Menuiseries[Coffre],"Coffre L béton")*SUMIFS(Menuiseries[Larg.],Menuiseries[Coffre],"Coffre L béton",Menuiseries[Larg.],$A2)</f>
        <v>0</v>
      </c>
      <c r="H2" s="48" t="str">
        <f>COUNTIFS(Menuiseries[Larg.],$A2,Menuiseries[Coffre],"Coffre L terre cuite")&amp;" coffre(s) de L = "&amp;TEXT($A2,"##0,00")&amp;" ml"</f>
        <v>0 coffre(s) de L = 0,90 ml</v>
      </c>
      <c r="I2" s="34">
        <f>COUNTIFS(Menuiseries[Larg.],$A2,Menuiseries[Coffre],"Coffre L terre cuite")*SUMIFS(Menuiseries[Larg.],Menuiseries[Coffre],"Coffre L terrecuite",Menuiseries[Larg.],$A2)</f>
        <v>0</v>
      </c>
      <c r="J2" s="48" t="str">
        <f>COUNTIFS(Menuiseries[Larg.],$A2,Menuiseries[Coffre],"Coffre tunnel terre cuite")&amp;" coffre(s) de L = "&amp;TEXT($A2,"##0,00")&amp;" ml"</f>
        <v>0 coffre(s) de L = 0,90 ml</v>
      </c>
      <c r="K2" s="34">
        <f>COUNTIFS(Menuiseries[Larg.],$A2,Menuiseries[Coffre],"Coffre tunnel terre cuite")*SUMIFS(Menuiseries[Larg.],Menuiseries[Coffre],"Coffre tunnel terrecuite",Menuiseries[Larg.],$A2)</f>
        <v>0</v>
      </c>
      <c r="L2" s="48" t="str">
        <f>COUNTIFS(Menuiseries[Larg.],$A2,Menuiseries[Coffre],"Coffre tunnel fibre")&amp;" coffre(s) de L = "&amp;TEXT($A2,"##0,00")&amp;" ml"</f>
        <v>0 coffre(s) de L = 0,90 ml</v>
      </c>
      <c r="M2" s="34">
        <f>COUNTIFS(Menuiseries[Larg.],$A2,Menuiseries[Coffre],"Coffre tunnel fibre")*SUMIFS(Menuiseries[Larg.],Menuiseries[Coffre],"Coffre tunnel fibre",Menuiseries[Larg.],$A2)</f>
        <v>0</v>
      </c>
      <c r="N2" s="48" t="str">
        <f>COUNTIFS(Menuiseries[Larg.],$A2,Menuiseries[Coffre],"Réservation pour BSO")&amp;" coffre(s) de L = "&amp;TEXT($A2,"##0,00")&amp;" ml"</f>
        <v>0 coffre(s) de L = 0,90 ml</v>
      </c>
      <c r="O2" s="34">
        <f>COUNTIFS(Menuiseries[Larg.],$A2,Menuiseries[Coffre],"Réservation pour BSO")*SUMIFS(Menuiseries[Larg.],Menuiseries[Coffre],"Réservation pour BSO",Menuiseries[Larg.],$A2)</f>
        <v>0</v>
      </c>
    </row>
    <row r="3" spans="1:15" x14ac:dyDescent="0.2">
      <c r="A3" s="40" t="str">
        <f t="array" ref="A3">INDEX(Menuiseries[[#All],[Larg.]],MIN(IF(COUNTIF(A$1:A2,Menuiseries[Larg.])=0,ROW(Menuiseries[Larg.]))))&amp;""</f>
        <v/>
      </c>
      <c r="B3" s="45" t="str">
        <f>COUNTIFS(Menuiseries[Larg.],$A3,Menuiseries[All.],"=0")&amp;" seuil(s) de L = "&amp;TEXT($A3,"##0,00")&amp;" ml"</f>
        <v>0 seuil(s) de L =  ml</v>
      </c>
      <c r="C3" s="35">
        <f>SUMIFS(Menuiseries[Larg.],Menuiseries[All.],"=0",Menuiseries[Larg.],$A3)</f>
        <v>0</v>
      </c>
      <c r="D3" s="47" t="str">
        <f>COUNTIFS(Menuiseries[Larg.],$A3,Menuiseries[All.],"&gt;0")&amp;" appui(s) de L = "&amp;TEXT($A3,"##0,00")&amp;" ml"</f>
        <v>0 appui(s) de L =  ml</v>
      </c>
      <c r="E3" s="35">
        <f>SUMIFS(Menuiseries[Larg.],Menuiseries[All.],"&gt;0",Menuiseries[Larg.],$A3)</f>
        <v>0</v>
      </c>
      <c r="F3" s="47" t="str">
        <f>COUNTIFS(Menuiseries[Larg.],$A3,Menuiseries[Coffre],"Coffre L béton")&amp;" coffre(s) de L = "&amp;TEXT($A3,"##0,00")&amp;" ml"</f>
        <v>0 coffre(s) de L =  ml</v>
      </c>
      <c r="G3" s="35">
        <f>COUNTIFS(Menuiseries[Larg.],$A3,Menuiseries[Coffre],"Coffre L béton")*SUMIFS(Menuiseries[Larg.],Menuiseries[Coffre],"Coffre L béton",Menuiseries[Larg.],$A3)</f>
        <v>0</v>
      </c>
      <c r="H3" s="47" t="str">
        <f>COUNTIFS(Menuiseries[Larg.],$A3,Menuiseries[Coffre],"Coffre L terre cuite")&amp;" coffre(s) de L = "&amp;TEXT($A3,"##0,00")&amp;" ml"</f>
        <v>0 coffre(s) de L =  ml</v>
      </c>
      <c r="I3" s="35">
        <f>COUNTIFS(Menuiseries[Larg.],$A3,Menuiseries[Coffre],"Coffre L terre cuite")*SUMIFS(Menuiseries[Larg.],Menuiseries[Coffre],"Coffre L terrecuite",Menuiseries[Larg.],$A3)</f>
        <v>0</v>
      </c>
      <c r="J3" s="47" t="str">
        <f>COUNTIFS(Menuiseries[Larg.],$A3,Menuiseries[Coffre],"Coffre tunnel terre cuite")&amp;" coffre(s) de L = "&amp;TEXT($A3,"##0,00")&amp;" ml"</f>
        <v>0 coffre(s) de L =  ml</v>
      </c>
      <c r="K3" s="35">
        <f>COUNTIFS(Menuiseries[Larg.],$A3,Menuiseries[Coffre],"Coffre tunnel terre cuite")*SUMIFS(Menuiseries[Larg.],Menuiseries[Coffre],"Coffre tunnel terrecuite",Menuiseries[Larg.],$A3)</f>
        <v>0</v>
      </c>
      <c r="L3" s="47" t="str">
        <f>COUNTIFS(Menuiseries[Larg.],$A3,Menuiseries[Coffre],"Coffre tunnel fibre")&amp;" coffre(s) de L = "&amp;TEXT($A3,"##0,00")&amp;" ml"</f>
        <v>0 coffre(s) de L =  ml</v>
      </c>
      <c r="M3" s="35">
        <f>COUNTIFS(Menuiseries[Larg.],$A3,Menuiseries[Coffre],"Coffre tunnel fibre")*SUMIFS(Menuiseries[Larg.],Menuiseries[Coffre],"Coffre tunnel fibre",Menuiseries[Larg.],$A3)</f>
        <v>0</v>
      </c>
      <c r="N3" s="47" t="str">
        <f>COUNTIFS(Menuiseries[Larg.],$A3,Menuiseries[Coffre],"Réservation pour BSO")&amp;" coffre(s) de L = "&amp;TEXT($A3,"##0,00")&amp;" ml"</f>
        <v>0 coffre(s) de L =  ml</v>
      </c>
      <c r="O3" s="35">
        <f>COUNTIFS(Menuiseries[Larg.],$A3,Menuiseries[Coffre],"Réservation pour BSO")*SUMIFS(Menuiseries[Larg.],Menuiseries[Coffre],"Réservation pour BSO",Menuiseries[Larg.],$A3)</f>
        <v>0</v>
      </c>
    </row>
    <row r="4" spans="1:15" x14ac:dyDescent="0.2">
      <c r="A4" s="40" t="str">
        <f t="array" ref="A4">INDEX(Menuiseries[[#All],[Larg.]],MIN(IF(COUNTIF(A$1:A3,Menuiseries[Larg.])=0,ROW(Menuiseries[Larg.]))))&amp;""</f>
        <v/>
      </c>
      <c r="B4" s="45" t="str">
        <f>COUNTIFS(Menuiseries[Larg.],$A4,Menuiseries[All.],"=0")&amp;" seuil(s) de L = "&amp;TEXT($A4,"##0,00")&amp;" ml"</f>
        <v>0 seuil(s) de L =  ml</v>
      </c>
      <c r="C4" s="35">
        <f>SUMIFS(Menuiseries[Larg.],Menuiseries[All.],"=0",Menuiseries[Larg.],$A4)</f>
        <v>0</v>
      </c>
      <c r="D4" s="47" t="str">
        <f>COUNTIFS(Menuiseries[Larg.],$A4,Menuiseries[All.],"&gt;0")&amp;" appui(s) de L = "&amp;TEXT($A4,"##0,00")&amp;" ml"</f>
        <v>0 appui(s) de L =  ml</v>
      </c>
      <c r="E4" s="35">
        <f>SUMIFS(Menuiseries[Larg.],Menuiseries[All.],"&gt;0",Menuiseries[Larg.],$A4)</f>
        <v>0</v>
      </c>
      <c r="F4" s="47" t="str">
        <f>COUNTIFS(Menuiseries[Larg.],$A4,Menuiseries[Coffre],"Coffre L béton")&amp;" coffre(s) de L = "&amp;TEXT($A4,"##0,00")&amp;" ml"</f>
        <v>0 coffre(s) de L =  ml</v>
      </c>
      <c r="G4" s="35">
        <f>COUNTIFS(Menuiseries[Larg.],$A4,Menuiseries[Coffre],"Coffre L béton")*SUMIFS(Menuiseries[Larg.],Menuiseries[Coffre],"Coffre L béton",Menuiseries[Larg.],$A4)</f>
        <v>0</v>
      </c>
      <c r="H4" s="47" t="str">
        <f>COUNTIFS(Menuiseries[Larg.],$A4,Menuiseries[Coffre],"Coffre L terre cuite")&amp;" coffre(s) de L = "&amp;TEXT($A4,"##0,00")&amp;" ml"</f>
        <v>0 coffre(s) de L =  ml</v>
      </c>
      <c r="I4" s="35">
        <f>COUNTIFS(Menuiseries[Larg.],$A4,Menuiseries[Coffre],"Coffre L terre cuite")*SUMIFS(Menuiseries[Larg.],Menuiseries[Coffre],"Coffre L terrecuite",Menuiseries[Larg.],$A4)</f>
        <v>0</v>
      </c>
      <c r="J4" s="47" t="str">
        <f>COUNTIFS(Menuiseries[Larg.],$A4,Menuiseries[Coffre],"Coffre tunnel terre cuite")&amp;" coffre(s) de L = "&amp;TEXT($A4,"##0,00")&amp;" ml"</f>
        <v>0 coffre(s) de L =  ml</v>
      </c>
      <c r="K4" s="35">
        <f>COUNTIFS(Menuiseries[Larg.],$A4,Menuiseries[Coffre],"Coffre tunnel terre cuite")*SUMIFS(Menuiseries[Larg.],Menuiseries[Coffre],"Coffre tunnel terrecuite",Menuiseries[Larg.],$A4)</f>
        <v>0</v>
      </c>
      <c r="L4" s="47" t="str">
        <f>COUNTIFS(Menuiseries[Larg.],$A4,Menuiseries[Coffre],"Coffre tunnel fibre")&amp;" coffre(s) de L = "&amp;TEXT($A4,"##0,00")&amp;" ml"</f>
        <v>0 coffre(s) de L =  ml</v>
      </c>
      <c r="M4" s="35">
        <f>COUNTIFS(Menuiseries[Larg.],$A4,Menuiseries[Coffre],"Coffre tunnel fibre")*SUMIFS(Menuiseries[Larg.],Menuiseries[Coffre],"Coffre tunnel fibre",Menuiseries[Larg.],$A4)</f>
        <v>0</v>
      </c>
      <c r="N4" s="47" t="str">
        <f>COUNTIFS(Menuiseries[Larg.],$A4,Menuiseries[Coffre],"Réservation pour BSO")&amp;" coffre(s) de L = "&amp;TEXT($A4,"##0,00")&amp;" ml"</f>
        <v>0 coffre(s) de L =  ml</v>
      </c>
      <c r="O4" s="35">
        <f>COUNTIFS(Menuiseries[Larg.],$A4,Menuiseries[Coffre],"Réservation pour BSO")*SUMIFS(Menuiseries[Larg.],Menuiseries[Coffre],"Réservation pour BSO",Menuiseries[Larg.],$A4)</f>
        <v>0</v>
      </c>
    </row>
    <row r="5" spans="1:15" x14ac:dyDescent="0.2">
      <c r="A5" s="40" t="str">
        <f t="array" ref="A5">INDEX(Menuiseries[[#All],[Larg.]],MIN(IF(COUNTIF(A$1:A4,Menuiseries[Larg.])=0,ROW(Menuiseries[Larg.]))))&amp;""</f>
        <v/>
      </c>
      <c r="B5" s="45" t="str">
        <f>COUNTIFS(Menuiseries[Larg.],$A5,Menuiseries[All.],"=0")&amp;" seuil(s) de L = "&amp;TEXT($A5,"##0,00")&amp;" ml"</f>
        <v>0 seuil(s) de L =  ml</v>
      </c>
      <c r="C5" s="35">
        <f>SUMIFS(Menuiseries[Larg.],Menuiseries[All.],"=0",Menuiseries[Larg.],$A5)</f>
        <v>0</v>
      </c>
      <c r="D5" s="47" t="str">
        <f>COUNTIFS(Menuiseries[Larg.],$A5,Menuiseries[All.],"&gt;0")&amp;" appui(s) de L = "&amp;TEXT($A5,"##0,00")&amp;" ml"</f>
        <v>0 appui(s) de L =  ml</v>
      </c>
      <c r="E5" s="35">
        <f>SUMIFS(Menuiseries[Larg.],Menuiseries[All.],"&gt;0",Menuiseries[Larg.],$A5)</f>
        <v>0</v>
      </c>
      <c r="F5" s="47" t="str">
        <f>COUNTIFS(Menuiseries[Larg.],$A5,Menuiseries[Coffre],"Coffre L béton")&amp;" coffre(s) de L = "&amp;TEXT($A5,"##0,00")&amp;" ml"</f>
        <v>0 coffre(s) de L =  ml</v>
      </c>
      <c r="G5" s="35">
        <f>COUNTIFS(Menuiseries[Larg.],$A5,Menuiseries[Coffre],"Coffre L béton")*SUMIFS(Menuiseries[Larg.],Menuiseries[Coffre],"Coffre L béton",Menuiseries[Larg.],$A5)</f>
        <v>0</v>
      </c>
      <c r="H5" s="47" t="str">
        <f>COUNTIFS(Menuiseries[Larg.],$A5,Menuiseries[Coffre],"Coffre L terre cuite")&amp;" coffre(s) de L = "&amp;TEXT($A5,"##0,00")&amp;" ml"</f>
        <v>0 coffre(s) de L =  ml</v>
      </c>
      <c r="I5" s="35">
        <f>COUNTIFS(Menuiseries[Larg.],$A5,Menuiseries[Coffre],"Coffre L terre cuite")*SUMIFS(Menuiseries[Larg.],Menuiseries[Coffre],"Coffre L terrecuite",Menuiseries[Larg.],$A5)</f>
        <v>0</v>
      </c>
      <c r="J5" s="47" t="str">
        <f>COUNTIFS(Menuiseries[Larg.],$A5,Menuiseries[Coffre],"Coffre tunnel terre cuite")&amp;" coffre(s) de L = "&amp;TEXT($A5,"##0,00")&amp;" ml"</f>
        <v>0 coffre(s) de L =  ml</v>
      </c>
      <c r="K5" s="35">
        <f>COUNTIFS(Menuiseries[Larg.],$A5,Menuiseries[Coffre],"Coffre tunnel terre cuite")*SUMIFS(Menuiseries[Larg.],Menuiseries[Coffre],"Coffre tunnel terrecuite",Menuiseries[Larg.],$A5)</f>
        <v>0</v>
      </c>
      <c r="L5" s="47" t="str">
        <f>COUNTIFS(Menuiseries[Larg.],$A5,Menuiseries[Coffre],"Coffre tunnel fibre")&amp;" coffre(s) de L = "&amp;TEXT($A5,"##0,00")&amp;" ml"</f>
        <v>0 coffre(s) de L =  ml</v>
      </c>
      <c r="M5" s="35">
        <f>COUNTIFS(Menuiseries[Larg.],$A5,Menuiseries[Coffre],"Coffre tunnel fibre")*SUMIFS(Menuiseries[Larg.],Menuiseries[Coffre],"Coffre tunnel fibre",Menuiseries[Larg.],$A5)</f>
        <v>0</v>
      </c>
      <c r="N5" s="47" t="str">
        <f>COUNTIFS(Menuiseries[Larg.],$A5,Menuiseries[Coffre],"Réservation pour BSO")&amp;" coffre(s) de L = "&amp;TEXT($A5,"##0,00")&amp;" ml"</f>
        <v>0 coffre(s) de L =  ml</v>
      </c>
      <c r="O5" s="35">
        <f>COUNTIFS(Menuiseries[Larg.],$A5,Menuiseries[Coffre],"Réservation pour BSO")*SUMIFS(Menuiseries[Larg.],Menuiseries[Coffre],"Réservation pour BSO",Menuiseries[Larg.],$A5)</f>
        <v>0</v>
      </c>
    </row>
    <row r="6" spans="1:15" x14ac:dyDescent="0.2">
      <c r="A6" s="40" t="str">
        <f t="array" ref="A6">INDEX(Menuiseries[[#All],[Larg.]],MIN(IF(COUNTIF(A$1:A5,Menuiseries[Larg.])=0,ROW(Menuiseries[Larg.]))))&amp;""</f>
        <v/>
      </c>
      <c r="B6" s="45" t="str">
        <f>COUNTIFS(Menuiseries[Larg.],$A6,Menuiseries[All.],"=0")&amp;" seuil(s) de L = "&amp;TEXT($A6,"##0,00")&amp;" ml"</f>
        <v>0 seuil(s) de L =  ml</v>
      </c>
      <c r="C6" s="35">
        <f>SUMIFS(Menuiseries[Larg.],Menuiseries[All.],"=0",Menuiseries[Larg.],$A6)</f>
        <v>0</v>
      </c>
      <c r="D6" s="47" t="str">
        <f>COUNTIFS(Menuiseries[Larg.],$A6,Menuiseries[All.],"&gt;0")&amp;" appui(s) de L = "&amp;TEXT($A6,"##0,00")&amp;" ml"</f>
        <v>0 appui(s) de L =  ml</v>
      </c>
      <c r="E6" s="35">
        <f>SUMIFS(Menuiseries[Larg.],Menuiseries[All.],"&gt;0",Menuiseries[Larg.],$A6)</f>
        <v>0</v>
      </c>
      <c r="F6" s="47" t="str">
        <f>COUNTIFS(Menuiseries[Larg.],$A6,Menuiseries[Coffre],"Coffre L béton")&amp;" coffre(s) de L = "&amp;TEXT($A6,"##0,00")&amp;" ml"</f>
        <v>0 coffre(s) de L =  ml</v>
      </c>
      <c r="G6" s="35">
        <f>COUNTIFS(Menuiseries[Larg.],$A6,Menuiseries[Coffre],"Coffre L béton")*SUMIFS(Menuiseries[Larg.],Menuiseries[Coffre],"Coffre L béton",Menuiseries[Larg.],$A6)</f>
        <v>0</v>
      </c>
      <c r="H6" s="47" t="str">
        <f>COUNTIFS(Menuiseries[Larg.],$A6,Menuiseries[Coffre],"Coffre L terre cuite")&amp;" coffre(s) de L = "&amp;TEXT($A6,"##0,00")&amp;" ml"</f>
        <v>0 coffre(s) de L =  ml</v>
      </c>
      <c r="I6" s="35">
        <f>COUNTIFS(Menuiseries[Larg.],$A6,Menuiseries[Coffre],"Coffre L terre cuite")*SUMIFS(Menuiseries[Larg.],Menuiseries[Coffre],"Coffre L terrecuite",Menuiseries[Larg.],$A6)</f>
        <v>0</v>
      </c>
      <c r="J6" s="47" t="str">
        <f>COUNTIFS(Menuiseries[Larg.],$A6,Menuiseries[Coffre],"Coffre tunnel terre cuite")&amp;" coffre(s) de L = "&amp;TEXT($A6,"##0,00")&amp;" ml"</f>
        <v>0 coffre(s) de L =  ml</v>
      </c>
      <c r="K6" s="35">
        <f>COUNTIFS(Menuiseries[Larg.],$A6,Menuiseries[Coffre],"Coffre tunnel terre cuite")*SUMIFS(Menuiseries[Larg.],Menuiseries[Coffre],"Coffre tunnel terrecuite",Menuiseries[Larg.],$A6)</f>
        <v>0</v>
      </c>
      <c r="L6" s="47" t="str">
        <f>COUNTIFS(Menuiseries[Larg.],$A6,Menuiseries[Coffre],"Coffre tunnel fibre")&amp;" coffre(s) de L = "&amp;TEXT($A6,"##0,00")&amp;" ml"</f>
        <v>0 coffre(s) de L =  ml</v>
      </c>
      <c r="M6" s="35">
        <f>COUNTIFS(Menuiseries[Larg.],$A6,Menuiseries[Coffre],"Coffre tunnel fibre")*SUMIFS(Menuiseries[Larg.],Menuiseries[Coffre],"Coffre tunnel fibre",Menuiseries[Larg.],$A6)</f>
        <v>0</v>
      </c>
      <c r="N6" s="47" t="str">
        <f>COUNTIFS(Menuiseries[Larg.],$A6,Menuiseries[Coffre],"Réservation pour BSO")&amp;" coffre(s) de L = "&amp;TEXT($A6,"##0,00")&amp;" ml"</f>
        <v>0 coffre(s) de L =  ml</v>
      </c>
      <c r="O6" s="35">
        <f>COUNTIFS(Menuiseries[Larg.],$A6,Menuiseries[Coffre],"Réservation pour BSO")*SUMIFS(Menuiseries[Larg.],Menuiseries[Coffre],"Réservation pour BSO",Menuiseries[Larg.],$A6)</f>
        <v>0</v>
      </c>
    </row>
    <row r="7" spans="1:15" x14ac:dyDescent="0.2">
      <c r="A7" s="40" t="str">
        <f t="array" ref="A7">INDEX(Menuiseries[[#All],[Larg.]],MIN(IF(COUNTIF(A$1:A6,Menuiseries[Larg.])=0,ROW(Menuiseries[Larg.]))))&amp;""</f>
        <v/>
      </c>
      <c r="B7" s="45" t="str">
        <f>COUNTIFS(Menuiseries[Larg.],$A7,Menuiseries[All.],"=0")&amp;" seuil(s) de L = "&amp;TEXT($A7,"##0,00")&amp;" ml"</f>
        <v>0 seuil(s) de L =  ml</v>
      </c>
      <c r="C7" s="35">
        <f>SUMIFS(Menuiseries[Larg.],Menuiseries[All.],"=0",Menuiseries[Larg.],$A7)</f>
        <v>0</v>
      </c>
      <c r="D7" s="47" t="str">
        <f>COUNTIFS(Menuiseries[Larg.],$A7,Menuiseries[All.],"&gt;0")&amp;" appui(s) de L = "&amp;TEXT($A7,"##0,00")&amp;" ml"</f>
        <v>0 appui(s) de L =  ml</v>
      </c>
      <c r="E7" s="35">
        <f>SUMIFS(Menuiseries[Larg.],Menuiseries[All.],"&gt;0",Menuiseries[Larg.],$A7)</f>
        <v>0</v>
      </c>
      <c r="F7" s="47" t="str">
        <f>COUNTIFS(Menuiseries[Larg.],$A7,Menuiseries[Coffre],"Coffre L béton")&amp;" coffre(s) de L = "&amp;TEXT($A7,"##0,00")&amp;" ml"</f>
        <v>0 coffre(s) de L =  ml</v>
      </c>
      <c r="G7" s="35">
        <f>COUNTIFS(Menuiseries[Larg.],$A7,Menuiseries[Coffre],"Coffre L béton")*SUMIFS(Menuiseries[Larg.],Menuiseries[Coffre],"Coffre L béton",Menuiseries[Larg.],$A7)</f>
        <v>0</v>
      </c>
      <c r="H7" s="47" t="str">
        <f>COUNTIFS(Menuiseries[Larg.],$A7,Menuiseries[Coffre],"Coffre L terre cuite")&amp;" coffre(s) de L = "&amp;TEXT($A7,"##0,00")&amp;" ml"</f>
        <v>0 coffre(s) de L =  ml</v>
      </c>
      <c r="I7" s="35">
        <f>COUNTIFS(Menuiseries[Larg.],$A7,Menuiseries[Coffre],"Coffre L terre cuite")*SUMIFS(Menuiseries[Larg.],Menuiseries[Coffre],"Coffre L terrecuite",Menuiseries[Larg.],$A7)</f>
        <v>0</v>
      </c>
      <c r="J7" s="47" t="str">
        <f>COUNTIFS(Menuiseries[Larg.],$A7,Menuiseries[Coffre],"Coffre tunnel terre cuite")&amp;" coffre(s) de L = "&amp;TEXT($A7,"##0,00")&amp;" ml"</f>
        <v>0 coffre(s) de L =  ml</v>
      </c>
      <c r="K7" s="35">
        <f>COUNTIFS(Menuiseries[Larg.],$A7,Menuiseries[Coffre],"Coffre tunnel terre cuite")*SUMIFS(Menuiseries[Larg.],Menuiseries[Coffre],"Coffre tunnel terrecuite",Menuiseries[Larg.],$A7)</f>
        <v>0</v>
      </c>
      <c r="L7" s="47" t="str">
        <f>COUNTIFS(Menuiseries[Larg.],$A7,Menuiseries[Coffre],"Coffre tunnel fibre")&amp;" coffre(s) de L = "&amp;TEXT($A7,"##0,00")&amp;" ml"</f>
        <v>0 coffre(s) de L =  ml</v>
      </c>
      <c r="M7" s="35">
        <f>COUNTIFS(Menuiseries[Larg.],$A7,Menuiseries[Coffre],"Coffre tunnel fibre")*SUMIFS(Menuiseries[Larg.],Menuiseries[Coffre],"Coffre tunnel fibre",Menuiseries[Larg.],$A7)</f>
        <v>0</v>
      </c>
      <c r="N7" s="47" t="str">
        <f>COUNTIFS(Menuiseries[Larg.],$A7,Menuiseries[Coffre],"Réservation pour BSO")&amp;" coffre(s) de L = "&amp;TEXT($A7,"##0,00")&amp;" ml"</f>
        <v>0 coffre(s) de L =  ml</v>
      </c>
      <c r="O7" s="35">
        <f>COUNTIFS(Menuiseries[Larg.],$A7,Menuiseries[Coffre],"Réservation pour BSO")*SUMIFS(Menuiseries[Larg.],Menuiseries[Coffre],"Réservation pour BSO",Menuiseries[Larg.],$A7)</f>
        <v>0</v>
      </c>
    </row>
    <row r="8" spans="1:15" x14ac:dyDescent="0.2">
      <c r="A8" s="40" t="str">
        <f t="array" ref="A8">INDEX(Menuiseries[[#All],[Larg.]],MIN(IF(COUNTIF(A$1:A7,Menuiseries[Larg.])=0,ROW(Menuiseries[Larg.]))))&amp;""</f>
        <v/>
      </c>
      <c r="B8" s="45" t="str">
        <f>COUNTIFS(Menuiseries[Larg.],$A8,Menuiseries[All.],"=0")&amp;" seuil(s) de L = "&amp;TEXT($A8,"##0,00")&amp;" ml"</f>
        <v>0 seuil(s) de L =  ml</v>
      </c>
      <c r="C8" s="35">
        <f>SUMIFS(Menuiseries[Larg.],Menuiseries[All.],"=0",Menuiseries[Larg.],$A8)</f>
        <v>0</v>
      </c>
      <c r="D8" s="47" t="str">
        <f>COUNTIFS(Menuiseries[Larg.],$A8,Menuiseries[All.],"&gt;0")&amp;" appui(s) de L = "&amp;TEXT($A8,"##0,00")&amp;" ml"</f>
        <v>0 appui(s) de L =  ml</v>
      </c>
      <c r="E8" s="35">
        <f>SUMIFS(Menuiseries[Larg.],Menuiseries[All.],"&gt;0",Menuiseries[Larg.],$A8)</f>
        <v>0</v>
      </c>
      <c r="F8" s="47" t="str">
        <f>COUNTIFS(Menuiseries[Larg.],$A8,Menuiseries[Coffre],"Coffre L béton")&amp;" coffre(s) de L = "&amp;TEXT($A8,"##0,00")&amp;" ml"</f>
        <v>0 coffre(s) de L =  ml</v>
      </c>
      <c r="G8" s="35">
        <f>COUNTIFS(Menuiseries[Larg.],$A8,Menuiseries[Coffre],"Coffre L béton")*SUMIFS(Menuiseries[Larg.],Menuiseries[Coffre],"Coffre L béton",Menuiseries[Larg.],$A8)</f>
        <v>0</v>
      </c>
      <c r="H8" s="47" t="str">
        <f>COUNTIFS(Menuiseries[Larg.],$A8,Menuiseries[Coffre],"Coffre L terre cuite")&amp;" coffre(s) de L = "&amp;TEXT($A8,"##0,00")&amp;" ml"</f>
        <v>0 coffre(s) de L =  ml</v>
      </c>
      <c r="I8" s="35">
        <f>COUNTIFS(Menuiseries[Larg.],$A8,Menuiseries[Coffre],"Coffre L terre cuite")*SUMIFS(Menuiseries[Larg.],Menuiseries[Coffre],"Coffre L terrecuite",Menuiseries[Larg.],$A8)</f>
        <v>0</v>
      </c>
      <c r="J8" s="47" t="str">
        <f>COUNTIFS(Menuiseries[Larg.],$A8,Menuiseries[Coffre],"Coffre tunnel terre cuite")&amp;" coffre(s) de L = "&amp;TEXT($A8,"##0,00")&amp;" ml"</f>
        <v>0 coffre(s) de L =  ml</v>
      </c>
      <c r="K8" s="35">
        <f>COUNTIFS(Menuiseries[Larg.],$A8,Menuiseries[Coffre],"Coffre tunnel terre cuite")*SUMIFS(Menuiseries[Larg.],Menuiseries[Coffre],"Coffre tunnel terrecuite",Menuiseries[Larg.],$A8)</f>
        <v>0</v>
      </c>
      <c r="L8" s="47" t="str">
        <f>COUNTIFS(Menuiseries[Larg.],$A8,Menuiseries[Coffre],"Coffre tunnel fibre")&amp;" coffre(s) de L = "&amp;TEXT($A8,"##0,00")&amp;" ml"</f>
        <v>0 coffre(s) de L =  ml</v>
      </c>
      <c r="M8" s="35">
        <f>COUNTIFS(Menuiseries[Larg.],$A8,Menuiseries[Coffre],"Coffre tunnel fibre")*SUMIFS(Menuiseries[Larg.],Menuiseries[Coffre],"Coffre tunnel fibre",Menuiseries[Larg.],$A8)</f>
        <v>0</v>
      </c>
      <c r="N8" s="47" t="str">
        <f>COUNTIFS(Menuiseries[Larg.],$A8,Menuiseries[Coffre],"Réservation pour BSO")&amp;" coffre(s) de L = "&amp;TEXT($A8,"##0,00")&amp;" ml"</f>
        <v>0 coffre(s) de L =  ml</v>
      </c>
      <c r="O8" s="35">
        <f>COUNTIFS(Menuiseries[Larg.],$A8,Menuiseries[Coffre],"Réservation pour BSO")*SUMIFS(Menuiseries[Larg.],Menuiseries[Coffre],"Réservation pour BSO",Menuiseries[Larg.],$A8)</f>
        <v>0</v>
      </c>
    </row>
    <row r="9" spans="1:15" x14ac:dyDescent="0.2">
      <c r="A9" s="40" t="str">
        <f t="array" ref="A9">INDEX(Menuiseries[[#All],[Larg.]],MIN(IF(COUNTIF(A$1:A8,Menuiseries[Larg.])=0,ROW(Menuiseries[Larg.]))))&amp;""</f>
        <v/>
      </c>
      <c r="B9" s="45" t="str">
        <f>COUNTIFS(Menuiseries[Larg.],$A9,Menuiseries[All.],"=0")&amp;" seuil(s) de L = "&amp;TEXT($A9,"##0,00")&amp;" ml"</f>
        <v>0 seuil(s) de L =  ml</v>
      </c>
      <c r="C9" s="35">
        <f>SUMIFS(Menuiseries[Larg.],Menuiseries[All.],"=0",Menuiseries[Larg.],$A9)</f>
        <v>0</v>
      </c>
      <c r="D9" s="47" t="str">
        <f>COUNTIFS(Menuiseries[Larg.],$A9,Menuiseries[All.],"&gt;0")&amp;" appui(s) de L = "&amp;TEXT($A9,"##0,00")&amp;" ml"</f>
        <v>0 appui(s) de L =  ml</v>
      </c>
      <c r="E9" s="35">
        <f>SUMIFS(Menuiseries[Larg.],Menuiseries[All.],"&gt;0",Menuiseries[Larg.],$A9)</f>
        <v>0</v>
      </c>
      <c r="F9" s="47" t="str">
        <f>COUNTIFS(Menuiseries[Larg.],$A9,Menuiseries[Coffre],"Coffre L béton")&amp;" coffre(s) de L = "&amp;TEXT($A9,"##0,00")&amp;" ml"</f>
        <v>0 coffre(s) de L =  ml</v>
      </c>
      <c r="G9" s="35">
        <f>COUNTIFS(Menuiseries[Larg.],$A9,Menuiseries[Coffre],"Coffre L béton")*SUMIFS(Menuiseries[Larg.],Menuiseries[Coffre],"Coffre L béton",Menuiseries[Larg.],$A9)</f>
        <v>0</v>
      </c>
      <c r="H9" s="47" t="str">
        <f>COUNTIFS(Menuiseries[Larg.],$A9,Menuiseries[Coffre],"Coffre L terre cuite")&amp;" coffre(s) de L = "&amp;TEXT($A9,"##0,00")&amp;" ml"</f>
        <v>0 coffre(s) de L =  ml</v>
      </c>
      <c r="I9" s="35">
        <f>COUNTIFS(Menuiseries[Larg.],$A9,Menuiseries[Coffre],"Coffre L terre cuite")*SUMIFS(Menuiseries[Larg.],Menuiseries[Coffre],"Coffre L terrecuite",Menuiseries[Larg.],$A9)</f>
        <v>0</v>
      </c>
      <c r="J9" s="47" t="str">
        <f>COUNTIFS(Menuiseries[Larg.],$A9,Menuiseries[Coffre],"Coffre tunnel terre cuite")&amp;" coffre(s) de L = "&amp;TEXT($A9,"##0,00")&amp;" ml"</f>
        <v>0 coffre(s) de L =  ml</v>
      </c>
      <c r="K9" s="35">
        <f>COUNTIFS(Menuiseries[Larg.],$A9,Menuiseries[Coffre],"Coffre tunnel terre cuite")*SUMIFS(Menuiseries[Larg.],Menuiseries[Coffre],"Coffre tunnel terrecuite",Menuiseries[Larg.],$A9)</f>
        <v>0</v>
      </c>
      <c r="L9" s="47" t="str">
        <f>COUNTIFS(Menuiseries[Larg.],$A9,Menuiseries[Coffre],"Coffre tunnel fibre")&amp;" coffre(s) de L = "&amp;TEXT($A9,"##0,00")&amp;" ml"</f>
        <v>0 coffre(s) de L =  ml</v>
      </c>
      <c r="M9" s="35">
        <f>COUNTIFS(Menuiseries[Larg.],$A9,Menuiseries[Coffre],"Coffre tunnel fibre")*SUMIFS(Menuiseries[Larg.],Menuiseries[Coffre],"Coffre tunnel fibre",Menuiseries[Larg.],$A9)</f>
        <v>0</v>
      </c>
      <c r="N9" s="47" t="str">
        <f>COUNTIFS(Menuiseries[Larg.],$A9,Menuiseries[Coffre],"Réservation pour BSO")&amp;" coffre(s) de L = "&amp;TEXT($A9,"##0,00")&amp;" ml"</f>
        <v>0 coffre(s) de L =  ml</v>
      </c>
      <c r="O9" s="35">
        <f>COUNTIFS(Menuiseries[Larg.],$A9,Menuiseries[Coffre],"Réservation pour BSO")*SUMIFS(Menuiseries[Larg.],Menuiseries[Coffre],"Réservation pour BSO",Menuiseries[Larg.],$A9)</f>
        <v>0</v>
      </c>
    </row>
    <row r="10" spans="1:15" x14ac:dyDescent="0.2">
      <c r="A10" s="40" t="str">
        <f t="array" ref="A10">INDEX(Menuiseries[[#All],[Larg.]],MIN(IF(COUNTIF(A$1:A9,Menuiseries[Larg.])=0,ROW(Menuiseries[Larg.]))))&amp;""</f>
        <v/>
      </c>
      <c r="B10" s="45" t="str">
        <f>COUNTIFS(Menuiseries[Larg.],$A10,Menuiseries[All.],"=0")&amp;" seuil(s) de L = "&amp;TEXT($A10,"##0,00")&amp;" ml"</f>
        <v>0 seuil(s) de L =  ml</v>
      </c>
      <c r="C10" s="35">
        <f>SUMIFS(Menuiseries[Larg.],Menuiseries[All.],"=0",Menuiseries[Larg.],$A10)</f>
        <v>0</v>
      </c>
      <c r="D10" s="47" t="str">
        <f>COUNTIFS(Menuiseries[Larg.],$A10,Menuiseries[All.],"&gt;0")&amp;" appui(s) de L = "&amp;TEXT($A10,"##0,00")&amp;" ml"</f>
        <v>0 appui(s) de L =  ml</v>
      </c>
      <c r="E10" s="35">
        <f>SUMIFS(Menuiseries[Larg.],Menuiseries[All.],"&gt;0",Menuiseries[Larg.],$A10)</f>
        <v>0</v>
      </c>
      <c r="F10" s="47" t="str">
        <f>COUNTIFS(Menuiseries[Larg.],$A10,Menuiseries[Coffre],"Coffre L béton")&amp;" coffre(s) de L = "&amp;TEXT($A10,"##0,00")&amp;" ml"</f>
        <v>0 coffre(s) de L =  ml</v>
      </c>
      <c r="G10" s="35">
        <f>COUNTIFS(Menuiseries[Larg.],$A10,Menuiseries[Coffre],"Coffre L béton")*SUMIFS(Menuiseries[Larg.],Menuiseries[Coffre],"Coffre L béton",Menuiseries[Larg.],$A10)</f>
        <v>0</v>
      </c>
      <c r="H10" s="47" t="str">
        <f>COUNTIFS(Menuiseries[Larg.],$A10,Menuiseries[Coffre],"Coffre L terre cuite")&amp;" coffre(s) de L = "&amp;TEXT($A10,"##0,00")&amp;" ml"</f>
        <v>0 coffre(s) de L =  ml</v>
      </c>
      <c r="I10" s="35">
        <f>COUNTIFS(Menuiseries[Larg.],$A10,Menuiseries[Coffre],"Coffre L terre cuite")*SUMIFS(Menuiseries[Larg.],Menuiseries[Coffre],"Coffre L terrecuite",Menuiseries[Larg.],$A10)</f>
        <v>0</v>
      </c>
      <c r="J10" s="47" t="str">
        <f>COUNTIFS(Menuiseries[Larg.],$A10,Menuiseries[Coffre],"Coffre tunnel terre cuite")&amp;" coffre(s) de L = "&amp;TEXT($A10,"##0,00")&amp;" ml"</f>
        <v>0 coffre(s) de L =  ml</v>
      </c>
      <c r="K10" s="35">
        <f>COUNTIFS(Menuiseries[Larg.],$A10,Menuiseries[Coffre],"Coffre tunnel terre cuite")*SUMIFS(Menuiseries[Larg.],Menuiseries[Coffre],"Coffre tunnel terrecuite",Menuiseries[Larg.],$A10)</f>
        <v>0</v>
      </c>
      <c r="L10" s="47" t="str">
        <f>COUNTIFS(Menuiseries[Larg.],$A10,Menuiseries[Coffre],"Coffre tunnel fibre")&amp;" coffre(s) de L = "&amp;TEXT($A10,"##0,00")&amp;" ml"</f>
        <v>0 coffre(s) de L =  ml</v>
      </c>
      <c r="M10" s="35">
        <f>COUNTIFS(Menuiseries[Larg.],$A10,Menuiseries[Coffre],"Coffre tunnel fibre")*SUMIFS(Menuiseries[Larg.],Menuiseries[Coffre],"Coffre tunnel fibre",Menuiseries[Larg.],$A10)</f>
        <v>0</v>
      </c>
      <c r="N10" s="47" t="str">
        <f>COUNTIFS(Menuiseries[Larg.],$A10,Menuiseries[Coffre],"Réservation pour BSO")&amp;" coffre(s) de L = "&amp;TEXT($A10,"##0,00")&amp;" ml"</f>
        <v>0 coffre(s) de L =  ml</v>
      </c>
      <c r="O10" s="35">
        <f>COUNTIFS(Menuiseries[Larg.],$A10,Menuiseries[Coffre],"Réservation pour BSO")*SUMIFS(Menuiseries[Larg.],Menuiseries[Coffre],"Réservation pour BSO",Menuiseries[Larg.],$A10)</f>
        <v>0</v>
      </c>
    </row>
    <row r="11" spans="1:15" x14ac:dyDescent="0.2">
      <c r="A11" s="40" t="str">
        <f t="array" ref="A11">INDEX(Menuiseries[[#All],[Larg.]],MIN(IF(COUNTIF(A$1:A10,Menuiseries[Larg.])=0,ROW(Menuiseries[Larg.]))))&amp;""</f>
        <v/>
      </c>
      <c r="B11" s="45" t="str">
        <f>COUNTIFS(Menuiseries[Larg.],$A11,Menuiseries[All.],"=0")&amp;" seuil(s) de L = "&amp;TEXT($A11,"##0,00")&amp;" ml"</f>
        <v>0 seuil(s) de L =  ml</v>
      </c>
      <c r="C11" s="35">
        <f>SUMIFS(Menuiseries[Larg.],Menuiseries[All.],"=0",Menuiseries[Larg.],$A11)</f>
        <v>0</v>
      </c>
      <c r="D11" s="47" t="str">
        <f>COUNTIFS(Menuiseries[Larg.],$A11,Menuiseries[All.],"&gt;0")&amp;" appui(s) de L = "&amp;TEXT($A11,"##0,00")&amp;" ml"</f>
        <v>0 appui(s) de L =  ml</v>
      </c>
      <c r="E11" s="35">
        <f>SUMIFS(Menuiseries[Larg.],Menuiseries[All.],"&gt;0",Menuiseries[Larg.],$A11)</f>
        <v>0</v>
      </c>
      <c r="F11" s="47" t="str">
        <f>COUNTIFS(Menuiseries[Larg.],$A11,Menuiseries[Coffre],"Coffre L béton")&amp;" coffre(s) de L = "&amp;TEXT($A11,"##0,00")&amp;" ml"</f>
        <v>0 coffre(s) de L =  ml</v>
      </c>
      <c r="G11" s="35">
        <f>COUNTIFS(Menuiseries[Larg.],$A11,Menuiseries[Coffre],"Coffre L béton")*SUMIFS(Menuiseries[Larg.],Menuiseries[Coffre],"Coffre L béton",Menuiseries[Larg.],$A11)</f>
        <v>0</v>
      </c>
      <c r="H11" s="47" t="str">
        <f>COUNTIFS(Menuiseries[Larg.],$A11,Menuiseries[Coffre],"Coffre L terre cuite")&amp;" coffre(s) de L = "&amp;TEXT($A11,"##0,00")&amp;" ml"</f>
        <v>0 coffre(s) de L =  ml</v>
      </c>
      <c r="I11" s="35">
        <f>COUNTIFS(Menuiseries[Larg.],$A11,Menuiseries[Coffre],"Coffre L terre cuite")*SUMIFS(Menuiseries[Larg.],Menuiseries[Coffre],"Coffre L terrecuite",Menuiseries[Larg.],$A11)</f>
        <v>0</v>
      </c>
      <c r="J11" s="47" t="str">
        <f>COUNTIFS(Menuiseries[Larg.],$A11,Menuiseries[Coffre],"Coffre tunnel terre cuite")&amp;" coffre(s) de L = "&amp;TEXT($A11,"##0,00")&amp;" ml"</f>
        <v>0 coffre(s) de L =  ml</v>
      </c>
      <c r="K11" s="35">
        <f>COUNTIFS(Menuiseries[Larg.],$A11,Menuiseries[Coffre],"Coffre tunnel terre cuite")*SUMIFS(Menuiseries[Larg.],Menuiseries[Coffre],"Coffre tunnel terrecuite",Menuiseries[Larg.],$A11)</f>
        <v>0</v>
      </c>
      <c r="L11" s="47" t="str">
        <f>COUNTIFS(Menuiseries[Larg.],$A11,Menuiseries[Coffre],"Coffre tunnel fibre")&amp;" coffre(s) de L = "&amp;TEXT($A11,"##0,00")&amp;" ml"</f>
        <v>0 coffre(s) de L =  ml</v>
      </c>
      <c r="M11" s="35">
        <f>COUNTIFS(Menuiseries[Larg.],$A11,Menuiseries[Coffre],"Coffre tunnel fibre")*SUMIFS(Menuiseries[Larg.],Menuiseries[Coffre],"Coffre tunnel fibre",Menuiseries[Larg.],$A11)</f>
        <v>0</v>
      </c>
      <c r="N11" s="47" t="str">
        <f>COUNTIFS(Menuiseries[Larg.],$A11,Menuiseries[Coffre],"Réservation pour BSO")&amp;" coffre(s) de L = "&amp;TEXT($A11,"##0,00")&amp;" ml"</f>
        <v>0 coffre(s) de L =  ml</v>
      </c>
      <c r="O11" s="35">
        <f>COUNTIFS(Menuiseries[Larg.],$A11,Menuiseries[Coffre],"Réservation pour BSO")*SUMIFS(Menuiseries[Larg.],Menuiseries[Coffre],"Réservation pour BSO",Menuiseries[Larg.],$A11)</f>
        <v>0</v>
      </c>
    </row>
    <row r="12" spans="1:15" x14ac:dyDescent="0.2">
      <c r="A12" s="40" t="str">
        <f t="array" ref="A12">INDEX(Menuiseries[[#All],[Larg.]],MIN(IF(COUNTIF(A$1:A11,Menuiseries[Larg.])=0,ROW(Menuiseries[Larg.]))))&amp;""</f>
        <v/>
      </c>
      <c r="B12" s="45" t="str">
        <f>COUNTIFS(Menuiseries[Larg.],$A12,Menuiseries[All.],"=0")&amp;" seuil(s) de L = "&amp;TEXT($A12,"##0,00")&amp;" ml"</f>
        <v>0 seuil(s) de L =  ml</v>
      </c>
      <c r="C12" s="35">
        <f>SUMIFS(Menuiseries[Larg.],Menuiseries[All.],"=0",Menuiseries[Larg.],$A12)</f>
        <v>0</v>
      </c>
      <c r="D12" s="47" t="str">
        <f>COUNTIFS(Menuiseries[Larg.],$A12,Menuiseries[All.],"&gt;0")&amp;" appui(s) de L = "&amp;TEXT($A12,"##0,00")&amp;" ml"</f>
        <v>0 appui(s) de L =  ml</v>
      </c>
      <c r="E12" s="35">
        <f>SUMIFS(Menuiseries[Larg.],Menuiseries[All.],"&gt;0",Menuiseries[Larg.],$A12)</f>
        <v>0</v>
      </c>
      <c r="F12" s="47" t="str">
        <f>COUNTIFS(Menuiseries[Larg.],$A12,Menuiseries[Coffre],"Coffre L béton")&amp;" coffre(s) de L = "&amp;TEXT($A12,"##0,00")&amp;" ml"</f>
        <v>0 coffre(s) de L =  ml</v>
      </c>
      <c r="G12" s="35">
        <f>COUNTIFS(Menuiseries[Larg.],$A12,Menuiseries[Coffre],"Coffre L béton")*SUMIFS(Menuiseries[Larg.],Menuiseries[Coffre],"Coffre L béton",Menuiseries[Larg.],$A12)</f>
        <v>0</v>
      </c>
      <c r="H12" s="47" t="str">
        <f>COUNTIFS(Menuiseries[Larg.],$A12,Menuiseries[Coffre],"Coffre L terre cuite")&amp;" coffre(s) de L = "&amp;TEXT($A12,"##0,00")&amp;" ml"</f>
        <v>0 coffre(s) de L =  ml</v>
      </c>
      <c r="I12" s="35">
        <f>COUNTIFS(Menuiseries[Larg.],$A12,Menuiseries[Coffre],"Coffre L terre cuite")*SUMIFS(Menuiseries[Larg.],Menuiseries[Coffre],"Coffre L terrecuite",Menuiseries[Larg.],$A12)</f>
        <v>0</v>
      </c>
      <c r="J12" s="47" t="str">
        <f>COUNTIFS(Menuiseries[Larg.],$A12,Menuiseries[Coffre],"Coffre tunnel terre cuite")&amp;" coffre(s) de L = "&amp;TEXT($A12,"##0,00")&amp;" ml"</f>
        <v>0 coffre(s) de L =  ml</v>
      </c>
      <c r="K12" s="35">
        <f>COUNTIFS(Menuiseries[Larg.],$A12,Menuiseries[Coffre],"Coffre tunnel terre cuite")*SUMIFS(Menuiseries[Larg.],Menuiseries[Coffre],"Coffre tunnel terrecuite",Menuiseries[Larg.],$A12)</f>
        <v>0</v>
      </c>
      <c r="L12" s="47" t="str">
        <f>COUNTIFS(Menuiseries[Larg.],$A12,Menuiseries[Coffre],"Coffre tunnel fibre")&amp;" coffre(s) de L = "&amp;TEXT($A12,"##0,00")&amp;" ml"</f>
        <v>0 coffre(s) de L =  ml</v>
      </c>
      <c r="M12" s="35">
        <f>COUNTIFS(Menuiseries[Larg.],$A12,Menuiseries[Coffre],"Coffre tunnel fibre")*SUMIFS(Menuiseries[Larg.],Menuiseries[Coffre],"Coffre tunnel fibre",Menuiseries[Larg.],$A12)</f>
        <v>0</v>
      </c>
      <c r="N12" s="47" t="str">
        <f>COUNTIFS(Menuiseries[Larg.],$A12,Menuiseries[Coffre],"Réservation pour BSO")&amp;" coffre(s) de L = "&amp;TEXT($A12,"##0,00")&amp;" ml"</f>
        <v>0 coffre(s) de L =  ml</v>
      </c>
      <c r="O12" s="35">
        <f>COUNTIFS(Menuiseries[Larg.],$A12,Menuiseries[Coffre],"Réservation pour BSO")*SUMIFS(Menuiseries[Larg.],Menuiseries[Coffre],"Réservation pour BSO",Menuiseries[Larg.],$A12)</f>
        <v>0</v>
      </c>
    </row>
    <row r="13" spans="1:15" x14ac:dyDescent="0.2">
      <c r="A13" s="40" t="str">
        <f t="array" ref="A13">INDEX(Menuiseries[[#All],[Larg.]],MIN(IF(COUNTIF(A$1:A12,Menuiseries[Larg.])=0,ROW(Menuiseries[Larg.]))))&amp;""</f>
        <v/>
      </c>
      <c r="B13" s="45" t="str">
        <f>COUNTIFS(Menuiseries[Larg.],$A13,Menuiseries[All.],"=0")&amp;" seuil(s) de L = "&amp;TEXT($A13,"##0,00")&amp;" ml"</f>
        <v>0 seuil(s) de L =  ml</v>
      </c>
      <c r="C13" s="35">
        <f>SUMIFS(Menuiseries[Larg.],Menuiseries[All.],"=0",Menuiseries[Larg.],$A13)</f>
        <v>0</v>
      </c>
      <c r="D13" s="47" t="str">
        <f>COUNTIFS(Menuiseries[Larg.],$A13,Menuiseries[All.],"&gt;0")&amp;" appui(s) de L = "&amp;TEXT($A13,"##0,00")&amp;" ml"</f>
        <v>0 appui(s) de L =  ml</v>
      </c>
      <c r="E13" s="35">
        <f>SUMIFS(Menuiseries[Larg.],Menuiseries[All.],"&gt;0",Menuiseries[Larg.],$A13)</f>
        <v>0</v>
      </c>
      <c r="F13" s="47" t="str">
        <f>COUNTIFS(Menuiseries[Larg.],$A13,Menuiseries[Coffre],"Coffre L béton")&amp;" coffre(s) de L = "&amp;TEXT($A13,"##0,00")&amp;" ml"</f>
        <v>0 coffre(s) de L =  ml</v>
      </c>
      <c r="G13" s="35">
        <f>COUNTIFS(Menuiseries[Larg.],$A13,Menuiseries[Coffre],"Coffre L béton")*SUMIFS(Menuiseries[Larg.],Menuiseries[Coffre],"Coffre L béton",Menuiseries[Larg.],$A13)</f>
        <v>0</v>
      </c>
      <c r="H13" s="47" t="str">
        <f>COUNTIFS(Menuiseries[Larg.],$A13,Menuiseries[Coffre],"Coffre L terre cuite")&amp;" coffre(s) de L = "&amp;TEXT($A13,"##0,00")&amp;" ml"</f>
        <v>0 coffre(s) de L =  ml</v>
      </c>
      <c r="I13" s="35">
        <f>COUNTIFS(Menuiseries[Larg.],$A13,Menuiseries[Coffre],"Coffre L terre cuite")*SUMIFS(Menuiseries[Larg.],Menuiseries[Coffre],"Coffre L terrecuite",Menuiseries[Larg.],$A13)</f>
        <v>0</v>
      </c>
      <c r="J13" s="47" t="str">
        <f>COUNTIFS(Menuiseries[Larg.],$A13,Menuiseries[Coffre],"Coffre tunnel terre cuite")&amp;" coffre(s) de L = "&amp;TEXT($A13,"##0,00")&amp;" ml"</f>
        <v>0 coffre(s) de L =  ml</v>
      </c>
      <c r="K13" s="35">
        <f>COUNTIFS(Menuiseries[Larg.],$A13,Menuiseries[Coffre],"Coffre tunnel terre cuite")*SUMIFS(Menuiseries[Larg.],Menuiseries[Coffre],"Coffre tunnel terrecuite",Menuiseries[Larg.],$A13)</f>
        <v>0</v>
      </c>
      <c r="L13" s="47" t="str">
        <f>COUNTIFS(Menuiseries[Larg.],$A13,Menuiseries[Coffre],"Coffre tunnel fibre")&amp;" coffre(s) de L = "&amp;TEXT($A13,"##0,00")&amp;" ml"</f>
        <v>0 coffre(s) de L =  ml</v>
      </c>
      <c r="M13" s="35">
        <f>COUNTIFS(Menuiseries[Larg.],$A13,Menuiseries[Coffre],"Coffre tunnel fibre")*SUMIFS(Menuiseries[Larg.],Menuiseries[Coffre],"Coffre tunnel fibre",Menuiseries[Larg.],$A13)</f>
        <v>0</v>
      </c>
      <c r="N13" s="47" t="str">
        <f>COUNTIFS(Menuiseries[Larg.],$A13,Menuiseries[Coffre],"Réservation pour BSO")&amp;" coffre(s) de L = "&amp;TEXT($A13,"##0,00")&amp;" ml"</f>
        <v>0 coffre(s) de L =  ml</v>
      </c>
      <c r="O13" s="35">
        <f>COUNTIFS(Menuiseries[Larg.],$A13,Menuiseries[Coffre],"Réservation pour BSO")*SUMIFS(Menuiseries[Larg.],Menuiseries[Coffre],"Réservation pour BSO",Menuiseries[Larg.],$A13)</f>
        <v>0</v>
      </c>
    </row>
    <row r="14" spans="1:15" x14ac:dyDescent="0.2">
      <c r="A14" s="40" t="str">
        <f t="array" ref="A14">INDEX(Menuiseries[[#All],[Larg.]],MIN(IF(COUNTIF(A$1:A13,Menuiseries[Larg.])=0,ROW(Menuiseries[Larg.]))))&amp;""</f>
        <v/>
      </c>
      <c r="B14" s="45" t="str">
        <f>COUNTIFS(Menuiseries[Larg.],$A14,Menuiseries[All.],"=0")&amp;" seuil(s) de L = "&amp;TEXT($A14,"##0,00")&amp;" ml"</f>
        <v>0 seuil(s) de L =  ml</v>
      </c>
      <c r="C14" s="35">
        <f>SUMIFS(Menuiseries[Larg.],Menuiseries[All.],"=0",Menuiseries[Larg.],$A14)</f>
        <v>0</v>
      </c>
      <c r="D14" s="47" t="str">
        <f>COUNTIFS(Menuiseries[Larg.],$A14,Menuiseries[All.],"&gt;0")&amp;" appui(s) de L = "&amp;TEXT($A14,"##0,00")&amp;" ml"</f>
        <v>0 appui(s) de L =  ml</v>
      </c>
      <c r="E14" s="35">
        <f>SUMIFS(Menuiseries[Larg.],Menuiseries[All.],"&gt;0",Menuiseries[Larg.],$A14)</f>
        <v>0</v>
      </c>
      <c r="F14" s="47" t="str">
        <f>COUNTIFS(Menuiseries[Larg.],$A14,Menuiseries[Coffre],"Coffre L béton")&amp;" coffre(s) de L = "&amp;TEXT($A14,"##0,00")&amp;" ml"</f>
        <v>0 coffre(s) de L =  ml</v>
      </c>
      <c r="G14" s="35">
        <f>COUNTIFS(Menuiseries[Larg.],$A14,Menuiseries[Coffre],"Coffre L béton")*SUMIFS(Menuiseries[Larg.],Menuiseries[Coffre],"Coffre L béton",Menuiseries[Larg.],$A14)</f>
        <v>0</v>
      </c>
      <c r="H14" s="47" t="str">
        <f>COUNTIFS(Menuiseries[Larg.],$A14,Menuiseries[Coffre],"Coffre L terre cuite")&amp;" coffre(s) de L = "&amp;TEXT($A14,"##0,00")&amp;" ml"</f>
        <v>0 coffre(s) de L =  ml</v>
      </c>
      <c r="I14" s="35">
        <f>COUNTIFS(Menuiseries[Larg.],$A14,Menuiseries[Coffre],"Coffre L terre cuite")*SUMIFS(Menuiseries[Larg.],Menuiseries[Coffre],"Coffre L terrecuite",Menuiseries[Larg.],$A14)</f>
        <v>0</v>
      </c>
      <c r="J14" s="47" t="str">
        <f>COUNTIFS(Menuiseries[Larg.],$A14,Menuiseries[Coffre],"Coffre tunnel terre cuite")&amp;" coffre(s) de L = "&amp;TEXT($A14,"##0,00")&amp;" ml"</f>
        <v>0 coffre(s) de L =  ml</v>
      </c>
      <c r="K14" s="35">
        <f>COUNTIFS(Menuiseries[Larg.],$A14,Menuiseries[Coffre],"Coffre tunnel terre cuite")*SUMIFS(Menuiseries[Larg.],Menuiseries[Coffre],"Coffre tunnel terrecuite",Menuiseries[Larg.],$A14)</f>
        <v>0</v>
      </c>
      <c r="L14" s="47" t="str">
        <f>COUNTIFS(Menuiseries[Larg.],$A14,Menuiseries[Coffre],"Coffre tunnel fibre")&amp;" coffre(s) de L = "&amp;TEXT($A14,"##0,00")&amp;" ml"</f>
        <v>0 coffre(s) de L =  ml</v>
      </c>
      <c r="M14" s="35">
        <f>COUNTIFS(Menuiseries[Larg.],$A14,Menuiseries[Coffre],"Coffre tunnel fibre")*SUMIFS(Menuiseries[Larg.],Menuiseries[Coffre],"Coffre tunnel fibre",Menuiseries[Larg.],$A14)</f>
        <v>0</v>
      </c>
      <c r="N14" s="47" t="str">
        <f>COUNTIFS(Menuiseries[Larg.],$A14,Menuiseries[Coffre],"Réservation pour BSO")&amp;" coffre(s) de L = "&amp;TEXT($A14,"##0,00")&amp;" ml"</f>
        <v>0 coffre(s) de L =  ml</v>
      </c>
      <c r="O14" s="35">
        <f>COUNTIFS(Menuiseries[Larg.],$A14,Menuiseries[Coffre],"Réservation pour BSO")*SUMIFS(Menuiseries[Larg.],Menuiseries[Coffre],"Réservation pour BSO",Menuiseries[Larg.],$A14)</f>
        <v>0</v>
      </c>
    </row>
    <row r="15" spans="1:15" x14ac:dyDescent="0.2">
      <c r="A15" s="40" t="str">
        <f t="array" ref="A15">INDEX(Menuiseries[[#All],[Larg.]],MIN(IF(COUNTIF(A$1:A14,Menuiseries[Larg.])=0,ROW(Menuiseries[Larg.]))))&amp;""</f>
        <v/>
      </c>
      <c r="B15" s="45" t="str">
        <f>COUNTIFS(Menuiseries[Larg.],$A15,Menuiseries[All.],"=0")&amp;" seuil(s) de L = "&amp;TEXT($A15,"##0,00")&amp;" ml"</f>
        <v>0 seuil(s) de L =  ml</v>
      </c>
      <c r="C15" s="35">
        <f>SUMIFS(Menuiseries[Larg.],Menuiseries[All.],"=0",Menuiseries[Larg.],$A15)</f>
        <v>0</v>
      </c>
      <c r="D15" s="47" t="str">
        <f>COUNTIFS(Menuiseries[Larg.],$A15,Menuiseries[All.],"&gt;0")&amp;" appui(s) de L = "&amp;TEXT($A15,"##0,00")&amp;" ml"</f>
        <v>0 appui(s) de L =  ml</v>
      </c>
      <c r="E15" s="35">
        <f>SUMIFS(Menuiseries[Larg.],Menuiseries[All.],"&gt;0",Menuiseries[Larg.],$A15)</f>
        <v>0</v>
      </c>
      <c r="F15" s="47" t="str">
        <f>COUNTIFS(Menuiseries[Larg.],$A15,Menuiseries[Coffre],"Coffre L béton")&amp;" coffre(s) de L = "&amp;TEXT($A15,"##0,00")&amp;" ml"</f>
        <v>0 coffre(s) de L =  ml</v>
      </c>
      <c r="G15" s="35">
        <f>COUNTIFS(Menuiseries[Larg.],$A15,Menuiseries[Coffre],"Coffre L béton")*SUMIFS(Menuiseries[Larg.],Menuiseries[Coffre],"Coffre L béton",Menuiseries[Larg.],$A15)</f>
        <v>0</v>
      </c>
      <c r="H15" s="47" t="str">
        <f>COUNTIFS(Menuiseries[Larg.],$A15,Menuiseries[Coffre],"Coffre L terre cuite")&amp;" coffre(s) de L = "&amp;TEXT($A15,"##0,00")&amp;" ml"</f>
        <v>0 coffre(s) de L =  ml</v>
      </c>
      <c r="I15" s="35">
        <f>COUNTIFS(Menuiseries[Larg.],$A15,Menuiseries[Coffre],"Coffre L terre cuite")*SUMIFS(Menuiseries[Larg.],Menuiseries[Coffre],"Coffre L terrecuite",Menuiseries[Larg.],$A15)</f>
        <v>0</v>
      </c>
      <c r="J15" s="47" t="str">
        <f>COUNTIFS(Menuiseries[Larg.],$A15,Menuiseries[Coffre],"Coffre tunnel terre cuite")&amp;" coffre(s) de L = "&amp;TEXT($A15,"##0,00")&amp;" ml"</f>
        <v>0 coffre(s) de L =  ml</v>
      </c>
      <c r="K15" s="35">
        <f>COUNTIFS(Menuiseries[Larg.],$A15,Menuiseries[Coffre],"Coffre tunnel terre cuite")*SUMIFS(Menuiseries[Larg.],Menuiseries[Coffre],"Coffre tunnel terrecuite",Menuiseries[Larg.],$A15)</f>
        <v>0</v>
      </c>
      <c r="L15" s="47" t="str">
        <f>COUNTIFS(Menuiseries[Larg.],$A15,Menuiseries[Coffre],"Coffre tunnel fibre")&amp;" coffre(s) de L = "&amp;TEXT($A15,"##0,00")&amp;" ml"</f>
        <v>0 coffre(s) de L =  ml</v>
      </c>
      <c r="M15" s="35">
        <f>COUNTIFS(Menuiseries[Larg.],$A15,Menuiseries[Coffre],"Coffre tunnel fibre")*SUMIFS(Menuiseries[Larg.],Menuiseries[Coffre],"Coffre tunnel fibre",Menuiseries[Larg.],$A15)</f>
        <v>0</v>
      </c>
      <c r="N15" s="47" t="str">
        <f>COUNTIFS(Menuiseries[Larg.],$A15,Menuiseries[Coffre],"Réservation pour BSO")&amp;" coffre(s) de L = "&amp;TEXT($A15,"##0,00")&amp;" ml"</f>
        <v>0 coffre(s) de L =  ml</v>
      </c>
      <c r="O15" s="35">
        <f>COUNTIFS(Menuiseries[Larg.],$A15,Menuiseries[Coffre],"Réservation pour BSO")*SUMIFS(Menuiseries[Larg.],Menuiseries[Coffre],"Réservation pour BSO",Menuiseries[Larg.],$A15)</f>
        <v>0</v>
      </c>
    </row>
    <row r="16" spans="1:15" x14ac:dyDescent="0.2">
      <c r="A16" s="40" t="str">
        <f t="array" ref="A16">INDEX(Menuiseries[[#All],[Larg.]],MIN(IF(COUNTIF(A$1:A15,Menuiseries[Larg.])=0,ROW(Menuiseries[Larg.]))))&amp;""</f>
        <v/>
      </c>
      <c r="B16" s="45" t="str">
        <f>COUNTIFS(Menuiseries[Larg.],$A16,Menuiseries[All.],"=0")&amp;" seuil(s) de L = "&amp;TEXT($A16,"##0,00")&amp;" ml"</f>
        <v>0 seuil(s) de L =  ml</v>
      </c>
      <c r="C16" s="35">
        <f>SUMIFS(Menuiseries[Larg.],Menuiseries[All.],"=0",Menuiseries[Larg.],$A16)</f>
        <v>0</v>
      </c>
      <c r="D16" s="47" t="str">
        <f>COUNTIFS(Menuiseries[Larg.],$A16,Menuiseries[All.],"&gt;0")&amp;" appui(s) de L = "&amp;TEXT($A16,"##0,00")&amp;" ml"</f>
        <v>0 appui(s) de L =  ml</v>
      </c>
      <c r="E16" s="35">
        <f>SUMIFS(Menuiseries[Larg.],Menuiseries[All.],"&gt;0",Menuiseries[Larg.],$A16)</f>
        <v>0</v>
      </c>
      <c r="F16" s="47" t="str">
        <f>COUNTIFS(Menuiseries[Larg.],$A16,Menuiseries[Coffre],"Coffre L béton")&amp;" coffre(s) de L = "&amp;TEXT($A16,"##0,00")&amp;" ml"</f>
        <v>0 coffre(s) de L =  ml</v>
      </c>
      <c r="G16" s="35">
        <f>COUNTIFS(Menuiseries[Larg.],$A16,Menuiseries[Coffre],"Coffre L béton")*SUMIFS(Menuiseries[Larg.],Menuiseries[Coffre],"Coffre L béton",Menuiseries[Larg.],$A16)</f>
        <v>0</v>
      </c>
      <c r="H16" s="47" t="str">
        <f>COUNTIFS(Menuiseries[Larg.],$A16,Menuiseries[Coffre],"Coffre L terre cuite")&amp;" coffre(s) de L = "&amp;TEXT($A16,"##0,00")&amp;" ml"</f>
        <v>0 coffre(s) de L =  ml</v>
      </c>
      <c r="I16" s="35">
        <f>COUNTIFS(Menuiseries[Larg.],$A16,Menuiseries[Coffre],"Coffre L terre cuite")*SUMIFS(Menuiseries[Larg.],Menuiseries[Coffre],"Coffre L terrecuite",Menuiseries[Larg.],$A16)</f>
        <v>0</v>
      </c>
      <c r="J16" s="47" t="str">
        <f>COUNTIFS(Menuiseries[Larg.],$A16,Menuiseries[Coffre],"Coffre tunnel terre cuite")&amp;" coffre(s) de L = "&amp;TEXT($A16,"##0,00")&amp;" ml"</f>
        <v>0 coffre(s) de L =  ml</v>
      </c>
      <c r="K16" s="35">
        <f>COUNTIFS(Menuiseries[Larg.],$A16,Menuiseries[Coffre],"Coffre tunnel terre cuite")*SUMIFS(Menuiseries[Larg.],Menuiseries[Coffre],"Coffre tunnel terrecuite",Menuiseries[Larg.],$A16)</f>
        <v>0</v>
      </c>
      <c r="L16" s="47" t="str">
        <f>COUNTIFS(Menuiseries[Larg.],$A16,Menuiseries[Coffre],"Coffre tunnel fibre")&amp;" coffre(s) de L = "&amp;TEXT($A16,"##0,00")&amp;" ml"</f>
        <v>0 coffre(s) de L =  ml</v>
      </c>
      <c r="M16" s="35">
        <f>COUNTIFS(Menuiseries[Larg.],$A16,Menuiseries[Coffre],"Coffre tunnel fibre")*SUMIFS(Menuiseries[Larg.],Menuiseries[Coffre],"Coffre tunnel fibre",Menuiseries[Larg.],$A16)</f>
        <v>0</v>
      </c>
      <c r="N16" s="47" t="str">
        <f>COUNTIFS(Menuiseries[Larg.],$A16,Menuiseries[Coffre],"Réservation pour BSO")&amp;" coffre(s) de L = "&amp;TEXT($A16,"##0,00")&amp;" ml"</f>
        <v>0 coffre(s) de L =  ml</v>
      </c>
      <c r="O16" s="35">
        <f>COUNTIFS(Menuiseries[Larg.],$A16,Menuiseries[Coffre],"Réservation pour BSO")*SUMIFS(Menuiseries[Larg.],Menuiseries[Coffre],"Réservation pour BSO",Menuiseries[Larg.],$A16)</f>
        <v>0</v>
      </c>
    </row>
    <row r="17" spans="1:15" x14ac:dyDescent="0.2">
      <c r="A17" s="40" t="str">
        <f t="array" ref="A17">INDEX(Menuiseries[[#All],[Larg.]],MIN(IF(COUNTIF(A$1:A16,Menuiseries[Larg.])=0,ROW(Menuiseries[Larg.]))))&amp;""</f>
        <v/>
      </c>
      <c r="B17" s="45" t="str">
        <f>COUNTIFS(Menuiseries[Larg.],$A17,Menuiseries[All.],"=0")&amp;" seuil(s) de L = "&amp;TEXT($A17,"##0,00")&amp;" ml"</f>
        <v>0 seuil(s) de L =  ml</v>
      </c>
      <c r="C17" s="35">
        <f>SUMIFS(Menuiseries[Larg.],Menuiseries[All.],"=0",Menuiseries[Larg.],$A17)</f>
        <v>0</v>
      </c>
      <c r="D17" s="47" t="str">
        <f>COUNTIFS(Menuiseries[Larg.],$A17,Menuiseries[All.],"&gt;0")&amp;" appui(s) de L = "&amp;TEXT($A17,"##0,00")&amp;" ml"</f>
        <v>0 appui(s) de L =  ml</v>
      </c>
      <c r="E17" s="35">
        <f>SUMIFS(Menuiseries[Larg.],Menuiseries[All.],"&gt;0",Menuiseries[Larg.],$A17)</f>
        <v>0</v>
      </c>
      <c r="F17" s="47" t="str">
        <f>COUNTIFS(Menuiseries[Larg.],$A17,Menuiseries[Coffre],"Coffre L béton")&amp;" coffre(s) de L = "&amp;TEXT($A17,"##0,00")&amp;" ml"</f>
        <v>0 coffre(s) de L =  ml</v>
      </c>
      <c r="G17" s="35">
        <f>COUNTIFS(Menuiseries[Larg.],$A17,Menuiseries[Coffre],"Coffre L béton")*SUMIFS(Menuiseries[Larg.],Menuiseries[Coffre],"Coffre L béton",Menuiseries[Larg.],$A17)</f>
        <v>0</v>
      </c>
      <c r="H17" s="47" t="str">
        <f>COUNTIFS(Menuiseries[Larg.],$A17,Menuiseries[Coffre],"Coffre L terre cuite")&amp;" coffre(s) de L = "&amp;TEXT($A17,"##0,00")&amp;" ml"</f>
        <v>0 coffre(s) de L =  ml</v>
      </c>
      <c r="I17" s="35">
        <f>COUNTIFS(Menuiseries[Larg.],$A17,Menuiseries[Coffre],"Coffre L terre cuite")*SUMIFS(Menuiseries[Larg.],Menuiseries[Coffre],"Coffre L terrecuite",Menuiseries[Larg.],$A17)</f>
        <v>0</v>
      </c>
      <c r="J17" s="47" t="str">
        <f>COUNTIFS(Menuiseries[Larg.],$A17,Menuiseries[Coffre],"Coffre tunnel terre cuite")&amp;" coffre(s) de L = "&amp;TEXT($A17,"##0,00")&amp;" ml"</f>
        <v>0 coffre(s) de L =  ml</v>
      </c>
      <c r="K17" s="35">
        <f>COUNTIFS(Menuiseries[Larg.],$A17,Menuiseries[Coffre],"Coffre tunnel terre cuite")*SUMIFS(Menuiseries[Larg.],Menuiseries[Coffre],"Coffre tunnel terrecuite",Menuiseries[Larg.],$A17)</f>
        <v>0</v>
      </c>
      <c r="L17" s="47" t="str">
        <f>COUNTIFS(Menuiseries[Larg.],$A17,Menuiseries[Coffre],"Coffre tunnel fibre")&amp;" coffre(s) de L = "&amp;TEXT($A17,"##0,00")&amp;" ml"</f>
        <v>0 coffre(s) de L =  ml</v>
      </c>
      <c r="M17" s="35">
        <f>COUNTIFS(Menuiseries[Larg.],$A17,Menuiseries[Coffre],"Coffre tunnel fibre")*SUMIFS(Menuiseries[Larg.],Menuiseries[Coffre],"Coffre tunnel fibre",Menuiseries[Larg.],$A17)</f>
        <v>0</v>
      </c>
      <c r="N17" s="47" t="str">
        <f>COUNTIFS(Menuiseries[Larg.],$A17,Menuiseries[Coffre],"Réservation pour BSO")&amp;" coffre(s) de L = "&amp;TEXT($A17,"##0,00")&amp;" ml"</f>
        <v>0 coffre(s) de L =  ml</v>
      </c>
      <c r="O17" s="35">
        <f>COUNTIFS(Menuiseries[Larg.],$A17,Menuiseries[Coffre],"Réservation pour BSO")*SUMIFS(Menuiseries[Larg.],Menuiseries[Coffre],"Réservation pour BSO",Menuiseries[Larg.],$A17)</f>
        <v>0</v>
      </c>
    </row>
    <row r="18" spans="1:15" x14ac:dyDescent="0.2">
      <c r="A18" s="40" t="str">
        <f t="array" ref="A18">INDEX(Menuiseries[[#All],[Larg.]],MIN(IF(COUNTIF(A$1:A17,Menuiseries[Larg.])=0,ROW(Menuiseries[Larg.]))))&amp;""</f>
        <v/>
      </c>
      <c r="B18" s="45" t="str">
        <f>COUNTIFS(Menuiseries[Larg.],$A18,Menuiseries[All.],"=0")&amp;" seuil(s) de L = "&amp;TEXT($A18,"##0,00")&amp;" ml"</f>
        <v>0 seuil(s) de L =  ml</v>
      </c>
      <c r="C18" s="35">
        <f>SUMIFS(Menuiseries[Larg.],Menuiseries[All.],"=0",Menuiseries[Larg.],$A18)</f>
        <v>0</v>
      </c>
      <c r="D18" s="47" t="str">
        <f>COUNTIFS(Menuiseries[Larg.],$A18,Menuiseries[All.],"&gt;0")&amp;" appui(s) de L = "&amp;TEXT($A18,"##0,00")&amp;" ml"</f>
        <v>0 appui(s) de L =  ml</v>
      </c>
      <c r="E18" s="35">
        <f>SUMIFS(Menuiseries[Larg.],Menuiseries[All.],"&gt;0",Menuiseries[Larg.],$A18)</f>
        <v>0</v>
      </c>
      <c r="F18" s="47" t="str">
        <f>COUNTIFS(Menuiseries[Larg.],$A18,Menuiseries[Coffre],"Coffre L béton")&amp;" coffre(s) de L = "&amp;TEXT($A18,"##0,00")&amp;" ml"</f>
        <v>0 coffre(s) de L =  ml</v>
      </c>
      <c r="G18" s="35">
        <f>COUNTIFS(Menuiseries[Larg.],$A18,Menuiseries[Coffre],"Coffre L béton")*SUMIFS(Menuiseries[Larg.],Menuiseries[Coffre],"Coffre L béton",Menuiseries[Larg.],$A18)</f>
        <v>0</v>
      </c>
      <c r="H18" s="47" t="str">
        <f>COUNTIFS(Menuiseries[Larg.],$A18,Menuiseries[Coffre],"Coffre L terre cuite")&amp;" coffre(s) de L = "&amp;TEXT($A18,"##0,00")&amp;" ml"</f>
        <v>0 coffre(s) de L =  ml</v>
      </c>
      <c r="I18" s="35">
        <f>COUNTIFS(Menuiseries[Larg.],$A18,Menuiseries[Coffre],"Coffre L terre cuite")*SUMIFS(Menuiseries[Larg.],Menuiseries[Coffre],"Coffre L terrecuite",Menuiseries[Larg.],$A18)</f>
        <v>0</v>
      </c>
      <c r="J18" s="47" t="str">
        <f>COUNTIFS(Menuiseries[Larg.],$A18,Menuiseries[Coffre],"Coffre tunnel terre cuite")&amp;" coffre(s) de L = "&amp;TEXT($A18,"##0,00")&amp;" ml"</f>
        <v>0 coffre(s) de L =  ml</v>
      </c>
      <c r="K18" s="35">
        <f>COUNTIFS(Menuiseries[Larg.],$A18,Menuiseries[Coffre],"Coffre tunnel terre cuite")*SUMIFS(Menuiseries[Larg.],Menuiseries[Coffre],"Coffre tunnel terrecuite",Menuiseries[Larg.],$A18)</f>
        <v>0</v>
      </c>
      <c r="L18" s="47" t="str">
        <f>COUNTIFS(Menuiseries[Larg.],$A18,Menuiseries[Coffre],"Coffre tunnel fibre")&amp;" coffre(s) de L = "&amp;TEXT($A18,"##0,00")&amp;" ml"</f>
        <v>0 coffre(s) de L =  ml</v>
      </c>
      <c r="M18" s="35">
        <f>COUNTIFS(Menuiseries[Larg.],$A18,Menuiseries[Coffre],"Coffre tunnel fibre")*SUMIFS(Menuiseries[Larg.],Menuiseries[Coffre],"Coffre tunnel fibre",Menuiseries[Larg.],$A18)</f>
        <v>0</v>
      </c>
      <c r="N18" s="47" t="str">
        <f>COUNTIFS(Menuiseries[Larg.],$A18,Menuiseries[Coffre],"Réservation pour BSO")&amp;" coffre(s) de L = "&amp;TEXT($A18,"##0,00")&amp;" ml"</f>
        <v>0 coffre(s) de L =  ml</v>
      </c>
      <c r="O18" s="35">
        <f>COUNTIFS(Menuiseries[Larg.],$A18,Menuiseries[Coffre],"Réservation pour BSO")*SUMIFS(Menuiseries[Larg.],Menuiseries[Coffre],"Réservation pour BSO",Menuiseries[Larg.],$A18)</f>
        <v>0</v>
      </c>
    </row>
    <row r="19" spans="1:15" x14ac:dyDescent="0.2">
      <c r="A19" s="40" t="str">
        <f t="array" ref="A19">INDEX(Menuiseries[[#All],[Larg.]],MIN(IF(COUNTIF(A$1:A18,Menuiseries[Larg.])=0,ROW(Menuiseries[Larg.]))))&amp;""</f>
        <v/>
      </c>
      <c r="B19" s="45" t="str">
        <f>COUNTIFS(Menuiseries[Larg.],$A19,Menuiseries[All.],"=0")&amp;" seuil(s) de L = "&amp;TEXT($A19,"##0,00")&amp;" ml"</f>
        <v>0 seuil(s) de L =  ml</v>
      </c>
      <c r="C19" s="35">
        <f>SUMIFS(Menuiseries[Larg.],Menuiseries[All.],"=0",Menuiseries[Larg.],$A19)</f>
        <v>0</v>
      </c>
      <c r="D19" s="47" t="str">
        <f>COUNTIFS(Menuiseries[Larg.],$A19,Menuiseries[All.],"&gt;0")&amp;" appui(s) de L = "&amp;TEXT($A19,"##0,00")&amp;" ml"</f>
        <v>0 appui(s) de L =  ml</v>
      </c>
      <c r="E19" s="35">
        <f>SUMIFS(Menuiseries[Larg.],Menuiseries[All.],"&gt;0",Menuiseries[Larg.],$A19)</f>
        <v>0</v>
      </c>
      <c r="F19" s="47" t="str">
        <f>COUNTIFS(Menuiseries[Larg.],$A19,Menuiseries[Coffre],"Coffre L béton")&amp;" coffre(s) de L = "&amp;TEXT($A19,"##0,00")&amp;" ml"</f>
        <v>0 coffre(s) de L =  ml</v>
      </c>
      <c r="G19" s="35">
        <f>COUNTIFS(Menuiseries[Larg.],$A19,Menuiseries[Coffre],"Coffre L béton")*SUMIFS(Menuiseries[Larg.],Menuiseries[Coffre],"Coffre L béton",Menuiseries[Larg.],$A19)</f>
        <v>0</v>
      </c>
      <c r="H19" s="47" t="str">
        <f>COUNTIFS(Menuiseries[Larg.],$A19,Menuiseries[Coffre],"Coffre L terre cuite")&amp;" coffre(s) de L = "&amp;TEXT($A19,"##0,00")&amp;" ml"</f>
        <v>0 coffre(s) de L =  ml</v>
      </c>
      <c r="I19" s="35">
        <f>COUNTIFS(Menuiseries[Larg.],$A19,Menuiseries[Coffre],"Coffre L terre cuite")*SUMIFS(Menuiseries[Larg.],Menuiseries[Coffre],"Coffre L terrecuite",Menuiseries[Larg.],$A19)</f>
        <v>0</v>
      </c>
      <c r="J19" s="47" t="str">
        <f>COUNTIFS(Menuiseries[Larg.],$A19,Menuiseries[Coffre],"Coffre tunnel terre cuite")&amp;" coffre(s) de L = "&amp;TEXT($A19,"##0,00")&amp;" ml"</f>
        <v>0 coffre(s) de L =  ml</v>
      </c>
      <c r="K19" s="35">
        <f>COUNTIFS(Menuiseries[Larg.],$A19,Menuiseries[Coffre],"Coffre tunnel terre cuite")*SUMIFS(Menuiseries[Larg.],Menuiseries[Coffre],"Coffre tunnel terrecuite",Menuiseries[Larg.],$A19)</f>
        <v>0</v>
      </c>
      <c r="L19" s="47" t="str">
        <f>COUNTIFS(Menuiseries[Larg.],$A19,Menuiseries[Coffre],"Coffre tunnel fibre")&amp;" coffre(s) de L = "&amp;TEXT($A19,"##0,00")&amp;" ml"</f>
        <v>0 coffre(s) de L =  ml</v>
      </c>
      <c r="M19" s="35">
        <f>COUNTIFS(Menuiseries[Larg.],$A19,Menuiseries[Coffre],"Coffre tunnel fibre")*SUMIFS(Menuiseries[Larg.],Menuiseries[Coffre],"Coffre tunnel fibre",Menuiseries[Larg.],$A19)</f>
        <v>0</v>
      </c>
      <c r="N19" s="47" t="str">
        <f>COUNTIFS(Menuiseries[Larg.],$A19,Menuiseries[Coffre],"Réservation pour BSO")&amp;" coffre(s) de L = "&amp;TEXT($A19,"##0,00")&amp;" ml"</f>
        <v>0 coffre(s) de L =  ml</v>
      </c>
      <c r="O19" s="35">
        <f>COUNTIFS(Menuiseries[Larg.],$A19,Menuiseries[Coffre],"Réservation pour BSO")*SUMIFS(Menuiseries[Larg.],Menuiseries[Coffre],"Réservation pour BSO",Menuiseries[Larg.],$A19)</f>
        <v>0</v>
      </c>
    </row>
    <row r="20" spans="1:15" x14ac:dyDescent="0.2">
      <c r="A20" s="40" t="str">
        <f t="array" ref="A20">INDEX(Menuiseries[[#All],[Larg.]],MIN(IF(COUNTIF(A$1:A19,Menuiseries[Larg.])=0,ROW(Menuiseries[Larg.]))))&amp;""</f>
        <v/>
      </c>
      <c r="B20" s="45" t="str">
        <f>COUNTIFS(Menuiseries[Larg.],$A20,Menuiseries[All.],"=0")&amp;" seuil(s) de L = "&amp;TEXT($A20,"##0,00")&amp;" ml"</f>
        <v>0 seuil(s) de L =  ml</v>
      </c>
      <c r="C20" s="35">
        <f>SUMIFS(Menuiseries[Larg.],Menuiseries[All.],"=0",Menuiseries[Larg.],$A20)</f>
        <v>0</v>
      </c>
      <c r="D20" s="47" t="str">
        <f>COUNTIFS(Menuiseries[Larg.],$A20,Menuiseries[All.],"&gt;0")&amp;" appui(s) de L = "&amp;TEXT($A20,"##0,00")&amp;" ml"</f>
        <v>0 appui(s) de L =  ml</v>
      </c>
      <c r="E20" s="35">
        <f>SUMIFS(Menuiseries[Larg.],Menuiseries[All.],"&gt;0",Menuiseries[Larg.],$A20)</f>
        <v>0</v>
      </c>
      <c r="F20" s="47" t="str">
        <f>COUNTIFS(Menuiseries[Larg.],$A20,Menuiseries[Coffre],"Coffre L béton")&amp;" coffre(s) de L = "&amp;TEXT($A20,"##0,00")&amp;" ml"</f>
        <v>0 coffre(s) de L =  ml</v>
      </c>
      <c r="G20" s="35">
        <f>COUNTIFS(Menuiseries[Larg.],$A20,Menuiseries[Coffre],"Coffre L béton")*SUMIFS(Menuiseries[Larg.],Menuiseries[Coffre],"Coffre L béton",Menuiseries[Larg.],$A20)</f>
        <v>0</v>
      </c>
      <c r="H20" s="47" t="str">
        <f>COUNTIFS(Menuiseries[Larg.],$A20,Menuiseries[Coffre],"Coffre L terre cuite")&amp;" coffre(s) de L = "&amp;TEXT($A20,"##0,00")&amp;" ml"</f>
        <v>0 coffre(s) de L =  ml</v>
      </c>
      <c r="I20" s="35">
        <f>COUNTIFS(Menuiseries[Larg.],$A20,Menuiseries[Coffre],"Coffre L terre cuite")*SUMIFS(Menuiseries[Larg.],Menuiseries[Coffre],"Coffre L terrecuite",Menuiseries[Larg.],$A20)</f>
        <v>0</v>
      </c>
      <c r="J20" s="47" t="str">
        <f>COUNTIFS(Menuiseries[Larg.],$A20,Menuiseries[Coffre],"Coffre tunnel terre cuite")&amp;" coffre(s) de L = "&amp;TEXT($A20,"##0,00")&amp;" ml"</f>
        <v>0 coffre(s) de L =  ml</v>
      </c>
      <c r="K20" s="35">
        <f>COUNTIFS(Menuiseries[Larg.],$A20,Menuiseries[Coffre],"Coffre tunnel terre cuite")*SUMIFS(Menuiseries[Larg.],Menuiseries[Coffre],"Coffre tunnel terrecuite",Menuiseries[Larg.],$A20)</f>
        <v>0</v>
      </c>
      <c r="L20" s="47" t="str">
        <f>COUNTIFS(Menuiseries[Larg.],$A20,Menuiseries[Coffre],"Coffre tunnel fibre")&amp;" coffre(s) de L = "&amp;TEXT($A20,"##0,00")&amp;" ml"</f>
        <v>0 coffre(s) de L =  ml</v>
      </c>
      <c r="M20" s="35">
        <f>COUNTIFS(Menuiseries[Larg.],$A20,Menuiseries[Coffre],"Coffre tunnel fibre")*SUMIFS(Menuiseries[Larg.],Menuiseries[Coffre],"Coffre tunnel fibre",Menuiseries[Larg.],$A20)</f>
        <v>0</v>
      </c>
      <c r="N20" s="47" t="str">
        <f>COUNTIFS(Menuiseries[Larg.],$A20,Menuiseries[Coffre],"Réservation pour BSO")&amp;" coffre(s) de L = "&amp;TEXT($A20,"##0,00")&amp;" ml"</f>
        <v>0 coffre(s) de L =  ml</v>
      </c>
      <c r="O20" s="35">
        <f>COUNTIFS(Menuiseries[Larg.],$A20,Menuiseries[Coffre],"Réservation pour BSO")*SUMIFS(Menuiseries[Larg.],Menuiseries[Coffre],"Réservation pour BSO",Menuiseries[Larg.],$A20)</f>
        <v>0</v>
      </c>
    </row>
    <row r="21" spans="1:15" x14ac:dyDescent="0.2">
      <c r="A21" s="40" t="str">
        <f t="array" ref="A21">INDEX(Menuiseries[[#All],[Larg.]],MIN(IF(COUNTIF(A$1:A20,Menuiseries[Larg.])=0,ROW(Menuiseries[Larg.]))))&amp;""</f>
        <v/>
      </c>
      <c r="B21" s="45" t="str">
        <f>COUNTIFS(Menuiseries[Larg.],$A21,Menuiseries[All.],"=0")&amp;" seuil(s) de L = "&amp;TEXT($A21,"##0,00")&amp;" ml"</f>
        <v>0 seuil(s) de L =  ml</v>
      </c>
      <c r="C21" s="35">
        <f>SUMIFS(Menuiseries[Larg.],Menuiseries[All.],"=0",Menuiseries[Larg.],$A21)</f>
        <v>0</v>
      </c>
      <c r="D21" s="47" t="str">
        <f>COUNTIFS(Menuiseries[Larg.],$A21,Menuiseries[All.],"&gt;0")&amp;" appui(s) de L = "&amp;TEXT($A21,"##0,00")&amp;" ml"</f>
        <v>0 appui(s) de L =  ml</v>
      </c>
      <c r="E21" s="35">
        <f>SUMIFS(Menuiseries[Larg.],Menuiseries[All.],"&gt;0",Menuiseries[Larg.],$A21)</f>
        <v>0</v>
      </c>
      <c r="F21" s="47" t="str">
        <f>COUNTIFS(Menuiseries[Larg.],$A21,Menuiseries[Coffre],"Coffre L béton")&amp;" coffre(s) de L = "&amp;TEXT($A21,"##0,00")&amp;" ml"</f>
        <v>0 coffre(s) de L =  ml</v>
      </c>
      <c r="G21" s="35">
        <f>COUNTIFS(Menuiseries[Larg.],$A21,Menuiseries[Coffre],"Coffre L béton")*SUMIFS(Menuiseries[Larg.],Menuiseries[Coffre],"Coffre L béton",Menuiseries[Larg.],$A21)</f>
        <v>0</v>
      </c>
      <c r="H21" s="47" t="str">
        <f>COUNTIFS(Menuiseries[Larg.],$A21,Menuiseries[Coffre],"Coffre L terre cuite")&amp;" coffre(s) de L = "&amp;TEXT($A21,"##0,00")&amp;" ml"</f>
        <v>0 coffre(s) de L =  ml</v>
      </c>
      <c r="I21" s="35">
        <f>COUNTIFS(Menuiseries[Larg.],$A21,Menuiseries[Coffre],"Coffre L terre cuite")*SUMIFS(Menuiseries[Larg.],Menuiseries[Coffre],"Coffre L terrecuite",Menuiseries[Larg.],$A21)</f>
        <v>0</v>
      </c>
      <c r="J21" s="47" t="str">
        <f>COUNTIFS(Menuiseries[Larg.],$A21,Menuiseries[Coffre],"Coffre tunnel terre cuite")&amp;" coffre(s) de L = "&amp;TEXT($A21,"##0,00")&amp;" ml"</f>
        <v>0 coffre(s) de L =  ml</v>
      </c>
      <c r="K21" s="35">
        <f>COUNTIFS(Menuiseries[Larg.],$A21,Menuiseries[Coffre],"Coffre tunnel terre cuite")*SUMIFS(Menuiseries[Larg.],Menuiseries[Coffre],"Coffre tunnel terrecuite",Menuiseries[Larg.],$A21)</f>
        <v>0</v>
      </c>
      <c r="L21" s="47" t="str">
        <f>COUNTIFS(Menuiseries[Larg.],$A21,Menuiseries[Coffre],"Coffre tunnel fibre")&amp;" coffre(s) de L = "&amp;TEXT($A21,"##0,00")&amp;" ml"</f>
        <v>0 coffre(s) de L =  ml</v>
      </c>
      <c r="M21" s="35">
        <f>COUNTIFS(Menuiseries[Larg.],$A21,Menuiseries[Coffre],"Coffre tunnel fibre")*SUMIFS(Menuiseries[Larg.],Menuiseries[Coffre],"Coffre tunnel fibre",Menuiseries[Larg.],$A21)</f>
        <v>0</v>
      </c>
      <c r="N21" s="47" t="str">
        <f>COUNTIFS(Menuiseries[Larg.],$A21,Menuiseries[Coffre],"Réservation pour BSO")&amp;" coffre(s) de L = "&amp;TEXT($A21,"##0,00")&amp;" ml"</f>
        <v>0 coffre(s) de L =  ml</v>
      </c>
      <c r="O21" s="35">
        <f>COUNTIFS(Menuiseries[Larg.],$A21,Menuiseries[Coffre],"Réservation pour BSO")*SUMIFS(Menuiseries[Larg.],Menuiseries[Coffre],"Réservation pour BSO",Menuiseries[Larg.],$A21)</f>
        <v>0</v>
      </c>
    </row>
    <row r="22" spans="1:15" x14ac:dyDescent="0.2">
      <c r="A22" s="40" t="str">
        <f t="array" ref="A22">INDEX(Menuiseries[[#All],[Larg.]],MIN(IF(COUNTIF(A$1:A21,Menuiseries[Larg.])=0,ROW(Menuiseries[Larg.]))))&amp;""</f>
        <v/>
      </c>
      <c r="B22" s="45" t="str">
        <f>COUNTIFS(Menuiseries[Larg.],$A22,Menuiseries[All.],"=0")&amp;" seuil(s) de L = "&amp;TEXT($A22,"##0,00")&amp;" ml"</f>
        <v>0 seuil(s) de L =  ml</v>
      </c>
      <c r="C22" s="35">
        <f>SUMIFS(Menuiseries[Larg.],Menuiseries[All.],"=0",Menuiseries[Larg.],$A22)</f>
        <v>0</v>
      </c>
      <c r="D22" s="47" t="str">
        <f>COUNTIFS(Menuiseries[Larg.],$A22,Menuiseries[All.],"&gt;0")&amp;" appui(s) de L = "&amp;TEXT($A22,"##0,00")&amp;" ml"</f>
        <v>0 appui(s) de L =  ml</v>
      </c>
      <c r="E22" s="35">
        <f>SUMIFS(Menuiseries[Larg.],Menuiseries[All.],"&gt;0",Menuiseries[Larg.],$A22)</f>
        <v>0</v>
      </c>
      <c r="F22" s="47" t="str">
        <f>COUNTIFS(Menuiseries[Larg.],$A22,Menuiseries[Coffre],"Coffre L béton")&amp;" coffre(s) de L = "&amp;TEXT($A22,"##0,00")&amp;" ml"</f>
        <v>0 coffre(s) de L =  ml</v>
      </c>
      <c r="G22" s="35">
        <f>COUNTIFS(Menuiseries[Larg.],$A22,Menuiseries[Coffre],"Coffre L béton")*SUMIFS(Menuiseries[Larg.],Menuiseries[Coffre],"Coffre L béton",Menuiseries[Larg.],$A22)</f>
        <v>0</v>
      </c>
      <c r="H22" s="47" t="str">
        <f>COUNTIFS(Menuiseries[Larg.],$A22,Menuiseries[Coffre],"Coffre L terre cuite")&amp;" coffre(s) de L = "&amp;TEXT($A22,"##0,00")&amp;" ml"</f>
        <v>0 coffre(s) de L =  ml</v>
      </c>
      <c r="I22" s="35">
        <f>COUNTIFS(Menuiseries[Larg.],$A22,Menuiseries[Coffre],"Coffre L terre cuite")*SUMIFS(Menuiseries[Larg.],Menuiseries[Coffre],"Coffre L terrecuite",Menuiseries[Larg.],$A22)</f>
        <v>0</v>
      </c>
      <c r="J22" s="47" t="str">
        <f>COUNTIFS(Menuiseries[Larg.],$A22,Menuiseries[Coffre],"Coffre tunnel terre cuite")&amp;" coffre(s) de L = "&amp;TEXT($A22,"##0,00")&amp;" ml"</f>
        <v>0 coffre(s) de L =  ml</v>
      </c>
      <c r="K22" s="35">
        <f>COUNTIFS(Menuiseries[Larg.],$A22,Menuiseries[Coffre],"Coffre tunnel terre cuite")*SUMIFS(Menuiseries[Larg.],Menuiseries[Coffre],"Coffre tunnel terrecuite",Menuiseries[Larg.],$A22)</f>
        <v>0</v>
      </c>
      <c r="L22" s="47" t="str">
        <f>COUNTIFS(Menuiseries[Larg.],$A22,Menuiseries[Coffre],"Coffre tunnel fibre")&amp;" coffre(s) de L = "&amp;TEXT($A22,"##0,00")&amp;" ml"</f>
        <v>0 coffre(s) de L =  ml</v>
      </c>
      <c r="M22" s="35">
        <f>COUNTIFS(Menuiseries[Larg.],$A22,Menuiseries[Coffre],"Coffre tunnel fibre")*SUMIFS(Menuiseries[Larg.],Menuiseries[Coffre],"Coffre tunnel fibre",Menuiseries[Larg.],$A22)</f>
        <v>0</v>
      </c>
      <c r="N22" s="47" t="str">
        <f>COUNTIFS(Menuiseries[Larg.],$A22,Menuiseries[Coffre],"Réservation pour BSO")&amp;" coffre(s) de L = "&amp;TEXT($A22,"##0,00")&amp;" ml"</f>
        <v>0 coffre(s) de L =  ml</v>
      </c>
      <c r="O22" s="35">
        <f>COUNTIFS(Menuiseries[Larg.],$A22,Menuiseries[Coffre],"Réservation pour BSO")*SUMIFS(Menuiseries[Larg.],Menuiseries[Coffre],"Réservation pour BSO",Menuiseries[Larg.],$A22)</f>
        <v>0</v>
      </c>
    </row>
    <row r="23" spans="1:15" x14ac:dyDescent="0.2">
      <c r="A23" s="40" t="str">
        <f t="array" ref="A23">INDEX(Menuiseries[[#All],[Larg.]],MIN(IF(COUNTIF(A$1:A22,Menuiseries[Larg.])=0,ROW(Menuiseries[Larg.]))))&amp;""</f>
        <v/>
      </c>
      <c r="B23" s="45" t="str">
        <f>COUNTIFS(Menuiseries[Larg.],$A23,Menuiseries[All.],"=0")&amp;" seuil(s) de L = "&amp;TEXT($A23,"##0,00")&amp;" ml"</f>
        <v>0 seuil(s) de L =  ml</v>
      </c>
      <c r="C23" s="35">
        <f>SUMIFS(Menuiseries[Larg.],Menuiseries[All.],"=0",Menuiseries[Larg.],$A23)</f>
        <v>0</v>
      </c>
      <c r="D23" s="47" t="str">
        <f>COUNTIFS(Menuiseries[Larg.],$A23,Menuiseries[All.],"&gt;0")&amp;" appui(s) de L = "&amp;TEXT($A23,"##0,00")&amp;" ml"</f>
        <v>0 appui(s) de L =  ml</v>
      </c>
      <c r="E23" s="35">
        <f>SUMIFS(Menuiseries[Larg.],Menuiseries[All.],"&gt;0",Menuiseries[Larg.],$A23)</f>
        <v>0</v>
      </c>
      <c r="F23" s="47" t="str">
        <f>COUNTIFS(Menuiseries[Larg.],$A23,Menuiseries[Coffre],"Coffre L béton")&amp;" coffre(s) de L = "&amp;TEXT($A23,"##0,00")&amp;" ml"</f>
        <v>0 coffre(s) de L =  ml</v>
      </c>
      <c r="G23" s="35">
        <f>COUNTIFS(Menuiseries[Larg.],$A23,Menuiseries[Coffre],"Coffre L béton")*SUMIFS(Menuiseries[Larg.],Menuiseries[Coffre],"Coffre L béton",Menuiseries[Larg.],$A23)</f>
        <v>0</v>
      </c>
      <c r="H23" s="47" t="str">
        <f>COUNTIFS(Menuiseries[Larg.],$A23,Menuiseries[Coffre],"Coffre L terre cuite")&amp;" coffre(s) de L = "&amp;TEXT($A23,"##0,00")&amp;" ml"</f>
        <v>0 coffre(s) de L =  ml</v>
      </c>
      <c r="I23" s="35">
        <f>COUNTIFS(Menuiseries[Larg.],$A23,Menuiseries[Coffre],"Coffre L terre cuite")*SUMIFS(Menuiseries[Larg.],Menuiseries[Coffre],"Coffre L terrecuite",Menuiseries[Larg.],$A23)</f>
        <v>0</v>
      </c>
      <c r="J23" s="47" t="str">
        <f>COUNTIFS(Menuiseries[Larg.],$A23,Menuiseries[Coffre],"Coffre tunnel terre cuite")&amp;" coffre(s) de L = "&amp;TEXT($A23,"##0,00")&amp;" ml"</f>
        <v>0 coffre(s) de L =  ml</v>
      </c>
      <c r="K23" s="35">
        <f>COUNTIFS(Menuiseries[Larg.],$A23,Menuiseries[Coffre],"Coffre tunnel terre cuite")*SUMIFS(Menuiseries[Larg.],Menuiseries[Coffre],"Coffre tunnel terrecuite",Menuiseries[Larg.],$A23)</f>
        <v>0</v>
      </c>
      <c r="L23" s="47" t="str">
        <f>COUNTIFS(Menuiseries[Larg.],$A23,Menuiseries[Coffre],"Coffre tunnel fibre")&amp;" coffre(s) de L = "&amp;TEXT($A23,"##0,00")&amp;" ml"</f>
        <v>0 coffre(s) de L =  ml</v>
      </c>
      <c r="M23" s="35">
        <f>COUNTIFS(Menuiseries[Larg.],$A23,Menuiseries[Coffre],"Coffre tunnel fibre")*SUMIFS(Menuiseries[Larg.],Menuiseries[Coffre],"Coffre tunnel fibre",Menuiseries[Larg.],$A23)</f>
        <v>0</v>
      </c>
      <c r="N23" s="47" t="str">
        <f>COUNTIFS(Menuiseries[Larg.],$A23,Menuiseries[Coffre],"Réservation pour BSO")&amp;" coffre(s) de L = "&amp;TEXT($A23,"##0,00")&amp;" ml"</f>
        <v>0 coffre(s) de L =  ml</v>
      </c>
      <c r="O23" s="35">
        <f>COUNTIFS(Menuiseries[Larg.],$A23,Menuiseries[Coffre],"Réservation pour BSO")*SUMIFS(Menuiseries[Larg.],Menuiseries[Coffre],"Réservation pour BSO",Menuiseries[Larg.],$A23)</f>
        <v>0</v>
      </c>
    </row>
    <row r="24" spans="1:15" x14ac:dyDescent="0.2">
      <c r="A24" s="40" t="str">
        <f t="array" ref="A24">INDEX(Menuiseries[[#All],[Larg.]],MIN(IF(COUNTIF(A$1:A23,Menuiseries[Larg.])=0,ROW(Menuiseries[Larg.]))))&amp;""</f>
        <v/>
      </c>
      <c r="B24" s="45" t="str">
        <f>COUNTIFS(Menuiseries[Larg.],$A24,Menuiseries[All.],"=0")&amp;" seuil(s) de L = "&amp;TEXT($A24,"##0,00")&amp;" ml"</f>
        <v>0 seuil(s) de L =  ml</v>
      </c>
      <c r="C24" s="35">
        <f>SUMIFS(Menuiseries[Larg.],Menuiseries[All.],"=0",Menuiseries[Larg.],$A24)</f>
        <v>0</v>
      </c>
      <c r="D24" s="47" t="str">
        <f>COUNTIFS(Menuiseries[Larg.],$A24,Menuiseries[All.],"&gt;0")&amp;" appui(s) de L = "&amp;TEXT($A24,"##0,00")&amp;" ml"</f>
        <v>0 appui(s) de L =  ml</v>
      </c>
      <c r="E24" s="35">
        <f>SUMIFS(Menuiseries[Larg.],Menuiseries[All.],"&gt;0",Menuiseries[Larg.],$A24)</f>
        <v>0</v>
      </c>
      <c r="F24" s="47" t="str">
        <f>COUNTIFS(Menuiseries[Larg.],$A24,Menuiseries[Coffre],"Coffre L béton")&amp;" coffre(s) de L = "&amp;TEXT($A24,"##0,00")&amp;" ml"</f>
        <v>0 coffre(s) de L =  ml</v>
      </c>
      <c r="G24" s="35">
        <f>COUNTIFS(Menuiseries[Larg.],$A24,Menuiseries[Coffre],"Coffre L béton")*SUMIFS(Menuiseries[Larg.],Menuiseries[Coffre],"Coffre L béton",Menuiseries[Larg.],$A24)</f>
        <v>0</v>
      </c>
      <c r="H24" s="47" t="str">
        <f>COUNTIFS(Menuiseries[Larg.],$A24,Menuiseries[Coffre],"Coffre L terre cuite")&amp;" coffre(s) de L = "&amp;TEXT($A24,"##0,00")&amp;" ml"</f>
        <v>0 coffre(s) de L =  ml</v>
      </c>
      <c r="I24" s="35">
        <f>COUNTIFS(Menuiseries[Larg.],$A24,Menuiseries[Coffre],"Coffre L terre cuite")*SUMIFS(Menuiseries[Larg.],Menuiseries[Coffre],"Coffre L terrecuite",Menuiseries[Larg.],$A24)</f>
        <v>0</v>
      </c>
      <c r="J24" s="47" t="str">
        <f>COUNTIFS(Menuiseries[Larg.],$A24,Menuiseries[Coffre],"Coffre tunnel terre cuite")&amp;" coffre(s) de L = "&amp;TEXT($A24,"##0,00")&amp;" ml"</f>
        <v>0 coffre(s) de L =  ml</v>
      </c>
      <c r="K24" s="35">
        <f>COUNTIFS(Menuiseries[Larg.],$A24,Menuiseries[Coffre],"Coffre tunnel terre cuite")*SUMIFS(Menuiseries[Larg.],Menuiseries[Coffre],"Coffre tunnel terrecuite",Menuiseries[Larg.],$A24)</f>
        <v>0</v>
      </c>
      <c r="L24" s="47" t="str">
        <f>COUNTIFS(Menuiseries[Larg.],$A24,Menuiseries[Coffre],"Coffre tunnel fibre")&amp;" coffre(s) de L = "&amp;TEXT($A24,"##0,00")&amp;" ml"</f>
        <v>0 coffre(s) de L =  ml</v>
      </c>
      <c r="M24" s="35">
        <f>COUNTIFS(Menuiseries[Larg.],$A24,Menuiseries[Coffre],"Coffre tunnel fibre")*SUMIFS(Menuiseries[Larg.],Menuiseries[Coffre],"Coffre tunnel fibre",Menuiseries[Larg.],$A24)</f>
        <v>0</v>
      </c>
      <c r="N24" s="47" t="str">
        <f>COUNTIFS(Menuiseries[Larg.],$A24,Menuiseries[Coffre],"Réservation pour BSO")&amp;" coffre(s) de L = "&amp;TEXT($A24,"##0,00")&amp;" ml"</f>
        <v>0 coffre(s) de L =  ml</v>
      </c>
      <c r="O24" s="35">
        <f>COUNTIFS(Menuiseries[Larg.],$A24,Menuiseries[Coffre],"Réservation pour BSO")*SUMIFS(Menuiseries[Larg.],Menuiseries[Coffre],"Réservation pour BSO",Menuiseries[Larg.],$A24)</f>
        <v>0</v>
      </c>
    </row>
    <row r="25" spans="1:15" x14ac:dyDescent="0.2">
      <c r="A25" s="40" t="str">
        <f t="array" ref="A25">INDEX(Menuiseries[[#All],[Larg.]],MIN(IF(COUNTIF(A$1:A24,Menuiseries[Larg.])=0,ROW(Menuiseries[Larg.]))))&amp;""</f>
        <v/>
      </c>
      <c r="B25" s="45" t="str">
        <f>COUNTIFS(Menuiseries[Larg.],$A25,Menuiseries[All.],"=0")&amp;" seuil(s) de L = "&amp;TEXT($A25,"##0,00")&amp;" ml"</f>
        <v>0 seuil(s) de L =  ml</v>
      </c>
      <c r="C25" s="35">
        <f>SUMIFS(Menuiseries[Larg.],Menuiseries[All.],"=0",Menuiseries[Larg.],$A25)</f>
        <v>0</v>
      </c>
      <c r="D25" s="47" t="str">
        <f>COUNTIFS(Menuiseries[Larg.],$A25,Menuiseries[All.],"&gt;0")&amp;" appui(s) de L = "&amp;TEXT($A25,"##0,00")&amp;" ml"</f>
        <v>0 appui(s) de L =  ml</v>
      </c>
      <c r="E25" s="35">
        <f>SUMIFS(Menuiseries[Larg.],Menuiseries[All.],"&gt;0",Menuiseries[Larg.],$A25)</f>
        <v>0</v>
      </c>
      <c r="F25" s="47" t="str">
        <f>COUNTIFS(Menuiseries[Larg.],$A25,Menuiseries[Coffre],"Coffre L béton")&amp;" coffre(s) de L = "&amp;TEXT($A25,"##0,00")&amp;" ml"</f>
        <v>0 coffre(s) de L =  ml</v>
      </c>
      <c r="G25" s="35">
        <f>COUNTIFS(Menuiseries[Larg.],$A25,Menuiseries[Coffre],"Coffre L béton")*SUMIFS(Menuiseries[Larg.],Menuiseries[Coffre],"Coffre L béton",Menuiseries[Larg.],$A25)</f>
        <v>0</v>
      </c>
      <c r="H25" s="47" t="str">
        <f>COUNTIFS(Menuiseries[Larg.],$A25,Menuiseries[Coffre],"Coffre L terre cuite")&amp;" coffre(s) de L = "&amp;TEXT($A25,"##0,00")&amp;" ml"</f>
        <v>0 coffre(s) de L =  ml</v>
      </c>
      <c r="I25" s="35">
        <f>COUNTIFS(Menuiseries[Larg.],$A25,Menuiseries[Coffre],"Coffre L terre cuite")*SUMIFS(Menuiseries[Larg.],Menuiseries[Coffre],"Coffre L terrecuite",Menuiseries[Larg.],$A25)</f>
        <v>0</v>
      </c>
      <c r="J25" s="47" t="str">
        <f>COUNTIFS(Menuiseries[Larg.],$A25,Menuiseries[Coffre],"Coffre tunnel terre cuite")&amp;" coffre(s) de L = "&amp;TEXT($A25,"##0,00")&amp;" ml"</f>
        <v>0 coffre(s) de L =  ml</v>
      </c>
      <c r="K25" s="35">
        <f>COUNTIFS(Menuiseries[Larg.],$A25,Menuiseries[Coffre],"Coffre tunnel terre cuite")*SUMIFS(Menuiseries[Larg.],Menuiseries[Coffre],"Coffre tunnel terrecuite",Menuiseries[Larg.],$A25)</f>
        <v>0</v>
      </c>
      <c r="L25" s="47" t="str">
        <f>COUNTIFS(Menuiseries[Larg.],$A25,Menuiseries[Coffre],"Coffre tunnel fibre")&amp;" coffre(s) de L = "&amp;TEXT($A25,"##0,00")&amp;" ml"</f>
        <v>0 coffre(s) de L =  ml</v>
      </c>
      <c r="M25" s="35">
        <f>COUNTIFS(Menuiseries[Larg.],$A25,Menuiseries[Coffre],"Coffre tunnel fibre")*SUMIFS(Menuiseries[Larg.],Menuiseries[Coffre],"Coffre tunnel fibre",Menuiseries[Larg.],$A25)</f>
        <v>0</v>
      </c>
      <c r="N25" s="47" t="str">
        <f>COUNTIFS(Menuiseries[Larg.],$A25,Menuiseries[Coffre],"Réservation pour BSO")&amp;" coffre(s) de L = "&amp;TEXT($A25,"##0,00")&amp;" ml"</f>
        <v>0 coffre(s) de L =  ml</v>
      </c>
      <c r="O25" s="35">
        <f>COUNTIFS(Menuiseries[Larg.],$A25,Menuiseries[Coffre],"Réservation pour BSO")*SUMIFS(Menuiseries[Larg.],Menuiseries[Coffre],"Réservation pour BSO",Menuiseries[Larg.],$A25)</f>
        <v>0</v>
      </c>
    </row>
    <row r="26" spans="1:15" x14ac:dyDescent="0.2">
      <c r="A26" s="40" t="str">
        <f t="array" ref="A26">INDEX(Menuiseries[[#All],[Larg.]],MIN(IF(COUNTIF(A$1:A25,Menuiseries[Larg.])=0,ROW(Menuiseries[Larg.]))))&amp;""</f>
        <v/>
      </c>
      <c r="B26" s="45" t="str">
        <f>COUNTIFS(Menuiseries[Larg.],$A26,Menuiseries[All.],"=0")&amp;" seuil(s) de L = "&amp;TEXT($A26,"##0,00")&amp;" ml"</f>
        <v>0 seuil(s) de L =  ml</v>
      </c>
      <c r="C26" s="35">
        <f>SUMIFS(Menuiseries[Larg.],Menuiseries[All.],"=0",Menuiseries[Larg.],$A26)</f>
        <v>0</v>
      </c>
      <c r="D26" s="47" t="str">
        <f>COUNTIFS(Menuiseries[Larg.],$A26,Menuiseries[All.],"&gt;0")&amp;" appui(s) de L = "&amp;TEXT($A26,"##0,00")&amp;" ml"</f>
        <v>0 appui(s) de L =  ml</v>
      </c>
      <c r="E26" s="35">
        <f>SUMIFS(Menuiseries[Larg.],Menuiseries[All.],"&gt;0",Menuiseries[Larg.],$A26)</f>
        <v>0</v>
      </c>
      <c r="F26" s="47" t="str">
        <f>COUNTIFS(Menuiseries[Larg.],$A26,Menuiseries[Coffre],"Coffre L béton")&amp;" coffre(s) de L = "&amp;TEXT($A26,"##0,00")&amp;" ml"</f>
        <v>0 coffre(s) de L =  ml</v>
      </c>
      <c r="G26" s="35">
        <f>COUNTIFS(Menuiseries[Larg.],$A26,Menuiseries[Coffre],"Coffre L béton")*SUMIFS(Menuiseries[Larg.],Menuiseries[Coffre],"Coffre L béton",Menuiseries[Larg.],$A26)</f>
        <v>0</v>
      </c>
      <c r="H26" s="47" t="str">
        <f>COUNTIFS(Menuiseries[Larg.],$A26,Menuiseries[Coffre],"Coffre L terre cuite")&amp;" coffre(s) de L = "&amp;TEXT($A26,"##0,00")&amp;" ml"</f>
        <v>0 coffre(s) de L =  ml</v>
      </c>
      <c r="I26" s="35">
        <f>COUNTIFS(Menuiseries[Larg.],$A26,Menuiseries[Coffre],"Coffre L terre cuite")*SUMIFS(Menuiseries[Larg.],Menuiseries[Coffre],"Coffre L terrecuite",Menuiseries[Larg.],$A26)</f>
        <v>0</v>
      </c>
      <c r="J26" s="47" t="str">
        <f>COUNTIFS(Menuiseries[Larg.],$A26,Menuiseries[Coffre],"Coffre tunnel terre cuite")&amp;" coffre(s) de L = "&amp;TEXT($A26,"##0,00")&amp;" ml"</f>
        <v>0 coffre(s) de L =  ml</v>
      </c>
      <c r="K26" s="35">
        <f>COUNTIFS(Menuiseries[Larg.],$A26,Menuiseries[Coffre],"Coffre tunnel terre cuite")*SUMIFS(Menuiseries[Larg.],Menuiseries[Coffre],"Coffre tunnel terrecuite",Menuiseries[Larg.],$A26)</f>
        <v>0</v>
      </c>
      <c r="L26" s="47" t="str">
        <f>COUNTIFS(Menuiseries[Larg.],$A26,Menuiseries[Coffre],"Coffre tunnel fibre")&amp;" coffre(s) de L = "&amp;TEXT($A26,"##0,00")&amp;" ml"</f>
        <v>0 coffre(s) de L =  ml</v>
      </c>
      <c r="M26" s="35">
        <f>COUNTIFS(Menuiseries[Larg.],$A26,Menuiseries[Coffre],"Coffre tunnel fibre")*SUMIFS(Menuiseries[Larg.],Menuiseries[Coffre],"Coffre tunnel fibre",Menuiseries[Larg.],$A26)</f>
        <v>0</v>
      </c>
      <c r="N26" s="47" t="str">
        <f>COUNTIFS(Menuiseries[Larg.],$A26,Menuiseries[Coffre],"Réservation pour BSO")&amp;" coffre(s) de L = "&amp;TEXT($A26,"##0,00")&amp;" ml"</f>
        <v>0 coffre(s) de L =  ml</v>
      </c>
      <c r="O26" s="35">
        <f>COUNTIFS(Menuiseries[Larg.],$A26,Menuiseries[Coffre],"Réservation pour BSO")*SUMIFS(Menuiseries[Larg.],Menuiseries[Coffre],"Réservation pour BSO",Menuiseries[Larg.],$A26)</f>
        <v>0</v>
      </c>
    </row>
    <row r="27" spans="1:15" x14ac:dyDescent="0.2">
      <c r="A27" s="40" t="str">
        <f t="array" ref="A27">INDEX(Menuiseries[[#All],[Larg.]],MIN(IF(COUNTIF(A$1:A26,Menuiseries[Larg.])=0,ROW(Menuiseries[Larg.]))))&amp;""</f>
        <v/>
      </c>
      <c r="B27" s="45" t="str">
        <f>COUNTIFS(Menuiseries[Larg.],$A27,Menuiseries[All.],"=0")&amp;" seuil(s) de L = "&amp;TEXT($A27,"##0,00")&amp;" ml"</f>
        <v>0 seuil(s) de L =  ml</v>
      </c>
      <c r="C27" s="35">
        <f>SUMIFS(Menuiseries[Larg.],Menuiseries[All.],"=0",Menuiseries[Larg.],$A27)</f>
        <v>0</v>
      </c>
      <c r="D27" s="47" t="str">
        <f>COUNTIFS(Menuiseries[Larg.],$A27,Menuiseries[All.],"&gt;0")&amp;" appui(s) de L = "&amp;TEXT($A27,"##0,00")&amp;" ml"</f>
        <v>0 appui(s) de L =  ml</v>
      </c>
      <c r="E27" s="35">
        <f>SUMIFS(Menuiseries[Larg.],Menuiseries[All.],"&gt;0",Menuiseries[Larg.],$A27)</f>
        <v>0</v>
      </c>
      <c r="F27" s="47" t="str">
        <f>COUNTIFS(Menuiseries[Larg.],$A27,Menuiseries[Coffre],"Coffre L béton")&amp;" coffre(s) de L = "&amp;TEXT($A27,"##0,00")&amp;" ml"</f>
        <v>0 coffre(s) de L =  ml</v>
      </c>
      <c r="G27" s="35">
        <f>COUNTIFS(Menuiseries[Larg.],$A27,Menuiseries[Coffre],"Coffre L béton")*SUMIFS(Menuiseries[Larg.],Menuiseries[Coffre],"Coffre L béton",Menuiseries[Larg.],$A27)</f>
        <v>0</v>
      </c>
      <c r="H27" s="47" t="str">
        <f>COUNTIFS(Menuiseries[Larg.],$A27,Menuiseries[Coffre],"Coffre L terre cuite")&amp;" coffre(s) de L = "&amp;TEXT($A27,"##0,00")&amp;" ml"</f>
        <v>0 coffre(s) de L =  ml</v>
      </c>
      <c r="I27" s="35">
        <f>COUNTIFS(Menuiseries[Larg.],$A27,Menuiseries[Coffre],"Coffre L terre cuite")*SUMIFS(Menuiseries[Larg.],Menuiseries[Coffre],"Coffre L terrecuite",Menuiseries[Larg.],$A27)</f>
        <v>0</v>
      </c>
      <c r="J27" s="47" t="str">
        <f>COUNTIFS(Menuiseries[Larg.],$A27,Menuiseries[Coffre],"Coffre tunnel terre cuite")&amp;" coffre(s) de L = "&amp;TEXT($A27,"##0,00")&amp;" ml"</f>
        <v>0 coffre(s) de L =  ml</v>
      </c>
      <c r="K27" s="35">
        <f>COUNTIFS(Menuiseries[Larg.],$A27,Menuiseries[Coffre],"Coffre tunnel terre cuite")*SUMIFS(Menuiseries[Larg.],Menuiseries[Coffre],"Coffre tunnel terrecuite",Menuiseries[Larg.],$A27)</f>
        <v>0</v>
      </c>
      <c r="L27" s="47" t="str">
        <f>COUNTIFS(Menuiseries[Larg.],$A27,Menuiseries[Coffre],"Coffre tunnel fibre")&amp;" coffre(s) de L = "&amp;TEXT($A27,"##0,00")&amp;" ml"</f>
        <v>0 coffre(s) de L =  ml</v>
      </c>
      <c r="M27" s="35">
        <f>COUNTIFS(Menuiseries[Larg.],$A27,Menuiseries[Coffre],"Coffre tunnel fibre")*SUMIFS(Menuiseries[Larg.],Menuiseries[Coffre],"Coffre tunnel fibre",Menuiseries[Larg.],$A27)</f>
        <v>0</v>
      </c>
      <c r="N27" s="47" t="str">
        <f>COUNTIFS(Menuiseries[Larg.],$A27,Menuiseries[Coffre],"Réservation pour BSO")&amp;" coffre(s) de L = "&amp;TEXT($A27,"##0,00")&amp;" ml"</f>
        <v>0 coffre(s) de L =  ml</v>
      </c>
      <c r="O27" s="35">
        <f>COUNTIFS(Menuiseries[Larg.],$A27,Menuiseries[Coffre],"Réservation pour BSO")*SUMIFS(Menuiseries[Larg.],Menuiseries[Coffre],"Réservation pour BSO",Menuiseries[Larg.],$A27)</f>
        <v>0</v>
      </c>
    </row>
    <row r="28" spans="1:15" x14ac:dyDescent="0.2">
      <c r="A28" s="40" t="str">
        <f t="array" ref="A28">INDEX(Menuiseries[[#All],[Larg.]],MIN(IF(COUNTIF(A$1:A27,Menuiseries[Larg.])=0,ROW(Menuiseries[Larg.]))))&amp;""</f>
        <v/>
      </c>
      <c r="B28" s="45" t="str">
        <f>COUNTIFS(Menuiseries[Larg.],$A28,Menuiseries[All.],"=0")&amp;" seuil(s) de L = "&amp;TEXT($A28,"##0,00")&amp;" ml"</f>
        <v>0 seuil(s) de L =  ml</v>
      </c>
      <c r="C28" s="35">
        <f>SUMIFS(Menuiseries[Larg.],Menuiseries[All.],"=0",Menuiseries[Larg.],$A28)</f>
        <v>0</v>
      </c>
      <c r="D28" s="47" t="str">
        <f>COUNTIFS(Menuiseries[Larg.],$A28,Menuiseries[All.],"&gt;0")&amp;" appui(s) de L = "&amp;TEXT($A28,"##0,00")&amp;" ml"</f>
        <v>0 appui(s) de L =  ml</v>
      </c>
      <c r="E28" s="35">
        <f>SUMIFS(Menuiseries[Larg.],Menuiseries[All.],"&gt;0",Menuiseries[Larg.],$A28)</f>
        <v>0</v>
      </c>
      <c r="F28" s="47" t="str">
        <f>COUNTIFS(Menuiseries[Larg.],$A28,Menuiseries[Coffre],"Coffre L béton")&amp;" coffre(s) de L = "&amp;TEXT($A28,"##0,00")&amp;" ml"</f>
        <v>0 coffre(s) de L =  ml</v>
      </c>
      <c r="G28" s="35">
        <f>COUNTIFS(Menuiseries[Larg.],$A28,Menuiseries[Coffre],"Coffre L béton")*SUMIFS(Menuiseries[Larg.],Menuiseries[Coffre],"Coffre L béton",Menuiseries[Larg.],$A28)</f>
        <v>0</v>
      </c>
      <c r="H28" s="47" t="str">
        <f>COUNTIFS(Menuiseries[Larg.],$A28,Menuiseries[Coffre],"Coffre L terre cuite")&amp;" coffre(s) de L = "&amp;TEXT($A28,"##0,00")&amp;" ml"</f>
        <v>0 coffre(s) de L =  ml</v>
      </c>
      <c r="I28" s="35">
        <f>COUNTIFS(Menuiseries[Larg.],$A28,Menuiseries[Coffre],"Coffre L terre cuite")*SUMIFS(Menuiseries[Larg.],Menuiseries[Coffre],"Coffre L terrecuite",Menuiseries[Larg.],$A28)</f>
        <v>0</v>
      </c>
      <c r="J28" s="47" t="str">
        <f>COUNTIFS(Menuiseries[Larg.],$A28,Menuiseries[Coffre],"Coffre tunnel terre cuite")&amp;" coffre(s) de L = "&amp;TEXT($A28,"##0,00")&amp;" ml"</f>
        <v>0 coffre(s) de L =  ml</v>
      </c>
      <c r="K28" s="35">
        <f>COUNTIFS(Menuiseries[Larg.],$A28,Menuiseries[Coffre],"Coffre tunnel terre cuite")*SUMIFS(Menuiseries[Larg.],Menuiseries[Coffre],"Coffre tunnel terrecuite",Menuiseries[Larg.],$A28)</f>
        <v>0</v>
      </c>
      <c r="L28" s="47" t="str">
        <f>COUNTIFS(Menuiseries[Larg.],$A28,Menuiseries[Coffre],"Coffre tunnel fibre")&amp;" coffre(s) de L = "&amp;TEXT($A28,"##0,00")&amp;" ml"</f>
        <v>0 coffre(s) de L =  ml</v>
      </c>
      <c r="M28" s="35">
        <f>COUNTIFS(Menuiseries[Larg.],$A28,Menuiseries[Coffre],"Coffre tunnel fibre")*SUMIFS(Menuiseries[Larg.],Menuiseries[Coffre],"Coffre tunnel fibre",Menuiseries[Larg.],$A28)</f>
        <v>0</v>
      </c>
      <c r="N28" s="47" t="str">
        <f>COUNTIFS(Menuiseries[Larg.],$A28,Menuiseries[Coffre],"Réservation pour BSO")&amp;" coffre(s) de L = "&amp;TEXT($A28,"##0,00")&amp;" ml"</f>
        <v>0 coffre(s) de L =  ml</v>
      </c>
      <c r="O28" s="35">
        <f>COUNTIFS(Menuiseries[Larg.],$A28,Menuiseries[Coffre],"Réservation pour BSO")*SUMIFS(Menuiseries[Larg.],Menuiseries[Coffre],"Réservation pour BSO",Menuiseries[Larg.],$A28)</f>
        <v>0</v>
      </c>
    </row>
    <row r="29" spans="1:15" x14ac:dyDescent="0.2">
      <c r="A29" s="40" t="str">
        <f t="array" ref="A29">INDEX(Menuiseries[[#All],[Larg.]],MIN(IF(COUNTIF(A$1:A28,Menuiseries[Larg.])=0,ROW(Menuiseries[Larg.]))))&amp;""</f>
        <v/>
      </c>
      <c r="B29" s="45" t="str">
        <f>COUNTIFS(Menuiseries[Larg.],$A29,Menuiseries[All.],"=0")&amp;" seuil(s) de L = "&amp;TEXT($A29,"##0,00")&amp;" ml"</f>
        <v>0 seuil(s) de L =  ml</v>
      </c>
      <c r="C29" s="35">
        <f>SUMIFS(Menuiseries[Larg.],Menuiseries[All.],"=0",Menuiseries[Larg.],$A29)</f>
        <v>0</v>
      </c>
      <c r="D29" s="47" t="str">
        <f>COUNTIFS(Menuiseries[Larg.],$A29,Menuiseries[All.],"&gt;0")&amp;" appui(s) de L = "&amp;TEXT($A29,"##0,00")&amp;" ml"</f>
        <v>0 appui(s) de L =  ml</v>
      </c>
      <c r="E29" s="35">
        <f>SUMIFS(Menuiseries[Larg.],Menuiseries[All.],"&gt;0",Menuiseries[Larg.],$A29)</f>
        <v>0</v>
      </c>
      <c r="F29" s="47" t="str">
        <f>COUNTIFS(Menuiseries[Larg.],$A29,Menuiseries[Coffre],"Coffre L béton")&amp;" coffre(s) de L = "&amp;TEXT($A29,"##0,00")&amp;" ml"</f>
        <v>0 coffre(s) de L =  ml</v>
      </c>
      <c r="G29" s="35">
        <f>COUNTIFS(Menuiseries[Larg.],$A29,Menuiseries[Coffre],"Coffre L béton")*SUMIFS(Menuiseries[Larg.],Menuiseries[Coffre],"Coffre L béton",Menuiseries[Larg.],$A29)</f>
        <v>0</v>
      </c>
      <c r="H29" s="47" t="str">
        <f>COUNTIFS(Menuiseries[Larg.],$A29,Menuiseries[Coffre],"Coffre L terre cuite")&amp;" coffre(s) de L = "&amp;TEXT($A29,"##0,00")&amp;" ml"</f>
        <v>0 coffre(s) de L =  ml</v>
      </c>
      <c r="I29" s="35">
        <f>COUNTIFS(Menuiseries[Larg.],$A29,Menuiseries[Coffre],"Coffre L terre cuite")*SUMIFS(Menuiseries[Larg.],Menuiseries[Coffre],"Coffre L terrecuite",Menuiseries[Larg.],$A29)</f>
        <v>0</v>
      </c>
      <c r="J29" s="47" t="str">
        <f>COUNTIFS(Menuiseries[Larg.],$A29,Menuiseries[Coffre],"Coffre tunnel terre cuite")&amp;" coffre(s) de L = "&amp;TEXT($A29,"##0,00")&amp;" ml"</f>
        <v>0 coffre(s) de L =  ml</v>
      </c>
      <c r="K29" s="35">
        <f>COUNTIFS(Menuiseries[Larg.],$A29,Menuiseries[Coffre],"Coffre tunnel terre cuite")*SUMIFS(Menuiseries[Larg.],Menuiseries[Coffre],"Coffre tunnel terrecuite",Menuiseries[Larg.],$A29)</f>
        <v>0</v>
      </c>
      <c r="L29" s="47" t="str">
        <f>COUNTIFS(Menuiseries[Larg.],$A29,Menuiseries[Coffre],"Coffre tunnel fibre")&amp;" coffre(s) de L = "&amp;TEXT($A29,"##0,00")&amp;" ml"</f>
        <v>0 coffre(s) de L =  ml</v>
      </c>
      <c r="M29" s="35">
        <f>COUNTIFS(Menuiseries[Larg.],$A29,Menuiseries[Coffre],"Coffre tunnel fibre")*SUMIFS(Menuiseries[Larg.],Menuiseries[Coffre],"Coffre tunnel fibre",Menuiseries[Larg.],$A29)</f>
        <v>0</v>
      </c>
      <c r="N29" s="47" t="str">
        <f>COUNTIFS(Menuiseries[Larg.],$A29,Menuiseries[Coffre],"Réservation pour BSO")&amp;" coffre(s) de L = "&amp;TEXT($A29,"##0,00")&amp;" ml"</f>
        <v>0 coffre(s) de L =  ml</v>
      </c>
      <c r="O29" s="35">
        <f>COUNTIFS(Menuiseries[Larg.],$A29,Menuiseries[Coffre],"Réservation pour BSO")*SUMIFS(Menuiseries[Larg.],Menuiseries[Coffre],"Réservation pour BSO",Menuiseries[Larg.],$A29)</f>
        <v>0</v>
      </c>
    </row>
    <row r="30" spans="1:15" x14ac:dyDescent="0.2">
      <c r="A30" s="40" t="str">
        <f t="array" ref="A30">INDEX(Menuiseries[[#All],[Larg.]],MIN(IF(COUNTIF(A$1:A29,Menuiseries[Larg.])=0,ROW(Menuiseries[Larg.]))))&amp;""</f>
        <v/>
      </c>
      <c r="B30" s="45" t="str">
        <f>COUNTIFS(Menuiseries[Larg.],$A30,Menuiseries[All.],"=0")&amp;" seuil(s) de L = "&amp;TEXT($A30,"##0,00")&amp;" ml"</f>
        <v>0 seuil(s) de L =  ml</v>
      </c>
      <c r="C30" s="35">
        <f>SUMIFS(Menuiseries[Larg.],Menuiseries[All.],"=0",Menuiseries[Larg.],$A30)</f>
        <v>0</v>
      </c>
      <c r="D30" s="47" t="str">
        <f>COUNTIFS(Menuiseries[Larg.],$A30,Menuiseries[All.],"&gt;0")&amp;" appui(s) de L = "&amp;TEXT($A30,"##0,00")&amp;" ml"</f>
        <v>0 appui(s) de L =  ml</v>
      </c>
      <c r="E30" s="35">
        <f>SUMIFS(Menuiseries[Larg.],Menuiseries[All.],"&gt;0",Menuiseries[Larg.],$A30)</f>
        <v>0</v>
      </c>
      <c r="F30" s="47" t="str">
        <f>COUNTIFS(Menuiseries[Larg.],$A30,Menuiseries[Coffre],"Coffre L béton")&amp;" coffre(s) de L = "&amp;TEXT($A30,"##0,00")&amp;" ml"</f>
        <v>0 coffre(s) de L =  ml</v>
      </c>
      <c r="G30" s="35">
        <f>COUNTIFS(Menuiseries[Larg.],$A30,Menuiseries[Coffre],"Coffre L béton")*SUMIFS(Menuiseries[Larg.],Menuiseries[Coffre],"Coffre L béton",Menuiseries[Larg.],$A30)</f>
        <v>0</v>
      </c>
      <c r="H30" s="47" t="str">
        <f>COUNTIFS(Menuiseries[Larg.],$A30,Menuiseries[Coffre],"Coffre L terre cuite")&amp;" coffre(s) de L = "&amp;TEXT($A30,"##0,00")&amp;" ml"</f>
        <v>0 coffre(s) de L =  ml</v>
      </c>
      <c r="I30" s="35">
        <f>COUNTIFS(Menuiseries[Larg.],$A30,Menuiseries[Coffre],"Coffre L terre cuite")*SUMIFS(Menuiseries[Larg.],Menuiseries[Coffre],"Coffre L terrecuite",Menuiseries[Larg.],$A30)</f>
        <v>0</v>
      </c>
      <c r="J30" s="47" t="str">
        <f>COUNTIFS(Menuiseries[Larg.],$A30,Menuiseries[Coffre],"Coffre tunnel terre cuite")&amp;" coffre(s) de L = "&amp;TEXT($A30,"##0,00")&amp;" ml"</f>
        <v>0 coffre(s) de L =  ml</v>
      </c>
      <c r="K30" s="35">
        <f>COUNTIFS(Menuiseries[Larg.],$A30,Menuiseries[Coffre],"Coffre tunnel terre cuite")*SUMIFS(Menuiseries[Larg.],Menuiseries[Coffre],"Coffre tunnel terrecuite",Menuiseries[Larg.],$A30)</f>
        <v>0</v>
      </c>
      <c r="L30" s="47" t="str">
        <f>COUNTIFS(Menuiseries[Larg.],$A30,Menuiseries[Coffre],"Coffre tunnel fibre")&amp;" coffre(s) de L = "&amp;TEXT($A30,"##0,00")&amp;" ml"</f>
        <v>0 coffre(s) de L =  ml</v>
      </c>
      <c r="M30" s="35">
        <f>COUNTIFS(Menuiseries[Larg.],$A30,Menuiseries[Coffre],"Coffre tunnel fibre")*SUMIFS(Menuiseries[Larg.],Menuiseries[Coffre],"Coffre tunnel fibre",Menuiseries[Larg.],$A30)</f>
        <v>0</v>
      </c>
      <c r="N30" s="47" t="str">
        <f>COUNTIFS(Menuiseries[Larg.],$A30,Menuiseries[Coffre],"Réservation pour BSO")&amp;" coffre(s) de L = "&amp;TEXT($A30,"##0,00")&amp;" ml"</f>
        <v>0 coffre(s) de L =  ml</v>
      </c>
      <c r="O30" s="35">
        <f>COUNTIFS(Menuiseries[Larg.],$A30,Menuiseries[Coffre],"Réservation pour BSO")*SUMIFS(Menuiseries[Larg.],Menuiseries[Coffre],"Réservation pour BSO",Menuiseries[Larg.],$A30)</f>
        <v>0</v>
      </c>
    </row>
    <row r="31" spans="1:15" x14ac:dyDescent="0.2">
      <c r="A31" s="40" t="str">
        <f t="array" ref="A31">INDEX(Menuiseries[[#All],[Larg.]],MIN(IF(COUNTIF(A$1:A30,Menuiseries[Larg.])=0,ROW(Menuiseries[Larg.]))))&amp;""</f>
        <v/>
      </c>
      <c r="B31" s="45" t="str">
        <f>COUNTIFS(Menuiseries[Larg.],$A31,Menuiseries[All.],"=0")&amp;" seuil(s) de L = "&amp;TEXT($A31,"##0,00")&amp;" ml"</f>
        <v>0 seuil(s) de L =  ml</v>
      </c>
      <c r="C31" s="35">
        <f>SUMIFS(Menuiseries[Larg.],Menuiseries[All.],"=0",Menuiseries[Larg.],$A31)</f>
        <v>0</v>
      </c>
      <c r="D31" s="47" t="str">
        <f>COUNTIFS(Menuiseries[Larg.],$A31,Menuiseries[All.],"&gt;0")&amp;" appui(s) de L = "&amp;TEXT($A31,"##0,00")&amp;" ml"</f>
        <v>0 appui(s) de L =  ml</v>
      </c>
      <c r="E31" s="35">
        <f>SUMIFS(Menuiseries[Larg.],Menuiseries[All.],"&gt;0",Menuiseries[Larg.],$A31)</f>
        <v>0</v>
      </c>
      <c r="F31" s="47" t="str">
        <f>COUNTIFS(Menuiseries[Larg.],$A31,Menuiseries[Coffre],"Coffre L béton")&amp;" coffre(s) de L = "&amp;TEXT($A31,"##0,00")&amp;" ml"</f>
        <v>0 coffre(s) de L =  ml</v>
      </c>
      <c r="G31" s="35">
        <f>COUNTIFS(Menuiseries[Larg.],$A31,Menuiseries[Coffre],"Coffre L béton")*SUMIFS(Menuiseries[Larg.],Menuiseries[Coffre],"Coffre L béton",Menuiseries[Larg.],$A31)</f>
        <v>0</v>
      </c>
      <c r="H31" s="47" t="str">
        <f>COUNTIFS(Menuiseries[Larg.],$A31,Menuiseries[Coffre],"Coffre L terre cuite")&amp;" coffre(s) de L = "&amp;TEXT($A31,"##0,00")&amp;" ml"</f>
        <v>0 coffre(s) de L =  ml</v>
      </c>
      <c r="I31" s="35">
        <f>COUNTIFS(Menuiseries[Larg.],$A31,Menuiseries[Coffre],"Coffre L terre cuite")*SUMIFS(Menuiseries[Larg.],Menuiseries[Coffre],"Coffre L terrecuite",Menuiseries[Larg.],$A31)</f>
        <v>0</v>
      </c>
      <c r="J31" s="47" t="str">
        <f>COUNTIFS(Menuiseries[Larg.],$A31,Menuiseries[Coffre],"Coffre tunnel terre cuite")&amp;" coffre(s) de L = "&amp;TEXT($A31,"##0,00")&amp;" ml"</f>
        <v>0 coffre(s) de L =  ml</v>
      </c>
      <c r="K31" s="35">
        <f>COUNTIFS(Menuiseries[Larg.],$A31,Menuiseries[Coffre],"Coffre tunnel terre cuite")*SUMIFS(Menuiseries[Larg.],Menuiseries[Coffre],"Coffre tunnel terrecuite",Menuiseries[Larg.],$A31)</f>
        <v>0</v>
      </c>
      <c r="L31" s="47" t="str">
        <f>COUNTIFS(Menuiseries[Larg.],$A31,Menuiseries[Coffre],"Coffre tunnel fibre")&amp;" coffre(s) de L = "&amp;TEXT($A31,"##0,00")&amp;" ml"</f>
        <v>0 coffre(s) de L =  ml</v>
      </c>
      <c r="M31" s="35">
        <f>COUNTIFS(Menuiseries[Larg.],$A31,Menuiseries[Coffre],"Coffre tunnel fibre")*SUMIFS(Menuiseries[Larg.],Menuiseries[Coffre],"Coffre tunnel fibre",Menuiseries[Larg.],$A31)</f>
        <v>0</v>
      </c>
      <c r="N31" s="47" t="str">
        <f>COUNTIFS(Menuiseries[Larg.],$A31,Menuiseries[Coffre],"Réservation pour BSO")&amp;" coffre(s) de L = "&amp;TEXT($A31,"##0,00")&amp;" ml"</f>
        <v>0 coffre(s) de L =  ml</v>
      </c>
      <c r="O31" s="35">
        <f>COUNTIFS(Menuiseries[Larg.],$A31,Menuiseries[Coffre],"Réservation pour BSO")*SUMIFS(Menuiseries[Larg.],Menuiseries[Coffre],"Réservation pour BSO",Menuiseries[Larg.],$A31)</f>
        <v>0</v>
      </c>
    </row>
    <row r="32" spans="1:15" x14ac:dyDescent="0.2">
      <c r="A32" s="40" t="str">
        <f t="array" ref="A32">INDEX(Menuiseries[[#All],[Larg.]],MIN(IF(COUNTIF(A$1:A31,Menuiseries[Larg.])=0,ROW(Menuiseries[Larg.]))))&amp;""</f>
        <v/>
      </c>
      <c r="B32" s="45" t="str">
        <f>COUNTIFS(Menuiseries[Larg.],$A32,Menuiseries[All.],"=0")&amp;" seuil(s) de L = "&amp;TEXT($A32,"##0,00")&amp;" ml"</f>
        <v>0 seuil(s) de L =  ml</v>
      </c>
      <c r="C32" s="35">
        <f>SUMIFS(Menuiseries[Larg.],Menuiseries[All.],"=0",Menuiseries[Larg.],$A32)</f>
        <v>0</v>
      </c>
      <c r="D32" s="47" t="str">
        <f>COUNTIFS(Menuiseries[Larg.],$A32,Menuiseries[All.],"&gt;0")&amp;" appui(s) de L = "&amp;TEXT($A32,"##0,00")&amp;" ml"</f>
        <v>0 appui(s) de L =  ml</v>
      </c>
      <c r="E32" s="35">
        <f>SUMIFS(Menuiseries[Larg.],Menuiseries[All.],"&gt;0",Menuiseries[Larg.],$A32)</f>
        <v>0</v>
      </c>
      <c r="F32" s="47" t="str">
        <f>COUNTIFS(Menuiseries[Larg.],$A32,Menuiseries[Coffre],"Coffre L béton")&amp;" coffre(s) de L = "&amp;TEXT($A32,"##0,00")&amp;" ml"</f>
        <v>0 coffre(s) de L =  ml</v>
      </c>
      <c r="G32" s="35">
        <f>COUNTIFS(Menuiseries[Larg.],$A32,Menuiseries[Coffre],"Coffre L béton")*SUMIFS(Menuiseries[Larg.],Menuiseries[Coffre],"Coffre L béton",Menuiseries[Larg.],$A32)</f>
        <v>0</v>
      </c>
      <c r="H32" s="47" t="str">
        <f>COUNTIFS(Menuiseries[Larg.],$A32,Menuiseries[Coffre],"Coffre L terre cuite")&amp;" coffre(s) de L = "&amp;TEXT($A32,"##0,00")&amp;" ml"</f>
        <v>0 coffre(s) de L =  ml</v>
      </c>
      <c r="I32" s="35">
        <f>COUNTIFS(Menuiseries[Larg.],$A32,Menuiseries[Coffre],"Coffre L terre cuite")*SUMIFS(Menuiseries[Larg.],Menuiseries[Coffre],"Coffre L terrecuite",Menuiseries[Larg.],$A32)</f>
        <v>0</v>
      </c>
      <c r="J32" s="47" t="str">
        <f>COUNTIFS(Menuiseries[Larg.],$A32,Menuiseries[Coffre],"Coffre tunnel terre cuite")&amp;" coffre(s) de L = "&amp;TEXT($A32,"##0,00")&amp;" ml"</f>
        <v>0 coffre(s) de L =  ml</v>
      </c>
      <c r="K32" s="35">
        <f>COUNTIFS(Menuiseries[Larg.],$A32,Menuiseries[Coffre],"Coffre tunnel terre cuite")*SUMIFS(Menuiseries[Larg.],Menuiseries[Coffre],"Coffre tunnel terrecuite",Menuiseries[Larg.],$A32)</f>
        <v>0</v>
      </c>
      <c r="L32" s="47" t="str">
        <f>COUNTIFS(Menuiseries[Larg.],$A32,Menuiseries[Coffre],"Coffre tunnel fibre")&amp;" coffre(s) de L = "&amp;TEXT($A32,"##0,00")&amp;" ml"</f>
        <v>0 coffre(s) de L =  ml</v>
      </c>
      <c r="M32" s="35">
        <f>COUNTIFS(Menuiseries[Larg.],$A32,Menuiseries[Coffre],"Coffre tunnel fibre")*SUMIFS(Menuiseries[Larg.],Menuiseries[Coffre],"Coffre tunnel fibre",Menuiseries[Larg.],$A32)</f>
        <v>0</v>
      </c>
      <c r="N32" s="47" t="str">
        <f>COUNTIFS(Menuiseries[Larg.],$A32,Menuiseries[Coffre],"Réservation pour BSO")&amp;" coffre(s) de L = "&amp;TEXT($A32,"##0,00")&amp;" ml"</f>
        <v>0 coffre(s) de L =  ml</v>
      </c>
      <c r="O32" s="35">
        <f>COUNTIFS(Menuiseries[Larg.],$A32,Menuiseries[Coffre],"Réservation pour BSO")*SUMIFS(Menuiseries[Larg.],Menuiseries[Coffre],"Réservation pour BSO",Menuiseries[Larg.],$A32)</f>
        <v>0</v>
      </c>
    </row>
    <row r="33" spans="1:15" x14ac:dyDescent="0.2">
      <c r="A33" s="40" t="str">
        <f t="array" ref="A33">INDEX(Menuiseries[[#All],[Larg.]],MIN(IF(COUNTIF(A$1:A32,Menuiseries[Larg.])=0,ROW(Menuiseries[Larg.]))))&amp;""</f>
        <v/>
      </c>
      <c r="B33" s="45" t="str">
        <f>COUNTIFS(Menuiseries[Larg.],$A33,Menuiseries[All.],"=0")&amp;" seuil(s) de L = "&amp;TEXT($A33,"##0,00")&amp;" ml"</f>
        <v>0 seuil(s) de L =  ml</v>
      </c>
      <c r="C33" s="35">
        <f>SUMIFS(Menuiseries[Larg.],Menuiseries[All.],"=0",Menuiseries[Larg.],$A33)</f>
        <v>0</v>
      </c>
      <c r="D33" s="47" t="str">
        <f>COUNTIFS(Menuiseries[Larg.],$A33,Menuiseries[All.],"&gt;0")&amp;" appui(s) de L = "&amp;TEXT($A33,"##0,00")&amp;" ml"</f>
        <v>0 appui(s) de L =  ml</v>
      </c>
      <c r="E33" s="35">
        <f>SUMIFS(Menuiseries[Larg.],Menuiseries[All.],"&gt;0",Menuiseries[Larg.],$A33)</f>
        <v>0</v>
      </c>
      <c r="F33" s="47" t="str">
        <f>COUNTIFS(Menuiseries[Larg.],$A33,Menuiseries[Coffre],"Coffre L béton")&amp;" coffre(s) de L = "&amp;TEXT($A33,"##0,00")&amp;" ml"</f>
        <v>0 coffre(s) de L =  ml</v>
      </c>
      <c r="G33" s="35">
        <f>COUNTIFS(Menuiseries[Larg.],$A33,Menuiseries[Coffre],"Coffre L béton")*SUMIFS(Menuiseries[Larg.],Menuiseries[Coffre],"Coffre L béton",Menuiseries[Larg.],$A33)</f>
        <v>0</v>
      </c>
      <c r="H33" s="47" t="str">
        <f>COUNTIFS(Menuiseries[Larg.],$A33,Menuiseries[Coffre],"Coffre L terre cuite")&amp;" coffre(s) de L = "&amp;TEXT($A33,"##0,00")&amp;" ml"</f>
        <v>0 coffre(s) de L =  ml</v>
      </c>
      <c r="I33" s="35">
        <f>COUNTIFS(Menuiseries[Larg.],$A33,Menuiseries[Coffre],"Coffre L terre cuite")*SUMIFS(Menuiseries[Larg.],Menuiseries[Coffre],"Coffre L terrecuite",Menuiseries[Larg.],$A33)</f>
        <v>0</v>
      </c>
      <c r="J33" s="47" t="str">
        <f>COUNTIFS(Menuiseries[Larg.],$A33,Menuiseries[Coffre],"Coffre tunnel terre cuite")&amp;" coffre(s) de L = "&amp;TEXT($A33,"##0,00")&amp;" ml"</f>
        <v>0 coffre(s) de L =  ml</v>
      </c>
      <c r="K33" s="35">
        <f>COUNTIFS(Menuiseries[Larg.],$A33,Menuiseries[Coffre],"Coffre tunnel terre cuite")*SUMIFS(Menuiseries[Larg.],Menuiseries[Coffre],"Coffre tunnel terrecuite",Menuiseries[Larg.],$A33)</f>
        <v>0</v>
      </c>
      <c r="L33" s="47" t="str">
        <f>COUNTIFS(Menuiseries[Larg.],$A33,Menuiseries[Coffre],"Coffre tunnel fibre")&amp;" coffre(s) de L = "&amp;TEXT($A33,"##0,00")&amp;" ml"</f>
        <v>0 coffre(s) de L =  ml</v>
      </c>
      <c r="M33" s="35">
        <f>COUNTIFS(Menuiseries[Larg.],$A33,Menuiseries[Coffre],"Coffre tunnel fibre")*SUMIFS(Menuiseries[Larg.],Menuiseries[Coffre],"Coffre tunnel fibre",Menuiseries[Larg.],$A33)</f>
        <v>0</v>
      </c>
      <c r="N33" s="47" t="str">
        <f>COUNTIFS(Menuiseries[Larg.],$A33,Menuiseries[Coffre],"Réservation pour BSO")&amp;" coffre(s) de L = "&amp;TEXT($A33,"##0,00")&amp;" ml"</f>
        <v>0 coffre(s) de L =  ml</v>
      </c>
      <c r="O33" s="35">
        <f>COUNTIFS(Menuiseries[Larg.],$A33,Menuiseries[Coffre],"Réservation pour BSO")*SUMIFS(Menuiseries[Larg.],Menuiseries[Coffre],"Réservation pour BSO",Menuiseries[Larg.],$A33)</f>
        <v>0</v>
      </c>
    </row>
    <row r="34" spans="1:15" x14ac:dyDescent="0.2">
      <c r="A34" s="40" t="str">
        <f t="array" ref="A34">INDEX(Menuiseries[[#All],[Larg.]],MIN(IF(COUNTIF(A$1:A33,Menuiseries[Larg.])=0,ROW(Menuiseries[Larg.]))))&amp;""</f>
        <v/>
      </c>
      <c r="B34" s="45" t="str">
        <f>COUNTIFS(Menuiseries[Larg.],$A34,Menuiseries[All.],"=0")&amp;" seuil(s) de L = "&amp;TEXT($A34,"##0,00")&amp;" ml"</f>
        <v>0 seuil(s) de L =  ml</v>
      </c>
      <c r="C34" s="35">
        <f>SUMIFS(Menuiseries[Larg.],Menuiseries[All.],"=0",Menuiseries[Larg.],$A34)</f>
        <v>0</v>
      </c>
      <c r="D34" s="47" t="str">
        <f>COUNTIFS(Menuiseries[Larg.],$A34,Menuiseries[All.],"&gt;0")&amp;" appui(s) de L = "&amp;TEXT($A34,"##0,00")&amp;" ml"</f>
        <v>0 appui(s) de L =  ml</v>
      </c>
      <c r="E34" s="35">
        <f>SUMIFS(Menuiseries[Larg.],Menuiseries[All.],"&gt;0",Menuiseries[Larg.],$A34)</f>
        <v>0</v>
      </c>
      <c r="F34" s="47" t="str">
        <f>COUNTIFS(Menuiseries[Larg.],$A34,Menuiseries[Coffre],"Coffre L béton")&amp;" coffre(s) de L = "&amp;TEXT($A34,"##0,00")&amp;" ml"</f>
        <v>0 coffre(s) de L =  ml</v>
      </c>
      <c r="G34" s="35">
        <f>COUNTIFS(Menuiseries[Larg.],$A34,Menuiseries[Coffre],"Coffre L béton")*SUMIFS(Menuiseries[Larg.],Menuiseries[Coffre],"Coffre L béton",Menuiseries[Larg.],$A34)</f>
        <v>0</v>
      </c>
      <c r="H34" s="47" t="str">
        <f>COUNTIFS(Menuiseries[Larg.],$A34,Menuiseries[Coffre],"Coffre L terre cuite")&amp;" coffre(s) de L = "&amp;TEXT($A34,"##0,00")&amp;" ml"</f>
        <v>0 coffre(s) de L =  ml</v>
      </c>
      <c r="I34" s="35">
        <f>COUNTIFS(Menuiseries[Larg.],$A34,Menuiseries[Coffre],"Coffre L terre cuite")*SUMIFS(Menuiseries[Larg.],Menuiseries[Coffre],"Coffre L terrecuite",Menuiseries[Larg.],$A34)</f>
        <v>0</v>
      </c>
      <c r="J34" s="47" t="str">
        <f>COUNTIFS(Menuiseries[Larg.],$A34,Menuiseries[Coffre],"Coffre tunnel terre cuite")&amp;" coffre(s) de L = "&amp;TEXT($A34,"##0,00")&amp;" ml"</f>
        <v>0 coffre(s) de L =  ml</v>
      </c>
      <c r="K34" s="35">
        <f>COUNTIFS(Menuiseries[Larg.],$A34,Menuiseries[Coffre],"Coffre tunnel terre cuite")*SUMIFS(Menuiseries[Larg.],Menuiseries[Coffre],"Coffre tunnel terrecuite",Menuiseries[Larg.],$A34)</f>
        <v>0</v>
      </c>
      <c r="L34" s="47" t="str">
        <f>COUNTIFS(Menuiseries[Larg.],$A34,Menuiseries[Coffre],"Coffre tunnel fibre")&amp;" coffre(s) de L = "&amp;TEXT($A34,"##0,00")&amp;" ml"</f>
        <v>0 coffre(s) de L =  ml</v>
      </c>
      <c r="M34" s="35">
        <f>COUNTIFS(Menuiseries[Larg.],$A34,Menuiseries[Coffre],"Coffre tunnel fibre")*SUMIFS(Menuiseries[Larg.],Menuiseries[Coffre],"Coffre tunnel fibre",Menuiseries[Larg.],$A34)</f>
        <v>0</v>
      </c>
      <c r="N34" s="47" t="str">
        <f>COUNTIFS(Menuiseries[Larg.],$A34,Menuiseries[Coffre],"Réservation pour BSO")&amp;" coffre(s) de L = "&amp;TEXT($A34,"##0,00")&amp;" ml"</f>
        <v>0 coffre(s) de L =  ml</v>
      </c>
      <c r="O34" s="35">
        <f>COUNTIFS(Menuiseries[Larg.],$A34,Menuiseries[Coffre],"Réservation pour BSO")*SUMIFS(Menuiseries[Larg.],Menuiseries[Coffre],"Réservation pour BSO",Menuiseries[Larg.],$A34)</f>
        <v>0</v>
      </c>
    </row>
    <row r="35" spans="1:15" x14ac:dyDescent="0.2">
      <c r="A35" s="40" t="str">
        <f t="array" ref="A35">INDEX(Menuiseries[[#All],[Larg.]],MIN(IF(COUNTIF(A$1:A34,Menuiseries[Larg.])=0,ROW(Menuiseries[Larg.]))))&amp;""</f>
        <v/>
      </c>
      <c r="B35" s="45" t="str">
        <f>COUNTIFS(Menuiseries[Larg.],$A35,Menuiseries[All.],"=0")&amp;" seuil(s) de L = "&amp;TEXT($A35,"##0,00")&amp;" ml"</f>
        <v>0 seuil(s) de L =  ml</v>
      </c>
      <c r="C35" s="35">
        <f>SUMIFS(Menuiseries[Larg.],Menuiseries[All.],"=0",Menuiseries[Larg.],$A35)</f>
        <v>0</v>
      </c>
      <c r="D35" s="47" t="str">
        <f>COUNTIFS(Menuiseries[Larg.],$A35,Menuiseries[All.],"&gt;0")&amp;" appui(s) de L = "&amp;TEXT($A35,"##0,00")&amp;" ml"</f>
        <v>0 appui(s) de L =  ml</v>
      </c>
      <c r="E35" s="35">
        <f>SUMIFS(Menuiseries[Larg.],Menuiseries[All.],"&gt;0",Menuiseries[Larg.],$A35)</f>
        <v>0</v>
      </c>
      <c r="F35" s="47" t="str">
        <f>COUNTIFS(Menuiseries[Larg.],$A35,Menuiseries[Coffre],"Coffre L béton")&amp;" coffre(s) de L = "&amp;TEXT($A35,"##0,00")&amp;" ml"</f>
        <v>0 coffre(s) de L =  ml</v>
      </c>
      <c r="G35" s="35">
        <f>COUNTIFS(Menuiseries[Larg.],$A35,Menuiseries[Coffre],"Coffre L béton")*SUMIFS(Menuiseries[Larg.],Menuiseries[Coffre],"Coffre L béton",Menuiseries[Larg.],$A35)</f>
        <v>0</v>
      </c>
      <c r="H35" s="47" t="str">
        <f>COUNTIFS(Menuiseries[Larg.],$A35,Menuiseries[Coffre],"Coffre L terre cuite")&amp;" coffre(s) de L = "&amp;TEXT($A35,"##0,00")&amp;" ml"</f>
        <v>0 coffre(s) de L =  ml</v>
      </c>
      <c r="I35" s="35">
        <f>COUNTIFS(Menuiseries[Larg.],$A35,Menuiseries[Coffre],"Coffre L terre cuite")*SUMIFS(Menuiseries[Larg.],Menuiseries[Coffre],"Coffre L terrecuite",Menuiseries[Larg.],$A35)</f>
        <v>0</v>
      </c>
      <c r="J35" s="47" t="str">
        <f>COUNTIFS(Menuiseries[Larg.],$A35,Menuiseries[Coffre],"Coffre tunnel terre cuite")&amp;" coffre(s) de L = "&amp;TEXT($A35,"##0,00")&amp;" ml"</f>
        <v>0 coffre(s) de L =  ml</v>
      </c>
      <c r="K35" s="35">
        <f>COUNTIFS(Menuiseries[Larg.],$A35,Menuiseries[Coffre],"Coffre tunnel terre cuite")*SUMIFS(Menuiseries[Larg.],Menuiseries[Coffre],"Coffre tunnel terrecuite",Menuiseries[Larg.],$A35)</f>
        <v>0</v>
      </c>
      <c r="L35" s="47" t="str">
        <f>COUNTIFS(Menuiseries[Larg.],$A35,Menuiseries[Coffre],"Coffre tunnel fibre")&amp;" coffre(s) de L = "&amp;TEXT($A35,"##0,00")&amp;" ml"</f>
        <v>0 coffre(s) de L =  ml</v>
      </c>
      <c r="M35" s="35">
        <f>COUNTIFS(Menuiseries[Larg.],$A35,Menuiseries[Coffre],"Coffre tunnel fibre")*SUMIFS(Menuiseries[Larg.],Menuiseries[Coffre],"Coffre tunnel fibre",Menuiseries[Larg.],$A35)</f>
        <v>0</v>
      </c>
      <c r="N35" s="47" t="str">
        <f>COUNTIFS(Menuiseries[Larg.],$A35,Menuiseries[Coffre],"Réservation pour BSO")&amp;" coffre(s) de L = "&amp;TEXT($A35,"##0,00")&amp;" ml"</f>
        <v>0 coffre(s) de L =  ml</v>
      </c>
      <c r="O35" s="35">
        <f>COUNTIFS(Menuiseries[Larg.],$A35,Menuiseries[Coffre],"Réservation pour BSO")*SUMIFS(Menuiseries[Larg.],Menuiseries[Coffre],"Réservation pour BSO",Menuiseries[Larg.],$A35)</f>
        <v>0</v>
      </c>
    </row>
    <row r="36" spans="1:15" x14ac:dyDescent="0.2">
      <c r="A36" s="41" t="str">
        <f t="array" ref="A36">INDEX(Menuiseries[[#All],[Larg.]],MIN(IF(COUNTIF(A$1:A35,Menuiseries[Larg.])=0,ROW(Menuiseries[Larg.]))))&amp;""</f>
        <v/>
      </c>
      <c r="B36" s="46" t="str">
        <f>COUNTIFS(Menuiseries[Larg.],$A36,Menuiseries[All.],"=0")&amp;" seuil(s) de L = "&amp;TEXT($A36,"##0,00")&amp;" ml"</f>
        <v>0 seuil(s) de L =  ml</v>
      </c>
      <c r="C36" s="36">
        <f>SUMIFS(Menuiseries[Larg.],Menuiseries[All.],"=0",Menuiseries[Larg.],$A36)</f>
        <v>0</v>
      </c>
      <c r="D36" s="49" t="str">
        <f>COUNTIFS(Menuiseries[Larg.],$A36,Menuiseries[All.],"&gt;0")&amp;" appui(s) de L = "&amp;TEXT($A36,"##0,00")&amp;" ml"</f>
        <v>0 appui(s) de L =  ml</v>
      </c>
      <c r="E36" s="36">
        <f>SUMIFS(Menuiseries[Larg.],Menuiseries[All.],"&gt;0",Menuiseries[Larg.],$A36)</f>
        <v>0</v>
      </c>
      <c r="F36" s="49" t="str">
        <f>COUNTIFS(Menuiseries[Larg.],$A36,Menuiseries[Coffre],"Coffre L béton")&amp;" coffre(s) de L = "&amp;TEXT($A36,"##0,00")&amp;" ml"</f>
        <v>0 coffre(s) de L =  ml</v>
      </c>
      <c r="G36" s="36">
        <f>COUNTIFS(Menuiseries[Larg.],$A36,Menuiseries[Coffre],"Coffre L béton")*SUMIFS(Menuiseries[Larg.],Menuiseries[Coffre],"Coffre L béton",Menuiseries[Larg.],$A36)</f>
        <v>0</v>
      </c>
      <c r="H36" s="49" t="str">
        <f>COUNTIFS(Menuiseries[Larg.],$A36,Menuiseries[Coffre],"Coffre L terre cuite")&amp;" coffre(s) de L = "&amp;TEXT($A36,"##0,00")&amp;" ml"</f>
        <v>0 coffre(s) de L =  ml</v>
      </c>
      <c r="I36" s="36">
        <f>COUNTIFS(Menuiseries[Larg.],$A36,Menuiseries[Coffre],"Coffre L terre cuite")*SUMIFS(Menuiseries[Larg.],Menuiseries[Coffre],"Coffre L terrecuite",Menuiseries[Larg.],$A36)</f>
        <v>0</v>
      </c>
      <c r="J36" s="49" t="str">
        <f>COUNTIFS(Menuiseries[Larg.],$A36,Menuiseries[Coffre],"Coffre tunnel terre cuite")&amp;" coffre(s) de L = "&amp;TEXT($A36,"##0,00")&amp;" ml"</f>
        <v>0 coffre(s) de L =  ml</v>
      </c>
      <c r="K36" s="36">
        <f>COUNTIFS(Menuiseries[Larg.],$A36,Menuiseries[Coffre],"Coffre tunnel terre cuite")*SUMIFS(Menuiseries[Larg.],Menuiseries[Coffre],"Coffre tunnel terrecuite",Menuiseries[Larg.],$A36)</f>
        <v>0</v>
      </c>
      <c r="L36" s="49" t="str">
        <f>COUNTIFS(Menuiseries[Larg.],$A36,Menuiseries[Coffre],"Coffre tunnel fibre")&amp;" coffre(s) de L = "&amp;TEXT($A36,"##0,00")&amp;" ml"</f>
        <v>0 coffre(s) de L =  ml</v>
      </c>
      <c r="M36" s="36">
        <f>COUNTIFS(Menuiseries[Larg.],$A36,Menuiseries[Coffre],"Coffre tunnel fibre")*SUMIFS(Menuiseries[Larg.],Menuiseries[Coffre],"Coffre tunnel fibre",Menuiseries[Larg.],$A36)</f>
        <v>0</v>
      </c>
      <c r="N36" s="49" t="str">
        <f>COUNTIFS(Menuiseries[Larg.],$A36,Menuiseries[Coffre],"Réservation pour BSO")&amp;" coffre(s) de L = "&amp;TEXT($A36,"##0,00")&amp;" ml"</f>
        <v>0 coffre(s) de L =  ml</v>
      </c>
      <c r="O36" s="36">
        <f>COUNTIFS(Menuiseries[Larg.],$A36,Menuiseries[Coffre],"Réservation pour BSO")*SUMIFS(Menuiseries[Larg.],Menuiseries[Coffre],"Réservation pour BSO",Menuiseries[Larg.],$A36)</f>
        <v>0</v>
      </c>
    </row>
    <row r="38" spans="1:15" x14ac:dyDescent="0.2">
      <c r="A38" s="38" t="s">
        <v>251</v>
      </c>
      <c r="B38" s="30" t="s">
        <v>252</v>
      </c>
      <c r="C38" s="30" t="s">
        <v>76</v>
      </c>
      <c r="D38" s="30" t="s">
        <v>77</v>
      </c>
      <c r="E38" s="30" t="s">
        <v>78</v>
      </c>
      <c r="F38" s="30" t="s">
        <v>79</v>
      </c>
      <c r="G38" s="30" t="s">
        <v>80</v>
      </c>
      <c r="H38" s="30" t="s">
        <v>82</v>
      </c>
      <c r="I38" s="30" t="s">
        <v>83</v>
      </c>
      <c r="J38" s="30" t="s">
        <v>84</v>
      </c>
      <c r="K38" s="30" t="s">
        <v>85</v>
      </c>
      <c r="L38" s="30" t="s">
        <v>86</v>
      </c>
      <c r="M38" s="30" t="s">
        <v>87</v>
      </c>
    </row>
    <row r="39" spans="1:15" x14ac:dyDescent="0.2">
      <c r="A39" s="31">
        <f>IF(Ouvertures!$K2=PROGRAMME!$L$9,1,IF(Ouvertures!$K2=PROGRAMME!$L$10,1,IF(Ouvertures!$K2=PROGRAMME!$L$11,1,IF(Ouvertures!$K2=PROGRAMME!$L$12,2,IF(Ouvertures!$K2=PROGRAMME!$L$13,2,IF(Ouvertures!$K2=PROGRAMME!$L$14,3,IF(Ouvertures!$K2=PROGRAMME!$L$15,3,IF(Ouvertures!$K2=PROGRAMME!$L$16,4,))))))))</f>
        <v>1</v>
      </c>
      <c r="B39" s="30">
        <f ca="1">INDEX(INDIRECT(CONCATENATE("menuiseries",LOWER(Ouvertures!J2))),MATCH(CEILING(Ouvertures!C2*1000,50),INDIRECT(CONCATENATE("menuiseries",LOWER(Ouvertures!J2),"[Hauteur]")),0),MATCH(ROUNDUP(Ouvertures!B2*1000,-2),prix!$C$1:$N$1,0)+2)</f>
        <v>458</v>
      </c>
    </row>
    <row r="40" spans="1:15" x14ac:dyDescent="0.2">
      <c r="A40" s="32">
        <f>IF(Ouvertures!$K3=PROGRAMME!$L$9,1,IF(Ouvertures!$K3=PROGRAMME!$L$10,1,IF(Ouvertures!$K3=PROGRAMME!$L$11,1,IF(Ouvertures!$K3=PROGRAMME!$L$12,2,IF(Ouvertures!$K3=PROGRAMME!$L$13,2,IF(Ouvertures!$K3=PROGRAMME!$L$14,3,IF(Ouvertures!$K3=PROGRAMME!$L$15,3,IF(Ouvertures!$K3=PROGRAMME!$L$16,4,))))))))</f>
        <v>0</v>
      </c>
    </row>
    <row r="41" spans="1:15" x14ac:dyDescent="0.2">
      <c r="A41" s="32">
        <f>IF(Ouvertures!$K4=PROGRAMME!$L$9,1,IF(Ouvertures!$K4=PROGRAMME!$L$10,1,IF(Ouvertures!$K4=PROGRAMME!$L$11,1,IF(Ouvertures!$K4=PROGRAMME!$L$12,2,IF(Ouvertures!$K4=PROGRAMME!$L$13,2,IF(Ouvertures!$K4=PROGRAMME!$L$14,3,IF(Ouvertures!$K4=PROGRAMME!$L$15,3,IF(Ouvertures!$K4=PROGRAMME!$L$16,4,))))))))</f>
        <v>0</v>
      </c>
    </row>
    <row r="42" spans="1:15" ht="13.5" x14ac:dyDescent="0.25">
      <c r="A42" s="32">
        <f>IF(Ouvertures!$K5=PROGRAMME!$L$9,1,IF(Ouvertures!$K5=PROGRAMME!$L$10,1,IF(Ouvertures!$K5=PROGRAMME!$L$11,1,IF(Ouvertures!$K5=PROGRAMME!$L$12,2,IF(Ouvertures!$K5=PROGRAMME!$L$13,2,IF(Ouvertures!$K5=PROGRAMME!$L$14,3,IF(Ouvertures!$K5=PROGRAMME!$L$15,3,IF(Ouvertures!$K5=PROGRAMME!$L$16,4,))))))))</f>
        <v>0</v>
      </c>
      <c r="J42" s="1"/>
    </row>
    <row r="43" spans="1:15" ht="13.5" x14ac:dyDescent="0.25">
      <c r="A43" s="32">
        <f>IF(Ouvertures!$K6=PROGRAMME!$L$9,1,IF(Ouvertures!$K6=PROGRAMME!$L$10,1,IF(Ouvertures!$K6=PROGRAMME!$L$11,1,IF(Ouvertures!$K6=PROGRAMME!$L$12,2,IF(Ouvertures!$K6=PROGRAMME!$L$13,2,IF(Ouvertures!$K6=PROGRAMME!$L$14,3,IF(Ouvertures!$K6=PROGRAMME!$L$15,3,IF(Ouvertures!$K6=PROGRAMME!$L$16,4,))))))))</f>
        <v>0</v>
      </c>
      <c r="J43" s="1"/>
    </row>
    <row r="44" spans="1:15" ht="13.5" x14ac:dyDescent="0.25">
      <c r="A44" s="32">
        <f>IF(Ouvertures!$K7=PROGRAMME!$L$9,1,IF(Ouvertures!$K7=PROGRAMME!$L$10,1,IF(Ouvertures!$K7=PROGRAMME!$L$11,1,IF(Ouvertures!$K7=PROGRAMME!$L$12,2,IF(Ouvertures!$K7=PROGRAMME!$L$13,2,IF(Ouvertures!$K7=PROGRAMME!$L$14,3,IF(Ouvertures!$K7=PROGRAMME!$L$15,3,IF(Ouvertures!$K7=PROGRAMME!$L$16,4,))))))))</f>
        <v>0</v>
      </c>
      <c r="J44" s="1"/>
    </row>
    <row r="45" spans="1:15" ht="13.5" x14ac:dyDescent="0.25">
      <c r="A45" s="32">
        <f>IF(Ouvertures!$K8=PROGRAMME!$L$9,1,IF(Ouvertures!$K8=PROGRAMME!$L$10,1,IF(Ouvertures!$K8=PROGRAMME!$L$11,1,IF(Ouvertures!$K8=PROGRAMME!$L$12,2,IF(Ouvertures!$K8=PROGRAMME!$L$13,2,IF(Ouvertures!$K8=PROGRAMME!$L$14,3,IF(Ouvertures!$K8=PROGRAMME!$L$15,3,IF(Ouvertures!$K8=PROGRAMME!$L$16,4,))))))))</f>
        <v>0</v>
      </c>
      <c r="J45" s="1"/>
    </row>
    <row r="46" spans="1:15" ht="13.5" x14ac:dyDescent="0.25">
      <c r="A46" s="32">
        <f>IF(Ouvertures!$K9=PROGRAMME!$L$9,1,IF(Ouvertures!$K9=PROGRAMME!$L$10,1,IF(Ouvertures!$K9=PROGRAMME!$L$11,1,IF(Ouvertures!$K9=PROGRAMME!$L$12,2,IF(Ouvertures!$K9=PROGRAMME!$L$13,2,IF(Ouvertures!$K9=PROGRAMME!$L$14,3,IF(Ouvertures!$K9=PROGRAMME!$L$15,3,IF(Ouvertures!$K9=PROGRAMME!$L$16,4,))))))))</f>
        <v>0</v>
      </c>
      <c r="I46" s="1"/>
    </row>
    <row r="47" spans="1:15" x14ac:dyDescent="0.2">
      <c r="A47" s="32">
        <f>IF(Ouvertures!$K10=PROGRAMME!$L$9,1,IF(Ouvertures!$K10=PROGRAMME!$L$10,1,IF(Ouvertures!$K10=PROGRAMME!$L$11,1,IF(Ouvertures!$K10=PROGRAMME!$L$12,2,IF(Ouvertures!$K10=PROGRAMME!$L$13,2,IF(Ouvertures!$K10=PROGRAMME!$L$14,3,IF(Ouvertures!$K10=PROGRAMME!$L$15,3,IF(Ouvertures!$K10=PROGRAMME!$L$16,4,))))))))</f>
        <v>0</v>
      </c>
    </row>
    <row r="48" spans="1:15" x14ac:dyDescent="0.2">
      <c r="A48" s="32">
        <f>IF(Ouvertures!$K11=PROGRAMME!$L$9,1,IF(Ouvertures!$K11=PROGRAMME!$L$10,1,IF(Ouvertures!$K11=PROGRAMME!$L$11,1,IF(Ouvertures!$K11=PROGRAMME!$L$12,2,IF(Ouvertures!$K11=PROGRAMME!$L$13,2,IF(Ouvertures!$K11=PROGRAMME!$L$14,3,IF(Ouvertures!$K11=PROGRAMME!$L$15,3,IF(Ouvertures!$K11=PROGRAMME!$L$16,4,))))))))</f>
        <v>0</v>
      </c>
    </row>
    <row r="49" spans="1:1" x14ac:dyDescent="0.2">
      <c r="A49" s="32">
        <f>IF(Ouvertures!$K12=PROGRAMME!$L$9,1,IF(Ouvertures!$K12=PROGRAMME!$L$10,1,IF(Ouvertures!$K12=PROGRAMME!$L$11,1,IF(Ouvertures!$K12=PROGRAMME!$L$12,2,IF(Ouvertures!$K12=PROGRAMME!$L$13,2,IF(Ouvertures!$K12=PROGRAMME!$L$14,3,IF(Ouvertures!$K12=PROGRAMME!$L$15,3,IF(Ouvertures!$K12=PROGRAMME!$L$16,4,))))))))</f>
        <v>0</v>
      </c>
    </row>
    <row r="50" spans="1:1" x14ac:dyDescent="0.2">
      <c r="A50" s="32">
        <f>IF(Ouvertures!$K13=PROGRAMME!$L$9,1,IF(Ouvertures!$K13=PROGRAMME!$L$10,1,IF(Ouvertures!$K13=PROGRAMME!$L$11,1,IF(Ouvertures!$K13=PROGRAMME!$L$12,2,IF(Ouvertures!$K13=PROGRAMME!$L$13,2,IF(Ouvertures!$K13=PROGRAMME!$L$14,3,IF(Ouvertures!$K13=PROGRAMME!$L$15,3,IF(Ouvertures!$K13=PROGRAMME!$L$16,4,))))))))</f>
        <v>0</v>
      </c>
    </row>
    <row r="51" spans="1:1" x14ac:dyDescent="0.2">
      <c r="A51" s="32">
        <f>IF(Ouvertures!$K14=PROGRAMME!$L$9,1,IF(Ouvertures!$K14=PROGRAMME!$L$10,1,IF(Ouvertures!$K14=PROGRAMME!$L$11,1,IF(Ouvertures!$K14=PROGRAMME!$L$12,2,IF(Ouvertures!$K14=PROGRAMME!$L$13,2,IF(Ouvertures!$K14=PROGRAMME!$L$14,3,IF(Ouvertures!$K14=PROGRAMME!$L$15,3,IF(Ouvertures!$K14=PROGRAMME!$L$16,4,))))))))</f>
        <v>0</v>
      </c>
    </row>
    <row r="52" spans="1:1" x14ac:dyDescent="0.2">
      <c r="A52" s="32">
        <f>IF(Ouvertures!$K15=PROGRAMME!$L$9,1,IF(Ouvertures!$K15=PROGRAMME!$L$10,1,IF(Ouvertures!$K15=PROGRAMME!$L$11,1,IF(Ouvertures!$K15=PROGRAMME!$L$12,2,IF(Ouvertures!$K15=PROGRAMME!$L$13,2,IF(Ouvertures!$K15=PROGRAMME!$L$14,3,IF(Ouvertures!$K15=PROGRAMME!$L$15,3,IF(Ouvertures!$K15=PROGRAMME!$L$16,4,))))))))</f>
        <v>0</v>
      </c>
    </row>
    <row r="53" spans="1:1" x14ac:dyDescent="0.2">
      <c r="A53" s="32">
        <f>IF(Ouvertures!$K16=PROGRAMME!$L$9,1,IF(Ouvertures!$K16=PROGRAMME!$L$10,1,IF(Ouvertures!$K16=PROGRAMME!$L$11,1,IF(Ouvertures!$K16=PROGRAMME!$L$12,2,IF(Ouvertures!$K16=PROGRAMME!$L$13,2,IF(Ouvertures!$K16=PROGRAMME!$L$14,3,IF(Ouvertures!$K16=PROGRAMME!$L$15,3,IF(Ouvertures!$K16=PROGRAMME!$L$16,4,))))))))</f>
        <v>0</v>
      </c>
    </row>
    <row r="54" spans="1:1" x14ac:dyDescent="0.2">
      <c r="A54" s="32">
        <f>IF(Ouvertures!$K17=PROGRAMME!$L$9,1,IF(Ouvertures!$K17=PROGRAMME!$L$10,1,IF(Ouvertures!$K17=PROGRAMME!$L$11,1,IF(Ouvertures!$K17=PROGRAMME!$L$12,2,IF(Ouvertures!$K17=PROGRAMME!$L$13,2,IF(Ouvertures!$K17=PROGRAMME!$L$14,3,IF(Ouvertures!$K17=PROGRAMME!$L$15,3,IF(Ouvertures!$K17=PROGRAMME!$L$16,4,))))))))</f>
        <v>0</v>
      </c>
    </row>
    <row r="55" spans="1:1" x14ac:dyDescent="0.2">
      <c r="A55" s="32">
        <f>IF(Ouvertures!$K18=PROGRAMME!$L$9,1,IF(Ouvertures!$K18=PROGRAMME!$L$10,1,IF(Ouvertures!$K18=PROGRAMME!$L$11,1,IF(Ouvertures!$K18=PROGRAMME!$L$12,2,IF(Ouvertures!$K18=PROGRAMME!$L$13,2,IF(Ouvertures!$K18=PROGRAMME!$L$14,3,IF(Ouvertures!$K18=PROGRAMME!$L$15,3,IF(Ouvertures!$K18=PROGRAMME!$L$16,4,))))))))</f>
        <v>0</v>
      </c>
    </row>
    <row r="56" spans="1:1" x14ac:dyDescent="0.2">
      <c r="A56" s="32">
        <f>IF(Ouvertures!$K19=PROGRAMME!$L$9,1,IF(Ouvertures!$K19=PROGRAMME!$L$10,1,IF(Ouvertures!$K19=PROGRAMME!$L$11,1,IF(Ouvertures!$K19=PROGRAMME!$L$12,2,IF(Ouvertures!$K19=PROGRAMME!$L$13,2,IF(Ouvertures!$K19=PROGRAMME!$L$14,3,IF(Ouvertures!$K19=PROGRAMME!$L$15,3,IF(Ouvertures!$K19=PROGRAMME!$L$16,4,))))))))</f>
        <v>0</v>
      </c>
    </row>
    <row r="57" spans="1:1" x14ac:dyDescent="0.2">
      <c r="A57" s="32">
        <f>IF(Ouvertures!$K20=PROGRAMME!$L$9,1,IF(Ouvertures!$K20=PROGRAMME!$L$10,1,IF(Ouvertures!$K20=PROGRAMME!$L$11,1,IF(Ouvertures!$K20=PROGRAMME!$L$12,2,IF(Ouvertures!$K20=PROGRAMME!$L$13,2,IF(Ouvertures!$K20=PROGRAMME!$L$14,3,IF(Ouvertures!$K20=PROGRAMME!$L$15,3,IF(Ouvertures!$K20=PROGRAMME!$L$16,4,))))))))</f>
        <v>0</v>
      </c>
    </row>
    <row r="58" spans="1:1" x14ac:dyDescent="0.2">
      <c r="A58" s="32">
        <f>IF(Ouvertures!$K21=PROGRAMME!$L$9,1,IF(Ouvertures!$K21=PROGRAMME!$L$10,1,IF(Ouvertures!$K21=PROGRAMME!$L$11,1,IF(Ouvertures!$K21=PROGRAMME!$L$12,2,IF(Ouvertures!$K21=PROGRAMME!$L$13,2,IF(Ouvertures!$K21=PROGRAMME!$L$14,3,IF(Ouvertures!$K21=PROGRAMME!$L$15,3,IF(Ouvertures!$K21=PROGRAMME!$L$16,4,))))))))</f>
        <v>0</v>
      </c>
    </row>
    <row r="59" spans="1:1" x14ac:dyDescent="0.2">
      <c r="A59" s="32">
        <f>IF(Ouvertures!$K22=PROGRAMME!$L$9,1,IF(Ouvertures!$K22=PROGRAMME!$L$10,1,IF(Ouvertures!$K22=PROGRAMME!$L$11,1,IF(Ouvertures!$K22=PROGRAMME!$L$12,2,IF(Ouvertures!$K22=PROGRAMME!$L$13,2,IF(Ouvertures!$K22=PROGRAMME!$L$14,3,IF(Ouvertures!$K22=PROGRAMME!$L$15,3,IF(Ouvertures!$K22=PROGRAMME!$L$16,4,))))))))</f>
        <v>0</v>
      </c>
    </row>
    <row r="60" spans="1:1" x14ac:dyDescent="0.2">
      <c r="A60" s="32">
        <f>IF(Ouvertures!$K23=PROGRAMME!$L$9,1,IF(Ouvertures!$K23=PROGRAMME!$L$10,1,IF(Ouvertures!$K23=PROGRAMME!$L$11,1,IF(Ouvertures!$K23=PROGRAMME!$L$12,2,IF(Ouvertures!$K23=PROGRAMME!$L$13,2,IF(Ouvertures!$K23=PROGRAMME!$L$14,3,IF(Ouvertures!$K23=PROGRAMME!$L$15,3,IF(Ouvertures!$K23=PROGRAMME!$L$16,4,))))))))</f>
        <v>0</v>
      </c>
    </row>
    <row r="61" spans="1:1" x14ac:dyDescent="0.2">
      <c r="A61" s="32">
        <f>IF(Ouvertures!$K24=PROGRAMME!$L$9,1,IF(Ouvertures!$K24=PROGRAMME!$L$10,1,IF(Ouvertures!$K24=PROGRAMME!$L$11,1,IF(Ouvertures!$K24=PROGRAMME!$L$12,2,IF(Ouvertures!$K24=PROGRAMME!$L$13,2,IF(Ouvertures!$K24=PROGRAMME!$L$14,3,IF(Ouvertures!$K24=PROGRAMME!$L$15,3,IF(Ouvertures!$K24=PROGRAMME!$L$16,4,))))))))</f>
        <v>0</v>
      </c>
    </row>
    <row r="62" spans="1:1" x14ac:dyDescent="0.2">
      <c r="A62" s="32">
        <f>IF(Ouvertures!$K25=PROGRAMME!$L$9,1,IF(Ouvertures!$K25=PROGRAMME!$L$10,1,IF(Ouvertures!$K25=PROGRAMME!$L$11,1,IF(Ouvertures!$K25=PROGRAMME!$L$12,2,IF(Ouvertures!$K25=PROGRAMME!$L$13,2,IF(Ouvertures!$K25=PROGRAMME!$L$14,3,IF(Ouvertures!$K25=PROGRAMME!$L$15,3,IF(Ouvertures!$K25=PROGRAMME!$L$16,4,))))))))</f>
        <v>0</v>
      </c>
    </row>
    <row r="63" spans="1:1" x14ac:dyDescent="0.2">
      <c r="A63" s="32">
        <f>IF(Ouvertures!$K26=PROGRAMME!$L$9,1,IF(Ouvertures!$K26=PROGRAMME!$L$10,1,IF(Ouvertures!$K26=PROGRAMME!$L$11,1,IF(Ouvertures!$K26=PROGRAMME!$L$12,2,IF(Ouvertures!$K26=PROGRAMME!$L$13,2,IF(Ouvertures!$K26=PROGRAMME!$L$14,3,IF(Ouvertures!$K26=PROGRAMME!$L$15,3,IF(Ouvertures!$K26=PROGRAMME!$L$16,4,))))))))</f>
        <v>0</v>
      </c>
    </row>
    <row r="64" spans="1:1" x14ac:dyDescent="0.2">
      <c r="A64" s="32">
        <f>IF(Ouvertures!$K27=PROGRAMME!$L$9,1,IF(Ouvertures!$K27=PROGRAMME!$L$10,1,IF(Ouvertures!$K27=PROGRAMME!$L$11,1,IF(Ouvertures!$K27=PROGRAMME!$L$12,2,IF(Ouvertures!$K27=PROGRAMME!$L$13,2,IF(Ouvertures!$K27=PROGRAMME!$L$14,3,IF(Ouvertures!$K27=PROGRAMME!$L$15,3,IF(Ouvertures!$K27=PROGRAMME!$L$16,4,))))))))</f>
        <v>0</v>
      </c>
    </row>
    <row r="65" spans="1:1" x14ac:dyDescent="0.2">
      <c r="A65" s="32">
        <f>IF(Ouvertures!$K28=PROGRAMME!$L$9,1,IF(Ouvertures!$K28=PROGRAMME!$L$10,1,IF(Ouvertures!$K28=PROGRAMME!$L$11,1,IF(Ouvertures!$K28=PROGRAMME!$L$12,2,IF(Ouvertures!$K28=PROGRAMME!$L$13,2,IF(Ouvertures!$K28=PROGRAMME!$L$14,3,IF(Ouvertures!$K28=PROGRAMME!$L$15,3,IF(Ouvertures!$K28=PROGRAMME!$L$16,4,))))))))</f>
        <v>0</v>
      </c>
    </row>
    <row r="66" spans="1:1" x14ac:dyDescent="0.2">
      <c r="A66" s="32">
        <f>IF(Ouvertures!$K29=PROGRAMME!$L$9,1,IF(Ouvertures!$K29=PROGRAMME!$L$10,1,IF(Ouvertures!$K29=PROGRAMME!$L$11,1,IF(Ouvertures!$K29=PROGRAMME!$L$12,2,IF(Ouvertures!$K29=PROGRAMME!$L$13,2,IF(Ouvertures!$K29=PROGRAMME!$L$14,3,IF(Ouvertures!$K29=PROGRAMME!$L$15,3,IF(Ouvertures!$K29=PROGRAMME!$L$16,4,))))))))</f>
        <v>0</v>
      </c>
    </row>
    <row r="67" spans="1:1" x14ac:dyDescent="0.2">
      <c r="A67" s="32">
        <f>IF(Ouvertures!$K30=PROGRAMME!$L$9,1,IF(Ouvertures!$K30=PROGRAMME!$L$10,1,IF(Ouvertures!$K30=PROGRAMME!$L$11,1,IF(Ouvertures!$K30=PROGRAMME!$L$12,2,IF(Ouvertures!$K30=PROGRAMME!$L$13,2,IF(Ouvertures!$K30=PROGRAMME!$L$14,3,IF(Ouvertures!$K30=PROGRAMME!$L$15,3,IF(Ouvertures!$K30=PROGRAMME!$L$16,4,))))))))</f>
        <v>0</v>
      </c>
    </row>
    <row r="68" spans="1:1" x14ac:dyDescent="0.2">
      <c r="A68" s="32">
        <f>IF(Ouvertures!$K31=PROGRAMME!$L$9,1,IF(Ouvertures!$K31=PROGRAMME!$L$10,1,IF(Ouvertures!$K31=PROGRAMME!$L$11,1,IF(Ouvertures!$K31=PROGRAMME!$L$12,2,IF(Ouvertures!$K31=PROGRAMME!$L$13,2,IF(Ouvertures!$K31=PROGRAMME!$L$14,3,IF(Ouvertures!$K31=PROGRAMME!$L$15,3,IF(Ouvertures!$K31=PROGRAMME!$L$16,4,))))))))</f>
        <v>0</v>
      </c>
    </row>
    <row r="69" spans="1:1" x14ac:dyDescent="0.2">
      <c r="A69" s="32">
        <f>IF(Ouvertures!$K32=PROGRAMME!$L$9,1,IF(Ouvertures!$K32=PROGRAMME!$L$10,1,IF(Ouvertures!$K32=PROGRAMME!$L$11,1,IF(Ouvertures!$K32=PROGRAMME!$L$12,2,IF(Ouvertures!$K32=PROGRAMME!$L$13,2,IF(Ouvertures!$K32=PROGRAMME!$L$14,3,IF(Ouvertures!$K32=PROGRAMME!$L$15,3,IF(Ouvertures!$K32=PROGRAMME!$L$16,4,))))))))</f>
        <v>0</v>
      </c>
    </row>
    <row r="70" spans="1:1" x14ac:dyDescent="0.2">
      <c r="A70" s="32">
        <f>IF(Ouvertures!$K33=PROGRAMME!$L$9,1,IF(Ouvertures!$K33=PROGRAMME!$L$10,1,IF(Ouvertures!$K33=PROGRAMME!$L$11,1,IF(Ouvertures!$K33=PROGRAMME!$L$12,2,IF(Ouvertures!$K33=PROGRAMME!$L$13,2,IF(Ouvertures!$K33=PROGRAMME!$L$14,3,IF(Ouvertures!$K33=PROGRAMME!$L$15,3,IF(Ouvertures!$K33=PROGRAMME!$L$16,4,))))))))</f>
        <v>0</v>
      </c>
    </row>
    <row r="71" spans="1:1" x14ac:dyDescent="0.2">
      <c r="A71" s="32">
        <f>IF(Ouvertures!$K34=PROGRAMME!$L$9,1,IF(Ouvertures!$K34=PROGRAMME!$L$10,1,IF(Ouvertures!$K34=PROGRAMME!$L$11,1,IF(Ouvertures!$K34=PROGRAMME!$L$12,2,IF(Ouvertures!$K34=PROGRAMME!$L$13,2,IF(Ouvertures!$K34=PROGRAMME!$L$14,3,IF(Ouvertures!$K34=PROGRAMME!$L$15,3,IF(Ouvertures!$K34=PROGRAMME!$L$16,4,))))))))</f>
        <v>0</v>
      </c>
    </row>
    <row r="72" spans="1:1" x14ac:dyDescent="0.2">
      <c r="A72" s="32">
        <f>IF(Ouvertures!$K35=PROGRAMME!$L$9,1,IF(Ouvertures!$K35=PROGRAMME!$L$10,1,IF(Ouvertures!$K35=PROGRAMME!$L$11,1,IF(Ouvertures!$K35=PROGRAMME!$L$12,2,IF(Ouvertures!$K35=PROGRAMME!$L$13,2,IF(Ouvertures!$K35=PROGRAMME!$L$14,3,IF(Ouvertures!$K35=PROGRAMME!$L$15,3,IF(Ouvertures!$K35=PROGRAMME!$L$16,4,))))))))</f>
        <v>0</v>
      </c>
    </row>
    <row r="73" spans="1:1" x14ac:dyDescent="0.2">
      <c r="A73" s="33">
        <f>IF(Ouvertures!$K36=PROGRAMME!$L$9,1,IF(Ouvertures!$K36=PROGRAMME!$L$10,1,IF(Ouvertures!$K36=PROGRAMME!$L$11,1,IF(Ouvertures!$K36=PROGRAMME!$L$12,2,IF(Ouvertures!$K36=PROGRAMME!$L$13,2,IF(Ouvertures!$K36=PROGRAMME!$L$14,3,IF(Ouvertures!$K36=PROGRAMME!$L$15,3,IF(Ouvertures!$K36=PROGRAMME!$L$16,4,))))))))</f>
        <v>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O125"/>
  <sheetViews>
    <sheetView workbookViewId="0">
      <selection activeCell="U10" sqref="U10"/>
    </sheetView>
  </sheetViews>
  <sheetFormatPr baseColWidth="10" defaultRowHeight="13.5" x14ac:dyDescent="0.25"/>
  <cols>
    <col min="1" max="1" width="9" style="16" bestFit="1" customWidth="1"/>
    <col min="2" max="2" width="15.28515625" style="27" bestFit="1" customWidth="1"/>
    <col min="3" max="4" width="7.140625" style="1" bestFit="1" customWidth="1"/>
    <col min="5" max="6" width="8.140625" style="1" bestFit="1" customWidth="1"/>
    <col min="7" max="7" width="8" style="1" bestFit="1" customWidth="1"/>
    <col min="8" max="10" width="8.140625" style="1" bestFit="1" customWidth="1"/>
    <col min="11" max="14" width="7.28515625" style="1" bestFit="1" customWidth="1"/>
    <col min="15" max="15" width="7.140625" style="1" bestFit="1" customWidth="1"/>
    <col min="16" max="20" width="5" style="1" bestFit="1" customWidth="1"/>
    <col min="21" max="21" width="6.140625" style="1" bestFit="1" customWidth="1"/>
    <col min="22" max="48" width="5" style="1" bestFit="1" customWidth="1"/>
    <col min="49" max="16384" width="11.42578125" style="1"/>
  </cols>
  <sheetData>
    <row r="1" spans="1:14" x14ac:dyDescent="0.25">
      <c r="A1" s="16" t="s">
        <v>106</v>
      </c>
      <c r="C1" s="1">
        <v>410</v>
      </c>
      <c r="D1" s="1">
        <v>500</v>
      </c>
      <c r="E1" s="1">
        <v>600</v>
      </c>
      <c r="F1" s="1">
        <v>700</v>
      </c>
      <c r="G1" s="1">
        <v>800</v>
      </c>
      <c r="H1" s="1">
        <v>900</v>
      </c>
      <c r="I1" s="1">
        <v>1000</v>
      </c>
      <c r="J1" s="1">
        <v>1100</v>
      </c>
      <c r="K1" s="1">
        <v>1200</v>
      </c>
      <c r="L1" s="1">
        <v>1300</v>
      </c>
      <c r="M1" s="1">
        <v>1400</v>
      </c>
      <c r="N1" s="1">
        <v>1500</v>
      </c>
    </row>
    <row r="2" spans="1:14" x14ac:dyDescent="0.25">
      <c r="A2" s="16" t="s">
        <v>237</v>
      </c>
      <c r="B2" s="27" t="s">
        <v>75</v>
      </c>
      <c r="C2" s="29" t="s">
        <v>238</v>
      </c>
      <c r="D2" s="29" t="s">
        <v>239</v>
      </c>
      <c r="E2" s="29" t="s">
        <v>240</v>
      </c>
      <c r="F2" s="29" t="s">
        <v>241</v>
      </c>
      <c r="G2" s="29" t="s">
        <v>242</v>
      </c>
      <c r="H2" s="29" t="s">
        <v>243</v>
      </c>
      <c r="I2" s="29" t="s">
        <v>244</v>
      </c>
      <c r="J2" s="29" t="s">
        <v>245</v>
      </c>
      <c r="K2" s="29" t="s">
        <v>246</v>
      </c>
      <c r="L2" s="29" t="s">
        <v>247</v>
      </c>
      <c r="M2" s="29" t="s">
        <v>248</v>
      </c>
      <c r="N2" s="29" t="s">
        <v>249</v>
      </c>
    </row>
    <row r="3" spans="1:14" x14ac:dyDescent="0.25">
      <c r="A3" s="28">
        <v>550</v>
      </c>
      <c r="B3" s="28" t="s">
        <v>236</v>
      </c>
      <c r="C3" s="28">
        <v>286</v>
      </c>
      <c r="D3" s="28">
        <v>277</v>
      </c>
      <c r="E3" s="28">
        <v>290</v>
      </c>
      <c r="F3" s="28">
        <v>302</v>
      </c>
      <c r="G3" s="28"/>
      <c r="H3" s="28"/>
      <c r="I3" s="28"/>
      <c r="J3" s="28"/>
      <c r="K3" s="28"/>
      <c r="L3" s="28"/>
      <c r="M3" s="28"/>
      <c r="N3" s="28"/>
    </row>
    <row r="4" spans="1:14" x14ac:dyDescent="0.25">
      <c r="A4" s="28"/>
      <c r="B4" s="28" t="s">
        <v>234</v>
      </c>
      <c r="C4" s="28">
        <v>294</v>
      </c>
      <c r="D4" s="28">
        <v>285</v>
      </c>
      <c r="E4" s="28">
        <v>298</v>
      </c>
      <c r="F4" s="28">
        <v>312</v>
      </c>
      <c r="G4" s="28"/>
      <c r="H4" s="28"/>
      <c r="I4" s="28"/>
      <c r="J4" s="28"/>
      <c r="K4" s="28"/>
      <c r="L4" s="28"/>
      <c r="M4" s="28"/>
      <c r="N4" s="28"/>
    </row>
    <row r="5" spans="1:14" x14ac:dyDescent="0.25">
      <c r="A5" s="28"/>
      <c r="B5" s="28" t="s">
        <v>235</v>
      </c>
      <c r="C5" s="28">
        <v>309</v>
      </c>
      <c r="D5" s="28">
        <v>301</v>
      </c>
      <c r="E5" s="28">
        <v>316</v>
      </c>
      <c r="F5" s="28">
        <v>331</v>
      </c>
      <c r="G5" s="28"/>
      <c r="H5" s="28"/>
      <c r="I5" s="28"/>
      <c r="J5" s="28"/>
      <c r="K5" s="28"/>
      <c r="L5" s="28"/>
      <c r="M5" s="28"/>
      <c r="N5" s="28"/>
    </row>
    <row r="6" spans="1:14" x14ac:dyDescent="0.25">
      <c r="A6" s="28">
        <v>650</v>
      </c>
      <c r="B6" s="28" t="s">
        <v>236</v>
      </c>
      <c r="C6" s="28">
        <v>298</v>
      </c>
      <c r="D6" s="28">
        <v>288</v>
      </c>
      <c r="E6" s="28">
        <v>301</v>
      </c>
      <c r="F6" s="28">
        <v>314</v>
      </c>
      <c r="G6" s="28">
        <v>330</v>
      </c>
      <c r="H6" s="28"/>
      <c r="I6" s="28"/>
      <c r="J6" s="28"/>
      <c r="K6" s="28"/>
      <c r="L6" s="28"/>
      <c r="M6" s="28"/>
      <c r="N6" s="28"/>
    </row>
    <row r="7" spans="1:14" x14ac:dyDescent="0.25">
      <c r="A7" s="28"/>
      <c r="B7" s="28" t="s">
        <v>234</v>
      </c>
      <c r="C7" s="28">
        <v>306</v>
      </c>
      <c r="D7" s="28">
        <v>297</v>
      </c>
      <c r="E7" s="28">
        <v>311</v>
      </c>
      <c r="F7" s="28">
        <v>325</v>
      </c>
      <c r="G7" s="28">
        <v>341</v>
      </c>
      <c r="H7" s="28"/>
      <c r="I7" s="28"/>
      <c r="J7" s="28"/>
      <c r="K7" s="28"/>
      <c r="L7" s="28"/>
      <c r="M7" s="28"/>
      <c r="N7" s="28"/>
    </row>
    <row r="8" spans="1:14" x14ac:dyDescent="0.25">
      <c r="A8" s="28"/>
      <c r="B8" s="28" t="s">
        <v>235</v>
      </c>
      <c r="C8" s="28">
        <v>322</v>
      </c>
      <c r="D8" s="28">
        <v>314</v>
      </c>
      <c r="E8" s="28">
        <v>329</v>
      </c>
      <c r="F8" s="28">
        <v>344</v>
      </c>
      <c r="G8" s="28">
        <v>363</v>
      </c>
      <c r="H8" s="28"/>
      <c r="I8" s="28"/>
      <c r="J8" s="28"/>
      <c r="K8" s="28"/>
      <c r="L8" s="28"/>
      <c r="M8" s="28"/>
      <c r="N8" s="28"/>
    </row>
    <row r="9" spans="1:14" x14ac:dyDescent="0.25">
      <c r="A9" s="28">
        <v>750</v>
      </c>
      <c r="B9" s="28" t="s">
        <v>236</v>
      </c>
      <c r="C9" s="28">
        <v>309</v>
      </c>
      <c r="D9" s="28">
        <v>299</v>
      </c>
      <c r="E9" s="28">
        <v>312</v>
      </c>
      <c r="F9" s="28">
        <v>329</v>
      </c>
      <c r="G9" s="28">
        <v>346</v>
      </c>
      <c r="H9" s="28">
        <v>363</v>
      </c>
      <c r="I9" s="28">
        <v>379</v>
      </c>
      <c r="J9" s="28"/>
      <c r="K9" s="28"/>
      <c r="L9" s="28"/>
      <c r="M9" s="28"/>
      <c r="N9" s="28"/>
    </row>
    <row r="10" spans="1:14" x14ac:dyDescent="0.25">
      <c r="A10" s="28"/>
      <c r="B10" s="28" t="s">
        <v>234</v>
      </c>
      <c r="C10" s="28">
        <v>319</v>
      </c>
      <c r="D10" s="28">
        <v>309</v>
      </c>
      <c r="E10" s="28">
        <v>323</v>
      </c>
      <c r="F10" s="28">
        <v>340</v>
      </c>
      <c r="G10" s="28">
        <v>358</v>
      </c>
      <c r="H10" s="28">
        <v>375</v>
      </c>
      <c r="I10" s="28">
        <v>392</v>
      </c>
      <c r="J10" s="28"/>
      <c r="K10" s="28"/>
      <c r="L10" s="28"/>
      <c r="M10" s="28"/>
      <c r="N10" s="28"/>
    </row>
    <row r="11" spans="1:14" x14ac:dyDescent="0.25">
      <c r="A11" s="28"/>
      <c r="B11" s="28" t="s">
        <v>235</v>
      </c>
      <c r="C11" s="28">
        <v>335</v>
      </c>
      <c r="D11" s="28">
        <v>327</v>
      </c>
      <c r="E11" s="28">
        <v>342</v>
      </c>
      <c r="F11" s="28">
        <v>361</v>
      </c>
      <c r="G11" s="28">
        <v>380</v>
      </c>
      <c r="H11" s="28">
        <v>399</v>
      </c>
      <c r="I11" s="28">
        <v>418</v>
      </c>
      <c r="J11" s="28"/>
      <c r="K11" s="28"/>
      <c r="L11" s="28"/>
      <c r="M11" s="28"/>
      <c r="N11" s="28"/>
    </row>
    <row r="12" spans="1:14" x14ac:dyDescent="0.25">
      <c r="A12" s="28">
        <v>850</v>
      </c>
      <c r="B12" s="28" t="s">
        <v>236</v>
      </c>
      <c r="C12" s="28">
        <v>320</v>
      </c>
      <c r="D12" s="28">
        <v>310</v>
      </c>
      <c r="E12" s="28">
        <v>326</v>
      </c>
      <c r="F12" s="28">
        <v>344</v>
      </c>
      <c r="G12" s="28">
        <v>361</v>
      </c>
      <c r="H12" s="28">
        <v>379</v>
      </c>
      <c r="I12" s="28">
        <v>396</v>
      </c>
      <c r="J12" s="28">
        <v>413</v>
      </c>
      <c r="K12" s="28"/>
      <c r="L12" s="28"/>
      <c r="M12" s="28"/>
      <c r="N12" s="28"/>
    </row>
    <row r="13" spans="1:14" x14ac:dyDescent="0.25">
      <c r="A13" s="28"/>
      <c r="B13" s="28" t="s">
        <v>234</v>
      </c>
      <c r="C13" s="28">
        <v>331</v>
      </c>
      <c r="D13" s="28">
        <v>321</v>
      </c>
      <c r="E13" s="28">
        <v>338</v>
      </c>
      <c r="F13" s="28">
        <v>356</v>
      </c>
      <c r="G13" s="28">
        <v>374</v>
      </c>
      <c r="H13" s="28">
        <v>392</v>
      </c>
      <c r="I13" s="28">
        <v>410</v>
      </c>
      <c r="J13" s="28">
        <v>428</v>
      </c>
      <c r="K13" s="28"/>
      <c r="L13" s="28"/>
      <c r="M13" s="28"/>
      <c r="N13" s="28"/>
    </row>
    <row r="14" spans="1:14" x14ac:dyDescent="0.25">
      <c r="A14" s="28"/>
      <c r="B14" s="28" t="s">
        <v>235</v>
      </c>
      <c r="C14" s="28">
        <v>348</v>
      </c>
      <c r="D14" s="28">
        <v>340</v>
      </c>
      <c r="E14" s="28">
        <v>359</v>
      </c>
      <c r="F14" s="28">
        <v>378</v>
      </c>
      <c r="G14" s="28">
        <v>397</v>
      </c>
      <c r="H14" s="28">
        <v>417</v>
      </c>
      <c r="I14" s="28">
        <v>436</v>
      </c>
      <c r="J14" s="28">
        <v>456</v>
      </c>
      <c r="K14" s="28"/>
      <c r="L14" s="28"/>
      <c r="M14" s="28"/>
      <c r="N14" s="28"/>
    </row>
    <row r="15" spans="1:14" x14ac:dyDescent="0.25">
      <c r="A15" s="28">
        <v>950</v>
      </c>
      <c r="B15" s="28" t="s">
        <v>236</v>
      </c>
      <c r="C15" s="28">
        <v>331</v>
      </c>
      <c r="D15" s="28">
        <v>322</v>
      </c>
      <c r="E15" s="28">
        <v>340</v>
      </c>
      <c r="F15" s="28">
        <v>358</v>
      </c>
      <c r="G15" s="28">
        <v>376</v>
      </c>
      <c r="H15" s="28">
        <v>394</v>
      </c>
      <c r="I15" s="28">
        <v>412</v>
      </c>
      <c r="J15" s="28">
        <v>430</v>
      </c>
      <c r="K15" s="28">
        <v>448</v>
      </c>
      <c r="L15" s="28"/>
      <c r="M15" s="28"/>
      <c r="N15" s="28"/>
    </row>
    <row r="16" spans="1:14" x14ac:dyDescent="0.25">
      <c r="A16" s="28"/>
      <c r="B16" s="28" t="s">
        <v>234</v>
      </c>
      <c r="C16" s="28">
        <v>343</v>
      </c>
      <c r="D16" s="28">
        <v>335</v>
      </c>
      <c r="E16" s="28">
        <v>353</v>
      </c>
      <c r="F16" s="28">
        <v>372</v>
      </c>
      <c r="G16" s="28">
        <v>391</v>
      </c>
      <c r="H16" s="28">
        <v>409</v>
      </c>
      <c r="I16" s="28">
        <v>428</v>
      </c>
      <c r="J16" s="28">
        <v>446</v>
      </c>
      <c r="K16" s="28">
        <v>465</v>
      </c>
      <c r="L16" s="28"/>
      <c r="M16" s="28"/>
      <c r="N16" s="28"/>
    </row>
    <row r="17" spans="1:14" x14ac:dyDescent="0.25">
      <c r="A17" s="28"/>
      <c r="B17" s="28" t="s">
        <v>235</v>
      </c>
      <c r="C17" s="28">
        <v>361</v>
      </c>
      <c r="D17" s="28">
        <v>355</v>
      </c>
      <c r="E17" s="28">
        <v>375</v>
      </c>
      <c r="F17" s="28">
        <v>395</v>
      </c>
      <c r="G17" s="28">
        <v>415</v>
      </c>
      <c r="H17" s="28">
        <v>435</v>
      </c>
      <c r="I17" s="28">
        <v>455</v>
      </c>
      <c r="J17" s="28">
        <v>475</v>
      </c>
      <c r="K17" s="28">
        <v>495</v>
      </c>
      <c r="L17" s="28"/>
      <c r="M17" s="28"/>
      <c r="N17" s="28"/>
    </row>
    <row r="18" spans="1:14" x14ac:dyDescent="0.25">
      <c r="A18" s="28">
        <v>1050</v>
      </c>
      <c r="B18" s="28" t="s">
        <v>236</v>
      </c>
      <c r="C18" s="28">
        <v>342</v>
      </c>
      <c r="D18" s="28">
        <v>336</v>
      </c>
      <c r="E18" s="28">
        <v>355</v>
      </c>
      <c r="F18" s="28">
        <v>373</v>
      </c>
      <c r="G18" s="28">
        <v>392</v>
      </c>
      <c r="H18" s="28">
        <v>410</v>
      </c>
      <c r="I18" s="28">
        <v>429</v>
      </c>
      <c r="J18" s="28">
        <v>448</v>
      </c>
      <c r="K18" s="28">
        <v>466</v>
      </c>
      <c r="L18" s="28">
        <v>485</v>
      </c>
      <c r="M18" s="28">
        <v>503</v>
      </c>
      <c r="N18" s="28"/>
    </row>
    <row r="19" spans="1:14" x14ac:dyDescent="0.25">
      <c r="A19" s="28"/>
      <c r="B19" s="28" t="s">
        <v>234</v>
      </c>
      <c r="C19" s="28">
        <v>355</v>
      </c>
      <c r="D19" s="28">
        <v>350</v>
      </c>
      <c r="E19" s="28">
        <v>369</v>
      </c>
      <c r="F19" s="28">
        <v>388</v>
      </c>
      <c r="G19" s="28">
        <v>407</v>
      </c>
      <c r="H19" s="28">
        <v>426</v>
      </c>
      <c r="I19" s="28">
        <v>445</v>
      </c>
      <c r="J19" s="28">
        <v>464</v>
      </c>
      <c r="K19" s="28">
        <v>483</v>
      </c>
      <c r="L19" s="28">
        <v>503</v>
      </c>
      <c r="M19" s="28">
        <v>522</v>
      </c>
      <c r="N19" s="28"/>
    </row>
    <row r="20" spans="1:14" x14ac:dyDescent="0.25">
      <c r="A20" s="28"/>
      <c r="B20" s="28" t="s">
        <v>235</v>
      </c>
      <c r="C20" s="28">
        <v>375</v>
      </c>
      <c r="D20" s="28">
        <v>371</v>
      </c>
      <c r="E20" s="28">
        <v>391</v>
      </c>
      <c r="F20" s="28">
        <v>412</v>
      </c>
      <c r="G20" s="28">
        <v>432</v>
      </c>
      <c r="H20" s="28">
        <v>453</v>
      </c>
      <c r="I20" s="28">
        <v>473</v>
      </c>
      <c r="J20" s="28">
        <v>494</v>
      </c>
      <c r="K20" s="28">
        <v>515</v>
      </c>
      <c r="L20" s="28">
        <v>535</v>
      </c>
      <c r="M20" s="28">
        <v>556</v>
      </c>
      <c r="N20" s="28"/>
    </row>
    <row r="21" spans="1:14" x14ac:dyDescent="0.25">
      <c r="A21" s="28">
        <v>1150</v>
      </c>
      <c r="B21" s="28" t="s">
        <v>236</v>
      </c>
      <c r="C21" s="28">
        <v>354</v>
      </c>
      <c r="D21" s="28">
        <v>350</v>
      </c>
      <c r="E21" s="28">
        <v>369</v>
      </c>
      <c r="F21" s="28">
        <v>388</v>
      </c>
      <c r="G21" s="28">
        <v>407</v>
      </c>
      <c r="H21" s="28">
        <v>426</v>
      </c>
      <c r="I21" s="28">
        <v>446</v>
      </c>
      <c r="J21" s="28">
        <v>465</v>
      </c>
      <c r="K21" s="28">
        <v>484</v>
      </c>
      <c r="L21" s="28">
        <v>503</v>
      </c>
      <c r="M21" s="28">
        <v>522</v>
      </c>
      <c r="N21" s="28">
        <v>541</v>
      </c>
    </row>
    <row r="22" spans="1:14" x14ac:dyDescent="0.25">
      <c r="A22" s="28"/>
      <c r="B22" s="28" t="s">
        <v>234</v>
      </c>
      <c r="C22" s="28">
        <v>368</v>
      </c>
      <c r="D22" s="28">
        <v>364</v>
      </c>
      <c r="E22" s="28">
        <v>384</v>
      </c>
      <c r="F22" s="28">
        <v>404</v>
      </c>
      <c r="G22" s="28">
        <v>423</v>
      </c>
      <c r="H22" s="28">
        <v>443</v>
      </c>
      <c r="I22" s="28">
        <v>463</v>
      </c>
      <c r="J22" s="28">
        <v>482</v>
      </c>
      <c r="K22" s="28">
        <v>502</v>
      </c>
      <c r="L22" s="28">
        <v>522</v>
      </c>
      <c r="M22" s="28">
        <v>542</v>
      </c>
      <c r="N22" s="28">
        <v>561</v>
      </c>
    </row>
    <row r="23" spans="1:14" x14ac:dyDescent="0.25">
      <c r="A23" s="28"/>
      <c r="B23" s="28" t="s">
        <v>235</v>
      </c>
      <c r="C23" s="28">
        <v>389</v>
      </c>
      <c r="D23" s="28">
        <v>386</v>
      </c>
      <c r="E23" s="28">
        <v>407</v>
      </c>
      <c r="F23" s="28">
        <v>429</v>
      </c>
      <c r="G23" s="28">
        <v>450</v>
      </c>
      <c r="H23" s="28">
        <v>471</v>
      </c>
      <c r="I23" s="28">
        <v>492</v>
      </c>
      <c r="J23" s="28">
        <v>513</v>
      </c>
      <c r="K23" s="28">
        <v>534</v>
      </c>
      <c r="L23" s="28">
        <v>556</v>
      </c>
      <c r="M23" s="28">
        <v>577</v>
      </c>
      <c r="N23" s="28">
        <v>598</v>
      </c>
    </row>
    <row r="24" spans="1:14" x14ac:dyDescent="0.25">
      <c r="A24" s="28">
        <v>1250</v>
      </c>
      <c r="B24" s="28" t="s">
        <v>236</v>
      </c>
      <c r="C24" s="28">
        <v>367</v>
      </c>
      <c r="D24" s="28">
        <v>363</v>
      </c>
      <c r="E24" s="28">
        <v>383</v>
      </c>
      <c r="F24" s="28">
        <v>403</v>
      </c>
      <c r="G24" s="28">
        <v>423</v>
      </c>
      <c r="H24" s="28">
        <v>442</v>
      </c>
      <c r="I24" s="28">
        <v>462</v>
      </c>
      <c r="J24" s="28">
        <v>482</v>
      </c>
      <c r="K24" s="28">
        <v>502</v>
      </c>
      <c r="L24" s="28">
        <v>521</v>
      </c>
      <c r="M24" s="28">
        <v>541</v>
      </c>
      <c r="N24" s="28">
        <v>561</v>
      </c>
    </row>
    <row r="25" spans="1:14" x14ac:dyDescent="0.25">
      <c r="A25" s="28"/>
      <c r="B25" s="28" t="s">
        <v>234</v>
      </c>
      <c r="C25" s="28">
        <v>382</v>
      </c>
      <c r="D25" s="28">
        <v>379</v>
      </c>
      <c r="E25" s="28">
        <v>399</v>
      </c>
      <c r="F25" s="28">
        <v>419</v>
      </c>
      <c r="G25" s="28">
        <v>440</v>
      </c>
      <c r="H25" s="28">
        <v>460</v>
      </c>
      <c r="I25" s="28">
        <v>480</v>
      </c>
      <c r="J25" s="28">
        <v>501</v>
      </c>
      <c r="K25" s="28">
        <v>521</v>
      </c>
      <c r="L25" s="28">
        <v>541</v>
      </c>
      <c r="M25" s="28">
        <v>562</v>
      </c>
      <c r="N25" s="28">
        <v>582</v>
      </c>
    </row>
    <row r="26" spans="1:14" x14ac:dyDescent="0.25">
      <c r="A26" s="28"/>
      <c r="B26" s="28" t="s">
        <v>235</v>
      </c>
      <c r="C26" s="28">
        <v>404</v>
      </c>
      <c r="D26" s="28">
        <v>402</v>
      </c>
      <c r="E26" s="28">
        <v>424</v>
      </c>
      <c r="F26" s="28">
        <v>445</v>
      </c>
      <c r="G26" s="28">
        <v>467</v>
      </c>
      <c r="H26" s="28">
        <v>489</v>
      </c>
      <c r="I26" s="28">
        <v>511</v>
      </c>
      <c r="J26" s="28">
        <v>532</v>
      </c>
      <c r="K26" s="28">
        <v>554</v>
      </c>
      <c r="L26" s="28">
        <v>576</v>
      </c>
      <c r="M26" s="28">
        <v>598</v>
      </c>
      <c r="N26" s="28">
        <v>620</v>
      </c>
    </row>
    <row r="27" spans="1:14" x14ac:dyDescent="0.25">
      <c r="A27" s="28">
        <v>1350</v>
      </c>
      <c r="B27" s="28" t="s">
        <v>236</v>
      </c>
      <c r="C27" s="28">
        <v>380</v>
      </c>
      <c r="D27" s="28">
        <v>377</v>
      </c>
      <c r="E27" s="28">
        <v>397</v>
      </c>
      <c r="F27" s="28">
        <v>418</v>
      </c>
      <c r="G27" s="28">
        <v>438</v>
      </c>
      <c r="H27" s="28">
        <v>458</v>
      </c>
      <c r="I27" s="28">
        <v>479</v>
      </c>
      <c r="J27" s="28">
        <v>499</v>
      </c>
      <c r="K27" s="28">
        <v>519</v>
      </c>
      <c r="L27" s="28">
        <v>540</v>
      </c>
      <c r="M27" s="28">
        <v>560</v>
      </c>
      <c r="N27" s="28">
        <v>580</v>
      </c>
    </row>
    <row r="28" spans="1:14" x14ac:dyDescent="0.25">
      <c r="A28" s="28"/>
      <c r="B28" s="28" t="s">
        <v>234</v>
      </c>
      <c r="C28" s="28">
        <v>396</v>
      </c>
      <c r="D28" s="28">
        <v>393</v>
      </c>
      <c r="E28" s="28">
        <v>414</v>
      </c>
      <c r="F28" s="28">
        <v>435</v>
      </c>
      <c r="G28" s="28">
        <v>456</v>
      </c>
      <c r="H28" s="28">
        <v>477</v>
      </c>
      <c r="I28" s="28">
        <v>498</v>
      </c>
      <c r="J28" s="28">
        <v>519</v>
      </c>
      <c r="K28" s="28">
        <v>540</v>
      </c>
      <c r="L28" s="28">
        <v>561</v>
      </c>
      <c r="M28" s="28">
        <v>581</v>
      </c>
      <c r="N28" s="28">
        <v>602</v>
      </c>
    </row>
    <row r="29" spans="1:14" x14ac:dyDescent="0.25">
      <c r="A29" s="28"/>
      <c r="B29" s="28" t="s">
        <v>235</v>
      </c>
      <c r="C29" s="28">
        <v>419</v>
      </c>
      <c r="D29" s="28">
        <v>417</v>
      </c>
      <c r="E29" s="28">
        <v>440</v>
      </c>
      <c r="F29" s="28">
        <v>462</v>
      </c>
      <c r="G29" s="28">
        <v>485</v>
      </c>
      <c r="H29" s="28">
        <v>507</v>
      </c>
      <c r="I29" s="28">
        <v>529</v>
      </c>
      <c r="J29" s="28">
        <v>552</v>
      </c>
      <c r="K29" s="28">
        <v>574</v>
      </c>
      <c r="L29" s="28">
        <v>596</v>
      </c>
      <c r="M29" s="28">
        <v>619</v>
      </c>
      <c r="N29" s="28">
        <v>641</v>
      </c>
    </row>
    <row r="30" spans="1:14" x14ac:dyDescent="0.25">
      <c r="A30" s="28">
        <v>1450</v>
      </c>
      <c r="B30" s="28" t="s">
        <v>236</v>
      </c>
      <c r="C30" s="28">
        <v>393</v>
      </c>
      <c r="D30" s="28">
        <v>390</v>
      </c>
      <c r="E30" s="28">
        <v>411</v>
      </c>
      <c r="F30" s="28">
        <v>432</v>
      </c>
      <c r="G30" s="28">
        <v>453</v>
      </c>
      <c r="H30" s="28">
        <v>474</v>
      </c>
      <c r="I30" s="28">
        <v>495</v>
      </c>
      <c r="J30" s="28">
        <v>516</v>
      </c>
      <c r="K30" s="28">
        <v>537</v>
      </c>
      <c r="L30" s="28">
        <v>558</v>
      </c>
      <c r="M30" s="28">
        <v>579</v>
      </c>
      <c r="N30" s="28">
        <v>600</v>
      </c>
    </row>
    <row r="31" spans="1:14" x14ac:dyDescent="0.25">
      <c r="A31" s="28"/>
      <c r="B31" s="28" t="s">
        <v>234</v>
      </c>
      <c r="C31" s="28">
        <v>410</v>
      </c>
      <c r="D31" s="28">
        <v>408</v>
      </c>
      <c r="E31" s="28">
        <v>430</v>
      </c>
      <c r="F31" s="28">
        <v>451</v>
      </c>
      <c r="G31" s="28">
        <v>472</v>
      </c>
      <c r="H31" s="28">
        <v>494</v>
      </c>
      <c r="I31" s="28">
        <v>515</v>
      </c>
      <c r="J31" s="28">
        <v>537</v>
      </c>
      <c r="K31" s="28">
        <v>558</v>
      </c>
      <c r="L31" s="28">
        <v>580</v>
      </c>
      <c r="M31" s="28">
        <v>601</v>
      </c>
      <c r="N31" s="28">
        <v>623</v>
      </c>
    </row>
    <row r="32" spans="1:14" x14ac:dyDescent="0.25">
      <c r="A32" s="28"/>
      <c r="B32" s="28" t="s">
        <v>235</v>
      </c>
      <c r="C32" s="28">
        <v>434</v>
      </c>
      <c r="D32" s="28">
        <v>433</v>
      </c>
      <c r="E32" s="28">
        <v>456</v>
      </c>
      <c r="F32" s="28">
        <v>479</v>
      </c>
      <c r="G32" s="28">
        <v>502</v>
      </c>
      <c r="H32" s="28">
        <v>525</v>
      </c>
      <c r="I32" s="28">
        <v>548</v>
      </c>
      <c r="J32" s="28">
        <v>571</v>
      </c>
      <c r="K32" s="28">
        <v>594</v>
      </c>
      <c r="L32" s="28">
        <v>617</v>
      </c>
      <c r="M32" s="28">
        <v>640</v>
      </c>
      <c r="N32" s="28">
        <v>663</v>
      </c>
    </row>
    <row r="33" spans="1:14" x14ac:dyDescent="0.25">
      <c r="A33" s="28">
        <v>1550</v>
      </c>
      <c r="B33" s="28" t="s">
        <v>236</v>
      </c>
      <c r="C33" s="28">
        <v>406</v>
      </c>
      <c r="D33" s="28">
        <v>404</v>
      </c>
      <c r="E33" s="28">
        <v>426</v>
      </c>
      <c r="F33" s="28">
        <v>447</v>
      </c>
      <c r="G33" s="28">
        <v>469</v>
      </c>
      <c r="H33" s="28">
        <v>490</v>
      </c>
      <c r="I33" s="28">
        <v>512</v>
      </c>
      <c r="J33" s="28">
        <v>533</v>
      </c>
      <c r="K33" s="28">
        <v>555</v>
      </c>
      <c r="L33" s="28">
        <v>576</v>
      </c>
      <c r="M33" s="28">
        <v>598</v>
      </c>
      <c r="N33" s="28">
        <v>619</v>
      </c>
    </row>
    <row r="34" spans="1:14" x14ac:dyDescent="0.25">
      <c r="A34" s="28"/>
      <c r="B34" s="28" t="s">
        <v>234</v>
      </c>
      <c r="C34" s="28">
        <v>424</v>
      </c>
      <c r="D34" s="28">
        <v>423</v>
      </c>
      <c r="E34" s="28">
        <v>445</v>
      </c>
      <c r="F34" s="28">
        <v>467</v>
      </c>
      <c r="G34" s="28">
        <v>489</v>
      </c>
      <c r="H34" s="28">
        <v>511</v>
      </c>
      <c r="I34" s="28">
        <v>533</v>
      </c>
      <c r="J34" s="28">
        <v>555</v>
      </c>
      <c r="K34" s="28">
        <v>577</v>
      </c>
      <c r="L34" s="28">
        <v>599</v>
      </c>
      <c r="M34" s="28">
        <v>621</v>
      </c>
      <c r="N34" s="28">
        <v>643</v>
      </c>
    </row>
    <row r="35" spans="1:14" x14ac:dyDescent="0.25">
      <c r="A35" s="28"/>
      <c r="B35" s="28" t="s">
        <v>235</v>
      </c>
      <c r="C35" s="28">
        <v>449</v>
      </c>
      <c r="D35" s="28">
        <v>449</v>
      </c>
      <c r="E35" s="28">
        <v>472</v>
      </c>
      <c r="F35" s="28">
        <v>496</v>
      </c>
      <c r="G35" s="28">
        <v>519</v>
      </c>
      <c r="H35" s="28">
        <v>543</v>
      </c>
      <c r="I35" s="28">
        <v>567</v>
      </c>
      <c r="J35" s="28">
        <v>590</v>
      </c>
      <c r="K35" s="28">
        <v>614</v>
      </c>
      <c r="L35" s="28">
        <v>637</v>
      </c>
      <c r="M35" s="28">
        <v>661</v>
      </c>
      <c r="N35" s="28">
        <v>684</v>
      </c>
    </row>
    <row r="36" spans="1:14" x14ac:dyDescent="0.25">
      <c r="A36" s="28">
        <v>1551</v>
      </c>
      <c r="B36" s="28" t="s">
        <v>236</v>
      </c>
      <c r="C36" s="28">
        <v>418</v>
      </c>
      <c r="D36" s="28">
        <v>416</v>
      </c>
      <c r="E36" s="28">
        <v>437</v>
      </c>
      <c r="F36" s="28">
        <v>459</v>
      </c>
      <c r="G36" s="28">
        <v>481</v>
      </c>
      <c r="H36" s="28">
        <v>503</v>
      </c>
      <c r="I36" s="28">
        <v>524</v>
      </c>
      <c r="J36" s="28">
        <v>546</v>
      </c>
      <c r="K36" s="28">
        <v>568</v>
      </c>
      <c r="L36" s="28">
        <v>590</v>
      </c>
      <c r="M36" s="28">
        <v>612</v>
      </c>
      <c r="N36" s="28"/>
    </row>
    <row r="37" spans="1:14" x14ac:dyDescent="0.25">
      <c r="A37" s="28"/>
      <c r="B37" s="28" t="s">
        <v>234</v>
      </c>
      <c r="C37" s="28">
        <v>436</v>
      </c>
      <c r="D37" s="28">
        <v>434</v>
      </c>
      <c r="E37" s="28">
        <v>457</v>
      </c>
      <c r="F37" s="28">
        <v>479</v>
      </c>
      <c r="G37" s="28">
        <v>501</v>
      </c>
      <c r="H37" s="28">
        <v>524</v>
      </c>
      <c r="I37" s="28">
        <v>546</v>
      </c>
      <c r="J37" s="28">
        <v>568</v>
      </c>
      <c r="K37" s="28">
        <v>591</v>
      </c>
      <c r="L37" s="28">
        <v>613</v>
      </c>
      <c r="M37" s="28">
        <v>635</v>
      </c>
      <c r="N37" s="28"/>
    </row>
    <row r="38" spans="1:14" x14ac:dyDescent="0.25">
      <c r="A38" s="28"/>
      <c r="B38" s="28" t="s">
        <v>235</v>
      </c>
      <c r="C38" s="28">
        <v>461</v>
      </c>
      <c r="D38" s="28">
        <v>461</v>
      </c>
      <c r="E38" s="28">
        <v>485</v>
      </c>
      <c r="F38" s="28">
        <v>508</v>
      </c>
      <c r="G38" s="28">
        <v>532</v>
      </c>
      <c r="H38" s="28">
        <v>556</v>
      </c>
      <c r="I38" s="28">
        <v>580</v>
      </c>
      <c r="J38" s="28">
        <v>604</v>
      </c>
      <c r="K38" s="28">
        <v>627</v>
      </c>
      <c r="L38" s="28">
        <v>651</v>
      </c>
      <c r="M38" s="28">
        <v>675</v>
      </c>
      <c r="N38" s="28"/>
    </row>
    <row r="39" spans="1:14" x14ac:dyDescent="0.25">
      <c r="A39" s="28">
        <v>1650</v>
      </c>
      <c r="B39" s="28" t="s">
        <v>236</v>
      </c>
      <c r="C39" s="28">
        <v>431</v>
      </c>
      <c r="D39" s="28">
        <v>429</v>
      </c>
      <c r="E39" s="28">
        <v>451</v>
      </c>
      <c r="F39" s="28">
        <v>474</v>
      </c>
      <c r="G39" s="28">
        <v>496</v>
      </c>
      <c r="H39" s="28">
        <v>519</v>
      </c>
      <c r="I39" s="28">
        <v>541</v>
      </c>
      <c r="J39" s="28">
        <v>563</v>
      </c>
      <c r="K39" s="28">
        <v>586</v>
      </c>
      <c r="L39" s="28">
        <v>608</v>
      </c>
      <c r="M39" s="28">
        <v>630</v>
      </c>
      <c r="N39" s="28"/>
    </row>
    <row r="40" spans="1:14" x14ac:dyDescent="0.25">
      <c r="A40" s="28"/>
      <c r="B40" s="28" t="s">
        <v>234</v>
      </c>
      <c r="C40" s="28">
        <v>450</v>
      </c>
      <c r="D40" s="28">
        <v>449</v>
      </c>
      <c r="E40" s="28">
        <v>472</v>
      </c>
      <c r="F40" s="28">
        <v>495</v>
      </c>
      <c r="G40" s="28">
        <v>518</v>
      </c>
      <c r="H40" s="28">
        <v>540</v>
      </c>
      <c r="I40" s="28">
        <v>563</v>
      </c>
      <c r="J40" s="28">
        <v>586</v>
      </c>
      <c r="K40" s="28">
        <v>609</v>
      </c>
      <c r="L40" s="28">
        <v>632</v>
      </c>
      <c r="M40" s="28">
        <v>655</v>
      </c>
      <c r="N40" s="28"/>
    </row>
    <row r="41" spans="1:14" x14ac:dyDescent="0.25">
      <c r="A41" s="28"/>
      <c r="B41" s="28" t="s">
        <v>235</v>
      </c>
      <c r="C41" s="28">
        <v>476</v>
      </c>
      <c r="D41" s="28">
        <v>476</v>
      </c>
      <c r="E41" s="28">
        <v>501</v>
      </c>
      <c r="F41" s="28">
        <v>525</v>
      </c>
      <c r="G41" s="28">
        <v>549</v>
      </c>
      <c r="H41" s="28">
        <v>574</v>
      </c>
      <c r="I41" s="28">
        <v>598</v>
      </c>
      <c r="J41" s="28">
        <v>622</v>
      </c>
      <c r="K41" s="28">
        <v>647</v>
      </c>
      <c r="L41" s="28">
        <v>671</v>
      </c>
      <c r="M41" s="28">
        <v>696</v>
      </c>
      <c r="N41" s="28"/>
    </row>
    <row r="42" spans="1:14" x14ac:dyDescent="0.25">
      <c r="A42" s="28">
        <v>1750</v>
      </c>
      <c r="B42" s="28" t="s">
        <v>236</v>
      </c>
      <c r="C42" s="28">
        <v>444</v>
      </c>
      <c r="D42" s="28">
        <v>443</v>
      </c>
      <c r="E42" s="28">
        <v>466</v>
      </c>
      <c r="F42" s="28">
        <v>489</v>
      </c>
      <c r="G42" s="28">
        <v>512</v>
      </c>
      <c r="H42" s="28">
        <v>535</v>
      </c>
      <c r="I42" s="28">
        <v>557</v>
      </c>
      <c r="J42" s="28">
        <v>580</v>
      </c>
      <c r="K42" s="28">
        <v>603</v>
      </c>
      <c r="L42" s="28">
        <v>626</v>
      </c>
      <c r="M42" s="28">
        <v>649</v>
      </c>
      <c r="N42" s="28"/>
    </row>
    <row r="43" spans="1:14" x14ac:dyDescent="0.25">
      <c r="A43" s="28"/>
      <c r="B43" s="28" t="s">
        <v>234</v>
      </c>
      <c r="C43" s="28">
        <v>464</v>
      </c>
      <c r="D43" s="28">
        <v>463</v>
      </c>
      <c r="E43" s="28">
        <v>487</v>
      </c>
      <c r="F43" s="28">
        <v>510</v>
      </c>
      <c r="G43" s="28">
        <v>534</v>
      </c>
      <c r="H43" s="28">
        <v>557</v>
      </c>
      <c r="I43" s="28">
        <v>581</v>
      </c>
      <c r="J43" s="28">
        <v>604</v>
      </c>
      <c r="K43" s="28">
        <v>628</v>
      </c>
      <c r="L43" s="28">
        <v>651</v>
      </c>
      <c r="M43" s="28">
        <v>675</v>
      </c>
      <c r="N43" s="28"/>
    </row>
    <row r="44" spans="1:14" x14ac:dyDescent="0.25">
      <c r="A44" s="28"/>
      <c r="B44" s="28" t="s">
        <v>235</v>
      </c>
      <c r="C44" s="28">
        <v>491</v>
      </c>
      <c r="D44" s="28">
        <v>492</v>
      </c>
      <c r="E44" s="28">
        <v>517</v>
      </c>
      <c r="F44" s="28">
        <v>542</v>
      </c>
      <c r="G44" s="28">
        <v>567</v>
      </c>
      <c r="H44" s="28">
        <v>592</v>
      </c>
      <c r="I44" s="28">
        <v>617</v>
      </c>
      <c r="J44" s="28">
        <v>642</v>
      </c>
      <c r="K44" s="28">
        <v>667</v>
      </c>
      <c r="L44" s="28">
        <v>692</v>
      </c>
      <c r="M44" s="28">
        <v>717</v>
      </c>
      <c r="N44" s="28"/>
    </row>
    <row r="45" spans="1:14" x14ac:dyDescent="0.25">
      <c r="A45" s="28">
        <v>1850</v>
      </c>
      <c r="B45" s="28" t="s">
        <v>236</v>
      </c>
      <c r="C45" s="28">
        <v>457</v>
      </c>
      <c r="D45" s="28">
        <v>456</v>
      </c>
      <c r="E45" s="28">
        <v>480</v>
      </c>
      <c r="F45" s="28">
        <v>503</v>
      </c>
      <c r="G45" s="28">
        <v>627</v>
      </c>
      <c r="H45" s="28">
        <v>550</v>
      </c>
      <c r="I45" s="28">
        <v>574</v>
      </c>
      <c r="J45" s="28">
        <v>598</v>
      </c>
      <c r="K45" s="28">
        <v>621</v>
      </c>
      <c r="L45" s="28">
        <v>645</v>
      </c>
      <c r="M45" s="28">
        <v>668</v>
      </c>
      <c r="N45" s="28"/>
    </row>
    <row r="46" spans="1:14" x14ac:dyDescent="0.25">
      <c r="A46" s="28"/>
      <c r="B46" s="28" t="s">
        <v>234</v>
      </c>
      <c r="C46" s="28">
        <v>478</v>
      </c>
      <c r="D46" s="28">
        <v>478</v>
      </c>
      <c r="E46" s="28">
        <v>502</v>
      </c>
      <c r="F46" s="28">
        <v>526</v>
      </c>
      <c r="G46" s="28">
        <v>550</v>
      </c>
      <c r="H46" s="28">
        <v>574</v>
      </c>
      <c r="I46" s="28">
        <v>598</v>
      </c>
      <c r="J46" s="28">
        <v>623</v>
      </c>
      <c r="K46" s="28">
        <v>647</v>
      </c>
      <c r="L46" s="28">
        <v>671</v>
      </c>
      <c r="M46" s="28">
        <v>695</v>
      </c>
      <c r="N46" s="28"/>
    </row>
    <row r="47" spans="1:14" x14ac:dyDescent="0.25">
      <c r="A47" s="28"/>
      <c r="B47" s="28" t="s">
        <v>235</v>
      </c>
      <c r="C47" s="28">
        <v>506</v>
      </c>
      <c r="D47" s="28">
        <v>507</v>
      </c>
      <c r="E47" s="28">
        <v>533</v>
      </c>
      <c r="F47" s="28">
        <v>559</v>
      </c>
      <c r="G47" s="28">
        <v>584</v>
      </c>
      <c r="H47" s="28">
        <v>610</v>
      </c>
      <c r="I47" s="28">
        <v>635</v>
      </c>
      <c r="J47" s="28">
        <v>561</v>
      </c>
      <c r="K47" s="28">
        <v>686</v>
      </c>
      <c r="L47" s="28">
        <v>712</v>
      </c>
      <c r="M47" s="28">
        <v>738</v>
      </c>
      <c r="N47" s="28"/>
    </row>
    <row r="48" spans="1:14" x14ac:dyDescent="0.25">
      <c r="A48" s="28">
        <v>1950</v>
      </c>
      <c r="B48" s="28" t="s">
        <v>236</v>
      </c>
      <c r="C48" s="28">
        <v>470</v>
      </c>
      <c r="D48" s="28">
        <v>470</v>
      </c>
      <c r="E48" s="28">
        <v>494</v>
      </c>
      <c r="F48" s="28">
        <v>518</v>
      </c>
      <c r="G48" s="28">
        <v>542</v>
      </c>
      <c r="H48" s="28">
        <v>566</v>
      </c>
      <c r="I48" s="28">
        <v>591</v>
      </c>
      <c r="J48" s="28">
        <v>615</v>
      </c>
      <c r="K48" s="28">
        <v>639</v>
      </c>
      <c r="L48" s="28">
        <v>663</v>
      </c>
      <c r="M48" s="28"/>
      <c r="N48" s="28"/>
    </row>
    <row r="49" spans="1:14" x14ac:dyDescent="0.25">
      <c r="A49" s="28"/>
      <c r="B49" s="28" t="s">
        <v>234</v>
      </c>
      <c r="C49" s="28">
        <v>492</v>
      </c>
      <c r="D49" s="28">
        <v>493</v>
      </c>
      <c r="E49" s="28">
        <v>517</v>
      </c>
      <c r="F49" s="28">
        <v>542</v>
      </c>
      <c r="G49" s="28">
        <v>567</v>
      </c>
      <c r="H49" s="28">
        <v>591</v>
      </c>
      <c r="I49" s="28">
        <v>616</v>
      </c>
      <c r="J49" s="28">
        <v>641</v>
      </c>
      <c r="K49" s="28">
        <v>665</v>
      </c>
      <c r="L49" s="28">
        <v>690</v>
      </c>
      <c r="M49" s="28"/>
      <c r="N49" s="28"/>
    </row>
    <row r="50" spans="1:14" x14ac:dyDescent="0.25">
      <c r="A50" s="28"/>
      <c r="B50" s="28" t="s">
        <v>235</v>
      </c>
      <c r="C50" s="28">
        <v>521</v>
      </c>
      <c r="D50" s="28">
        <v>523</v>
      </c>
      <c r="E50" s="28">
        <v>549</v>
      </c>
      <c r="F50" s="28">
        <v>575</v>
      </c>
      <c r="G50" s="28">
        <v>602</v>
      </c>
      <c r="H50" s="28">
        <v>628</v>
      </c>
      <c r="I50" s="28">
        <v>654</v>
      </c>
      <c r="J50" s="28">
        <v>680</v>
      </c>
      <c r="K50" s="28">
        <v>706</v>
      </c>
      <c r="L50" s="28">
        <v>732</v>
      </c>
      <c r="M50" s="28"/>
      <c r="N50" s="28"/>
    </row>
    <row r="51" spans="1:14" x14ac:dyDescent="0.25">
      <c r="A51" s="28">
        <v>2050</v>
      </c>
      <c r="B51" s="28" t="s">
        <v>236</v>
      </c>
      <c r="C51" s="28">
        <v>483</v>
      </c>
      <c r="D51" s="28">
        <v>483</v>
      </c>
      <c r="E51" s="28">
        <v>508</v>
      </c>
      <c r="F51" s="28">
        <v>533</v>
      </c>
      <c r="G51" s="28">
        <v>558</v>
      </c>
      <c r="H51" s="28">
        <v>582</v>
      </c>
      <c r="I51" s="28">
        <v>607</v>
      </c>
      <c r="J51" s="28">
        <v>632</v>
      </c>
      <c r="K51" s="28">
        <v>657</v>
      </c>
      <c r="L51" s="28">
        <v>681</v>
      </c>
      <c r="M51" s="28"/>
      <c r="N51" s="28"/>
    </row>
    <row r="52" spans="1:14" x14ac:dyDescent="0.25">
      <c r="A52" s="28"/>
      <c r="B52" s="28" t="s">
        <v>234</v>
      </c>
      <c r="C52" s="28">
        <v>506</v>
      </c>
      <c r="D52" s="28">
        <v>507</v>
      </c>
      <c r="E52" s="28">
        <v>533</v>
      </c>
      <c r="F52" s="28">
        <v>558</v>
      </c>
      <c r="G52" s="28">
        <v>583</v>
      </c>
      <c r="H52" s="28">
        <v>608</v>
      </c>
      <c r="I52" s="28">
        <v>634</v>
      </c>
      <c r="J52" s="28">
        <v>659</v>
      </c>
      <c r="K52" s="28">
        <v>684</v>
      </c>
      <c r="L52" s="28">
        <v>709</v>
      </c>
      <c r="M52" s="28"/>
      <c r="N52" s="28"/>
    </row>
    <row r="53" spans="1:14" x14ac:dyDescent="0.25">
      <c r="A53" s="28"/>
      <c r="B53" s="28" t="s">
        <v>235</v>
      </c>
      <c r="C53" s="28">
        <v>536</v>
      </c>
      <c r="D53" s="28">
        <v>539</v>
      </c>
      <c r="E53" s="28">
        <v>566</v>
      </c>
      <c r="F53" s="28">
        <v>592</v>
      </c>
      <c r="G53" s="28">
        <v>619</v>
      </c>
      <c r="H53" s="28">
        <v>646</v>
      </c>
      <c r="I53" s="28">
        <v>673</v>
      </c>
      <c r="J53" s="28">
        <v>699</v>
      </c>
      <c r="K53" s="28">
        <v>726</v>
      </c>
      <c r="L53" s="28">
        <v>753</v>
      </c>
      <c r="M53" s="28"/>
      <c r="N53" s="28"/>
    </row>
    <row r="54" spans="1:14" x14ac:dyDescent="0.25">
      <c r="A54" s="28">
        <v>2150</v>
      </c>
      <c r="B54" s="28" t="s">
        <v>236</v>
      </c>
      <c r="C54" s="28"/>
      <c r="D54" s="28">
        <v>497</v>
      </c>
      <c r="E54" s="28">
        <v>522</v>
      </c>
      <c r="F54" s="28">
        <v>548</v>
      </c>
      <c r="G54" s="28">
        <v>573</v>
      </c>
      <c r="H54" s="28">
        <v>598</v>
      </c>
      <c r="I54" s="28">
        <v>624</v>
      </c>
      <c r="J54" s="28">
        <v>649</v>
      </c>
      <c r="K54" s="28">
        <v>674</v>
      </c>
      <c r="L54" s="28"/>
      <c r="M54" s="28"/>
      <c r="N54" s="28"/>
    </row>
    <row r="55" spans="1:14" x14ac:dyDescent="0.25">
      <c r="A55" s="28"/>
      <c r="B55" s="28" t="s">
        <v>234</v>
      </c>
      <c r="C55" s="28"/>
      <c r="D55" s="28">
        <v>522</v>
      </c>
      <c r="E55" s="28">
        <v>548</v>
      </c>
      <c r="F55" s="28">
        <v>574</v>
      </c>
      <c r="G55" s="28">
        <v>600</v>
      </c>
      <c r="H55" s="28">
        <v>625</v>
      </c>
      <c r="I55" s="28">
        <v>651</v>
      </c>
      <c r="J55" s="28">
        <v>677</v>
      </c>
      <c r="K55" s="28">
        <v>703</v>
      </c>
      <c r="L55" s="28"/>
      <c r="M55" s="28"/>
      <c r="N55" s="28"/>
    </row>
    <row r="56" spans="1:14" x14ac:dyDescent="0.25">
      <c r="A56" s="28"/>
      <c r="B56" s="28" t="s">
        <v>235</v>
      </c>
      <c r="C56" s="28"/>
      <c r="D56" s="28">
        <v>554</v>
      </c>
      <c r="E56" s="28">
        <v>582</v>
      </c>
      <c r="F56" s="28">
        <v>609</v>
      </c>
      <c r="G56" s="28">
        <v>637</v>
      </c>
      <c r="H56" s="28">
        <v>664</v>
      </c>
      <c r="I56" s="28">
        <v>691</v>
      </c>
      <c r="J56" s="28">
        <v>719</v>
      </c>
      <c r="K56" s="28">
        <v>746</v>
      </c>
      <c r="L56" s="28"/>
      <c r="M56" s="28"/>
      <c r="N56" s="28"/>
    </row>
    <row r="57" spans="1:14" x14ac:dyDescent="0.25">
      <c r="A57" s="28">
        <v>2250</v>
      </c>
      <c r="B57" s="28" t="s">
        <v>236</v>
      </c>
      <c r="C57" s="28"/>
      <c r="D57" s="28">
        <v>511</v>
      </c>
      <c r="E57" s="28">
        <v>537</v>
      </c>
      <c r="F57" s="28">
        <v>562</v>
      </c>
      <c r="G57" s="28">
        <v>588</v>
      </c>
      <c r="H57" s="28">
        <v>614</v>
      </c>
      <c r="I57" s="28">
        <v>640</v>
      </c>
      <c r="J57" s="28">
        <v>666</v>
      </c>
      <c r="K57" s="28">
        <v>692</v>
      </c>
      <c r="L57" s="28"/>
      <c r="M57" s="28"/>
      <c r="N57" s="28"/>
    </row>
    <row r="58" spans="1:14" x14ac:dyDescent="0.25">
      <c r="A58" s="28"/>
      <c r="B58" s="28" t="s">
        <v>234</v>
      </c>
      <c r="C58" s="28"/>
      <c r="D58" s="28">
        <v>537</v>
      </c>
      <c r="E58" s="28">
        <v>563</v>
      </c>
      <c r="F58" s="28">
        <v>589</v>
      </c>
      <c r="G58" s="28">
        <v>616</v>
      </c>
      <c r="H58" s="28">
        <v>642</v>
      </c>
      <c r="I58" s="28">
        <v>669</v>
      </c>
      <c r="J58" s="28">
        <v>695</v>
      </c>
      <c r="K58" s="28">
        <v>722</v>
      </c>
      <c r="L58" s="28"/>
      <c r="M58" s="28"/>
      <c r="N58" s="28"/>
    </row>
    <row r="59" spans="1:14" x14ac:dyDescent="0.25">
      <c r="A59" s="28"/>
      <c r="B59" s="28" t="s">
        <v>235</v>
      </c>
      <c r="C59" s="28"/>
      <c r="D59" s="28">
        <v>570</v>
      </c>
      <c r="E59" s="28">
        <v>598</v>
      </c>
      <c r="F59" s="28">
        <v>626</v>
      </c>
      <c r="G59" s="28">
        <v>654</v>
      </c>
      <c r="H59" s="28">
        <v>682</v>
      </c>
      <c r="I59" s="28">
        <v>710</v>
      </c>
      <c r="J59" s="28">
        <v>738</v>
      </c>
      <c r="K59" s="28">
        <v>766</v>
      </c>
      <c r="L59" s="28"/>
      <c r="M59" s="28"/>
      <c r="N59" s="28"/>
    </row>
    <row r="60" spans="1:14" x14ac:dyDescent="0.25">
      <c r="A60" s="28">
        <v>2350</v>
      </c>
      <c r="B60" s="28" t="s">
        <v>236</v>
      </c>
      <c r="C60" s="28"/>
      <c r="D60" s="28">
        <v>524</v>
      </c>
      <c r="E60" s="28">
        <v>551</v>
      </c>
      <c r="F60" s="28">
        <v>577</v>
      </c>
      <c r="G60" s="28">
        <v>604</v>
      </c>
      <c r="H60" s="28">
        <v>630</v>
      </c>
      <c r="I60" s="28">
        <v>657</v>
      </c>
      <c r="J60" s="28">
        <v>683</v>
      </c>
      <c r="K60" s="28"/>
      <c r="L60" s="28"/>
      <c r="M60" s="28"/>
      <c r="N60" s="28"/>
    </row>
    <row r="61" spans="1:14" x14ac:dyDescent="0.25">
      <c r="A61" s="28"/>
      <c r="B61" s="28" t="s">
        <v>234</v>
      </c>
      <c r="C61" s="28"/>
      <c r="D61" s="28">
        <v>551</v>
      </c>
      <c r="E61" s="28">
        <v>578</v>
      </c>
      <c r="F61" s="28">
        <v>605</v>
      </c>
      <c r="G61" s="28">
        <v>632</v>
      </c>
      <c r="H61" s="28">
        <v>659</v>
      </c>
      <c r="I61" s="28">
        <v>686</v>
      </c>
      <c r="J61" s="28">
        <v>713</v>
      </c>
      <c r="K61" s="28"/>
      <c r="L61" s="28"/>
      <c r="M61" s="28"/>
      <c r="N61" s="28"/>
    </row>
    <row r="62" spans="1:14" x14ac:dyDescent="0.25">
      <c r="A62" s="28"/>
      <c r="B62" s="28" t="s">
        <v>235</v>
      </c>
      <c r="C62" s="28"/>
      <c r="D62" s="28">
        <v>586</v>
      </c>
      <c r="E62" s="28">
        <v>614</v>
      </c>
      <c r="F62" s="28">
        <v>643</v>
      </c>
      <c r="G62" s="28">
        <v>671</v>
      </c>
      <c r="H62" s="28">
        <v>700</v>
      </c>
      <c r="I62" s="28">
        <v>728</v>
      </c>
      <c r="J62" s="28">
        <v>757</v>
      </c>
      <c r="K62" s="28"/>
      <c r="L62" s="28"/>
      <c r="M62" s="28"/>
      <c r="N62" s="28"/>
    </row>
    <row r="64" spans="1:14" x14ac:dyDescent="0.25">
      <c r="A64" s="16" t="s">
        <v>107</v>
      </c>
    </row>
    <row r="65" spans="1:15" x14ac:dyDescent="0.25">
      <c r="A65" s="16" t="s">
        <v>237</v>
      </c>
      <c r="B65" s="27" t="s">
        <v>75</v>
      </c>
      <c r="C65" s="29" t="s">
        <v>242</v>
      </c>
      <c r="D65" s="29" t="s">
        <v>243</v>
      </c>
      <c r="E65" s="29" t="s">
        <v>244</v>
      </c>
      <c r="F65" s="29" t="s">
        <v>245</v>
      </c>
      <c r="G65" s="29" t="s">
        <v>246</v>
      </c>
      <c r="H65" s="29" t="s">
        <v>247</v>
      </c>
      <c r="I65" s="29" t="s">
        <v>248</v>
      </c>
      <c r="J65" s="29" t="s">
        <v>249</v>
      </c>
      <c r="K65" s="29" t="s">
        <v>260</v>
      </c>
      <c r="L65" s="29" t="s">
        <v>261</v>
      </c>
      <c r="M65" s="29" t="s">
        <v>262</v>
      </c>
      <c r="N65" s="29" t="s">
        <v>263</v>
      </c>
      <c r="O65" s="1" t="s">
        <v>264</v>
      </c>
    </row>
    <row r="66" spans="1:15" x14ac:dyDescent="0.25">
      <c r="A66" s="28">
        <v>550</v>
      </c>
      <c r="B66" s="28" t="s">
        <v>236</v>
      </c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</row>
    <row r="67" spans="1:15" x14ac:dyDescent="0.25">
      <c r="A67" s="28"/>
      <c r="B67" s="28" t="s">
        <v>234</v>
      </c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</row>
    <row r="68" spans="1:15" x14ac:dyDescent="0.25">
      <c r="A68" s="28"/>
      <c r="B68" s="28" t="s">
        <v>235</v>
      </c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</row>
    <row r="69" spans="1:15" x14ac:dyDescent="0.25">
      <c r="A69" s="28">
        <v>650</v>
      </c>
      <c r="B69" s="28" t="s">
        <v>236</v>
      </c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</row>
    <row r="70" spans="1:15" x14ac:dyDescent="0.25">
      <c r="A70" s="28"/>
      <c r="B70" s="28" t="s">
        <v>234</v>
      </c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</row>
    <row r="71" spans="1:15" x14ac:dyDescent="0.25">
      <c r="A71" s="28"/>
      <c r="B71" s="28" t="s">
        <v>235</v>
      </c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</row>
    <row r="72" spans="1:15" x14ac:dyDescent="0.25">
      <c r="A72" s="28">
        <v>750</v>
      </c>
      <c r="B72" s="28" t="s">
        <v>236</v>
      </c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</row>
    <row r="73" spans="1:15" x14ac:dyDescent="0.25">
      <c r="A73" s="28"/>
      <c r="B73" s="28" t="s">
        <v>234</v>
      </c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</row>
    <row r="74" spans="1:15" x14ac:dyDescent="0.25">
      <c r="A74" s="28"/>
      <c r="B74" s="28" t="s">
        <v>235</v>
      </c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</row>
    <row r="75" spans="1:15" x14ac:dyDescent="0.25">
      <c r="A75" s="28">
        <v>850</v>
      </c>
      <c r="B75" s="28" t="s">
        <v>236</v>
      </c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</row>
    <row r="76" spans="1:15" x14ac:dyDescent="0.25">
      <c r="A76" s="28"/>
      <c r="B76" s="28" t="s">
        <v>234</v>
      </c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</row>
    <row r="77" spans="1:15" x14ac:dyDescent="0.25">
      <c r="A77" s="28"/>
      <c r="B77" s="28" t="s">
        <v>235</v>
      </c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</row>
    <row r="78" spans="1:15" x14ac:dyDescent="0.25">
      <c r="A78" s="28">
        <v>950</v>
      </c>
      <c r="B78" s="28" t="s">
        <v>236</v>
      </c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</row>
    <row r="79" spans="1:15" x14ac:dyDescent="0.25">
      <c r="A79" s="28"/>
      <c r="B79" s="28" t="s">
        <v>234</v>
      </c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</row>
    <row r="80" spans="1:15" x14ac:dyDescent="0.25">
      <c r="A80" s="28"/>
      <c r="B80" s="28" t="s">
        <v>235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</row>
    <row r="81" spans="1:15" x14ac:dyDescent="0.25">
      <c r="A81" s="28">
        <v>1050</v>
      </c>
      <c r="B81" s="28" t="s">
        <v>236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</row>
    <row r="82" spans="1:15" x14ac:dyDescent="0.25">
      <c r="A82" s="28"/>
      <c r="B82" s="28" t="s">
        <v>234</v>
      </c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</row>
    <row r="83" spans="1:15" x14ac:dyDescent="0.25">
      <c r="A83" s="28"/>
      <c r="B83" s="28" t="s">
        <v>235</v>
      </c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</row>
    <row r="84" spans="1:15" x14ac:dyDescent="0.25">
      <c r="A84" s="28">
        <v>1150</v>
      </c>
      <c r="B84" s="28" t="s">
        <v>236</v>
      </c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</row>
    <row r="85" spans="1:15" x14ac:dyDescent="0.25">
      <c r="A85" s="28"/>
      <c r="B85" s="28" t="s">
        <v>234</v>
      </c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</row>
    <row r="86" spans="1:15" x14ac:dyDescent="0.25">
      <c r="A86" s="28"/>
      <c r="B86" s="28" t="s">
        <v>235</v>
      </c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</row>
    <row r="87" spans="1:15" x14ac:dyDescent="0.25">
      <c r="A87" s="28">
        <v>1250</v>
      </c>
      <c r="B87" s="28" t="s">
        <v>236</v>
      </c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</row>
    <row r="88" spans="1:15" x14ac:dyDescent="0.25">
      <c r="A88" s="28"/>
      <c r="B88" s="28" t="s">
        <v>234</v>
      </c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</row>
    <row r="89" spans="1:15" x14ac:dyDescent="0.25">
      <c r="A89" s="28"/>
      <c r="B89" s="28" t="s">
        <v>235</v>
      </c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</row>
    <row r="90" spans="1:15" x14ac:dyDescent="0.25">
      <c r="A90" s="28">
        <v>1350</v>
      </c>
      <c r="B90" s="28" t="s">
        <v>236</v>
      </c>
      <c r="C90" s="28"/>
      <c r="D90" s="28">
        <v>400</v>
      </c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</row>
    <row r="91" spans="1:15" x14ac:dyDescent="0.25">
      <c r="A91" s="28"/>
      <c r="B91" s="28" t="s">
        <v>234</v>
      </c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</row>
    <row r="92" spans="1:15" x14ac:dyDescent="0.25">
      <c r="A92" s="28"/>
      <c r="B92" s="28" t="s">
        <v>235</v>
      </c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</row>
    <row r="93" spans="1:15" x14ac:dyDescent="0.25">
      <c r="A93" s="28">
        <v>1450</v>
      </c>
      <c r="B93" s="28" t="s">
        <v>236</v>
      </c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</row>
    <row r="94" spans="1:15" x14ac:dyDescent="0.25">
      <c r="A94" s="28"/>
      <c r="B94" s="28" t="s">
        <v>234</v>
      </c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</row>
    <row r="95" spans="1:15" x14ac:dyDescent="0.25">
      <c r="A95" s="28"/>
      <c r="B95" s="28" t="s">
        <v>235</v>
      </c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</row>
    <row r="96" spans="1:15" x14ac:dyDescent="0.25">
      <c r="A96" s="28">
        <v>1550</v>
      </c>
      <c r="B96" s="28" t="s">
        <v>236</v>
      </c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</row>
    <row r="97" spans="1:15" x14ac:dyDescent="0.25">
      <c r="A97" s="28"/>
      <c r="B97" s="28" t="s">
        <v>234</v>
      </c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</row>
    <row r="98" spans="1:15" x14ac:dyDescent="0.25">
      <c r="A98" s="28"/>
      <c r="B98" s="28" t="s">
        <v>235</v>
      </c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</row>
    <row r="99" spans="1:15" x14ac:dyDescent="0.25">
      <c r="A99" s="28">
        <v>1551</v>
      </c>
      <c r="B99" s="28" t="s">
        <v>236</v>
      </c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</row>
    <row r="100" spans="1:15" x14ac:dyDescent="0.25">
      <c r="A100" s="28"/>
      <c r="B100" s="28" t="s">
        <v>234</v>
      </c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</row>
    <row r="101" spans="1:15" x14ac:dyDescent="0.25">
      <c r="A101" s="28"/>
      <c r="B101" s="28" t="s">
        <v>235</v>
      </c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</row>
    <row r="102" spans="1:15" x14ac:dyDescent="0.25">
      <c r="A102" s="28">
        <v>1650</v>
      </c>
      <c r="B102" s="28" t="s">
        <v>236</v>
      </c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</row>
    <row r="103" spans="1:15" x14ac:dyDescent="0.25">
      <c r="A103" s="28"/>
      <c r="B103" s="28" t="s">
        <v>234</v>
      </c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</row>
    <row r="104" spans="1:15" x14ac:dyDescent="0.25">
      <c r="A104" s="28"/>
      <c r="B104" s="28" t="s">
        <v>235</v>
      </c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</row>
    <row r="105" spans="1:15" x14ac:dyDescent="0.25">
      <c r="A105" s="28">
        <v>1750</v>
      </c>
      <c r="B105" s="28" t="s">
        <v>236</v>
      </c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</row>
    <row r="106" spans="1:15" x14ac:dyDescent="0.25">
      <c r="A106" s="28"/>
      <c r="B106" s="28" t="s">
        <v>234</v>
      </c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</row>
    <row r="107" spans="1:15" x14ac:dyDescent="0.25">
      <c r="A107" s="28"/>
      <c r="B107" s="28" t="s">
        <v>235</v>
      </c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</row>
    <row r="108" spans="1:15" x14ac:dyDescent="0.25">
      <c r="A108" s="28">
        <v>1850</v>
      </c>
      <c r="B108" s="28" t="s">
        <v>236</v>
      </c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</row>
    <row r="109" spans="1:15" x14ac:dyDescent="0.25">
      <c r="A109" s="28"/>
      <c r="B109" s="28" t="s">
        <v>234</v>
      </c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</row>
    <row r="110" spans="1:15" x14ac:dyDescent="0.25">
      <c r="A110" s="28"/>
      <c r="B110" s="28" t="s">
        <v>235</v>
      </c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</row>
    <row r="111" spans="1:15" x14ac:dyDescent="0.25">
      <c r="A111" s="28">
        <v>1950</v>
      </c>
      <c r="B111" s="28" t="s">
        <v>236</v>
      </c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</row>
    <row r="112" spans="1:15" x14ac:dyDescent="0.25">
      <c r="A112" s="28"/>
      <c r="B112" s="28" t="s">
        <v>234</v>
      </c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</row>
    <row r="113" spans="1:15" x14ac:dyDescent="0.25">
      <c r="A113" s="28"/>
      <c r="B113" s="28" t="s">
        <v>235</v>
      </c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</row>
    <row r="114" spans="1:15" x14ac:dyDescent="0.25">
      <c r="A114" s="28">
        <v>2050</v>
      </c>
      <c r="B114" s="28" t="s">
        <v>236</v>
      </c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</row>
    <row r="115" spans="1:15" x14ac:dyDescent="0.25">
      <c r="A115" s="28"/>
      <c r="B115" s="28" t="s">
        <v>234</v>
      </c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</row>
    <row r="116" spans="1:15" x14ac:dyDescent="0.25">
      <c r="A116" s="28"/>
      <c r="B116" s="28" t="s">
        <v>235</v>
      </c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</row>
    <row r="117" spans="1:15" x14ac:dyDescent="0.25">
      <c r="A117" s="28">
        <v>2150</v>
      </c>
      <c r="B117" s="28" t="s">
        <v>236</v>
      </c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</row>
    <row r="118" spans="1:15" x14ac:dyDescent="0.25">
      <c r="A118" s="28"/>
      <c r="B118" s="28" t="s">
        <v>234</v>
      </c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</row>
    <row r="119" spans="1:15" x14ac:dyDescent="0.25">
      <c r="A119" s="28"/>
      <c r="B119" s="28" t="s">
        <v>235</v>
      </c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</row>
    <row r="120" spans="1:15" x14ac:dyDescent="0.25">
      <c r="A120" s="28">
        <v>2250</v>
      </c>
      <c r="B120" s="28" t="s">
        <v>236</v>
      </c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</row>
    <row r="121" spans="1:15" x14ac:dyDescent="0.25">
      <c r="A121" s="28"/>
      <c r="B121" s="28" t="s">
        <v>234</v>
      </c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</row>
    <row r="122" spans="1:15" x14ac:dyDescent="0.25">
      <c r="A122" s="28"/>
      <c r="B122" s="28" t="s">
        <v>235</v>
      </c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</row>
    <row r="123" spans="1:15" x14ac:dyDescent="0.25">
      <c r="A123" s="28">
        <v>2350</v>
      </c>
      <c r="B123" s="28" t="s">
        <v>236</v>
      </c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</row>
    <row r="124" spans="1:15" x14ac:dyDescent="0.25">
      <c r="A124" s="28"/>
      <c r="B124" s="28" t="s">
        <v>234</v>
      </c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</row>
    <row r="125" spans="1:15" x14ac:dyDescent="0.25">
      <c r="A125" s="28"/>
      <c r="B125" s="28" t="s">
        <v>235</v>
      </c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16</vt:i4>
      </vt:variant>
    </vt:vector>
  </HeadingPairs>
  <TitlesOfParts>
    <vt:vector size="21" baseType="lpstr">
      <vt:lpstr>PROGRAMME</vt:lpstr>
      <vt:lpstr>JOURNAL</vt:lpstr>
      <vt:lpstr>Ouvertures</vt:lpstr>
      <vt:lpstr>Moteur de calcul</vt:lpstr>
      <vt:lpstr>prix</vt:lpstr>
      <vt:lpstr>Choix</vt:lpstr>
      <vt:lpstr>Coffre</vt:lpstr>
      <vt:lpstr>Commande</vt:lpstr>
      <vt:lpstr>Couleur</vt:lpstr>
      <vt:lpstr>Dormant</vt:lpstr>
      <vt:lpstr>Entreedair</vt:lpstr>
      <vt:lpstr>Famille</vt:lpstr>
      <vt:lpstr>Fermeture</vt:lpstr>
      <vt:lpstr>Métreur</vt:lpstr>
      <vt:lpstr>Montagepetitsbois</vt:lpstr>
      <vt:lpstr>Moteur</vt:lpstr>
      <vt:lpstr>Orientation</vt:lpstr>
      <vt:lpstr>Petitsbois</vt:lpstr>
      <vt:lpstr>Tablier</vt:lpstr>
      <vt:lpstr>Vitrage</vt:lpstr>
      <vt:lpstr>vitrages</vt:lpstr>
    </vt:vector>
  </TitlesOfParts>
  <Manager>Alexandre RIVALLAND</Manager>
  <Company>MB CONCEPTION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Estimatif Vierge</dc:title>
  <dc:creator>ALEX</dc:creator>
  <cp:lastModifiedBy>alex</cp:lastModifiedBy>
  <cp:lastPrinted>2016-02-25T10:39:50Z</cp:lastPrinted>
  <dcterms:created xsi:type="dcterms:W3CDTF">2007-09-13T12:39:41Z</dcterms:created>
  <dcterms:modified xsi:type="dcterms:W3CDTF">2017-01-16T19:54:04Z</dcterms:modified>
</cp:coreProperties>
</file>