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Users\jacques\Desktop\"/>
    </mc:Choice>
  </mc:AlternateContent>
  <bookViews>
    <workbookView xWindow="-6180" yWindow="-28335" windowWidth="44580" windowHeight="28335"/>
  </bookViews>
  <sheets>
    <sheet name="Synthese" sheetId="3" r:id="rId1"/>
    <sheet name="Base" sheetId="1" r:id="rId2"/>
    <sheet name="TCD" sheetId="2" r:id="rId3"/>
  </sheets>
  <definedNames>
    <definedName name="_xlnm._FilterDatabase" localSheetId="1" hidden="1">Base!$X$1:$Y$1</definedName>
    <definedName name="Mois">Base!$X$1:$Y$13</definedName>
  </definedNames>
  <calcPr calcId="162913" concurrentCalc="0"/>
  <pivotCaches>
    <pivotCache cacheId="6" r:id="rId4"/>
  </pivotCaches>
  <webPublishing codePage="1252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8" i="3" l="1"/>
  <c r="E39" i="3"/>
  <c r="D30" i="3"/>
  <c r="F21" i="3"/>
  <c r="A10" i="3"/>
  <c r="E13" i="3"/>
  <c r="D13" i="3"/>
  <c r="F13" i="3"/>
  <c r="B13" i="3"/>
  <c r="G13" i="3"/>
  <c r="H13" i="3"/>
  <c r="H12" i="3"/>
  <c r="G12" i="3"/>
  <c r="F12" i="3"/>
  <c r="E12" i="3"/>
  <c r="D12" i="3"/>
  <c r="C13" i="3"/>
  <c r="C12" i="3"/>
  <c r="B12" i="3"/>
  <c r="J2" i="1"/>
  <c r="K2" i="1"/>
  <c r="J3" i="1"/>
  <c r="K3" i="1"/>
  <c r="J4" i="1"/>
  <c r="K4" i="1"/>
  <c r="J5" i="1"/>
  <c r="K5" i="1"/>
  <c r="J6" i="1"/>
  <c r="K6" i="1"/>
  <c r="J7" i="1"/>
  <c r="K7" i="1"/>
  <c r="J8" i="1"/>
  <c r="K8" i="1"/>
  <c r="J9" i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J34" i="1"/>
  <c r="K34" i="1"/>
  <c r="J35" i="1"/>
  <c r="K35" i="1"/>
  <c r="J36" i="1"/>
  <c r="K36" i="1"/>
  <c r="J37" i="1"/>
  <c r="K37" i="1"/>
  <c r="J38" i="1"/>
  <c r="K38" i="1"/>
  <c r="J39" i="1"/>
  <c r="K39" i="1"/>
  <c r="J40" i="1"/>
  <c r="K40" i="1"/>
  <c r="J41" i="1"/>
  <c r="K41" i="1"/>
  <c r="J42" i="1"/>
  <c r="K42" i="1"/>
  <c r="J43" i="1"/>
  <c r="K43" i="1"/>
  <c r="J44" i="1"/>
  <c r="K44" i="1"/>
  <c r="J45" i="1"/>
  <c r="K45" i="1"/>
  <c r="J46" i="1"/>
  <c r="K46" i="1"/>
  <c r="J47" i="1"/>
  <c r="K47" i="1"/>
  <c r="J48" i="1"/>
  <c r="K48" i="1"/>
  <c r="J49" i="1"/>
  <c r="K49" i="1"/>
  <c r="J50" i="1"/>
  <c r="K50" i="1"/>
  <c r="J51" i="1"/>
  <c r="K51" i="1"/>
  <c r="J52" i="1"/>
  <c r="K52" i="1"/>
  <c r="J53" i="1"/>
  <c r="K53" i="1"/>
  <c r="J54" i="1"/>
  <c r="K54" i="1"/>
  <c r="J55" i="1"/>
  <c r="K55" i="1"/>
  <c r="J56" i="1"/>
  <c r="K56" i="1"/>
  <c r="J57" i="1"/>
  <c r="K57" i="1"/>
  <c r="J58" i="1"/>
  <c r="K58" i="1"/>
  <c r="J59" i="1"/>
  <c r="K59" i="1"/>
  <c r="J60" i="1"/>
  <c r="K60" i="1"/>
  <c r="J61" i="1"/>
  <c r="K61" i="1"/>
  <c r="J62" i="1"/>
  <c r="K62" i="1"/>
  <c r="J63" i="1"/>
  <c r="K63" i="1"/>
  <c r="J64" i="1"/>
  <c r="K64" i="1"/>
  <c r="J65" i="1"/>
  <c r="K65" i="1"/>
  <c r="J66" i="1"/>
  <c r="K66" i="1"/>
  <c r="J67" i="1"/>
  <c r="K67" i="1"/>
  <c r="J68" i="1"/>
  <c r="K68" i="1"/>
  <c r="J69" i="1"/>
  <c r="K69" i="1"/>
  <c r="J70" i="1"/>
  <c r="K70" i="1"/>
  <c r="J71" i="1"/>
  <c r="K71" i="1"/>
  <c r="J72" i="1"/>
  <c r="K72" i="1"/>
  <c r="J73" i="1"/>
  <c r="K73" i="1"/>
  <c r="J74" i="1"/>
  <c r="K74" i="1"/>
  <c r="J75" i="1"/>
  <c r="K75" i="1"/>
  <c r="J76" i="1"/>
  <c r="K76" i="1"/>
  <c r="J77" i="1"/>
  <c r="K77" i="1"/>
  <c r="J78" i="1"/>
  <c r="K78" i="1"/>
  <c r="J79" i="1"/>
  <c r="K79" i="1"/>
  <c r="J80" i="1"/>
  <c r="K80" i="1"/>
  <c r="J81" i="1"/>
  <c r="K81" i="1"/>
  <c r="J82" i="1"/>
  <c r="K82" i="1"/>
  <c r="J83" i="1"/>
  <c r="K83" i="1"/>
  <c r="J84" i="1"/>
  <c r="K84" i="1"/>
  <c r="J85" i="1"/>
  <c r="K85" i="1"/>
  <c r="J86" i="1"/>
  <c r="K86" i="1"/>
  <c r="J87" i="1"/>
  <c r="K87" i="1"/>
  <c r="J88" i="1"/>
  <c r="K88" i="1"/>
  <c r="J89" i="1"/>
  <c r="K89" i="1"/>
  <c r="J90" i="1"/>
  <c r="K90" i="1"/>
  <c r="J91" i="1"/>
  <c r="K91" i="1"/>
  <c r="J92" i="1"/>
  <c r="K92" i="1"/>
  <c r="J93" i="1"/>
  <c r="K93" i="1"/>
  <c r="J94" i="1"/>
  <c r="K94" i="1"/>
  <c r="J95" i="1"/>
  <c r="K95" i="1"/>
  <c r="J96" i="1"/>
  <c r="K96" i="1"/>
  <c r="J97" i="1"/>
  <c r="K97" i="1"/>
  <c r="J98" i="1"/>
  <c r="K98" i="1"/>
  <c r="J99" i="1"/>
  <c r="K99" i="1"/>
  <c r="J100" i="1"/>
  <c r="K100" i="1"/>
  <c r="J101" i="1"/>
  <c r="K101" i="1"/>
  <c r="J102" i="1"/>
  <c r="K102" i="1"/>
  <c r="J103" i="1"/>
  <c r="K103" i="1"/>
  <c r="J104" i="1"/>
  <c r="K104" i="1"/>
  <c r="J105" i="1"/>
  <c r="K105" i="1"/>
  <c r="J106" i="1"/>
  <c r="K106" i="1"/>
  <c r="J107" i="1"/>
  <c r="K107" i="1"/>
  <c r="J108" i="1"/>
  <c r="K108" i="1"/>
  <c r="J109" i="1"/>
  <c r="K109" i="1"/>
  <c r="J110" i="1"/>
  <c r="K110" i="1"/>
  <c r="J111" i="1"/>
  <c r="K111" i="1"/>
  <c r="J112" i="1"/>
  <c r="K112" i="1"/>
  <c r="J113" i="1"/>
  <c r="K113" i="1"/>
  <c r="J114" i="1"/>
  <c r="K114" i="1"/>
  <c r="J115" i="1"/>
  <c r="K115" i="1"/>
  <c r="J116" i="1"/>
  <c r="K116" i="1"/>
  <c r="J117" i="1"/>
  <c r="K117" i="1"/>
  <c r="J118" i="1"/>
  <c r="K118" i="1"/>
  <c r="J119" i="1"/>
  <c r="K119" i="1"/>
  <c r="J120" i="1"/>
  <c r="K120" i="1"/>
  <c r="J121" i="1"/>
  <c r="K121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3" i="1"/>
  <c r="I4" i="1"/>
  <c r="I5" i="1"/>
  <c r="I6" i="1"/>
  <c r="I7" i="1"/>
  <c r="I8" i="1"/>
  <c r="I9" i="1"/>
  <c r="I10" i="1"/>
  <c r="I2" i="1"/>
</calcChain>
</file>

<file path=xl/sharedStrings.xml><?xml version="1.0" encoding="utf-8"?>
<sst xmlns="http://schemas.openxmlformats.org/spreadsheetml/2006/main" count="483" uniqueCount="99">
  <si>
    <t>CA HT PO</t>
  </si>
  <si>
    <t>Marge PO</t>
  </si>
  <si>
    <t>Fréquentation</t>
  </si>
  <si>
    <t>Nb Clients Débit</t>
  </si>
  <si>
    <t>Nb Clients Emportés</t>
  </si>
  <si>
    <t>DORDOGNE</t>
  </si>
  <si>
    <t>Mars 2015</t>
  </si>
  <si>
    <t>Avr. 2015</t>
  </si>
  <si>
    <t>Mai 2015</t>
  </si>
  <si>
    <t>Juin 2015</t>
  </si>
  <si>
    <t>Juill. 2015</t>
  </si>
  <si>
    <t>Août 2015</t>
  </si>
  <si>
    <t>Sept. 2015</t>
  </si>
  <si>
    <t>Oct. 2015</t>
  </si>
  <si>
    <t>Nov. 2015</t>
  </si>
  <si>
    <t>Déc. 2015</t>
  </si>
  <si>
    <t>Janv. 2016</t>
  </si>
  <si>
    <t>Fév. 2016</t>
  </si>
  <si>
    <t>Mars 2016</t>
  </si>
  <si>
    <t>Avr. 2016</t>
  </si>
  <si>
    <t>Mai 2016</t>
  </si>
  <si>
    <t>Juin 2016</t>
  </si>
  <si>
    <t>Juill. 2016</t>
  </si>
  <si>
    <t>Août 2016</t>
  </si>
  <si>
    <t>Sept. 2016</t>
  </si>
  <si>
    <t>Oct. 2016</t>
  </si>
  <si>
    <t>Nov. 2016</t>
  </si>
  <si>
    <t>Déc. 2016</t>
  </si>
  <si>
    <t>Janv. 2017</t>
  </si>
  <si>
    <t>Fév. 2017</t>
  </si>
  <si>
    <t>Region</t>
  </si>
  <si>
    <t>Magasin</t>
  </si>
  <si>
    <t>Date</t>
  </si>
  <si>
    <t>Année</t>
  </si>
  <si>
    <t>Mois</t>
  </si>
  <si>
    <t>Mars</t>
  </si>
  <si>
    <t>Avril</t>
  </si>
  <si>
    <t>Mois W</t>
  </si>
  <si>
    <t>Avr.</t>
  </si>
  <si>
    <t xml:space="preserve">Mai </t>
  </si>
  <si>
    <t>Juin</t>
  </si>
  <si>
    <t>Juil</t>
  </si>
  <si>
    <t>Août</t>
  </si>
  <si>
    <t>Sept</t>
  </si>
  <si>
    <t>Oct.</t>
  </si>
  <si>
    <t>Nov.</t>
  </si>
  <si>
    <t>Déc.</t>
  </si>
  <si>
    <t>Janv</t>
  </si>
  <si>
    <t>Fév.</t>
  </si>
  <si>
    <t>Mai</t>
  </si>
  <si>
    <t>Juillet</t>
  </si>
  <si>
    <t>Septembre</t>
  </si>
  <si>
    <t>Octobre</t>
  </si>
  <si>
    <t>Novembre</t>
  </si>
  <si>
    <t>Décembre</t>
  </si>
  <si>
    <t>Janvier</t>
  </si>
  <si>
    <t>Février</t>
  </si>
  <si>
    <t>Frequentation</t>
  </si>
  <si>
    <t>Nb. Bons</t>
  </si>
  <si>
    <t>Tx. Transfo</t>
  </si>
  <si>
    <t>PM. HT</t>
  </si>
  <si>
    <t xml:space="preserve">CA HT PO </t>
  </si>
  <si>
    <t>TX. Marge</t>
  </si>
  <si>
    <t xml:space="preserve">Marge PO </t>
  </si>
  <si>
    <t>2016</t>
  </si>
  <si>
    <t>Row Labels</t>
  </si>
  <si>
    <t>Grand Total</t>
  </si>
  <si>
    <t>(All)</t>
  </si>
  <si>
    <t>Rang CA HT PO</t>
  </si>
  <si>
    <t>RG Fréquentation</t>
  </si>
  <si>
    <t>RG Nb Bons</t>
  </si>
  <si>
    <t>RG Tx Transfo</t>
  </si>
  <si>
    <t>RG PM HT</t>
  </si>
  <si>
    <t>RG Marge PO</t>
  </si>
  <si>
    <t>Magasins</t>
  </si>
  <si>
    <t>Nbr  Bons</t>
  </si>
  <si>
    <t>Taux Transfo</t>
  </si>
  <si>
    <t>CA HT</t>
  </si>
  <si>
    <t>PM HT</t>
  </si>
  <si>
    <t>TX MARGE</t>
  </si>
  <si>
    <t>MARGE</t>
  </si>
  <si>
    <t>Valeurs</t>
  </si>
  <si>
    <t>Classement National</t>
  </si>
  <si>
    <t>CIBLE CA</t>
  </si>
  <si>
    <t>RG TX MARGE</t>
  </si>
  <si>
    <t>Magasin 1</t>
  </si>
  <si>
    <t>Magasin 2</t>
  </si>
  <si>
    <t>Magasin 3</t>
  </si>
  <si>
    <t>Magasin 4</t>
  </si>
  <si>
    <t>Magasin 5</t>
  </si>
  <si>
    <t>Region 1</t>
  </si>
  <si>
    <t>Region 2</t>
  </si>
  <si>
    <t>Choisir magasin dans menu deroulant</t>
  </si>
  <si>
    <t>On veut a chaque fois cible le magasin qui est meileu en terme de rang sur l'item considéré</t>
  </si>
  <si>
    <t>La donnée connue est rechercé est donc indiqué sur fond</t>
  </si>
  <si>
    <t>Les valeures a renvoyer du TCD sont indiquées en Italique</t>
  </si>
  <si>
    <t>CIBLE Taux Transfo</t>
  </si>
  <si>
    <t>CIBLE PM HT</t>
  </si>
  <si>
    <t>CIBLE TX 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</si>
</sst>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 * #,##0.00_)\ _€_ ;_ * \(#,##0.00\)\ _€_ ;_ * &quot;-&quot;??_)\ _€_ ;_ @_ "/>
    <numFmt numFmtId="165" formatCode="_ * #,##0_)\ _€_ ;_ * \(#,##0\)\ _€_ ;_ * &quot;-&quot;??_)\ _€_ ;_ @_ "/>
    <numFmt numFmtId="166" formatCode="#,##0.0"/>
  </numFmts>
  <fonts count="5" x14ac:knownFonts="1">
    <font>
      <sz val="10"/>
      <color theme="1"/>
      <name val="Tahoma"/>
      <family val="2"/>
    </font>
    <font>
      <sz val="8"/>
      <color theme="1"/>
      <name val="Tahoma"/>
      <family val="2"/>
    </font>
    <font>
      <sz val="10"/>
      <color theme="1"/>
      <name val="Tahoma"/>
      <family val="2"/>
    </font>
    <font>
      <b/>
      <sz val="10"/>
      <color theme="1"/>
      <name val="Tahoma"/>
      <family val="2"/>
    </font>
    <font>
      <i/>
      <sz val="10"/>
      <color theme="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BFD2E2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rgb="FF93B1CD"/>
      </left>
      <right style="medium">
        <color rgb="FF93B1CD"/>
      </right>
      <top style="medium">
        <color rgb="FF93B1CD"/>
      </top>
      <bottom style="medium">
        <color rgb="FF93B1CD"/>
      </bottom>
      <diagonal/>
    </border>
    <border>
      <left style="medium">
        <color rgb="FF93B1CD"/>
      </left>
      <right style="medium">
        <color rgb="FF93B1CD"/>
      </right>
      <top style="medium">
        <color rgb="FF93B1CD"/>
      </top>
      <bottom/>
      <diagonal/>
    </border>
    <border>
      <left style="medium">
        <color rgb="FF93B1CD"/>
      </left>
      <right style="medium">
        <color rgb="FF93B1CD"/>
      </right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/>
      <top/>
      <bottom style="medium">
        <color rgb="FF93B1CD"/>
      </bottom>
      <diagonal/>
    </border>
    <border>
      <left/>
      <right style="medium">
        <color rgb="FF93B1CD"/>
      </right>
      <top/>
      <bottom style="medium">
        <color rgb="FF93B1CD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vertical="top"/>
    </xf>
    <xf numFmtId="0" fontId="0" fillId="0" borderId="5" xfId="0" applyBorder="1" applyAlignment="1"/>
    <xf numFmtId="0" fontId="0" fillId="0" borderId="6" xfId="0" applyBorder="1" applyAlignment="1"/>
    <xf numFmtId="0" fontId="1" fillId="2" borderId="2" xfId="0" applyFont="1" applyFill="1" applyBorder="1" applyAlignment="1">
      <alignment vertical="top"/>
    </xf>
    <xf numFmtId="0" fontId="1" fillId="2" borderId="3" xfId="0" applyFont="1" applyFill="1" applyBorder="1" applyAlignment="1"/>
    <xf numFmtId="165" fontId="1" fillId="2" borderId="1" xfId="1" applyNumberFormat="1" applyFont="1" applyFill="1" applyBorder="1" applyAlignment="1">
      <alignment vertical="top"/>
    </xf>
    <xf numFmtId="165" fontId="1" fillId="0" borderId="4" xfId="1" applyNumberFormat="1" applyFont="1" applyBorder="1" applyAlignment="1">
      <alignment horizontal="right" vertical="top"/>
    </xf>
    <xf numFmtId="165" fontId="0" fillId="0" borderId="0" xfId="1" applyNumberFormat="1" applyFont="1"/>
    <xf numFmtId="165" fontId="1" fillId="2" borderId="3" xfId="1" applyNumberFormat="1" applyFont="1" applyFill="1" applyBorder="1" applyAlignment="1">
      <alignment vertical="top"/>
    </xf>
    <xf numFmtId="164" fontId="0" fillId="0" borderId="0" xfId="1" applyFont="1" applyAlignment="1">
      <alignment horizontal="righ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3" fontId="0" fillId="0" borderId="0" xfId="0" applyNumberFormat="1"/>
    <xf numFmtId="10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/>
    </xf>
    <xf numFmtId="164" fontId="0" fillId="0" borderId="0" xfId="1" applyFont="1"/>
    <xf numFmtId="10" fontId="0" fillId="0" borderId="0" xfId="2" applyNumberFormat="1" applyFont="1"/>
    <xf numFmtId="0" fontId="0" fillId="3" borderId="0" xfId="0" applyFill="1"/>
    <xf numFmtId="0" fontId="0" fillId="4" borderId="0" xfId="0" applyFill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4" fillId="0" borderId="11" xfId="0" applyFont="1" applyBorder="1"/>
    <xf numFmtId="0" fontId="0" fillId="0" borderId="0" xfId="0" applyBorder="1"/>
    <xf numFmtId="0" fontId="0" fillId="0" borderId="12" xfId="0" applyBorder="1"/>
    <xf numFmtId="0" fontId="0" fillId="0" borderId="11" xfId="0" applyBorder="1"/>
    <xf numFmtId="165" fontId="4" fillId="0" borderId="0" xfId="1" applyNumberFormat="1" applyFont="1" applyBorder="1"/>
    <xf numFmtId="10" fontId="4" fillId="0" borderId="0" xfId="2" applyNumberFormat="1" applyFont="1" applyBorder="1"/>
    <xf numFmtId="164" fontId="4" fillId="0" borderId="0" xfId="1" applyFont="1" applyBorder="1"/>
    <xf numFmtId="165" fontId="4" fillId="0" borderId="12" xfId="1" applyNumberFormat="1" applyFont="1" applyBorder="1"/>
    <xf numFmtId="0" fontId="0" fillId="0" borderId="13" xfId="0" applyBorder="1"/>
    <xf numFmtId="0" fontId="4" fillId="0" borderId="7" xfId="0" applyFont="1" applyBorder="1"/>
    <xf numFmtId="0" fontId="0" fillId="4" borderId="7" xfId="0" applyFill="1" applyBorder="1"/>
    <xf numFmtId="0" fontId="4" fillId="0" borderId="14" xfId="0" applyFont="1" applyBorder="1"/>
    <xf numFmtId="0" fontId="4" fillId="4" borderId="7" xfId="0" applyFont="1" applyFill="1" applyBorder="1"/>
    <xf numFmtId="0" fontId="0" fillId="5" borderId="7" xfId="0" applyFill="1" applyBorder="1"/>
    <xf numFmtId="0" fontId="3" fillId="0" borderId="8" xfId="0" applyFont="1" applyBorder="1"/>
  </cellXfs>
  <cellStyles count="3">
    <cellStyle name="Comma" xfId="1" builtinId="3"/>
    <cellStyle name="Normal" xfId="0" builtinId="0"/>
    <cellStyle name="Percent" xfId="2" builtinId="5"/>
  </cellStyles>
  <dxfs count="36">
    <dxf>
      <alignment vertical="bottom"/>
    </dxf>
    <dxf>
      <alignment horizontal="center"/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vertical="bottom"/>
    </dxf>
    <dxf>
      <alignment horizontal="center"/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numFmt numFmtId="0" formatCode="General"/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P" refreshedDate="42782.466273032405" createdVersion="4" refreshedVersion="6" minRefreshableVersion="3" recordCount="120">
  <cacheSource type="worksheet">
    <worksheetSource ref="A1:K121" sheet="Base"/>
  </cacheSource>
  <cacheFields count="15">
    <cacheField name="Region" numFmtId="0">
      <sharedItems count="21">
        <s v="DORDOGNE"/>
        <s v="FRANCHISES MORIN" u="1"/>
        <s v="IDF N" u="1"/>
        <s v="BRETAGNE" u="1"/>
        <s v="ALSACE LORRAINE" u="1"/>
        <s v="PYRENEES" u="1"/>
        <s v="PACA" u="1"/>
        <s v="LANGUEDOC ROUSSILLON" u="1"/>
        <s v="NORMANDIE" u="1"/>
        <s v="VAL DE LOIRE" u="1"/>
        <s v="IDF S" u="1"/>
        <s v="BOURGOGNE SAVOIE" u="1"/>
        <s v="FRANCHISES SUD" u="1"/>
        <s v="AUVERGNE" u="1"/>
        <s v="RHONE ALPES" u="1"/>
        <s v="FRANCHISES PARISOT" u="1"/>
        <s v="FRANCHISES CENTRE" u="1"/>
        <s v="FRANCHISES DRAY" u="1"/>
        <s v="FRANCHISES NORD" u="1"/>
        <s v="NORD" u="1"/>
        <s v="CHAMPAGNE" u="1"/>
      </sharedItems>
    </cacheField>
    <cacheField name="Magasin" numFmtId="0">
      <sharedItems count="327">
        <s v="Magasin 1"/>
        <s v="Magasin 2"/>
        <s v="Magasin 3"/>
        <s v="Magasin 4"/>
        <s v="Magasin 5"/>
        <s v="BUT DIEPPE" u="1"/>
        <s v="BUT FREJUS" u="1"/>
        <s v="BUT COSY PONTCHATEAU" u="1"/>
        <s v="BUT GENNEVILLIERS" u="1"/>
        <s v="BUT DIJON" u="1"/>
        <s v="BUT LA ROCHELLE" u="1"/>
        <s v="BUT SAINT - MALO" u="1"/>
        <s v="BUT LANGRES" u="1"/>
        <s v="BUT COSY NEUFCHATEAU" u="1"/>
        <s v="BUT LENS" u="1"/>
        <s v="BUT COSY FOIX" u="1"/>
        <s v="BUT CHALONS  EN CHAMPAGNE" u="1"/>
        <s v="BUT POITIERS" u="1"/>
        <s v="BUT MOULINS-YZEURE" u="1"/>
        <s v="BUT COSY BAR SUR AUBE" u="1"/>
        <s v="BUT PONTOISE - OSNY" u="1"/>
        <s v="BUT COSY JUVIGNAC" u="1"/>
        <s v="BUT COSY PARTHENAY" u="1"/>
        <s v="BUT LIBOURNE" u="1"/>
        <s v="BUT SAINT - ETIENNE" u="1"/>
        <s v="BUT MONTLUCON" u="1"/>
        <s v="BUT LA QUEUE EN BRIE" u="1"/>
        <s v="BUT CITY PARIS SEBASTOPOL" u="1"/>
        <s v="BUT MARSEILLE-CABRIES" u="1"/>
        <s v="BUT COSY GRAY" u="1"/>
        <s v="BUT BAYONNE" u="1"/>
        <s v="BUT COSY JOIGNY" u="1"/>
        <s v="BUT GUINGAMP" u="1"/>
        <s v="BUT SAUMUR" u="1"/>
        <s v="BUT COSY YVETOT" u="1"/>
        <s v="BUT COLMAR" u="1"/>
        <s v="BUT COSY SAINT - GIRONS" u="1"/>
        <s v="BUT COSY LUCON" u="1"/>
        <s v="BUT MONT DE MARSAN" u="1"/>
        <s v="BUT COSY CHATEAU GONTIER" u="1"/>
        <s v="BUT COSY PONTIVY" u="1"/>
        <s v="BUT VALENCIENNES" u="1"/>
        <s v="BUT ROUEN-TOURVILLE" u="1"/>
        <s v="BUT CHATEAUDUN" u="1"/>
        <s v="BUT CLUSES" u="1"/>
        <s v="BUT DREUX" u="1"/>
        <s v="BUT COSY HAGUENAU" u="1"/>
        <s v="BUT BIGANOS" u="1"/>
        <s v="BUT LIMOGES" u="1"/>
        <s v="BUT HAUTMONT" u="1"/>
        <s v="BUT LYON-SAINT PRIEST" u="1"/>
        <s v="BUT SAINTE GENEVIEVE D-B" u="1"/>
        <s v="BUT COSY JONZAC" u="1"/>
        <s v="BUT BOURGES" u="1"/>
        <s v="BUT DINAN" u="1"/>
        <s v="BUT CHERBOURG" u="1"/>
        <s v="BUT CLAYE SOUILLY" u="1"/>
        <s v="BUT SENS" u="1"/>
        <s v="BUT CHARLEVILLE MEZIERES" u="1"/>
        <s v="BUT SOISSONS" u="1"/>
        <s v="BUT ROMORANTIN" u="1"/>
        <s v="BUT COSY SARREBOURG" u="1"/>
        <s v="BUT AMBERIEU EN BUGEY" u="1"/>
        <s v="BUT COSY BERNAY" u="1"/>
        <s v="BUT BASTIA" u="1"/>
        <s v="BUT VICHY" u="1"/>
        <s v="BUT COSY PORTO VECCHIO" u="1"/>
        <s v="BUT SAINT - BRIEUC" u="1"/>
        <s v="BUT COSY CLERMONT L'HERAULT" u="1"/>
        <s v="BUT VOIRON" u="1"/>
        <s v="BUT ROCHEFORT" u="1"/>
        <s v="BUT SALAISE" u="1"/>
        <s v="BUT MONTPELLIER" u="1"/>
        <s v="BUT MACON" u="1"/>
        <s v="BUT COSY TAVERS" u="1"/>
        <s v="BUT CHALON SUR SAONE" u="1"/>
        <s v="BUT COSY ARGENTAN" u="1"/>
        <s v="BUT MARSEILLE-AUBAGNE" u="1"/>
        <s v="BUT MENDE" u="1"/>
        <s v="BUT STRASBOURG NORD" u="1"/>
        <s v="BUT LORIENT LANESTER" u="1"/>
        <s v="BUT COSY ANCENIS" u="1"/>
        <s v="BUT SAINT - LO" u="1"/>
        <s v="BUT BESANCON CHATEAUFARINE" u="1"/>
        <s v="BUT BLOIS" u="1"/>
        <s v="BUT QUIMPER" u="1"/>
        <s v="BUT NARBONNE" u="1"/>
        <s v="BUT COSY SAINT DIE" u="1"/>
        <s v="BUT REDON" u="1"/>
        <s v="BUT SARREGUEMINES" u="1"/>
        <s v="BUT COSY MAYENNE" u="1"/>
        <s v="BUT COSY DIVES SUR MER" u="1"/>
        <s v="BUT REMIREMONT" u="1"/>
        <s v="BUT COSY VESOUL" u="1"/>
        <s v="BUT SAINT - AVOLD" u="1"/>
        <s v="BUT LAVAL" u="1"/>
        <s v="BUT COSY CHAMPAGNOLE" u="1"/>
        <s v="BUT COSY SAINT MAIXENT" u="1"/>
        <s v="BUT MONTELIMAR" u="1"/>
        <s v="BUT ALES" u="1"/>
        <s v="BUT COSY HAZEBROUK" u="1"/>
        <s v="BUT REIMS - CORMONTREUIL" u="1"/>
        <s v="BUT AUXERRE" u="1"/>
        <s v="BUT CHARTRES" u="1"/>
        <s v="BUT MONTARGIS" u="1"/>
        <s v="BUT MULHOUSE" u="1"/>
        <s v="BUT COSY GENESTON" u="1"/>
        <s v="BUT SELESTAT" u="1"/>
        <s v="BUT MANTES LA JOLIE" u="1"/>
        <s v="BUT NEVERS" u="1"/>
        <s v="BUT AULNAY SOUS BOIS" u="1"/>
        <s v="BUT BRESSUIRE" u="1"/>
        <s v="BUT CANNES" u="1"/>
        <s v="BUT BEZIERS" u="1"/>
        <s v="BUT CITY NICE CAP 3000" u="1"/>
        <s v="BUT CITY NICE CAP 3001" u="1"/>
        <s v="BUT CITY NICE CAP 3002" u="1"/>
        <s v="BUT CITY NICE CAP 3003" u="1"/>
        <s v="BUT CITY NICE CAP 3004" u="1"/>
        <s v="BUT CITY NICE CAP 3005" u="1"/>
        <s v="BUT CITY NICE CAP 3006" u="1"/>
        <s v="BUT BEAUVAIS" u="1"/>
        <s v="BUT CITY NICE CAP 3007" u="1"/>
        <s v="BUT CITY NICE CAP 3008" u="1"/>
        <s v="BUT CITY NICE CAP 3009" u="1"/>
        <s v="BUT CARHAIX" u="1"/>
        <s v="BUT COSY EU" u="1"/>
        <s v="BUT ANNECY-SILLINGY" u="1"/>
        <s v="BUT BOBIGNY" u="1"/>
        <s v="BUT COSY AMBOISE" u="1"/>
        <s v="BUT LONGWY" u="1"/>
        <s v="BUT NEMOURS" u="1"/>
        <s v="BUT LA ROCHE S-YON" u="1"/>
        <s v="BUT COSY SEMUR" u="1"/>
        <s v="BUT MONTCEAU LES MINES" u="1"/>
        <s v="BUT COSY SABLE SUR SARTHE" u="1"/>
        <s v="BUT COSY CLISSON" u="1"/>
        <s v="BUT COSY ST AMAND MONTROND" u="1"/>
        <s v="BUT PERPIGNAN NORD" u="1"/>
        <s v="BUT COSY LOUDEAC" u="1"/>
        <s v="BUT ROUEN-BARENTIN R.D." u="1"/>
        <s v="BUT ORGEVAL" u="1"/>
        <s v="BUT VILLEFRANCHE S-SAONE" u="1"/>
        <s v="BUT LISIEUX" u="1"/>
        <s v="BUT MARMANDE" u="1"/>
        <s v="BUT AJACCIO" u="1"/>
        <s v="BUT THONON" u="1"/>
        <s v="BUT BELFORT" u="1"/>
        <s v="BUT COSY CHINON" u="1"/>
        <s v="BUT COSY CASTELSARRASIN" u="1"/>
        <s v="BUT COSY ST JEAN D'ANGELY" u="1"/>
        <s v="BUT AUBENAS" u="1"/>
        <s v="BUT COSY CHOLET" u="1"/>
        <s v="BUT PERSAN-BEAUMONT" u="1"/>
        <s v="BUT AGEN BOE" u="1"/>
        <s v="BUT GUERET" u="1"/>
        <s v="BUT COSY HESDIN MARCONNE" u="1"/>
        <s v="BUT PERPIGNAN SUD" u="1"/>
        <s v="BUT METZ" u="1"/>
        <s v="BUT COSY CARENTAN" u="1"/>
        <s v="BUT CHAUMONT" u="1"/>
        <s v="BUT HERBLAY" u="1"/>
        <s v="BUT AUBIERE ( SUD)" u="1"/>
        <s v="BUT COSY PONT AUDEMER" u="1"/>
        <s v="BUT CLERMONT FERRAND NORD" u="1"/>
        <s v="BUT BORDEAUX-CADAUJAC" u="1"/>
        <s v="BUT ANGERS" u="1"/>
        <s v="BUT EZANVILLE" u="1"/>
        <s v="BUT NIORT" u="1"/>
        <s v="BUT COSY CHANTONNAY" u="1"/>
        <s v="BUT CRETEIL" u="1"/>
        <s v="BUT COSY BOLLENE" u="1"/>
        <s v="BUT BESANCON VALENTIN" u="1"/>
        <s v="BUT BRIVE" u="1"/>
        <s v="BUT TOURS" u="1"/>
        <s v="BUT COSY VILLEFRANCHE ROUERGUE" u="1"/>
        <s v="BUT DIGOIN" u="1"/>
        <s v="BUT VILLENEUVE LOUBET" u="1"/>
        <s v="BUT CHATEAUBRIANT" u="1"/>
        <s v="BUT EVREUX" u="1"/>
        <s v="BUT VERDUN" u="1"/>
        <s v="BUT GRENOBLE EYBENS" u="1"/>
        <s v="BUT COSY CHATEAU D'OLONNE" u="1"/>
        <s v="BUT PITHIVIERS" u="1"/>
        <s v="BUT COSY LOCHES" u="1"/>
        <s v="BUT CAEN" u="1"/>
        <s v="BUT COSY CHAUVIGNY" u="1"/>
        <s v="BUT PAMIERS" u="1"/>
        <s v="BUT LONS LE SAUNIER" u="1"/>
        <s v="BUT LE MANS" u="1"/>
        <s v="BUT COSY COGNAC" u="1"/>
        <s v="BUT CITY NICE CAP 3010" u="1"/>
        <s v="BUT CITY NICE CAP 3011" u="1"/>
        <s v="BUT CITY NICE CAP 3012" u="1"/>
        <s v="BUT CITY NICE CAP 3013" u="1"/>
        <s v="BUT SAINTES" u="1"/>
        <s v="BUT CITY NICE CAP 3014" u="1"/>
        <s v="BUT CITY NICE CAP 3015" u="1"/>
        <s v="BUT CITY NICE CAP 3016" u="1"/>
        <s v="BUT ORLEANS" u="1"/>
        <s v="BUT CITY NICE CAP 3017" u="1"/>
        <s v="BUT CITY NICE CAP 3018" u="1"/>
        <s v="BUT COSY MARMOUTIER" u="1"/>
        <s v="BUT CITY NICE CAP 3019" u="1"/>
        <s v="BUT COSY SAVONNIERES" u="1"/>
        <s v="BUT SECLIN" u="1"/>
        <s v="BUT COSY BEAUFORT" u="1"/>
        <s v="BUT TOULOUSE SUD" u="1"/>
        <s v="BUT COSY QUIMPERLE" u="1"/>
        <s v="BUT GRANVILLE" u="1"/>
        <s v="BUT COSY RUFFEC" u="1"/>
        <s v="BUT ALBI" u="1"/>
        <s v="BUT CHATELLERAULT" u="1"/>
        <s v="BUT RENNES MELESSE" u="1"/>
        <s v="BUT VANNES" u="1"/>
        <s v="BUT DIGNE" u="1"/>
        <s v="BUT CALAIS" u="1"/>
        <s v="BUT BERGERAC" u="1"/>
        <s v="BUT VILLENEUVE SUR LOT" u="1"/>
        <s v="BUT GRENOBLE SAINT EGREVE" u="1"/>
        <s v="BUT VENDOME" u="1"/>
        <s v="BUT ANGOULEME" u="1"/>
        <s v="BUT COSY GISORS" u="1"/>
        <s v="BUT NIMES" u="1"/>
        <s v="BUT DAX" u="1"/>
        <s v="BUT TROYES" u="1"/>
        <s v="BUT TULLE" u="1"/>
        <s v="BUT VOGLANS" u="1"/>
        <s v="BUT FOUGERES" u="1"/>
        <s v="BUT GRENOBLE FONTAINE" u="1"/>
        <s v="BUT COSY COUTANCES" u="1"/>
        <s v="BUT COSY GUERANDE" u="1"/>
        <s v="BUT BOULOGNE SUR MER" u="1"/>
        <s v="BUT CARCASSONNE" u="1"/>
        <s v="BUT THIONVILLE" u="1"/>
        <s v="BUT COSY VIRE" u="1"/>
        <s v="BUT CASTRES" u="1"/>
        <s v="BUT CITY DOMUS" u="1"/>
        <s v="BUT GAP" u="1"/>
        <s v="BUT SAINT - JEAN DE MAURIENNE" u="1"/>
        <s v="BUT PERIGUEUX" u="1"/>
        <s v="BUT COSY NOYERS" u="1"/>
        <s v="BUT SAINT - NAZAIRE" u="1"/>
        <s v="BUT LAON" u="1"/>
        <s v="BUT RENNES - CHANTEPIE" u="1"/>
        <s v="BUT COSY OLORON STE MARIE" u="1"/>
        <s v="BUT EPINAL" u="1"/>
        <s v="BUT COSY ABBEVILLE" u="1"/>
        <s v="BUT SAINT - GAUDENS" u="1"/>
        <s v="BUT CITY DOMUS KITCHEN" u="1"/>
        <s v="BUT FONTENAY LE COMTE" u="1"/>
        <s v="BUT BRIOUDE" u="1"/>
        <s v="BUT SAINT - DIZIER" u="1"/>
        <s v="BUT FOURMIES" u="1"/>
        <s v="BUT TOULON" u="1"/>
        <s v="BUT COSY AUTUN" u="1"/>
        <s v="BUT BOURG-EN-BRESSE" u="1"/>
        <s v="BUT LA REOLE" u="1"/>
        <s v="BUT LES CLAYES SOUS BOIS" u="1"/>
        <s v="BUT COSY MIMIZAN" u="1"/>
        <s v="BUT BETHUNE" u="1"/>
        <s v="BUT COSY DOMMARTIN LES TOUL" u="1"/>
        <s v="BUT ANNEMASSE" u="1"/>
        <s v="BUT NANCY" u="1"/>
        <s v="BUT COSY TONNERRE" u="1"/>
        <s v="BUT COSY BAYEUX" u="1"/>
        <s v="BUT CAHORS" u="1"/>
        <s v="BUT COSY NOYON" u="1"/>
        <s v="BUT BOURGOIN" u="1"/>
        <s v="BUT NOGENT LE ROTROU" u="1"/>
        <s v="BUT BREST" u="1"/>
        <s v="BUT COSY BOURGUIGNON" u="1"/>
        <s v="BUT COSY LA FLECHE" u="1"/>
        <s v="BUT BORDEAUX-MERIGNAC" u="1"/>
        <s v="BUT ROMILLY" u="1"/>
        <s v="BUT TOULOUSE NORD" u="1"/>
        <s v="BUT COSY BEAUNE" u="1"/>
        <s v="BUT VIERZON" u="1"/>
        <s v="BUT PONTARLIER" u="1"/>
        <s v="BUT AVIGNON" u="1"/>
        <s v="BUT COSY GIEN" u="1"/>
        <s v="BUT CITY NICE CAP 3020" u="1"/>
        <s v="BUT CITY NICE CAP 3021" u="1"/>
        <s v="BUT PAU" u="1"/>
        <s v="BUT CITY NICE CAP 3022" u="1"/>
        <s v="BUT CITY NICE CAP 3023" u="1"/>
        <s v="BUT TARBES" u="1"/>
        <s v="BUT ALBERTVILLE" u="1"/>
        <s v="BUT CITY PARIS WAGRAM" u="1"/>
        <s v="BUT COSY MONTEREAU FAUT YONNE" u="1"/>
        <s v="BUT COSY THOUARS" u="1"/>
        <s v="BUT SAINT - QUENTIN" u="1"/>
        <s v="BUT COSY SEGRE" u="1"/>
        <s v="BUT COSY ROYAN" u="1"/>
        <s v="BUT RODEZ" u="1"/>
        <s v="BUT VALENCE" u="1"/>
        <s v="BUT VITRY SUR SEINE" u="1"/>
        <s v="BUT FIGEAC" u="1"/>
        <s v="BUT LE PUY" u="1"/>
        <s v="BUT SAINT - FLOUR" u="1"/>
        <s v="BUT COSY BAGNOLS SUR CEZE" u="1"/>
        <s v="BUT FRESNES" u="1"/>
        <s v="BUT ARLES" u="1"/>
        <s v="BUT LE HAVRE" u="1"/>
        <s v="BUT NANTES" u="1"/>
        <s v="BUT BORDEAUX-ARTIGUES" u="1"/>
        <s v="BUT COSY LURE" u="1"/>
        <s v="BUT DOLE" u="1"/>
        <s v="BUT AGDE" u="1"/>
        <s v="BUT ROMANS" u="1"/>
        <s v="BUT AMIENS" u="1"/>
        <s v="BUT EPERNAY" u="1"/>
        <s v="BUT DOUAI" u="1"/>
        <s v="BUT MONTAUBAN" u="1"/>
        <s v="BUT COSY ISSOUDUN" u="1"/>
        <s v="BUT COSY CONFLANS" u="1"/>
        <s v="BUT COSY PERONNE" u="1"/>
        <s v="BUT AURILLAC" u="1"/>
        <s v="BUT TOULOUSE LABEGE" u="1"/>
        <s v="BUT COSY SAINT CYR" u="1"/>
        <s v="BUT ROANNE" u="1"/>
        <s v="BUT CREIL" u="1"/>
        <s v="BUT COSY AVRANCHES" u="1"/>
        <s v="BUT PROVINS" u="1"/>
        <s v="BUT CHATEAUROUX" u="1"/>
        <s v="BUT COSY ST JUNIEN" u="1"/>
        <s v="BUT COSY COULOMMIERS" u="1"/>
      </sharedItems>
    </cacheField>
    <cacheField name="Date" numFmtId="0">
      <sharedItems/>
    </cacheField>
    <cacheField name="CA HT PO" numFmtId="165">
      <sharedItems containsSemiMixedTypes="0" containsString="0" containsNumber="1" minValue="38115.300000000003" maxValue="1467699.77"/>
    </cacheField>
    <cacheField name="Marge PO" numFmtId="165">
      <sharedItems containsSemiMixedTypes="0" containsString="0" containsNumber="1" minValue="1981.38" maxValue="451058.78"/>
    </cacheField>
    <cacheField name="Fréquentation" numFmtId="165">
      <sharedItems containsSemiMixedTypes="0" containsString="0" containsNumber="1" containsInteger="1" minValue="1515" maxValue="30831"/>
    </cacheField>
    <cacheField name="Nb Clients Débit" numFmtId="165">
      <sharedItems containsSemiMixedTypes="0" containsString="0" containsNumber="1" minValue="145.5" maxValue="4741.6000000000004"/>
    </cacheField>
    <cacheField name="Nb Clients Emportés" numFmtId="165">
      <sharedItems containsSemiMixedTypes="0" containsString="0" containsNumber="1" minValue="242" maxValue="4548.46"/>
    </cacheField>
    <cacheField name="Année" numFmtId="164">
      <sharedItems count="3">
        <s v="2015"/>
        <s v="2016"/>
        <s v="2017"/>
      </sharedItems>
    </cacheField>
    <cacheField name="Mois W" numFmtId="0">
      <sharedItems/>
    </cacheField>
    <cacheField name="Mois" numFmtId="0">
      <sharedItems count="12">
        <s v="Mars"/>
        <s v="Avril"/>
        <s v="Mai"/>
        <s v="Juin"/>
        <s v="Juillet"/>
        <s v="Août"/>
        <s v="Septembre"/>
        <s v="Octobre"/>
        <s v="Novembre"/>
        <s v="Décembre"/>
        <s v="Janvier"/>
        <s v="Février"/>
      </sharedItems>
    </cacheField>
    <cacheField name="Nb Bons" numFmtId="0" formula="'Nb Clients Débit'+'Nb Clients Emportés'" databaseField="0"/>
    <cacheField name="Tx Transfo" numFmtId="0" formula="'Nb Bons'/Fréquentation" databaseField="0"/>
    <cacheField name="PM HT" numFmtId="0" formula="'CA HT PO'/'Nb Bons'" databaseField="0"/>
    <cacheField name="TX Marge" numFmtId="0" formula="'Marge PO'/'CA HT PO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0">
  <r>
    <x v="0"/>
    <x v="0"/>
    <s v="Mars 2015"/>
    <n v="276308.46000000002"/>
    <n v="115398.65"/>
    <n v="6718"/>
    <n v="1073.57"/>
    <n v="554.22"/>
    <x v="0"/>
    <s v="Mars"/>
    <x v="0"/>
  </r>
  <r>
    <x v="0"/>
    <x v="0"/>
    <s v="Avr. 2015"/>
    <n v="317227.17"/>
    <n v="131632.41"/>
    <n v="6311"/>
    <n v="1082.5999999999999"/>
    <n v="423.29"/>
    <x v="0"/>
    <s v="Avr."/>
    <x v="1"/>
  </r>
  <r>
    <x v="0"/>
    <x v="0"/>
    <s v="Mai 2015"/>
    <n v="275997.46999999997"/>
    <n v="114268.8"/>
    <n v="5754"/>
    <n v="1031.6500000000001"/>
    <n v="420.84"/>
    <x v="0"/>
    <s v="Mai "/>
    <x v="2"/>
  </r>
  <r>
    <x v="0"/>
    <x v="0"/>
    <s v="Juin 2015"/>
    <n v="280723.11"/>
    <n v="115191.89"/>
    <n v="5306"/>
    <n v="931.17"/>
    <n v="404.65"/>
    <x v="0"/>
    <s v="Juin"/>
    <x v="3"/>
  </r>
  <r>
    <x v="0"/>
    <x v="0"/>
    <s v="Juill. 2015"/>
    <n v="496172.54"/>
    <n v="190060.68"/>
    <n v="9773"/>
    <n v="1685.52"/>
    <n v="1130.96"/>
    <x v="0"/>
    <s v="Juil"/>
    <x v="4"/>
  </r>
  <r>
    <x v="0"/>
    <x v="0"/>
    <s v="Août 2015"/>
    <n v="472371.86"/>
    <n v="181757.43"/>
    <n v="10591"/>
    <n v="1903.6"/>
    <n v="982.38"/>
    <x v="0"/>
    <s v="Août"/>
    <x v="5"/>
  </r>
  <r>
    <x v="0"/>
    <x v="0"/>
    <s v="Sept. 2015"/>
    <n v="460265.3"/>
    <n v="183366.2"/>
    <n v="9434"/>
    <n v="1657.89"/>
    <n v="976.75"/>
    <x v="0"/>
    <s v="Sept"/>
    <x v="6"/>
  </r>
  <r>
    <x v="0"/>
    <x v="0"/>
    <s v="Oct. 2015"/>
    <n v="447279.27"/>
    <n v="183208.1"/>
    <n v="8887"/>
    <n v="1525.44"/>
    <n v="765.28"/>
    <x v="0"/>
    <s v="Oct."/>
    <x v="7"/>
  </r>
  <r>
    <x v="0"/>
    <x v="0"/>
    <s v="Nov. 2015"/>
    <n v="395711.9"/>
    <n v="162164.06"/>
    <n v="8402"/>
    <n v="1416.22"/>
    <n v="857.68"/>
    <x v="0"/>
    <s v="Nov."/>
    <x v="8"/>
  </r>
  <r>
    <x v="0"/>
    <x v="0"/>
    <s v="Déc. 2015"/>
    <n v="535498.74"/>
    <n v="212814.51"/>
    <n v="11938"/>
    <n v="2051.3000000000002"/>
    <n v="1721.15"/>
    <x v="0"/>
    <s v="Déc."/>
    <x v="9"/>
  </r>
  <r>
    <x v="0"/>
    <x v="0"/>
    <s v="Janv. 2016"/>
    <n v="977371.07"/>
    <n v="327808.43"/>
    <n v="22868"/>
    <n v="3233.17"/>
    <n v="3172.01"/>
    <x v="1"/>
    <s v="Janv"/>
    <x v="10"/>
  </r>
  <r>
    <x v="0"/>
    <x v="0"/>
    <s v="Fév. 2016"/>
    <n v="360360.73"/>
    <n v="116437.87"/>
    <n v="10205"/>
    <n v="1335.78"/>
    <n v="1478.42"/>
    <x v="1"/>
    <s v="Fév."/>
    <x v="11"/>
  </r>
  <r>
    <x v="0"/>
    <x v="0"/>
    <s v="Mars 2016"/>
    <n v="38115.300000000003"/>
    <n v="1981.38"/>
    <n v="1515"/>
    <n v="145.5"/>
    <n v="334.45"/>
    <x v="1"/>
    <s v="Mars"/>
    <x v="0"/>
  </r>
  <r>
    <x v="0"/>
    <x v="0"/>
    <s v="Avr. 2016"/>
    <n v="91220.7"/>
    <n v="28695.68"/>
    <n v="2542"/>
    <n v="215.86"/>
    <n v="242"/>
    <x v="1"/>
    <s v="Avr."/>
    <x v="1"/>
  </r>
  <r>
    <x v="0"/>
    <x v="0"/>
    <s v="Mai 2016"/>
    <n v="716125.42"/>
    <n v="291844.90999999997"/>
    <n v="18407"/>
    <n v="2070.34"/>
    <n v="1641.2"/>
    <x v="1"/>
    <s v="Mai "/>
    <x v="2"/>
  </r>
  <r>
    <x v="0"/>
    <x v="0"/>
    <s v="Juin 2016"/>
    <n v="484308.33"/>
    <n v="204521.61"/>
    <n v="13034"/>
    <n v="1507.34"/>
    <n v="1288.32"/>
    <x v="1"/>
    <s v="Juin"/>
    <x v="3"/>
  </r>
  <r>
    <x v="0"/>
    <x v="0"/>
    <s v="Juill. 2016"/>
    <n v="696506.17"/>
    <n v="259592.93"/>
    <n v="15322"/>
    <n v="2307.77"/>
    <n v="1969.26"/>
    <x v="1"/>
    <s v="Juil"/>
    <x v="4"/>
  </r>
  <r>
    <x v="0"/>
    <x v="0"/>
    <s v="Août 2016"/>
    <n v="639549.76"/>
    <n v="252504.9"/>
    <n v="16603"/>
    <n v="2402.23"/>
    <n v="1954.5"/>
    <x v="1"/>
    <s v="Août"/>
    <x v="5"/>
  </r>
  <r>
    <x v="0"/>
    <x v="0"/>
    <s v="Sept. 2016"/>
    <n v="650012.51"/>
    <n v="248011.91"/>
    <n v="15022"/>
    <n v="2216.69"/>
    <n v="1846.89"/>
    <x v="1"/>
    <s v="Sept"/>
    <x v="6"/>
  </r>
  <r>
    <x v="0"/>
    <x v="0"/>
    <s v="Oct. 2016"/>
    <n v="624539.17000000004"/>
    <n v="244830.23"/>
    <n v="17085"/>
    <n v="2061.58"/>
    <n v="1829.74"/>
    <x v="1"/>
    <s v="Oct."/>
    <x v="7"/>
  </r>
  <r>
    <x v="0"/>
    <x v="0"/>
    <s v="Nov. 2016"/>
    <n v="712595.19"/>
    <n v="276124.96999999997"/>
    <n v="17857"/>
    <n v="2342.2399999999998"/>
    <n v="2064.2199999999998"/>
    <x v="1"/>
    <s v="Nov."/>
    <x v="8"/>
  </r>
  <r>
    <x v="0"/>
    <x v="0"/>
    <s v="Déc. 2016"/>
    <n v="854311.8"/>
    <n v="321729.77"/>
    <n v="22764"/>
    <n v="3232.25"/>
    <n v="3271.25"/>
    <x v="1"/>
    <s v="Déc."/>
    <x v="9"/>
  </r>
  <r>
    <x v="0"/>
    <x v="0"/>
    <s v="Janv. 2017"/>
    <n v="794594.7"/>
    <n v="305663.84999999998"/>
    <n v="19060"/>
    <n v="2345.96"/>
    <n v="2283.7800000000002"/>
    <x v="2"/>
    <s v="Janv"/>
    <x v="10"/>
  </r>
  <r>
    <x v="0"/>
    <x v="0"/>
    <s v="Fév. 2017"/>
    <n v="337240.03"/>
    <n v="134161.78"/>
    <n v="6812"/>
    <n v="1021.9"/>
    <n v="841.18"/>
    <x v="2"/>
    <s v="Fév."/>
    <x v="11"/>
  </r>
  <r>
    <x v="0"/>
    <x v="1"/>
    <s v="Mars 2015"/>
    <n v="322487.40999999997"/>
    <n v="136008.01999999999"/>
    <n v="6490"/>
    <n v="1044.04"/>
    <n v="590.9"/>
    <x v="0"/>
    <s v="Mars"/>
    <x v="0"/>
  </r>
  <r>
    <x v="0"/>
    <x v="1"/>
    <s v="Avr. 2015"/>
    <n v="286868.19"/>
    <n v="111183.41"/>
    <n v="6838"/>
    <n v="1031.8399999999999"/>
    <n v="553.57000000000005"/>
    <x v="0"/>
    <s v="Avr."/>
    <x v="1"/>
  </r>
  <r>
    <x v="0"/>
    <x v="1"/>
    <s v="Mai 2015"/>
    <n v="303455.78999999998"/>
    <n v="121207.44"/>
    <n v="6101"/>
    <n v="988.48"/>
    <n v="602.73"/>
    <x v="0"/>
    <s v="Mai "/>
    <x v="2"/>
  </r>
  <r>
    <x v="0"/>
    <x v="1"/>
    <s v="Juin 2015"/>
    <n v="251315.61"/>
    <n v="93094.88"/>
    <n v="6472"/>
    <n v="957.07"/>
    <n v="554.67999999999995"/>
    <x v="0"/>
    <s v="Juin"/>
    <x v="3"/>
  </r>
  <r>
    <x v="0"/>
    <x v="1"/>
    <s v="Juill. 2015"/>
    <n v="505707.8"/>
    <n v="172902.3"/>
    <n v="11718"/>
    <n v="1959.69"/>
    <n v="1307.69"/>
    <x v="0"/>
    <s v="Juil"/>
    <x v="4"/>
  </r>
  <r>
    <x v="0"/>
    <x v="1"/>
    <s v="Août 2015"/>
    <n v="455483.52"/>
    <n v="173906.34"/>
    <n v="10235"/>
    <n v="1780.93"/>
    <n v="1071.69"/>
    <x v="0"/>
    <s v="Août"/>
    <x v="5"/>
  </r>
  <r>
    <x v="0"/>
    <x v="1"/>
    <s v="Sept. 2015"/>
    <n v="409567.5"/>
    <n v="154163.75"/>
    <n v="9045"/>
    <n v="1532.65"/>
    <n v="1114.53"/>
    <x v="0"/>
    <s v="Sept"/>
    <x v="6"/>
  </r>
  <r>
    <x v="0"/>
    <x v="1"/>
    <s v="Oct. 2015"/>
    <n v="417942.98"/>
    <n v="158804.60999999999"/>
    <n v="8938"/>
    <n v="1426.1"/>
    <n v="914.85"/>
    <x v="0"/>
    <s v="Oct."/>
    <x v="7"/>
  </r>
  <r>
    <x v="0"/>
    <x v="1"/>
    <s v="Nov. 2015"/>
    <n v="344377.69"/>
    <n v="135953.95000000001"/>
    <n v="8924"/>
    <n v="1261.8399999999999"/>
    <n v="1071.42"/>
    <x v="0"/>
    <s v="Nov."/>
    <x v="8"/>
  </r>
  <r>
    <x v="0"/>
    <x v="1"/>
    <s v="Déc. 2015"/>
    <n v="552226.06999999995"/>
    <n v="204505.48"/>
    <n v="11877"/>
    <n v="1989.5"/>
    <n v="2152.08"/>
    <x v="0"/>
    <s v="Déc."/>
    <x v="9"/>
  </r>
  <r>
    <x v="0"/>
    <x v="1"/>
    <s v="Janv. 2016"/>
    <n v="599284.29"/>
    <n v="183259.02"/>
    <n v="13149"/>
    <n v="2034.7"/>
    <n v="1621.99"/>
    <x v="1"/>
    <s v="Janv"/>
    <x v="10"/>
  </r>
  <r>
    <x v="0"/>
    <x v="1"/>
    <s v="Fév. 2016"/>
    <n v="352035.08"/>
    <n v="130825.67"/>
    <n v="8514"/>
    <n v="1305.05"/>
    <n v="1041.57"/>
    <x v="1"/>
    <s v="Fév."/>
    <x v="11"/>
  </r>
  <r>
    <x v="0"/>
    <x v="1"/>
    <s v="Mars 2016"/>
    <n v="303144.34999999998"/>
    <n v="110413.3"/>
    <n v="7777"/>
    <n v="1220.95"/>
    <n v="932.37"/>
    <x v="1"/>
    <s v="Mars"/>
    <x v="0"/>
  </r>
  <r>
    <x v="0"/>
    <x v="1"/>
    <s v="Avr. 2016"/>
    <n v="394952.72"/>
    <n v="151409.37"/>
    <n v="9206"/>
    <n v="1325.67"/>
    <n v="1214.26"/>
    <x v="1"/>
    <s v="Avr."/>
    <x v="1"/>
  </r>
  <r>
    <x v="0"/>
    <x v="1"/>
    <s v="Mai 2016"/>
    <n v="274099.61"/>
    <n v="104664.33"/>
    <n v="5143"/>
    <n v="880.44"/>
    <n v="533.51"/>
    <x v="1"/>
    <s v="Mai "/>
    <x v="2"/>
  </r>
  <r>
    <x v="0"/>
    <x v="1"/>
    <s v="Juin 2016"/>
    <n v="348629.63"/>
    <n v="120328.7"/>
    <n v="7031"/>
    <n v="1231.27"/>
    <n v="741.29"/>
    <x v="1"/>
    <s v="Juin"/>
    <x v="3"/>
  </r>
  <r>
    <x v="0"/>
    <x v="1"/>
    <s v="Juill. 2016"/>
    <n v="490197.16"/>
    <n v="169988.11"/>
    <n v="10091"/>
    <n v="1740.17"/>
    <n v="1331.78"/>
    <x v="1"/>
    <s v="Juil"/>
    <x v="4"/>
  </r>
  <r>
    <x v="0"/>
    <x v="1"/>
    <s v="Août 2016"/>
    <n v="447023.6"/>
    <n v="164837.79"/>
    <n v="9608"/>
    <n v="1582.97"/>
    <n v="1343.33"/>
    <x v="1"/>
    <s v="Août"/>
    <x v="5"/>
  </r>
  <r>
    <x v="0"/>
    <x v="1"/>
    <s v="Sept. 2016"/>
    <n v="437125.31"/>
    <n v="160804.03"/>
    <n v="8337"/>
    <n v="1502.09"/>
    <n v="1251.79"/>
    <x v="1"/>
    <s v="Sept"/>
    <x v="6"/>
  </r>
  <r>
    <x v="0"/>
    <x v="1"/>
    <s v="Oct. 2016"/>
    <n v="453964.17"/>
    <n v="169253.12"/>
    <n v="8210"/>
    <n v="1488.69"/>
    <n v="942.93"/>
    <x v="1"/>
    <s v="Oct."/>
    <x v="7"/>
  </r>
  <r>
    <x v="0"/>
    <x v="1"/>
    <s v="Nov. 2016"/>
    <n v="441444.96"/>
    <n v="158128.85"/>
    <n v="9365"/>
    <n v="1626.18"/>
    <n v="1267.76"/>
    <x v="1"/>
    <s v="Nov."/>
    <x v="8"/>
  </r>
  <r>
    <x v="0"/>
    <x v="1"/>
    <s v="Déc. 2016"/>
    <n v="582276.01"/>
    <n v="205704.24"/>
    <n v="12433"/>
    <n v="2306.5300000000002"/>
    <n v="2049.2800000000002"/>
    <x v="1"/>
    <s v="Déc."/>
    <x v="9"/>
  </r>
  <r>
    <x v="0"/>
    <x v="1"/>
    <s v="Janv. 2017"/>
    <n v="593419.28"/>
    <n v="192450.83"/>
    <n v="11380"/>
    <n v="1951.02"/>
    <n v="1394.83"/>
    <x v="2"/>
    <s v="Janv"/>
    <x v="10"/>
  </r>
  <r>
    <x v="0"/>
    <x v="1"/>
    <s v="Fév. 2017"/>
    <n v="247331.37"/>
    <n v="86241.02"/>
    <n v="4529"/>
    <n v="791.73"/>
    <n v="490.22"/>
    <x v="2"/>
    <s v="Fév."/>
    <x v="11"/>
  </r>
  <r>
    <x v="0"/>
    <x v="2"/>
    <s v="Mars 2015"/>
    <n v="419477.94"/>
    <n v="169720.07"/>
    <n v="10474"/>
    <n v="1241.47"/>
    <n v="816.55"/>
    <x v="0"/>
    <s v="Mars"/>
    <x v="0"/>
  </r>
  <r>
    <x v="0"/>
    <x v="2"/>
    <s v="Avr. 2015"/>
    <n v="401695.95"/>
    <n v="148874.46"/>
    <n v="10699"/>
    <n v="1452.16"/>
    <n v="922.21"/>
    <x v="0"/>
    <s v="Avr."/>
    <x v="1"/>
  </r>
  <r>
    <x v="0"/>
    <x v="2"/>
    <s v="Mai 2015"/>
    <n v="409600.79"/>
    <n v="162163.06"/>
    <n v="11421"/>
    <n v="1349.34"/>
    <n v="894.6"/>
    <x v="0"/>
    <s v="Mai "/>
    <x v="2"/>
  </r>
  <r>
    <x v="0"/>
    <x v="2"/>
    <s v="Juin 2015"/>
    <n v="470777.46"/>
    <n v="164556.47"/>
    <n v="10084"/>
    <n v="1525.98"/>
    <n v="773.74"/>
    <x v="0"/>
    <s v="Juin"/>
    <x v="3"/>
  </r>
  <r>
    <x v="0"/>
    <x v="2"/>
    <s v="Juill. 2015"/>
    <n v="822398.06"/>
    <n v="281479.53999999998"/>
    <n v="18678"/>
    <n v="2922.46"/>
    <n v="1779.35"/>
    <x v="0"/>
    <s v="Juil"/>
    <x v="4"/>
  </r>
  <r>
    <x v="0"/>
    <x v="2"/>
    <s v="Août 2015"/>
    <n v="715252.97"/>
    <n v="265996.90000000002"/>
    <n v="18838"/>
    <n v="2814.63"/>
    <n v="1610.21"/>
    <x v="0"/>
    <s v="Août"/>
    <x v="5"/>
  </r>
  <r>
    <x v="0"/>
    <x v="2"/>
    <s v="Sept. 2015"/>
    <n v="626198.72"/>
    <n v="239539.42"/>
    <n v="15957"/>
    <n v="2262.37"/>
    <n v="1355.88"/>
    <x v="0"/>
    <s v="Sept"/>
    <x v="6"/>
  </r>
  <r>
    <x v="0"/>
    <x v="2"/>
    <s v="Oct. 2015"/>
    <n v="687486.28"/>
    <n v="258928.34"/>
    <n v="17319"/>
    <n v="2502.4499999999998"/>
    <n v="1230.0999999999999"/>
    <x v="0"/>
    <s v="Oct."/>
    <x v="7"/>
  </r>
  <r>
    <x v="0"/>
    <x v="2"/>
    <s v="Nov. 2015"/>
    <n v="597732.43000000005"/>
    <n v="229975.7"/>
    <n v="15473"/>
    <n v="2177.5300000000002"/>
    <n v="1422.05"/>
    <x v="0"/>
    <s v="Nov."/>
    <x v="8"/>
  </r>
  <r>
    <x v="0"/>
    <x v="2"/>
    <s v="Déc. 2015"/>
    <n v="720728.21"/>
    <n v="268926.64"/>
    <n v="18774"/>
    <n v="2770.98"/>
    <n v="2722.74"/>
    <x v="0"/>
    <s v="Déc."/>
    <x v="9"/>
  </r>
  <r>
    <x v="0"/>
    <x v="2"/>
    <s v="Janv. 2016"/>
    <n v="883795.15"/>
    <n v="301699.65999999997"/>
    <n v="22078"/>
    <n v="2933.75"/>
    <n v="2177.1"/>
    <x v="1"/>
    <s v="Janv"/>
    <x v="10"/>
  </r>
  <r>
    <x v="0"/>
    <x v="2"/>
    <s v="Fév. 2016"/>
    <n v="544039.79"/>
    <n v="208030.83"/>
    <n v="14741"/>
    <n v="1948.2"/>
    <n v="1233.6600000000001"/>
    <x v="1"/>
    <s v="Fév."/>
    <x v="11"/>
  </r>
  <r>
    <x v="0"/>
    <x v="2"/>
    <s v="Mars 2016"/>
    <n v="448692.39"/>
    <n v="176608.54"/>
    <n v="11364"/>
    <n v="1440.9"/>
    <n v="1024.99"/>
    <x v="1"/>
    <s v="Mars"/>
    <x v="0"/>
  </r>
  <r>
    <x v="0"/>
    <x v="2"/>
    <s v="Avr. 2016"/>
    <n v="1467699.77"/>
    <n v="451058.78"/>
    <n v="30831"/>
    <n v="4741.6000000000004"/>
    <n v="4548.46"/>
    <x v="1"/>
    <s v="Avr."/>
    <x v="1"/>
  </r>
  <r>
    <x v="0"/>
    <x v="2"/>
    <s v="Mai 2016"/>
    <n v="478900.6"/>
    <n v="166035.04"/>
    <n v="14048"/>
    <n v="1601.28"/>
    <n v="1641.68"/>
    <x v="1"/>
    <s v="Mai "/>
    <x v="2"/>
  </r>
  <r>
    <x v="0"/>
    <x v="2"/>
    <s v="Juin 2016"/>
    <n v="419793.91"/>
    <n v="160387.38"/>
    <n v="11134"/>
    <n v="1305.22"/>
    <n v="889.1"/>
    <x v="1"/>
    <s v="Juin"/>
    <x v="3"/>
  </r>
  <r>
    <x v="0"/>
    <x v="2"/>
    <s v="Juill. 2016"/>
    <n v="729893.5"/>
    <n v="256564.17"/>
    <n v="16898"/>
    <n v="2555.0300000000002"/>
    <n v="1454.25"/>
    <x v="1"/>
    <s v="Juil"/>
    <x v="4"/>
  </r>
  <r>
    <x v="0"/>
    <x v="2"/>
    <s v="Août 2016"/>
    <n v="643951.71"/>
    <n v="239880.5"/>
    <n v="17254"/>
    <n v="2724.6"/>
    <n v="1605.13"/>
    <x v="1"/>
    <s v="Août"/>
    <x v="5"/>
  </r>
  <r>
    <x v="0"/>
    <x v="2"/>
    <s v="Sept. 2016"/>
    <n v="710660.53"/>
    <n v="251811.01"/>
    <n v="15383"/>
    <n v="2387.4299999999998"/>
    <n v="1792.2"/>
    <x v="1"/>
    <s v="Sept"/>
    <x v="6"/>
  </r>
  <r>
    <x v="0"/>
    <x v="2"/>
    <s v="Oct. 2016"/>
    <n v="705025.72"/>
    <n v="262040.95999999999"/>
    <n v="16645"/>
    <n v="2374.36"/>
    <n v="1540.72"/>
    <x v="1"/>
    <s v="Oct."/>
    <x v="7"/>
  </r>
  <r>
    <x v="0"/>
    <x v="2"/>
    <s v="Nov. 2016"/>
    <n v="757059.08"/>
    <n v="271328.05"/>
    <n v="18965"/>
    <n v="2585.46"/>
    <n v="2259.15"/>
    <x v="1"/>
    <s v="Nov."/>
    <x v="8"/>
  </r>
  <r>
    <x v="0"/>
    <x v="2"/>
    <s v="Déc. 2016"/>
    <n v="770015.91"/>
    <n v="274200.90000000002"/>
    <n v="20568"/>
    <n v="3054.92"/>
    <n v="3443.66"/>
    <x v="1"/>
    <s v="Déc."/>
    <x v="9"/>
  </r>
  <r>
    <x v="0"/>
    <x v="2"/>
    <s v="Janv. 2017"/>
    <n v="814261.73"/>
    <n v="278056.15000000002"/>
    <n v="20186"/>
    <n v="2646.88"/>
    <n v="2155.66"/>
    <x v="2"/>
    <s v="Janv"/>
    <x v="10"/>
  </r>
  <r>
    <x v="0"/>
    <x v="2"/>
    <s v="Fév. 2017"/>
    <n v="316001.49"/>
    <n v="110824.65"/>
    <n v="8221"/>
    <n v="1135.8900000000001"/>
    <n v="1157.1600000000001"/>
    <x v="2"/>
    <s v="Fév."/>
    <x v="11"/>
  </r>
  <r>
    <x v="0"/>
    <x v="3"/>
    <s v="Mars 2015"/>
    <n v="384726.22"/>
    <n v="153690.75"/>
    <n v="10767"/>
    <n v="1174.3599999999999"/>
    <n v="945.51"/>
    <x v="0"/>
    <s v="Mars"/>
    <x v="0"/>
  </r>
  <r>
    <x v="0"/>
    <x v="3"/>
    <s v="Avr. 2015"/>
    <n v="358079.73"/>
    <n v="140014.78"/>
    <n v="9967"/>
    <n v="1247.05"/>
    <n v="809.75"/>
    <x v="0"/>
    <s v="Avr."/>
    <x v="1"/>
  </r>
  <r>
    <x v="0"/>
    <x v="3"/>
    <s v="Mai 2015"/>
    <n v="379435.34"/>
    <n v="154369.84"/>
    <n v="10370"/>
    <n v="1251.24"/>
    <n v="828.92"/>
    <x v="0"/>
    <s v="Mai "/>
    <x v="2"/>
  </r>
  <r>
    <x v="0"/>
    <x v="3"/>
    <s v="Juin 2015"/>
    <n v="343649.49"/>
    <n v="133048.14000000001"/>
    <n v="8996"/>
    <n v="1108.28"/>
    <n v="750.8"/>
    <x v="0"/>
    <s v="Juin"/>
    <x v="3"/>
  </r>
  <r>
    <x v="0"/>
    <x v="3"/>
    <s v="Juill. 2015"/>
    <n v="675282.38"/>
    <n v="245129.28"/>
    <n v="16050"/>
    <n v="2156.98"/>
    <n v="1438.41"/>
    <x v="0"/>
    <s v="Juil"/>
    <x v="4"/>
  </r>
  <r>
    <x v="0"/>
    <x v="3"/>
    <s v="Août 2015"/>
    <n v="710261.56"/>
    <n v="272882.14"/>
    <n v="18538"/>
    <n v="2750.57"/>
    <n v="1698.21"/>
    <x v="0"/>
    <s v="Août"/>
    <x v="5"/>
  </r>
  <r>
    <x v="0"/>
    <x v="3"/>
    <s v="Sept. 2015"/>
    <n v="576848.66"/>
    <n v="226707.32"/>
    <n v="15735"/>
    <n v="2102.9499999999998"/>
    <n v="1434.6"/>
    <x v="0"/>
    <s v="Sept"/>
    <x v="6"/>
  </r>
  <r>
    <x v="0"/>
    <x v="3"/>
    <s v="Oct. 2015"/>
    <n v="557095.57999999996"/>
    <n v="215690.5"/>
    <n v="14447"/>
    <n v="1843.57"/>
    <n v="1136.69"/>
    <x v="0"/>
    <s v="Oct."/>
    <x v="7"/>
  </r>
  <r>
    <x v="0"/>
    <x v="3"/>
    <s v="Nov. 2015"/>
    <n v="474206.35"/>
    <n v="189351.03"/>
    <n v="12740"/>
    <n v="1567.14"/>
    <n v="1176.2"/>
    <x v="0"/>
    <s v="Nov."/>
    <x v="8"/>
  </r>
  <r>
    <x v="0"/>
    <x v="3"/>
    <s v="Déc. 2015"/>
    <n v="647436.13"/>
    <n v="252656.13"/>
    <n v="17907"/>
    <n v="2318.27"/>
    <n v="2241.4699999999998"/>
    <x v="0"/>
    <s v="Déc."/>
    <x v="9"/>
  </r>
  <r>
    <x v="0"/>
    <x v="3"/>
    <s v="Janv. 2016"/>
    <n v="744348.07"/>
    <n v="267813.90000000002"/>
    <n v="22071"/>
    <n v="2371.14"/>
    <n v="1995.86"/>
    <x v="1"/>
    <s v="Janv"/>
    <x v="10"/>
  </r>
  <r>
    <x v="0"/>
    <x v="3"/>
    <s v="Fév. 2016"/>
    <n v="457958.35"/>
    <n v="177432.42"/>
    <n v="13724"/>
    <n v="1504.18"/>
    <n v="1236.79"/>
    <x v="1"/>
    <s v="Fév."/>
    <x v="11"/>
  </r>
  <r>
    <x v="0"/>
    <x v="3"/>
    <s v="Mars 2016"/>
    <n v="386926.01"/>
    <n v="153724.07"/>
    <n v="10771"/>
    <n v="1220.21"/>
    <n v="924.86"/>
    <x v="1"/>
    <s v="Mars"/>
    <x v="0"/>
  </r>
  <r>
    <x v="0"/>
    <x v="3"/>
    <s v="Avr. 2016"/>
    <n v="577298.18999999994"/>
    <n v="215338.59"/>
    <n v="18012"/>
    <n v="1811.33"/>
    <n v="1666.44"/>
    <x v="1"/>
    <s v="Avr."/>
    <x v="1"/>
  </r>
  <r>
    <x v="0"/>
    <x v="3"/>
    <s v="Mai 2016"/>
    <n v="343418.19"/>
    <n v="132449.01999999999"/>
    <n v="9240"/>
    <n v="1106.9100000000001"/>
    <n v="742.12"/>
    <x v="1"/>
    <s v="Mai "/>
    <x v="2"/>
  </r>
  <r>
    <x v="0"/>
    <x v="3"/>
    <s v="Juin 2016"/>
    <n v="407306.98"/>
    <n v="146310.45000000001"/>
    <n v="10612"/>
    <n v="1300.42"/>
    <n v="857.17"/>
    <x v="1"/>
    <s v="Juin"/>
    <x v="3"/>
  </r>
  <r>
    <x v="0"/>
    <x v="3"/>
    <s v="Juill. 2016"/>
    <n v="634316.84"/>
    <n v="225563.24"/>
    <n v="14445"/>
    <n v="2035.73"/>
    <n v="1362.81"/>
    <x v="1"/>
    <s v="Juil"/>
    <x v="4"/>
  </r>
  <r>
    <x v="0"/>
    <x v="3"/>
    <s v="Août 2016"/>
    <n v="603774.14"/>
    <n v="228616.4"/>
    <n v="16284"/>
    <n v="2426.42"/>
    <n v="1737.43"/>
    <x v="1"/>
    <s v="Août"/>
    <x v="5"/>
  </r>
  <r>
    <x v="0"/>
    <x v="3"/>
    <s v="Sept. 2016"/>
    <n v="566124.18999999994"/>
    <n v="205341.14"/>
    <n v="14342"/>
    <n v="2011.32"/>
    <n v="1515.5"/>
    <x v="1"/>
    <s v="Sept"/>
    <x v="6"/>
  </r>
  <r>
    <x v="0"/>
    <x v="3"/>
    <s v="Oct. 2016"/>
    <n v="600332.84"/>
    <n v="226391.78"/>
    <n v="14612"/>
    <n v="2079.94"/>
    <n v="1274.01"/>
    <x v="1"/>
    <s v="Oct."/>
    <x v="7"/>
  </r>
  <r>
    <x v="0"/>
    <x v="3"/>
    <s v="Nov. 2016"/>
    <n v="533498.97"/>
    <n v="196078.12"/>
    <n v="14975"/>
    <n v="1866.59"/>
    <n v="1713.08"/>
    <x v="1"/>
    <s v="Nov."/>
    <x v="8"/>
  </r>
  <r>
    <x v="0"/>
    <x v="3"/>
    <s v="Déc. 2016"/>
    <n v="651902.56999999995"/>
    <n v="239834.15"/>
    <n v="16718"/>
    <n v="2201.5300000000002"/>
    <n v="2542.98"/>
    <x v="1"/>
    <s v="Déc."/>
    <x v="9"/>
  </r>
  <r>
    <x v="0"/>
    <x v="3"/>
    <s v="Janv. 2017"/>
    <n v="586172.43000000005"/>
    <n v="203589"/>
    <n v="14101"/>
    <n v="1805.86"/>
    <n v="1726.1"/>
    <x v="2"/>
    <s v="Janv"/>
    <x v="10"/>
  </r>
  <r>
    <x v="0"/>
    <x v="3"/>
    <s v="Fév. 2017"/>
    <n v="249637.74"/>
    <n v="90042.39"/>
    <n v="4789"/>
    <n v="789.28"/>
    <n v="577.38"/>
    <x v="2"/>
    <s v="Fév."/>
    <x v="11"/>
  </r>
  <r>
    <x v="0"/>
    <x v="4"/>
    <s v="Mars 2015"/>
    <n v="273710.40000000002"/>
    <n v="108757.56"/>
    <n v="5434"/>
    <n v="932.23"/>
    <n v="492.56"/>
    <x v="0"/>
    <s v="Mars"/>
    <x v="0"/>
  </r>
  <r>
    <x v="0"/>
    <x v="4"/>
    <s v="Avr. 2015"/>
    <n v="273598.65999999997"/>
    <n v="113092.2"/>
    <n v="5366"/>
    <n v="905.42"/>
    <n v="481.71"/>
    <x v="0"/>
    <s v="Avr."/>
    <x v="1"/>
  </r>
  <r>
    <x v="0"/>
    <x v="4"/>
    <s v="Mai 2015"/>
    <n v="239198.22"/>
    <n v="94247.64"/>
    <n v="4692"/>
    <n v="792.33"/>
    <n v="402.91"/>
    <x v="0"/>
    <s v="Mai "/>
    <x v="2"/>
  </r>
  <r>
    <x v="0"/>
    <x v="4"/>
    <s v="Juin 2015"/>
    <n v="274285.14"/>
    <n v="105280.94"/>
    <n v="4877"/>
    <n v="869.48"/>
    <n v="460.49"/>
    <x v="0"/>
    <s v="Juin"/>
    <x v="3"/>
  </r>
  <r>
    <x v="0"/>
    <x v="4"/>
    <s v="Juill. 2015"/>
    <n v="444391.21"/>
    <n v="154960.66"/>
    <n v="8313"/>
    <n v="1471.39"/>
    <n v="1022.5"/>
    <x v="0"/>
    <s v="Juil"/>
    <x v="4"/>
  </r>
  <r>
    <x v="0"/>
    <x v="4"/>
    <s v="Août 2015"/>
    <n v="456628.5"/>
    <n v="176736.56"/>
    <n v="8881"/>
    <n v="1652.43"/>
    <n v="815.14"/>
    <x v="0"/>
    <s v="Août"/>
    <x v="5"/>
  </r>
  <r>
    <x v="0"/>
    <x v="4"/>
    <s v="Sept. 2015"/>
    <n v="380817.29"/>
    <n v="147490.71"/>
    <n v="7448"/>
    <n v="1311.28"/>
    <n v="846.9"/>
    <x v="0"/>
    <s v="Sept"/>
    <x v="6"/>
  </r>
  <r>
    <x v="0"/>
    <x v="4"/>
    <s v="Oct. 2015"/>
    <n v="394081.95"/>
    <n v="158675.71"/>
    <n v="7140"/>
    <n v="1272.94"/>
    <n v="710.69"/>
    <x v="0"/>
    <s v="Oct."/>
    <x v="7"/>
  </r>
  <r>
    <x v="0"/>
    <x v="4"/>
    <s v="Nov. 2015"/>
    <n v="326781.13"/>
    <n v="128424.17"/>
    <n v="7206"/>
    <n v="1123.56"/>
    <n v="797.12"/>
    <x v="0"/>
    <s v="Nov."/>
    <x v="8"/>
  </r>
  <r>
    <x v="0"/>
    <x v="4"/>
    <s v="Déc. 2015"/>
    <n v="459482.57"/>
    <n v="175663.27"/>
    <n v="8944"/>
    <n v="1576.82"/>
    <n v="1380.93"/>
    <x v="0"/>
    <s v="Déc."/>
    <x v="9"/>
  </r>
  <r>
    <x v="0"/>
    <x v="4"/>
    <s v="Janv. 2016"/>
    <n v="513728.82"/>
    <n v="175306.05"/>
    <n v="10598"/>
    <n v="1630.15"/>
    <n v="1321.5"/>
    <x v="1"/>
    <s v="Janv"/>
    <x v="10"/>
  </r>
  <r>
    <x v="0"/>
    <x v="4"/>
    <s v="Fév. 2016"/>
    <n v="350289.01"/>
    <n v="134440.95000000001"/>
    <n v="7294"/>
    <n v="1149.8800000000001"/>
    <n v="749.74"/>
    <x v="1"/>
    <s v="Fév."/>
    <x v="11"/>
  </r>
  <r>
    <x v="0"/>
    <x v="4"/>
    <s v="Mars 2016"/>
    <n v="250527.14"/>
    <n v="96030.11"/>
    <n v="6199"/>
    <n v="986.29"/>
    <n v="537.4"/>
    <x v="1"/>
    <s v="Mars"/>
    <x v="0"/>
  </r>
  <r>
    <x v="0"/>
    <x v="4"/>
    <s v="Avr. 2016"/>
    <n v="503201.7"/>
    <n v="173067.06"/>
    <n v="11699"/>
    <n v="1612.93"/>
    <n v="1477.35"/>
    <x v="1"/>
    <s v="Avr."/>
    <x v="1"/>
  </r>
  <r>
    <x v="0"/>
    <x v="4"/>
    <s v="Mai 2016"/>
    <n v="264723.12"/>
    <n v="102415.81"/>
    <n v="5232"/>
    <n v="767.21"/>
    <n v="460.88"/>
    <x v="1"/>
    <s v="Mai "/>
    <x v="2"/>
  </r>
  <r>
    <x v="0"/>
    <x v="4"/>
    <s v="Juin 2016"/>
    <n v="240280.84"/>
    <n v="90500.9"/>
    <n v="5287"/>
    <n v="779.14"/>
    <n v="504.11"/>
    <x v="1"/>
    <s v="Juin"/>
    <x v="3"/>
  </r>
  <r>
    <x v="0"/>
    <x v="4"/>
    <s v="Juill. 2016"/>
    <n v="460958.55"/>
    <n v="167112.37"/>
    <n v="8475"/>
    <n v="1393.87"/>
    <n v="1001.43"/>
    <x v="1"/>
    <s v="Juil"/>
    <x v="4"/>
  </r>
  <r>
    <x v="0"/>
    <x v="4"/>
    <s v="Août 2016"/>
    <n v="371144.64"/>
    <n v="144605.47"/>
    <n v="8388"/>
    <n v="1442.72"/>
    <n v="935.95"/>
    <x v="1"/>
    <s v="Août"/>
    <x v="5"/>
  </r>
  <r>
    <x v="0"/>
    <x v="4"/>
    <s v="Sept. 2016"/>
    <n v="397772.17"/>
    <n v="150630.1"/>
    <n v="7917"/>
    <n v="1333.25"/>
    <n v="874.1"/>
    <x v="1"/>
    <s v="Sept"/>
    <x v="6"/>
  </r>
  <r>
    <x v="0"/>
    <x v="4"/>
    <s v="Oct. 2016"/>
    <n v="383766.38"/>
    <n v="147999.26999999999"/>
    <n v="7478"/>
    <n v="1177.77"/>
    <n v="758.03"/>
    <x v="1"/>
    <s v="Oct."/>
    <x v="7"/>
  </r>
  <r>
    <x v="0"/>
    <x v="4"/>
    <s v="Nov. 2016"/>
    <n v="395018.57"/>
    <n v="143215.96"/>
    <n v="7867"/>
    <n v="1336.82"/>
    <n v="954.02"/>
    <x v="1"/>
    <s v="Nov."/>
    <x v="8"/>
  </r>
  <r>
    <x v="0"/>
    <x v="4"/>
    <s v="Déc. 2016"/>
    <n v="479593.86"/>
    <n v="177492.3"/>
    <n v="9466"/>
    <n v="1632.56"/>
    <n v="1630.57"/>
    <x v="1"/>
    <s v="Déc."/>
    <x v="9"/>
  </r>
  <r>
    <x v="0"/>
    <x v="4"/>
    <s v="Janv. 2017"/>
    <n v="527227.1"/>
    <n v="196173.46"/>
    <n v="10066"/>
    <n v="1494.28"/>
    <n v="1145.8599999999999"/>
    <x v="2"/>
    <s v="Janv"/>
    <x v="10"/>
  </r>
  <r>
    <x v="0"/>
    <x v="4"/>
    <s v="Fév. 2017"/>
    <n v="180091.78"/>
    <n v="64109.1"/>
    <n v="3773"/>
    <n v="607.64"/>
    <n v="552.22"/>
    <x v="2"/>
    <s v="Fév.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enseigne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5:O11" firstHeaderRow="0" firstDataRow="1" firstDataCol="1" rowPageCount="3" colPageCount="1"/>
  <pivotFields count="15">
    <pivotField axis="axisPage" multipleItemSelectionAllowed="1" showAll="0">
      <items count="22">
        <item m="1" x="4"/>
        <item m="1" x="13"/>
        <item m="1" x="11"/>
        <item m="1" x="3"/>
        <item m="1" x="20"/>
        <item x="0"/>
        <item m="1" x="16"/>
        <item m="1" x="17"/>
        <item m="1" x="1"/>
        <item m="1" x="18"/>
        <item m="1" x="15"/>
        <item m="1" x="12"/>
        <item m="1" x="2"/>
        <item m="1" x="10"/>
        <item m="1" x="7"/>
        <item m="1" x="19"/>
        <item m="1" x="8"/>
        <item m="1" x="6"/>
        <item m="1" x="5"/>
        <item m="1" x="14"/>
        <item m="1" x="9"/>
        <item t="default"/>
      </items>
    </pivotField>
    <pivotField axis="axisRow" showAll="0">
      <items count="328">
        <item m="1" x="308"/>
        <item m="1" x="154"/>
        <item m="1" x="145"/>
        <item m="1" x="287"/>
        <item m="1" x="211"/>
        <item m="1" x="99"/>
        <item m="1" x="62"/>
        <item m="1" x="310"/>
        <item m="1" x="166"/>
        <item m="1" x="221"/>
        <item m="1" x="127"/>
        <item m="1" x="262"/>
        <item m="1" x="302"/>
        <item m="1" x="151"/>
        <item m="1" x="162"/>
        <item m="1" x="110"/>
        <item m="1" x="317"/>
        <item m="1" x="102"/>
        <item m="1" x="279"/>
        <item m="1" x="64"/>
        <item m="1" x="30"/>
        <item m="1" x="121"/>
        <item m="1" x="147"/>
        <item m="1" x="217"/>
        <item m="1" x="83"/>
        <item m="1" x="172"/>
        <item m="1" x="260"/>
        <item m="1" x="113"/>
        <item m="1" x="47"/>
        <item m="1" x="84"/>
        <item m="1" x="128"/>
        <item m="1" x="305"/>
        <item m="1" x="165"/>
        <item m="1" x="273"/>
        <item m="1" x="232"/>
        <item m="1" x="256"/>
        <item m="1" x="53"/>
        <item m="1" x="268"/>
        <item m="1" x="111"/>
        <item m="1" x="270"/>
        <item m="1" x="251"/>
        <item m="1" x="173"/>
        <item m="1" x="185"/>
        <item m="1" x="266"/>
        <item m="1" x="216"/>
        <item m="1" x="112"/>
        <item m="1" x="233"/>
        <item m="1" x="125"/>
        <item m="1" x="236"/>
        <item m="1" x="75"/>
        <item m="1" x="16"/>
        <item m="1" x="58"/>
        <item m="1" x="103"/>
        <item m="1" x="178"/>
        <item m="1" x="43"/>
        <item m="1" x="324"/>
        <item m="1" x="212"/>
        <item m="1" x="160"/>
        <item m="1" x="55"/>
        <item m="1" x="237"/>
        <item m="1" x="249"/>
        <item m="1" x="114"/>
        <item m="1" x="115"/>
        <item m="1" x="116"/>
        <item m="1" x="117"/>
        <item m="1" x="118"/>
        <item m="1" x="119"/>
        <item m="1" x="120"/>
        <item m="1" x="122"/>
        <item m="1" x="123"/>
        <item m="1" x="124"/>
        <item m="1" x="191"/>
        <item m="1" x="192"/>
        <item m="1" x="193"/>
        <item m="1" x="194"/>
        <item m="1" x="196"/>
        <item m="1" x="197"/>
        <item m="1" x="198"/>
        <item m="1" x="200"/>
        <item m="1" x="201"/>
        <item m="1" x="203"/>
        <item m="1" x="281"/>
        <item m="1" x="282"/>
        <item m="1" x="284"/>
        <item m="1" x="285"/>
        <item m="1" x="27"/>
        <item m="1" x="288"/>
        <item m="1" x="56"/>
        <item m="1" x="164"/>
        <item m="1" x="44"/>
        <item m="1" x="35"/>
        <item m="1" x="247"/>
        <item m="1" x="129"/>
        <item m="1" x="81"/>
        <item m="1" x="76"/>
        <item m="1" x="255"/>
        <item m="1" x="322"/>
        <item m="1" x="300"/>
        <item m="1" x="19"/>
        <item m="1" x="265"/>
        <item m="1" x="206"/>
        <item m="1" x="276"/>
        <item m="1" x="63"/>
        <item m="1" x="171"/>
        <item m="1" x="271"/>
        <item m="1" x="159"/>
        <item m="1" x="149"/>
        <item m="1" x="96"/>
        <item m="1" x="169"/>
        <item m="1" x="182"/>
        <item m="1" x="39"/>
        <item m="1" x="186"/>
        <item m="1" x="148"/>
        <item m="1" x="152"/>
        <item m="1" x="68"/>
        <item m="1" x="136"/>
        <item m="1" x="190"/>
        <item m="1" x="315"/>
        <item m="1" x="326"/>
        <item m="1" x="230"/>
        <item m="1" x="91"/>
        <item m="1" x="261"/>
        <item m="1" x="126"/>
        <item m="1" x="15"/>
        <item m="1" x="106"/>
        <item m="1" x="280"/>
        <item m="1" x="222"/>
        <item m="1" x="29"/>
        <item m="1" x="231"/>
        <item m="1" x="46"/>
        <item m="1" x="100"/>
        <item m="1" x="156"/>
        <item m="1" x="314"/>
        <item m="1" x="31"/>
        <item m="1" x="52"/>
        <item m="1" x="21"/>
        <item m="1" x="272"/>
        <item m="1" x="184"/>
        <item m="1" x="139"/>
        <item m="1" x="37"/>
        <item m="1" x="306"/>
        <item m="1" x="202"/>
        <item m="1" x="90"/>
        <item m="1" x="259"/>
        <item m="1" x="289"/>
        <item m="1" x="13"/>
        <item m="1" x="241"/>
        <item m="1" x="267"/>
        <item m="1" x="245"/>
        <item m="1" x="22"/>
        <item m="1" x="316"/>
        <item m="1" x="163"/>
        <item m="1" x="7"/>
        <item m="1" x="40"/>
        <item m="1" x="66"/>
        <item m="1" x="208"/>
        <item m="1" x="293"/>
        <item m="1" x="210"/>
        <item m="1" x="135"/>
        <item m="1" x="36"/>
        <item m="1" x="319"/>
        <item m="1" x="87"/>
        <item m="1" x="97"/>
        <item m="1" x="61"/>
        <item m="1" x="204"/>
        <item m="1" x="292"/>
        <item m="1" x="133"/>
        <item m="1" x="137"/>
        <item m="1" x="150"/>
        <item m="1" x="325"/>
        <item m="1" x="74"/>
        <item m="1" x="290"/>
        <item m="1" x="264"/>
        <item m="1" x="93"/>
        <item m="1" x="175"/>
        <item m="1" x="235"/>
        <item m="1" x="34"/>
        <item m="1" x="321"/>
        <item m="1" x="170"/>
        <item m="1" x="224"/>
        <item m="1" x="5"/>
        <item m="1" x="215"/>
        <item m="1" x="176"/>
        <item m="1" x="9"/>
        <item m="1" x="54"/>
        <item m="1" x="307"/>
        <item m="1" x="312"/>
        <item m="1" x="45"/>
        <item m="1" x="311"/>
        <item m="1" x="246"/>
        <item m="1" x="179"/>
        <item m="1" x="167"/>
        <item m="1" x="297"/>
        <item m="1" x="250"/>
        <item m="1" x="228"/>
        <item m="1" x="253"/>
        <item m="1" x="6"/>
        <item m="1" x="301"/>
        <item m="1" x="238"/>
        <item m="1" x="8"/>
        <item m="1" x="209"/>
        <item m="1" x="181"/>
        <item m="1" x="229"/>
        <item m="1" x="219"/>
        <item m="1" x="155"/>
        <item m="1" x="32"/>
        <item m="1" x="49"/>
        <item m="1" x="161"/>
        <item m="1" x="26"/>
        <item m="1" x="257"/>
        <item m="1" x="132"/>
        <item m="1" x="10"/>
        <item m="1" x="12"/>
        <item m="1" x="243"/>
        <item m="1" x="95"/>
        <item m="1" x="303"/>
        <item m="1" x="189"/>
        <item m="1" x="298"/>
        <item m="1" x="14"/>
        <item m="1" x="258"/>
        <item m="1" x="23"/>
        <item m="1" x="48"/>
        <item m="1" x="143"/>
        <item m="1" x="130"/>
        <item m="1" x="188"/>
        <item m="1" x="80"/>
        <item m="1" x="50"/>
        <item m="1" x="73"/>
        <item m="1" x="108"/>
        <item m="1" x="144"/>
        <item m="1" x="77"/>
        <item m="1" x="28"/>
        <item m="1" x="78"/>
        <item m="1" x="158"/>
        <item m="1" x="38"/>
        <item m="1" x="104"/>
        <item m="1" x="313"/>
        <item m="1" x="134"/>
        <item m="1" x="98"/>
        <item m="1" x="25"/>
        <item m="1" x="72"/>
        <item m="1" x="18"/>
        <item m="1" x="105"/>
        <item m="1" x="263"/>
        <item m="1" x="304"/>
        <item m="1" x="86"/>
        <item m="1" x="131"/>
        <item m="1" x="109"/>
        <item m="1" x="223"/>
        <item m="1" x="168"/>
        <item m="1" x="269"/>
        <item m="1" x="141"/>
        <item m="1" x="199"/>
        <item m="1" x="187"/>
        <item m="1" x="283"/>
        <item m="1" x="240"/>
        <item m="1" x="138"/>
        <item m="1" x="157"/>
        <item m="1" x="153"/>
        <item m="1" x="183"/>
        <item m="1" x="17"/>
        <item m="1" x="278"/>
        <item m="1" x="20"/>
        <item m="1" x="323"/>
        <item m="1" x="85"/>
        <item m="1" x="88"/>
        <item m="1" x="101"/>
        <item m="1" x="92"/>
        <item m="1" x="244"/>
        <item m="1" x="213"/>
        <item m="1" x="320"/>
        <item m="1" x="70"/>
        <item m="1" x="294"/>
        <item m="1" x="309"/>
        <item m="1" x="274"/>
        <item m="1" x="60"/>
        <item m="1" x="140"/>
        <item m="1" x="42"/>
        <item m="1" x="94"/>
        <item m="1" x="67"/>
        <item m="1" x="252"/>
        <item m="1" x="24"/>
        <item m="1" x="299"/>
        <item m="1" x="248"/>
        <item m="1" x="239"/>
        <item m="1" x="82"/>
        <item m="1" x="11"/>
        <item m="1" x="242"/>
        <item m="1" x="291"/>
        <item m="1" x="51"/>
        <item m="1" x="195"/>
        <item m="1" x="71"/>
        <item m="1" x="89"/>
        <item m="1" x="33"/>
        <item m="1" x="205"/>
        <item m="1" x="107"/>
        <item m="1" x="57"/>
        <item m="1" x="59"/>
        <item m="1" x="79"/>
        <item m="1" x="286"/>
        <item m="1" x="234"/>
        <item m="1" x="146"/>
        <item m="1" x="254"/>
        <item m="1" x="318"/>
        <item m="1" x="275"/>
        <item m="1" x="207"/>
        <item m="1" x="174"/>
        <item m="1" x="225"/>
        <item m="1" x="226"/>
        <item m="1" x="295"/>
        <item m="1" x="41"/>
        <item m="1" x="214"/>
        <item m="1" x="220"/>
        <item m="1" x="180"/>
        <item m="1" x="65"/>
        <item m="1" x="277"/>
        <item m="1" x="142"/>
        <item m="1" x="177"/>
        <item m="1" x="218"/>
        <item m="1" x="296"/>
        <item m="1" x="227"/>
        <item m="1" x="69"/>
        <item x="0"/>
        <item x="1"/>
        <item x="2"/>
        <item x="3"/>
        <item x="4"/>
        <item t="default"/>
      </items>
    </pivotField>
    <pivotField showAll="0"/>
    <pivotField dataField="1" showAll="0"/>
    <pivotField dataField="1" showAll="0"/>
    <pivotField dataField="1" showAll="0"/>
    <pivotField showAll="0"/>
    <pivotField showAll="0"/>
    <pivotField axis="axisPage" multipleItemSelectionAllowed="1" showAll="0">
      <items count="4">
        <item h="1" x="0"/>
        <item x="1"/>
        <item h="1" x="2"/>
        <item t="default"/>
      </items>
    </pivotField>
    <pivotField showAll="0"/>
    <pivotField axis="axisPage" showAll="0">
      <items count="13">
        <item x="10"/>
        <item x="11"/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1">
    <field x="1"/>
  </rowFields>
  <rowItems count="6">
    <i>
      <x v="322"/>
    </i>
    <i>
      <x v="323"/>
    </i>
    <i>
      <x v="324"/>
    </i>
    <i>
      <x v="325"/>
    </i>
    <i>
      <x v="326"/>
    </i>
    <i t="grand">
      <x/>
    </i>
  </rowItems>
  <colFields count="1">
    <field x="-2"/>
  </colFields>
  <colItems count="14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</colItems>
  <pageFields count="3">
    <pageField fld="0" hier="-1"/>
    <pageField fld="8" hier="-1"/>
    <pageField fld="10" hier="-1"/>
  </pageFields>
  <dataFields count="14">
    <dataField name="Frequentation" fld="5" baseField="0" baseItem="0" numFmtId="3"/>
    <dataField name="Nb. Bons" fld="11" baseField="0" baseItem="0" numFmtId="3"/>
    <dataField name="Tx. Transfo" fld="12" baseField="0" baseItem="0" numFmtId="10"/>
    <dataField name="PM. HT" fld="13" baseField="0" baseItem="0" numFmtId="166"/>
    <dataField name="CA HT PO " fld="3" baseField="0" baseItem="0" numFmtId="3"/>
    <dataField name="TX. Marge" fld="14" baseField="0" baseItem="0" numFmtId="10"/>
    <dataField name="Marge PO " fld="4" baseField="0" baseItem="0" numFmtId="3"/>
    <dataField name="RG Fréquentation" fld="5" baseField="1" baseItem="289">
      <extLst>
        <ext xmlns:x14="http://schemas.microsoft.com/office/spreadsheetml/2009/9/main" uri="{E15A36E0-9728-4e99-A89B-3F7291B0FE68}">
          <x14:dataField pivotShowAs="rankDescending"/>
        </ext>
      </extLst>
    </dataField>
    <dataField name="RG Nb Bons" fld="11" baseField="1" baseItem="289">
      <extLst>
        <ext xmlns:x14="http://schemas.microsoft.com/office/spreadsheetml/2009/9/main" uri="{E15A36E0-9728-4e99-A89B-3F7291B0FE68}">
          <x14:dataField pivotShowAs="rankDescending"/>
        </ext>
      </extLst>
    </dataField>
    <dataField name="RG Tx Transfo" fld="12" baseField="1" baseItem="289">
      <extLst>
        <ext xmlns:x14="http://schemas.microsoft.com/office/spreadsheetml/2009/9/main" uri="{E15A36E0-9728-4e99-A89B-3F7291B0FE68}">
          <x14:dataField pivotShowAs="rankDescending"/>
        </ext>
      </extLst>
    </dataField>
    <dataField name="RG PM HT" fld="13" baseField="1" baseItem="231">
      <extLst>
        <ext xmlns:x14="http://schemas.microsoft.com/office/spreadsheetml/2009/9/main" uri="{E15A36E0-9728-4e99-A89B-3F7291B0FE68}">
          <x14:dataField pivotShowAs="rankDescending"/>
        </ext>
      </extLst>
    </dataField>
    <dataField name="Rang CA HT PO" fld="3" baseField="1" baseItem="289">
      <extLst>
        <ext xmlns:x14="http://schemas.microsoft.com/office/spreadsheetml/2009/9/main" uri="{E15A36E0-9728-4e99-A89B-3F7291B0FE68}">
          <x14:dataField pivotShowAs="rankDescending"/>
        </ext>
      </extLst>
    </dataField>
    <dataField name="RG TX MARGE" fld="14" baseField="1" baseItem="30">
      <extLst>
        <ext xmlns:x14="http://schemas.microsoft.com/office/spreadsheetml/2009/9/main" uri="{E15A36E0-9728-4e99-A89B-3F7291B0FE68}">
          <x14:dataField pivotShowAs="rankDescending"/>
        </ext>
      </extLst>
    </dataField>
    <dataField name="RG Marge PO" fld="4" baseField="1" baseItem="85">
      <extLst>
        <ext xmlns:x14="http://schemas.microsoft.com/office/spreadsheetml/2009/9/main" uri="{E15A36E0-9728-4e99-A89B-3F7291B0FE68}">
          <x14:dataField pivotShowAs="rankDescending"/>
        </ext>
      </extLst>
    </dataField>
  </dataFields>
  <formats count="18">
    <format dxfId="19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20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21">
      <pivotArea dataOnly="0" fieldPosition="0">
        <references count="1">
          <reference field="1" count="1">
            <x v="107"/>
          </reference>
        </references>
      </pivotArea>
    </format>
    <format dxfId="22">
      <pivotArea dataOnly="0" fieldPosition="0">
        <references count="1">
          <reference field="1" count="1">
            <x v="173"/>
          </reference>
        </references>
      </pivotArea>
    </format>
    <format dxfId="23">
      <pivotArea dataOnly="0" fieldPosition="0">
        <references count="1">
          <reference field="1" count="1">
            <x v="145"/>
          </reference>
        </references>
      </pivotArea>
    </format>
    <format dxfId="24">
      <pivotArea dataOnly="0" fieldPosition="0">
        <references count="1">
          <reference field="1" count="1">
            <x v="121"/>
          </reference>
        </references>
      </pivotArea>
    </format>
    <format dxfId="25">
      <pivotArea dataOnly="0" fieldPosition="0">
        <references count="1">
          <reference field="1" count="1">
            <x v="140"/>
          </reference>
        </references>
      </pivotArea>
    </format>
    <format dxfId="26">
      <pivotArea dataOnly="0" fieldPosition="0">
        <references count="1">
          <reference field="1" count="1">
            <x v="117"/>
          </reference>
        </references>
      </pivotArea>
    </format>
    <format dxfId="27">
      <pivotArea dataOnly="0" fieldPosition="0">
        <references count="1">
          <reference field="1" count="1">
            <x v="166"/>
          </reference>
        </references>
      </pivotArea>
    </format>
    <format dxfId="28">
      <pivotArea dataOnly="0" fieldPosition="0">
        <references count="1">
          <reference field="1" count="1">
            <x v="104"/>
          </reference>
        </references>
      </pivotArea>
    </format>
    <format dxfId="29">
      <pivotArea dataOnly="0" fieldPosition="0">
        <references count="1">
          <reference field="1" count="1">
            <x v="141"/>
          </reference>
        </references>
      </pivotArea>
    </format>
    <format dxfId="30">
      <pivotArea dataOnly="0" fieldPosition="0">
        <references count="1">
          <reference field="1" count="1">
            <x v="164"/>
          </reference>
        </references>
      </pivotArea>
    </format>
    <format dxfId="31">
      <pivotArea dataOnly="0" fieldPosition="0">
        <references count="1">
          <reference field="1" count="1">
            <x v="172"/>
          </reference>
        </references>
      </pivotArea>
    </format>
    <format dxfId="32">
      <pivotArea dataOnly="0" fieldPosition="0">
        <references count="1">
          <reference field="1" count="1">
            <x v="98"/>
          </reference>
        </references>
      </pivotArea>
    </format>
    <format dxfId="33">
      <pivotArea dataOnly="0" fieldPosition="0">
        <references count="1">
          <reference field="1" count="1">
            <x v="133"/>
          </reference>
        </references>
      </pivotArea>
    </format>
    <format dxfId="34">
      <pivotArea outline="0" fieldPosition="0">
        <references count="1">
          <reference field="4294967294" count="1">
            <x v="9"/>
          </reference>
        </references>
      </pivotArea>
    </format>
    <format dxfId="35">
      <pivotArea outline="0" fieldPosition="0">
        <references count="1">
          <reference field="4294967294" count="1">
            <x v="10"/>
          </reference>
        </references>
      </pivotArea>
    </format>
    <format dxfId="18">
      <pivotArea outline="0" fieldPosition="0">
        <references count="1">
          <reference field="4294967294" count="1">
            <x v="1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P48"/>
  <sheetViews>
    <sheetView tabSelected="1" workbookViewId="0">
      <selection activeCell="K44" sqref="K44"/>
    </sheetView>
  </sheetViews>
  <sheetFormatPr defaultRowHeight="12.75" x14ac:dyDescent="0.2"/>
  <cols>
    <col min="1" max="1" width="20.5703125" customWidth="1"/>
    <col min="2" max="6" width="16" customWidth="1"/>
    <col min="7" max="7" width="12.28515625" customWidth="1"/>
    <col min="8" max="8" width="15.28515625" bestFit="1" customWidth="1"/>
  </cols>
  <sheetData>
    <row r="6" spans="1:8" x14ac:dyDescent="0.2">
      <c r="A6" t="s">
        <v>74</v>
      </c>
      <c r="B6" s="20" t="s">
        <v>85</v>
      </c>
      <c r="C6" t="s">
        <v>92</v>
      </c>
    </row>
    <row r="10" spans="1:8" x14ac:dyDescent="0.2">
      <c r="A10" t="str">
        <f>B6</f>
        <v>Magasin 1</v>
      </c>
    </row>
    <row r="11" spans="1:8" x14ac:dyDescent="0.2">
      <c r="B11" t="s">
        <v>57</v>
      </c>
      <c r="C11" t="s">
        <v>75</v>
      </c>
      <c r="D11" t="s">
        <v>76</v>
      </c>
      <c r="E11" t="s">
        <v>78</v>
      </c>
      <c r="F11" t="s">
        <v>77</v>
      </c>
      <c r="G11" t="s">
        <v>79</v>
      </c>
      <c r="H11" t="s">
        <v>80</v>
      </c>
    </row>
    <row r="12" spans="1:8" x14ac:dyDescent="0.2">
      <c r="A12" t="s">
        <v>81</v>
      </c>
      <c r="B12" s="8">
        <f>GETPIVOTDATA("Frequentation",TCD!$A$5,"Magasin",A10)</f>
        <v>173224</v>
      </c>
      <c r="C12" s="8">
        <f>GETPIVOTDATA("Nb. BONS",TCD!$A$5,"Magasin",A10)</f>
        <v>44163.009999999995</v>
      </c>
      <c r="D12" s="19">
        <f>GETPIVOTDATA("TX. Transfo",TCD!$A$5,"Magasin",A10)</f>
        <v>0.25494740913499281</v>
      </c>
      <c r="E12" s="18">
        <f>GETPIVOTDATA("PM. HT",TCD!$A$5,"Magasin",A10)</f>
        <v>154.99433009661254</v>
      </c>
      <c r="F12" s="8">
        <f>GETPIVOTDATA("CA HT PO ",TCD!$A$5,"Magasin",A10)</f>
        <v>6845016.1499999994</v>
      </c>
      <c r="G12" s="19">
        <f>GETPIVOTDATA("TX. Marge",TCD!$A$5,"Magasin",A10)</f>
        <v>0.37605237644326084</v>
      </c>
      <c r="H12" s="8">
        <f>GETPIVOTDATA("Marge PO ",TCD!$A$5,"Magasin",A10)</f>
        <v>2574084.59</v>
      </c>
    </row>
    <row r="13" spans="1:8" x14ac:dyDescent="0.2">
      <c r="A13" t="s">
        <v>82</v>
      </c>
      <c r="B13" s="8">
        <f>GETPIVOTDATA("RG Fréquentation",TCD!$A$5,"Magasin",A10)</f>
        <v>3</v>
      </c>
      <c r="C13" s="8">
        <f>GETPIVOTDATA("RG Nb Bons",TCD!$A$5,"Magasin",A10)</f>
        <v>2</v>
      </c>
      <c r="D13">
        <f>GETPIVOTDATA("RG Tx Transfo",TCD!$A$5,"Magasin",A10)</f>
        <v>3</v>
      </c>
      <c r="E13">
        <f>GETPIVOTDATA("RG PM HT",TCD!$A$5,"Magasin",A10)</f>
        <v>5</v>
      </c>
      <c r="F13">
        <f>GETPIVOTDATA("Rang CA HT PO",TCD!$A$5,"Magasin",A10)</f>
        <v>2</v>
      </c>
      <c r="G13">
        <f>GETPIVOTDATA("Rg TX MARGE",TCD!$A$5,"Magasin",A10)</f>
        <v>1</v>
      </c>
      <c r="H13">
        <f>GETPIVOTDATA("RG Marge PO",TCD!$A$5,"Magasin",A10)</f>
        <v>2</v>
      </c>
    </row>
    <row r="14" spans="1:8" x14ac:dyDescent="0.2">
      <c r="A14" s="22"/>
      <c r="B14" s="22"/>
      <c r="C14" s="22"/>
      <c r="D14" s="22"/>
      <c r="E14" s="22"/>
      <c r="F14" s="22"/>
      <c r="G14" s="22"/>
      <c r="H14" s="22"/>
    </row>
    <row r="17" spans="1:16" x14ac:dyDescent="0.2">
      <c r="A17" s="39" t="s">
        <v>83</v>
      </c>
      <c r="B17" s="23"/>
      <c r="C17" s="23"/>
      <c r="D17" s="23"/>
      <c r="E17" s="23"/>
      <c r="F17" s="23"/>
      <c r="G17" s="23"/>
      <c r="H17" s="24"/>
      <c r="J17" t="s">
        <v>93</v>
      </c>
    </row>
    <row r="18" spans="1:16" x14ac:dyDescent="0.2">
      <c r="A18" s="25" t="s">
        <v>87</v>
      </c>
      <c r="B18" s="26"/>
      <c r="C18" s="26"/>
      <c r="D18" s="26"/>
      <c r="E18" s="26"/>
      <c r="F18" s="26"/>
      <c r="G18" s="26"/>
      <c r="H18" s="27"/>
    </row>
    <row r="19" spans="1:16" x14ac:dyDescent="0.2">
      <c r="A19" s="28"/>
      <c r="B19" s="26" t="s">
        <v>57</v>
      </c>
      <c r="C19" s="26" t="s">
        <v>75</v>
      </c>
      <c r="D19" s="26" t="s">
        <v>76</v>
      </c>
      <c r="E19" s="26" t="s">
        <v>78</v>
      </c>
      <c r="F19" s="26" t="s">
        <v>77</v>
      </c>
      <c r="G19" s="26" t="s">
        <v>79</v>
      </c>
      <c r="H19" s="27" t="s">
        <v>80</v>
      </c>
      <c r="J19" t="s">
        <v>94</v>
      </c>
      <c r="P19" s="21"/>
    </row>
    <row r="20" spans="1:16" x14ac:dyDescent="0.2">
      <c r="A20" s="28" t="s">
        <v>81</v>
      </c>
      <c r="B20" s="29">
        <v>209909</v>
      </c>
      <c r="C20" s="29">
        <v>53262.850000000006</v>
      </c>
      <c r="D20" s="30">
        <v>0.25374257416308976</v>
      </c>
      <c r="E20" s="31">
        <v>160.70353088503524</v>
      </c>
      <c r="F20" s="29">
        <v>8559528.0600000005</v>
      </c>
      <c r="G20" s="30">
        <v>0.35278181213182447</v>
      </c>
      <c r="H20" s="32">
        <v>3019645.8200000003</v>
      </c>
    </row>
    <row r="21" spans="1:16" x14ac:dyDescent="0.2">
      <c r="A21" s="33" t="s">
        <v>82</v>
      </c>
      <c r="B21" s="34">
        <v>1</v>
      </c>
      <c r="C21" s="34">
        <v>1</v>
      </c>
      <c r="D21" s="34">
        <v>4</v>
      </c>
      <c r="E21" s="34">
        <v>3</v>
      </c>
      <c r="F21" s="35">
        <f>IF(F13-1&gt;0,F13-1,F13)</f>
        <v>1</v>
      </c>
      <c r="G21" s="34">
        <v>5</v>
      </c>
      <c r="H21" s="36">
        <v>1</v>
      </c>
      <c r="J21" t="s">
        <v>95</v>
      </c>
    </row>
    <row r="25" spans="1:16" x14ac:dyDescent="0.2">
      <c r="A25" s="39" t="s">
        <v>96</v>
      </c>
      <c r="B25" s="23"/>
      <c r="C25" s="23"/>
      <c r="D25" s="23"/>
      <c r="E25" s="23"/>
      <c r="F25" s="23"/>
      <c r="G25" s="23"/>
      <c r="H25" s="24"/>
    </row>
    <row r="26" spans="1:16" x14ac:dyDescent="0.2">
      <c r="A26" s="25" t="s">
        <v>89</v>
      </c>
      <c r="B26" s="26"/>
      <c r="C26" s="26"/>
      <c r="D26" s="26"/>
      <c r="E26" s="26"/>
      <c r="F26" s="26"/>
      <c r="G26" s="26"/>
      <c r="H26" s="27"/>
    </row>
    <row r="27" spans="1:16" x14ac:dyDescent="0.2">
      <c r="A27" s="28"/>
      <c r="B27" s="26"/>
      <c r="C27" s="26"/>
      <c r="D27" s="26"/>
      <c r="E27" s="26"/>
      <c r="F27" s="26"/>
      <c r="G27" s="26"/>
      <c r="H27" s="27"/>
    </row>
    <row r="28" spans="1:16" x14ac:dyDescent="0.2">
      <c r="A28" s="28"/>
      <c r="B28" s="26" t="s">
        <v>57</v>
      </c>
      <c r="C28" s="26" t="s">
        <v>75</v>
      </c>
      <c r="D28" s="26" t="s">
        <v>76</v>
      </c>
      <c r="E28" s="26" t="s">
        <v>78</v>
      </c>
      <c r="F28" s="26" t="s">
        <v>77</v>
      </c>
      <c r="G28" s="26" t="s">
        <v>79</v>
      </c>
      <c r="H28" s="27" t="s">
        <v>80</v>
      </c>
    </row>
    <row r="29" spans="1:16" x14ac:dyDescent="0.2">
      <c r="A29" s="28" t="s">
        <v>81</v>
      </c>
      <c r="B29" s="29">
        <v>95900</v>
      </c>
      <c r="C29" s="29">
        <v>26447.670000000002</v>
      </c>
      <c r="D29" s="30">
        <v>0.27578383733055267</v>
      </c>
      <c r="E29" s="31">
        <v>174.34446210195455</v>
      </c>
      <c r="F29" s="29">
        <v>4611004.8000000007</v>
      </c>
      <c r="G29" s="30">
        <v>0.3692939877225892</v>
      </c>
      <c r="H29" s="32">
        <v>1702816.35</v>
      </c>
    </row>
    <row r="30" spans="1:16" x14ac:dyDescent="0.2">
      <c r="A30" s="33" t="s">
        <v>82</v>
      </c>
      <c r="B30" s="34">
        <v>5</v>
      </c>
      <c r="C30" s="34">
        <v>5</v>
      </c>
      <c r="D30" s="35">
        <f>IF(D13-1&gt;0,D13-1,D13)</f>
        <v>2</v>
      </c>
      <c r="E30" s="34">
        <v>1</v>
      </c>
      <c r="F30" s="34">
        <v>5</v>
      </c>
      <c r="G30" s="34">
        <v>3</v>
      </c>
      <c r="H30" s="36">
        <v>5</v>
      </c>
    </row>
    <row r="34" spans="1:8" x14ac:dyDescent="0.2">
      <c r="A34" s="39" t="s">
        <v>97</v>
      </c>
      <c r="B34" s="23"/>
      <c r="C34" s="23"/>
      <c r="D34" s="23"/>
      <c r="E34" s="23"/>
      <c r="F34" s="23"/>
      <c r="G34" s="23"/>
      <c r="H34" s="24"/>
    </row>
    <row r="35" spans="1:8" x14ac:dyDescent="0.2">
      <c r="A35" s="25" t="s">
        <v>86</v>
      </c>
      <c r="B35" s="26"/>
      <c r="C35" s="26"/>
      <c r="D35" s="26"/>
      <c r="E35" s="26"/>
      <c r="F35" s="26"/>
      <c r="G35" s="26"/>
      <c r="H35" s="27"/>
    </row>
    <row r="36" spans="1:8" x14ac:dyDescent="0.2">
      <c r="A36" s="28"/>
      <c r="B36" s="26"/>
      <c r="C36" s="26"/>
      <c r="D36" s="26"/>
      <c r="E36" s="26"/>
      <c r="F36" s="26"/>
      <c r="G36" s="26"/>
      <c r="H36" s="27"/>
    </row>
    <row r="37" spans="1:8" x14ac:dyDescent="0.2">
      <c r="A37" s="28"/>
      <c r="B37" s="26" t="s">
        <v>57</v>
      </c>
      <c r="C37" s="26" t="s">
        <v>75</v>
      </c>
      <c r="D37" s="26" t="s">
        <v>76</v>
      </c>
      <c r="E37" s="26" t="s">
        <v>78</v>
      </c>
      <c r="F37" s="26" t="s">
        <v>77</v>
      </c>
      <c r="G37" s="26" t="s">
        <v>79</v>
      </c>
      <c r="H37" s="27" t="s">
        <v>80</v>
      </c>
    </row>
    <row r="38" spans="1:8" x14ac:dyDescent="0.2">
      <c r="A38" s="28" t="s">
        <v>81</v>
      </c>
      <c r="B38" s="29">
        <v>108864</v>
      </c>
      <c r="C38" s="29">
        <v>32516.57</v>
      </c>
      <c r="D38" s="30">
        <v>0.29868983318636094</v>
      </c>
      <c r="E38" s="31">
        <v>157.58663629035905</v>
      </c>
      <c r="F38" s="29">
        <v>5124176.8900000006</v>
      </c>
      <c r="G38" s="30">
        <v>0.35705569289978195</v>
      </c>
      <c r="H38" s="32">
        <v>1829616.53</v>
      </c>
    </row>
    <row r="39" spans="1:8" x14ac:dyDescent="0.2">
      <c r="A39" s="33" t="s">
        <v>82</v>
      </c>
      <c r="B39" s="34">
        <v>4</v>
      </c>
      <c r="C39" s="34">
        <v>4</v>
      </c>
      <c r="D39" s="34">
        <v>1</v>
      </c>
      <c r="E39" s="35">
        <f>IF(E13-1&gt;0,E13-1,E13)</f>
        <v>4</v>
      </c>
      <c r="F39" s="34">
        <v>4</v>
      </c>
      <c r="G39" s="34">
        <v>4</v>
      </c>
      <c r="H39" s="36">
        <v>4</v>
      </c>
    </row>
    <row r="43" spans="1:8" x14ac:dyDescent="0.2">
      <c r="A43" s="39" t="s">
        <v>98</v>
      </c>
      <c r="B43" s="23"/>
      <c r="C43" s="23"/>
      <c r="D43" s="23"/>
      <c r="E43" s="23"/>
      <c r="F43" s="23"/>
      <c r="G43" s="23"/>
      <c r="H43" s="24"/>
    </row>
    <row r="44" spans="1:8" x14ac:dyDescent="0.2">
      <c r="A44" s="25" t="s">
        <v>85</v>
      </c>
      <c r="B44" s="26"/>
      <c r="C44" s="26"/>
      <c r="D44" s="26"/>
      <c r="E44" s="26"/>
      <c r="F44" s="26"/>
      <c r="G44" s="26"/>
      <c r="H44" s="27"/>
    </row>
    <row r="45" spans="1:8" x14ac:dyDescent="0.2">
      <c r="A45" s="28"/>
      <c r="B45" s="26"/>
      <c r="C45" s="26"/>
      <c r="D45" s="26"/>
      <c r="E45" s="26"/>
      <c r="F45" s="26"/>
      <c r="G45" s="26"/>
      <c r="H45" s="27"/>
    </row>
    <row r="46" spans="1:8" x14ac:dyDescent="0.2">
      <c r="A46" s="28"/>
      <c r="B46" s="26" t="s">
        <v>57</v>
      </c>
      <c r="C46" s="26" t="s">
        <v>75</v>
      </c>
      <c r="D46" s="26" t="s">
        <v>76</v>
      </c>
      <c r="E46" s="26" t="s">
        <v>78</v>
      </c>
      <c r="F46" s="26" t="s">
        <v>77</v>
      </c>
      <c r="G46" s="26" t="s">
        <v>79</v>
      </c>
      <c r="H46" s="27" t="s">
        <v>80</v>
      </c>
    </row>
    <row r="47" spans="1:8" x14ac:dyDescent="0.2">
      <c r="A47" s="28" t="s">
        <v>81</v>
      </c>
      <c r="B47" s="29">
        <v>173224</v>
      </c>
      <c r="C47" s="29">
        <v>44163.009999999995</v>
      </c>
      <c r="D47" s="30">
        <v>0.25494740913499281</v>
      </c>
      <c r="E47" s="31">
        <v>154.99433009661254</v>
      </c>
      <c r="F47" s="29">
        <v>6845016.1499999994</v>
      </c>
      <c r="G47" s="30">
        <v>0.37605237644326084</v>
      </c>
      <c r="H47" s="32">
        <v>2574084.59</v>
      </c>
    </row>
    <row r="48" spans="1:8" x14ac:dyDescent="0.2">
      <c r="A48" s="33" t="s">
        <v>82</v>
      </c>
      <c r="B48" s="34">
        <v>3</v>
      </c>
      <c r="C48" s="34">
        <v>2</v>
      </c>
      <c r="D48" s="34">
        <v>3</v>
      </c>
      <c r="E48" s="38">
        <v>5</v>
      </c>
      <c r="F48" s="34">
        <v>4</v>
      </c>
      <c r="G48" s="37">
        <f>IF(G13-1&gt;0,G13-1,G13)</f>
        <v>1</v>
      </c>
      <c r="H48" s="36">
        <v>4</v>
      </c>
    </row>
  </sheetData>
  <dataValidations count="1">
    <dataValidation type="list" allowBlank="1" showInputMessage="1" showErrorMessage="1" sqref="B6">
      <formula1>"Magasin 1,Magasin 2, Magasin 3,Magasin 4,Magasin 5"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1"/>
  <sheetViews>
    <sheetView workbookViewId="0">
      <selection activeCell="B50" sqref="B50"/>
    </sheetView>
  </sheetViews>
  <sheetFormatPr defaultColWidth="9" defaultRowHeight="12.75" customHeight="1" x14ac:dyDescent="0.2"/>
  <cols>
    <col min="1" max="1" width="19.140625" bestFit="1" customWidth="1"/>
    <col min="2" max="2" width="27.140625" bestFit="1" customWidth="1"/>
    <col min="3" max="3" width="9" bestFit="1" customWidth="1"/>
    <col min="4" max="4" width="13.140625" style="8" bestFit="1" customWidth="1"/>
    <col min="5" max="5" width="11.85546875" style="8" bestFit="1" customWidth="1"/>
    <col min="6" max="6" width="11.42578125" style="8" bestFit="1" customWidth="1"/>
    <col min="7" max="7" width="12.5703125" style="8" bestFit="1" customWidth="1"/>
    <col min="8" max="8" width="15" style="8" bestFit="1" customWidth="1"/>
    <col min="10" max="10" width="7" bestFit="1" customWidth="1"/>
    <col min="11" max="11" width="11.42578125" customWidth="1"/>
  </cols>
  <sheetData>
    <row r="1" spans="1:25" ht="12.75" customHeight="1" thickBot="1" x14ac:dyDescent="0.25">
      <c r="A1" s="2" t="s">
        <v>30</v>
      </c>
      <c r="B1" s="2" t="s">
        <v>31</v>
      </c>
      <c r="C1" s="3" t="s">
        <v>32</v>
      </c>
      <c r="D1" s="6" t="s">
        <v>0</v>
      </c>
      <c r="E1" s="6" t="s">
        <v>1</v>
      </c>
      <c r="F1" s="6" t="s">
        <v>2</v>
      </c>
      <c r="G1" s="6" t="s">
        <v>3</v>
      </c>
      <c r="H1" s="6" t="s">
        <v>4</v>
      </c>
      <c r="I1" s="9" t="s">
        <v>33</v>
      </c>
      <c r="J1" s="9" t="s">
        <v>37</v>
      </c>
      <c r="K1" s="9" t="s">
        <v>34</v>
      </c>
      <c r="X1" t="s">
        <v>37</v>
      </c>
      <c r="Y1" t="s">
        <v>34</v>
      </c>
    </row>
    <row r="2" spans="1:25" ht="12.75" customHeight="1" thickBot="1" x14ac:dyDescent="0.25">
      <c r="A2" s="4" t="s">
        <v>90</v>
      </c>
      <c r="B2" s="4" t="s">
        <v>85</v>
      </c>
      <c r="C2" s="1" t="s">
        <v>6</v>
      </c>
      <c r="D2" s="7">
        <v>276308.46000000002</v>
      </c>
      <c r="E2" s="7">
        <v>115398.65</v>
      </c>
      <c r="F2" s="7">
        <v>6718</v>
      </c>
      <c r="G2" s="7">
        <v>1073.57</v>
      </c>
      <c r="H2" s="7">
        <v>554.22</v>
      </c>
      <c r="I2" s="10" t="str">
        <f>RIGHT(C2,4)</f>
        <v>2015</v>
      </c>
      <c r="J2" t="str">
        <f>LEFT(C2,4)</f>
        <v>Mars</v>
      </c>
      <c r="K2" t="str">
        <f t="shared" ref="K2:K65" si="0">VLOOKUP(J2,Mois,2,FALSE)</f>
        <v>Mars</v>
      </c>
      <c r="X2" t="s">
        <v>42</v>
      </c>
      <c r="Y2" t="s">
        <v>42</v>
      </c>
    </row>
    <row r="3" spans="1:25" ht="12.75" customHeight="1" thickBot="1" x14ac:dyDescent="0.25">
      <c r="A3" s="5" t="s">
        <v>90</v>
      </c>
      <c r="B3" s="4" t="s">
        <v>85</v>
      </c>
      <c r="C3" s="1" t="s">
        <v>7</v>
      </c>
      <c r="D3" s="7">
        <v>317227.17</v>
      </c>
      <c r="E3" s="7">
        <v>131632.41</v>
      </c>
      <c r="F3" s="7">
        <v>6311</v>
      </c>
      <c r="G3" s="7">
        <v>1082.5999999999999</v>
      </c>
      <c r="H3" s="7">
        <v>423.29</v>
      </c>
      <c r="I3" s="10" t="str">
        <f t="shared" ref="I3:I66" si="1">RIGHT(C3,4)</f>
        <v>2015</v>
      </c>
      <c r="J3" t="str">
        <f t="shared" ref="J3:J66" si="2">LEFT(C3,4)</f>
        <v>Avr.</v>
      </c>
      <c r="K3" t="str">
        <f t="shared" si="0"/>
        <v>Avril</v>
      </c>
      <c r="X3" t="s">
        <v>38</v>
      </c>
      <c r="Y3" t="s">
        <v>36</v>
      </c>
    </row>
    <row r="4" spans="1:25" ht="12.75" customHeight="1" thickBot="1" x14ac:dyDescent="0.25">
      <c r="A4" s="5" t="s">
        <v>90</v>
      </c>
      <c r="B4" s="4" t="s">
        <v>85</v>
      </c>
      <c r="C4" s="1" t="s">
        <v>8</v>
      </c>
      <c r="D4" s="7">
        <v>275997.46999999997</v>
      </c>
      <c r="E4" s="7">
        <v>114268.8</v>
      </c>
      <c r="F4" s="7">
        <v>5754</v>
      </c>
      <c r="G4" s="7">
        <v>1031.6500000000001</v>
      </c>
      <c r="H4" s="7">
        <v>420.84</v>
      </c>
      <c r="I4" s="10" t="str">
        <f t="shared" si="1"/>
        <v>2015</v>
      </c>
      <c r="J4" t="str">
        <f t="shared" si="2"/>
        <v xml:space="preserve">Mai </v>
      </c>
      <c r="K4" t="str">
        <f t="shared" si="0"/>
        <v>Mai</v>
      </c>
      <c r="X4" t="s">
        <v>46</v>
      </c>
      <c r="Y4" t="s">
        <v>54</v>
      </c>
    </row>
    <row r="5" spans="1:25" ht="12.75" customHeight="1" thickBot="1" x14ac:dyDescent="0.25">
      <c r="A5" s="5" t="s">
        <v>90</v>
      </c>
      <c r="B5" s="4" t="s">
        <v>85</v>
      </c>
      <c r="C5" s="1" t="s">
        <v>9</v>
      </c>
      <c r="D5" s="7">
        <v>280723.11</v>
      </c>
      <c r="E5" s="7">
        <v>115191.89</v>
      </c>
      <c r="F5" s="7">
        <v>5306</v>
      </c>
      <c r="G5" s="7">
        <v>931.17</v>
      </c>
      <c r="H5" s="7">
        <v>404.65</v>
      </c>
      <c r="I5" s="10" t="str">
        <f t="shared" si="1"/>
        <v>2015</v>
      </c>
      <c r="J5" t="str">
        <f t="shared" si="2"/>
        <v>Juin</v>
      </c>
      <c r="K5" t="str">
        <f t="shared" si="0"/>
        <v>Juin</v>
      </c>
      <c r="X5" t="s">
        <v>48</v>
      </c>
      <c r="Y5" t="s">
        <v>56</v>
      </c>
    </row>
    <row r="6" spans="1:25" ht="12.75" customHeight="1" thickBot="1" x14ac:dyDescent="0.25">
      <c r="A6" s="5" t="s">
        <v>90</v>
      </c>
      <c r="B6" s="4" t="s">
        <v>85</v>
      </c>
      <c r="C6" s="1" t="s">
        <v>10</v>
      </c>
      <c r="D6" s="7">
        <v>496172.54</v>
      </c>
      <c r="E6" s="7">
        <v>190060.68</v>
      </c>
      <c r="F6" s="7">
        <v>9773</v>
      </c>
      <c r="G6" s="7">
        <v>1685.52</v>
      </c>
      <c r="H6" s="7">
        <v>1130.96</v>
      </c>
      <c r="I6" s="10" t="str">
        <f t="shared" si="1"/>
        <v>2015</v>
      </c>
      <c r="J6" t="str">
        <f t="shared" si="2"/>
        <v>Juil</v>
      </c>
      <c r="K6" t="str">
        <f t="shared" si="0"/>
        <v>Juillet</v>
      </c>
      <c r="X6" t="s">
        <v>47</v>
      </c>
      <c r="Y6" t="s">
        <v>55</v>
      </c>
    </row>
    <row r="7" spans="1:25" ht="12.75" customHeight="1" thickBot="1" x14ac:dyDescent="0.25">
      <c r="A7" s="5" t="s">
        <v>90</v>
      </c>
      <c r="B7" s="4" t="s">
        <v>85</v>
      </c>
      <c r="C7" s="1" t="s">
        <v>11</v>
      </c>
      <c r="D7" s="7">
        <v>472371.86</v>
      </c>
      <c r="E7" s="7">
        <v>181757.43</v>
      </c>
      <c r="F7" s="7">
        <v>10591</v>
      </c>
      <c r="G7" s="7">
        <v>1903.6</v>
      </c>
      <c r="H7" s="7">
        <v>982.38</v>
      </c>
      <c r="I7" s="10" t="str">
        <f t="shared" si="1"/>
        <v>2015</v>
      </c>
      <c r="J7" t="str">
        <f t="shared" si="2"/>
        <v>Août</v>
      </c>
      <c r="K7" t="str">
        <f t="shared" si="0"/>
        <v>Août</v>
      </c>
      <c r="X7" t="s">
        <v>41</v>
      </c>
      <c r="Y7" t="s">
        <v>50</v>
      </c>
    </row>
    <row r="8" spans="1:25" ht="12.75" customHeight="1" thickBot="1" x14ac:dyDescent="0.25">
      <c r="A8" s="5" t="s">
        <v>90</v>
      </c>
      <c r="B8" s="4" t="s">
        <v>85</v>
      </c>
      <c r="C8" s="1" t="s">
        <v>12</v>
      </c>
      <c r="D8" s="7">
        <v>460265.3</v>
      </c>
      <c r="E8" s="7">
        <v>183366.2</v>
      </c>
      <c r="F8" s="7">
        <v>9434</v>
      </c>
      <c r="G8" s="7">
        <v>1657.89</v>
      </c>
      <c r="H8" s="7">
        <v>976.75</v>
      </c>
      <c r="I8" s="10" t="str">
        <f t="shared" si="1"/>
        <v>2015</v>
      </c>
      <c r="J8" t="str">
        <f t="shared" si="2"/>
        <v>Sept</v>
      </c>
      <c r="K8" t="str">
        <f t="shared" si="0"/>
        <v>Septembre</v>
      </c>
      <c r="X8" t="s">
        <v>40</v>
      </c>
      <c r="Y8" t="s">
        <v>40</v>
      </c>
    </row>
    <row r="9" spans="1:25" ht="12.75" customHeight="1" thickBot="1" x14ac:dyDescent="0.25">
      <c r="A9" s="5" t="s">
        <v>90</v>
      </c>
      <c r="B9" s="4" t="s">
        <v>85</v>
      </c>
      <c r="C9" s="1" t="s">
        <v>13</v>
      </c>
      <c r="D9" s="7">
        <v>447279.27</v>
      </c>
      <c r="E9" s="7">
        <v>183208.1</v>
      </c>
      <c r="F9" s="7">
        <v>8887</v>
      </c>
      <c r="G9" s="7">
        <v>1525.44</v>
      </c>
      <c r="H9" s="7">
        <v>765.28</v>
      </c>
      <c r="I9" s="10" t="str">
        <f t="shared" si="1"/>
        <v>2015</v>
      </c>
      <c r="J9" t="str">
        <f t="shared" si="2"/>
        <v>Oct.</v>
      </c>
      <c r="K9" t="str">
        <f t="shared" si="0"/>
        <v>Octobre</v>
      </c>
      <c r="X9" t="s">
        <v>39</v>
      </c>
      <c r="Y9" t="s">
        <v>49</v>
      </c>
    </row>
    <row r="10" spans="1:25" ht="12.75" customHeight="1" thickBot="1" x14ac:dyDescent="0.25">
      <c r="A10" s="5" t="s">
        <v>90</v>
      </c>
      <c r="B10" s="4" t="s">
        <v>85</v>
      </c>
      <c r="C10" s="1" t="s">
        <v>14</v>
      </c>
      <c r="D10" s="7">
        <v>395711.9</v>
      </c>
      <c r="E10" s="7">
        <v>162164.06</v>
      </c>
      <c r="F10" s="7">
        <v>8402</v>
      </c>
      <c r="G10" s="7">
        <v>1416.22</v>
      </c>
      <c r="H10" s="7">
        <v>857.68</v>
      </c>
      <c r="I10" s="10" t="str">
        <f t="shared" si="1"/>
        <v>2015</v>
      </c>
      <c r="J10" t="str">
        <f t="shared" si="2"/>
        <v>Nov.</v>
      </c>
      <c r="K10" t="str">
        <f t="shared" si="0"/>
        <v>Novembre</v>
      </c>
      <c r="X10" t="s">
        <v>35</v>
      </c>
      <c r="Y10" t="s">
        <v>35</v>
      </c>
    </row>
    <row r="11" spans="1:25" ht="12.75" customHeight="1" thickBot="1" x14ac:dyDescent="0.25">
      <c r="A11" s="5" t="s">
        <v>90</v>
      </c>
      <c r="B11" s="4" t="s">
        <v>85</v>
      </c>
      <c r="C11" s="1" t="s">
        <v>15</v>
      </c>
      <c r="D11" s="7">
        <v>535498.74</v>
      </c>
      <c r="E11" s="7">
        <v>212814.51</v>
      </c>
      <c r="F11" s="7">
        <v>11938</v>
      </c>
      <c r="G11" s="7">
        <v>2051.3000000000002</v>
      </c>
      <c r="H11" s="7">
        <v>1721.15</v>
      </c>
      <c r="I11" s="10" t="str">
        <f t="shared" si="1"/>
        <v>2015</v>
      </c>
      <c r="J11" t="str">
        <f t="shared" si="2"/>
        <v>Déc.</v>
      </c>
      <c r="K11" t="str">
        <f t="shared" si="0"/>
        <v>Décembre</v>
      </c>
      <c r="X11" t="s">
        <v>45</v>
      </c>
      <c r="Y11" t="s">
        <v>53</v>
      </c>
    </row>
    <row r="12" spans="1:25" ht="12.75" customHeight="1" thickBot="1" x14ac:dyDescent="0.25">
      <c r="A12" s="5" t="s">
        <v>90</v>
      </c>
      <c r="B12" s="4" t="s">
        <v>85</v>
      </c>
      <c r="C12" s="1" t="s">
        <v>16</v>
      </c>
      <c r="D12" s="7">
        <v>977371.07</v>
      </c>
      <c r="E12" s="7">
        <v>327808.43</v>
      </c>
      <c r="F12" s="7">
        <v>22868</v>
      </c>
      <c r="G12" s="7">
        <v>3233.17</v>
      </c>
      <c r="H12" s="7">
        <v>3172.01</v>
      </c>
      <c r="I12" s="10" t="str">
        <f t="shared" si="1"/>
        <v>2016</v>
      </c>
      <c r="J12" t="str">
        <f t="shared" si="2"/>
        <v>Janv</v>
      </c>
      <c r="K12" t="str">
        <f t="shared" si="0"/>
        <v>Janvier</v>
      </c>
      <c r="X12" t="s">
        <v>44</v>
      </c>
      <c r="Y12" t="s">
        <v>52</v>
      </c>
    </row>
    <row r="13" spans="1:25" ht="12.75" customHeight="1" thickBot="1" x14ac:dyDescent="0.25">
      <c r="A13" s="5" t="s">
        <v>90</v>
      </c>
      <c r="B13" s="4" t="s">
        <v>85</v>
      </c>
      <c r="C13" s="1" t="s">
        <v>17</v>
      </c>
      <c r="D13" s="7">
        <v>360360.73</v>
      </c>
      <c r="E13" s="7">
        <v>116437.87</v>
      </c>
      <c r="F13" s="7">
        <v>10205</v>
      </c>
      <c r="G13" s="7">
        <v>1335.78</v>
      </c>
      <c r="H13" s="7">
        <v>1478.42</v>
      </c>
      <c r="I13" s="10" t="str">
        <f t="shared" si="1"/>
        <v>2016</v>
      </c>
      <c r="J13" t="str">
        <f t="shared" si="2"/>
        <v>Fév.</v>
      </c>
      <c r="K13" t="str">
        <f t="shared" si="0"/>
        <v>Février</v>
      </c>
      <c r="X13" t="s">
        <v>43</v>
      </c>
      <c r="Y13" t="s">
        <v>51</v>
      </c>
    </row>
    <row r="14" spans="1:25" ht="12.75" customHeight="1" thickBot="1" x14ac:dyDescent="0.25">
      <c r="A14" s="5" t="s">
        <v>90</v>
      </c>
      <c r="B14" s="4" t="s">
        <v>85</v>
      </c>
      <c r="C14" s="1" t="s">
        <v>18</v>
      </c>
      <c r="D14" s="7">
        <v>38115.300000000003</v>
      </c>
      <c r="E14" s="7">
        <v>1981.38</v>
      </c>
      <c r="F14" s="7">
        <v>1515</v>
      </c>
      <c r="G14" s="7">
        <v>145.5</v>
      </c>
      <c r="H14" s="7">
        <v>334.45</v>
      </c>
      <c r="I14" s="10" t="str">
        <f t="shared" si="1"/>
        <v>2016</v>
      </c>
      <c r="J14" t="str">
        <f t="shared" si="2"/>
        <v>Mars</v>
      </c>
      <c r="K14" t="str">
        <f t="shared" si="0"/>
        <v>Mars</v>
      </c>
    </row>
    <row r="15" spans="1:25" ht="12.75" customHeight="1" thickBot="1" x14ac:dyDescent="0.25">
      <c r="A15" s="5" t="s">
        <v>90</v>
      </c>
      <c r="B15" s="4" t="s">
        <v>85</v>
      </c>
      <c r="C15" s="1" t="s">
        <v>19</v>
      </c>
      <c r="D15" s="7">
        <v>91220.7</v>
      </c>
      <c r="E15" s="7">
        <v>28695.68</v>
      </c>
      <c r="F15" s="7">
        <v>2542</v>
      </c>
      <c r="G15" s="7">
        <v>215.86</v>
      </c>
      <c r="H15" s="7">
        <v>242</v>
      </c>
      <c r="I15" s="10" t="str">
        <f t="shared" si="1"/>
        <v>2016</v>
      </c>
      <c r="J15" t="str">
        <f t="shared" si="2"/>
        <v>Avr.</v>
      </c>
      <c r="K15" t="str">
        <f t="shared" si="0"/>
        <v>Avril</v>
      </c>
    </row>
    <row r="16" spans="1:25" ht="12.75" customHeight="1" thickBot="1" x14ac:dyDescent="0.25">
      <c r="A16" s="5" t="s">
        <v>90</v>
      </c>
      <c r="B16" s="4" t="s">
        <v>85</v>
      </c>
      <c r="C16" s="1" t="s">
        <v>20</v>
      </c>
      <c r="D16" s="7">
        <v>716125.42</v>
      </c>
      <c r="E16" s="7">
        <v>291844.90999999997</v>
      </c>
      <c r="F16" s="7">
        <v>18407</v>
      </c>
      <c r="G16" s="7">
        <v>2070.34</v>
      </c>
      <c r="H16" s="7">
        <v>1641.2</v>
      </c>
      <c r="I16" s="10" t="str">
        <f t="shared" si="1"/>
        <v>2016</v>
      </c>
      <c r="J16" t="str">
        <f t="shared" si="2"/>
        <v xml:space="preserve">Mai </v>
      </c>
      <c r="K16" t="str">
        <f t="shared" si="0"/>
        <v>Mai</v>
      </c>
    </row>
    <row r="17" spans="1:11" ht="12.75" customHeight="1" thickBot="1" x14ac:dyDescent="0.25">
      <c r="A17" s="5" t="s">
        <v>90</v>
      </c>
      <c r="B17" s="4" t="s">
        <v>85</v>
      </c>
      <c r="C17" s="1" t="s">
        <v>21</v>
      </c>
      <c r="D17" s="7">
        <v>484308.33</v>
      </c>
      <c r="E17" s="7">
        <v>204521.61</v>
      </c>
      <c r="F17" s="7">
        <v>13034</v>
      </c>
      <c r="G17" s="7">
        <v>1507.34</v>
      </c>
      <c r="H17" s="7">
        <v>1288.32</v>
      </c>
      <c r="I17" s="10" t="str">
        <f t="shared" si="1"/>
        <v>2016</v>
      </c>
      <c r="J17" t="str">
        <f t="shared" si="2"/>
        <v>Juin</v>
      </c>
      <c r="K17" t="str">
        <f t="shared" si="0"/>
        <v>Juin</v>
      </c>
    </row>
    <row r="18" spans="1:11" ht="12.75" customHeight="1" thickBot="1" x14ac:dyDescent="0.25">
      <c r="A18" s="5" t="s">
        <v>90</v>
      </c>
      <c r="B18" s="4" t="s">
        <v>85</v>
      </c>
      <c r="C18" s="1" t="s">
        <v>22</v>
      </c>
      <c r="D18" s="7">
        <v>696506.17</v>
      </c>
      <c r="E18" s="7">
        <v>259592.93</v>
      </c>
      <c r="F18" s="7">
        <v>15322</v>
      </c>
      <c r="G18" s="7">
        <v>2307.77</v>
      </c>
      <c r="H18" s="7">
        <v>1969.26</v>
      </c>
      <c r="I18" s="10" t="str">
        <f t="shared" si="1"/>
        <v>2016</v>
      </c>
      <c r="J18" t="str">
        <f t="shared" si="2"/>
        <v>Juil</v>
      </c>
      <c r="K18" t="str">
        <f t="shared" si="0"/>
        <v>Juillet</v>
      </c>
    </row>
    <row r="19" spans="1:11" ht="12.75" customHeight="1" thickBot="1" x14ac:dyDescent="0.25">
      <c r="A19" s="5" t="s">
        <v>90</v>
      </c>
      <c r="B19" s="4" t="s">
        <v>85</v>
      </c>
      <c r="C19" s="1" t="s">
        <v>23</v>
      </c>
      <c r="D19" s="7">
        <v>639549.76</v>
      </c>
      <c r="E19" s="7">
        <v>252504.9</v>
      </c>
      <c r="F19" s="7">
        <v>16603</v>
      </c>
      <c r="G19" s="7">
        <v>2402.23</v>
      </c>
      <c r="H19" s="7">
        <v>1954.5</v>
      </c>
      <c r="I19" s="10" t="str">
        <f t="shared" si="1"/>
        <v>2016</v>
      </c>
      <c r="J19" t="str">
        <f t="shared" si="2"/>
        <v>Août</v>
      </c>
      <c r="K19" t="str">
        <f t="shared" si="0"/>
        <v>Août</v>
      </c>
    </row>
    <row r="20" spans="1:11" ht="12.75" customHeight="1" thickBot="1" x14ac:dyDescent="0.25">
      <c r="A20" s="5" t="s">
        <v>90</v>
      </c>
      <c r="B20" s="4" t="s">
        <v>85</v>
      </c>
      <c r="C20" s="1" t="s">
        <v>24</v>
      </c>
      <c r="D20" s="7">
        <v>650012.51</v>
      </c>
      <c r="E20" s="7">
        <v>248011.91</v>
      </c>
      <c r="F20" s="7">
        <v>15022</v>
      </c>
      <c r="G20" s="7">
        <v>2216.69</v>
      </c>
      <c r="H20" s="7">
        <v>1846.89</v>
      </c>
      <c r="I20" s="10" t="str">
        <f t="shared" si="1"/>
        <v>2016</v>
      </c>
      <c r="J20" t="str">
        <f t="shared" si="2"/>
        <v>Sept</v>
      </c>
      <c r="K20" t="str">
        <f t="shared" si="0"/>
        <v>Septembre</v>
      </c>
    </row>
    <row r="21" spans="1:11" ht="12.75" customHeight="1" thickBot="1" x14ac:dyDescent="0.25">
      <c r="A21" s="5" t="s">
        <v>90</v>
      </c>
      <c r="B21" s="4" t="s">
        <v>85</v>
      </c>
      <c r="C21" s="1" t="s">
        <v>25</v>
      </c>
      <c r="D21" s="7">
        <v>624539.17000000004</v>
      </c>
      <c r="E21" s="7">
        <v>244830.23</v>
      </c>
      <c r="F21" s="7">
        <v>17085</v>
      </c>
      <c r="G21" s="7">
        <v>2061.58</v>
      </c>
      <c r="H21" s="7">
        <v>1829.74</v>
      </c>
      <c r="I21" s="10" t="str">
        <f t="shared" si="1"/>
        <v>2016</v>
      </c>
      <c r="J21" t="str">
        <f t="shared" si="2"/>
        <v>Oct.</v>
      </c>
      <c r="K21" t="str">
        <f t="shared" si="0"/>
        <v>Octobre</v>
      </c>
    </row>
    <row r="22" spans="1:11" ht="12.75" customHeight="1" thickBot="1" x14ac:dyDescent="0.25">
      <c r="A22" s="5" t="s">
        <v>90</v>
      </c>
      <c r="B22" s="4" t="s">
        <v>85</v>
      </c>
      <c r="C22" s="1" t="s">
        <v>26</v>
      </c>
      <c r="D22" s="7">
        <v>712595.19</v>
      </c>
      <c r="E22" s="7">
        <v>276124.96999999997</v>
      </c>
      <c r="F22" s="7">
        <v>17857</v>
      </c>
      <c r="G22" s="7">
        <v>2342.2399999999998</v>
      </c>
      <c r="H22" s="7">
        <v>2064.2199999999998</v>
      </c>
      <c r="I22" s="10" t="str">
        <f t="shared" si="1"/>
        <v>2016</v>
      </c>
      <c r="J22" t="str">
        <f t="shared" si="2"/>
        <v>Nov.</v>
      </c>
      <c r="K22" t="str">
        <f t="shared" si="0"/>
        <v>Novembre</v>
      </c>
    </row>
    <row r="23" spans="1:11" ht="12.75" customHeight="1" thickBot="1" x14ac:dyDescent="0.25">
      <c r="A23" s="5" t="s">
        <v>90</v>
      </c>
      <c r="B23" s="4" t="s">
        <v>85</v>
      </c>
      <c r="C23" s="1" t="s">
        <v>27</v>
      </c>
      <c r="D23" s="7">
        <v>854311.8</v>
      </c>
      <c r="E23" s="7">
        <v>321729.77</v>
      </c>
      <c r="F23" s="7">
        <v>22764</v>
      </c>
      <c r="G23" s="7">
        <v>3232.25</v>
      </c>
      <c r="H23" s="7">
        <v>3271.25</v>
      </c>
      <c r="I23" s="10" t="str">
        <f t="shared" si="1"/>
        <v>2016</v>
      </c>
      <c r="J23" t="str">
        <f t="shared" si="2"/>
        <v>Déc.</v>
      </c>
      <c r="K23" t="str">
        <f t="shared" si="0"/>
        <v>Décembre</v>
      </c>
    </row>
    <row r="24" spans="1:11" ht="12.75" customHeight="1" thickBot="1" x14ac:dyDescent="0.25">
      <c r="A24" s="5" t="s">
        <v>90</v>
      </c>
      <c r="B24" s="4" t="s">
        <v>85</v>
      </c>
      <c r="C24" s="1" t="s">
        <v>28</v>
      </c>
      <c r="D24" s="7">
        <v>794594.7</v>
      </c>
      <c r="E24" s="7">
        <v>305663.84999999998</v>
      </c>
      <c r="F24" s="7">
        <v>19060</v>
      </c>
      <c r="G24" s="7">
        <v>2345.96</v>
      </c>
      <c r="H24" s="7">
        <v>2283.7800000000002</v>
      </c>
      <c r="I24" s="10" t="str">
        <f t="shared" si="1"/>
        <v>2017</v>
      </c>
      <c r="J24" t="str">
        <f t="shared" si="2"/>
        <v>Janv</v>
      </c>
      <c r="K24" t="str">
        <f t="shared" si="0"/>
        <v>Janvier</v>
      </c>
    </row>
    <row r="25" spans="1:11" ht="12.75" customHeight="1" thickBot="1" x14ac:dyDescent="0.25">
      <c r="A25" s="5" t="s">
        <v>90</v>
      </c>
      <c r="B25" s="4" t="s">
        <v>85</v>
      </c>
      <c r="C25" s="1" t="s">
        <v>29</v>
      </c>
      <c r="D25" s="7">
        <v>337240.03</v>
      </c>
      <c r="E25" s="7">
        <v>134161.78</v>
      </c>
      <c r="F25" s="7">
        <v>6812</v>
      </c>
      <c r="G25" s="7">
        <v>1021.9</v>
      </c>
      <c r="H25" s="7">
        <v>841.18</v>
      </c>
      <c r="I25" s="10" t="str">
        <f t="shared" si="1"/>
        <v>2017</v>
      </c>
      <c r="J25" t="str">
        <f t="shared" si="2"/>
        <v>Fév.</v>
      </c>
      <c r="K25" t="str">
        <f t="shared" si="0"/>
        <v>Février</v>
      </c>
    </row>
    <row r="26" spans="1:11" ht="12.75" customHeight="1" thickBot="1" x14ac:dyDescent="0.25">
      <c r="A26" s="5" t="s">
        <v>90</v>
      </c>
      <c r="B26" s="4" t="s">
        <v>86</v>
      </c>
      <c r="C26" s="1" t="s">
        <v>6</v>
      </c>
      <c r="D26" s="7">
        <v>322487.40999999997</v>
      </c>
      <c r="E26" s="7">
        <v>136008.01999999999</v>
      </c>
      <c r="F26" s="7">
        <v>6490</v>
      </c>
      <c r="G26" s="7">
        <v>1044.04</v>
      </c>
      <c r="H26" s="7">
        <v>590.9</v>
      </c>
      <c r="I26" s="10" t="str">
        <f t="shared" si="1"/>
        <v>2015</v>
      </c>
      <c r="J26" t="str">
        <f t="shared" si="2"/>
        <v>Mars</v>
      </c>
      <c r="K26" t="str">
        <f t="shared" si="0"/>
        <v>Mars</v>
      </c>
    </row>
    <row r="27" spans="1:11" ht="12.75" customHeight="1" thickBot="1" x14ac:dyDescent="0.25">
      <c r="A27" s="5" t="s">
        <v>90</v>
      </c>
      <c r="B27" s="4" t="s">
        <v>86</v>
      </c>
      <c r="C27" s="1" t="s">
        <v>7</v>
      </c>
      <c r="D27" s="7">
        <v>286868.19</v>
      </c>
      <c r="E27" s="7">
        <v>111183.41</v>
      </c>
      <c r="F27" s="7">
        <v>6838</v>
      </c>
      <c r="G27" s="7">
        <v>1031.8399999999999</v>
      </c>
      <c r="H27" s="7">
        <v>553.57000000000005</v>
      </c>
      <c r="I27" s="10" t="str">
        <f t="shared" si="1"/>
        <v>2015</v>
      </c>
      <c r="J27" t="str">
        <f t="shared" si="2"/>
        <v>Avr.</v>
      </c>
      <c r="K27" t="str">
        <f t="shared" si="0"/>
        <v>Avril</v>
      </c>
    </row>
    <row r="28" spans="1:11" ht="12.75" customHeight="1" thickBot="1" x14ac:dyDescent="0.25">
      <c r="A28" s="5" t="s">
        <v>90</v>
      </c>
      <c r="B28" s="4" t="s">
        <v>86</v>
      </c>
      <c r="C28" s="1" t="s">
        <v>8</v>
      </c>
      <c r="D28" s="7">
        <v>303455.78999999998</v>
      </c>
      <c r="E28" s="7">
        <v>121207.44</v>
      </c>
      <c r="F28" s="7">
        <v>6101</v>
      </c>
      <c r="G28" s="7">
        <v>988.48</v>
      </c>
      <c r="H28" s="7">
        <v>602.73</v>
      </c>
      <c r="I28" s="10" t="str">
        <f t="shared" si="1"/>
        <v>2015</v>
      </c>
      <c r="J28" t="str">
        <f t="shared" si="2"/>
        <v xml:space="preserve">Mai </v>
      </c>
      <c r="K28" t="str">
        <f t="shared" si="0"/>
        <v>Mai</v>
      </c>
    </row>
    <row r="29" spans="1:11" ht="12.75" customHeight="1" thickBot="1" x14ac:dyDescent="0.25">
      <c r="A29" s="5" t="s">
        <v>90</v>
      </c>
      <c r="B29" s="4" t="s">
        <v>86</v>
      </c>
      <c r="C29" s="1" t="s">
        <v>9</v>
      </c>
      <c r="D29" s="7">
        <v>251315.61</v>
      </c>
      <c r="E29" s="7">
        <v>93094.88</v>
      </c>
      <c r="F29" s="7">
        <v>6472</v>
      </c>
      <c r="G29" s="7">
        <v>957.07</v>
      </c>
      <c r="H29" s="7">
        <v>554.67999999999995</v>
      </c>
      <c r="I29" s="10" t="str">
        <f t="shared" si="1"/>
        <v>2015</v>
      </c>
      <c r="J29" t="str">
        <f t="shared" si="2"/>
        <v>Juin</v>
      </c>
      <c r="K29" t="str">
        <f t="shared" si="0"/>
        <v>Juin</v>
      </c>
    </row>
    <row r="30" spans="1:11" ht="13.5" thickBot="1" x14ac:dyDescent="0.25">
      <c r="A30" s="5" t="s">
        <v>90</v>
      </c>
      <c r="B30" s="4" t="s">
        <v>86</v>
      </c>
      <c r="C30" s="1" t="s">
        <v>10</v>
      </c>
      <c r="D30" s="7">
        <v>505707.8</v>
      </c>
      <c r="E30" s="7">
        <v>172902.3</v>
      </c>
      <c r="F30" s="7">
        <v>11718</v>
      </c>
      <c r="G30" s="7">
        <v>1959.69</v>
      </c>
      <c r="H30" s="7">
        <v>1307.69</v>
      </c>
      <c r="I30" s="10" t="str">
        <f t="shared" si="1"/>
        <v>2015</v>
      </c>
      <c r="J30" t="str">
        <f t="shared" si="2"/>
        <v>Juil</v>
      </c>
      <c r="K30" t="str">
        <f t="shared" si="0"/>
        <v>Juillet</v>
      </c>
    </row>
    <row r="31" spans="1:11" ht="13.5" thickBot="1" x14ac:dyDescent="0.25">
      <c r="A31" s="5" t="s">
        <v>90</v>
      </c>
      <c r="B31" s="4" t="s">
        <v>86</v>
      </c>
      <c r="C31" s="1" t="s">
        <v>11</v>
      </c>
      <c r="D31" s="7">
        <v>455483.52</v>
      </c>
      <c r="E31" s="7">
        <v>173906.34</v>
      </c>
      <c r="F31" s="7">
        <v>10235</v>
      </c>
      <c r="G31" s="7">
        <v>1780.93</v>
      </c>
      <c r="H31" s="7">
        <v>1071.69</v>
      </c>
      <c r="I31" s="10" t="str">
        <f t="shared" si="1"/>
        <v>2015</v>
      </c>
      <c r="J31" t="str">
        <f t="shared" si="2"/>
        <v>Août</v>
      </c>
      <c r="K31" t="str">
        <f t="shared" si="0"/>
        <v>Août</v>
      </c>
    </row>
    <row r="32" spans="1:11" ht="13.5" thickBot="1" x14ac:dyDescent="0.25">
      <c r="A32" s="5" t="s">
        <v>90</v>
      </c>
      <c r="B32" s="4" t="s">
        <v>86</v>
      </c>
      <c r="C32" s="1" t="s">
        <v>12</v>
      </c>
      <c r="D32" s="7">
        <v>409567.5</v>
      </c>
      <c r="E32" s="7">
        <v>154163.75</v>
      </c>
      <c r="F32" s="7">
        <v>9045</v>
      </c>
      <c r="G32" s="7">
        <v>1532.65</v>
      </c>
      <c r="H32" s="7">
        <v>1114.53</v>
      </c>
      <c r="I32" s="10" t="str">
        <f t="shared" si="1"/>
        <v>2015</v>
      </c>
      <c r="J32" t="str">
        <f t="shared" si="2"/>
        <v>Sept</v>
      </c>
      <c r="K32" t="str">
        <f t="shared" si="0"/>
        <v>Septembre</v>
      </c>
    </row>
    <row r="33" spans="1:11" ht="13.5" thickBot="1" x14ac:dyDescent="0.25">
      <c r="A33" s="5" t="s">
        <v>90</v>
      </c>
      <c r="B33" s="4" t="s">
        <v>86</v>
      </c>
      <c r="C33" s="1" t="s">
        <v>13</v>
      </c>
      <c r="D33" s="7">
        <v>417942.98</v>
      </c>
      <c r="E33" s="7">
        <v>158804.60999999999</v>
      </c>
      <c r="F33" s="7">
        <v>8938</v>
      </c>
      <c r="G33" s="7">
        <v>1426.1</v>
      </c>
      <c r="H33" s="7">
        <v>914.85</v>
      </c>
      <c r="I33" s="10" t="str">
        <f t="shared" si="1"/>
        <v>2015</v>
      </c>
      <c r="J33" t="str">
        <f t="shared" si="2"/>
        <v>Oct.</v>
      </c>
      <c r="K33" t="str">
        <f t="shared" si="0"/>
        <v>Octobre</v>
      </c>
    </row>
    <row r="34" spans="1:11" ht="13.5" thickBot="1" x14ac:dyDescent="0.25">
      <c r="A34" s="5" t="s">
        <v>90</v>
      </c>
      <c r="B34" s="4" t="s">
        <v>86</v>
      </c>
      <c r="C34" s="1" t="s">
        <v>14</v>
      </c>
      <c r="D34" s="7">
        <v>344377.69</v>
      </c>
      <c r="E34" s="7">
        <v>135953.95000000001</v>
      </c>
      <c r="F34" s="7">
        <v>8924</v>
      </c>
      <c r="G34" s="7">
        <v>1261.8399999999999</v>
      </c>
      <c r="H34" s="7">
        <v>1071.42</v>
      </c>
      <c r="I34" s="10" t="str">
        <f t="shared" si="1"/>
        <v>2015</v>
      </c>
      <c r="J34" t="str">
        <f t="shared" si="2"/>
        <v>Nov.</v>
      </c>
      <c r="K34" t="str">
        <f t="shared" si="0"/>
        <v>Novembre</v>
      </c>
    </row>
    <row r="35" spans="1:11" ht="13.5" thickBot="1" x14ac:dyDescent="0.25">
      <c r="A35" s="5" t="s">
        <v>90</v>
      </c>
      <c r="B35" s="4" t="s">
        <v>86</v>
      </c>
      <c r="C35" s="1" t="s">
        <v>15</v>
      </c>
      <c r="D35" s="7">
        <v>552226.06999999995</v>
      </c>
      <c r="E35" s="7">
        <v>204505.48</v>
      </c>
      <c r="F35" s="7">
        <v>11877</v>
      </c>
      <c r="G35" s="7">
        <v>1989.5</v>
      </c>
      <c r="H35" s="7">
        <v>2152.08</v>
      </c>
      <c r="I35" s="10" t="str">
        <f t="shared" si="1"/>
        <v>2015</v>
      </c>
      <c r="J35" t="str">
        <f t="shared" si="2"/>
        <v>Déc.</v>
      </c>
      <c r="K35" t="str">
        <f t="shared" si="0"/>
        <v>Décembre</v>
      </c>
    </row>
    <row r="36" spans="1:11" ht="13.5" thickBot="1" x14ac:dyDescent="0.25">
      <c r="A36" s="5" t="s">
        <v>90</v>
      </c>
      <c r="B36" s="4" t="s">
        <v>86</v>
      </c>
      <c r="C36" s="1" t="s">
        <v>16</v>
      </c>
      <c r="D36" s="7">
        <v>599284.29</v>
      </c>
      <c r="E36" s="7">
        <v>183259.02</v>
      </c>
      <c r="F36" s="7">
        <v>13149</v>
      </c>
      <c r="G36" s="7">
        <v>2034.7</v>
      </c>
      <c r="H36" s="7">
        <v>1621.99</v>
      </c>
      <c r="I36" s="10" t="str">
        <f t="shared" si="1"/>
        <v>2016</v>
      </c>
      <c r="J36" t="str">
        <f t="shared" si="2"/>
        <v>Janv</v>
      </c>
      <c r="K36" t="str">
        <f t="shared" si="0"/>
        <v>Janvier</v>
      </c>
    </row>
    <row r="37" spans="1:11" ht="13.5" thickBot="1" x14ac:dyDescent="0.25">
      <c r="A37" s="5" t="s">
        <v>90</v>
      </c>
      <c r="B37" s="4" t="s">
        <v>86</v>
      </c>
      <c r="C37" s="1" t="s">
        <v>17</v>
      </c>
      <c r="D37" s="7">
        <v>352035.08</v>
      </c>
      <c r="E37" s="7">
        <v>130825.67</v>
      </c>
      <c r="F37" s="7">
        <v>8514</v>
      </c>
      <c r="G37" s="7">
        <v>1305.05</v>
      </c>
      <c r="H37" s="7">
        <v>1041.57</v>
      </c>
      <c r="I37" s="10" t="str">
        <f t="shared" si="1"/>
        <v>2016</v>
      </c>
      <c r="J37" t="str">
        <f t="shared" si="2"/>
        <v>Fév.</v>
      </c>
      <c r="K37" t="str">
        <f t="shared" si="0"/>
        <v>Février</v>
      </c>
    </row>
    <row r="38" spans="1:11" ht="13.5" thickBot="1" x14ac:dyDescent="0.25">
      <c r="A38" s="5" t="s">
        <v>90</v>
      </c>
      <c r="B38" s="4" t="s">
        <v>86</v>
      </c>
      <c r="C38" s="1" t="s">
        <v>18</v>
      </c>
      <c r="D38" s="7">
        <v>303144.34999999998</v>
      </c>
      <c r="E38" s="7">
        <v>110413.3</v>
      </c>
      <c r="F38" s="7">
        <v>7777</v>
      </c>
      <c r="G38" s="7">
        <v>1220.95</v>
      </c>
      <c r="H38" s="7">
        <v>932.37</v>
      </c>
      <c r="I38" s="10" t="str">
        <f t="shared" si="1"/>
        <v>2016</v>
      </c>
      <c r="J38" t="str">
        <f t="shared" si="2"/>
        <v>Mars</v>
      </c>
      <c r="K38" t="str">
        <f t="shared" si="0"/>
        <v>Mars</v>
      </c>
    </row>
    <row r="39" spans="1:11" ht="13.5" thickBot="1" x14ac:dyDescent="0.25">
      <c r="A39" s="5" t="s">
        <v>90</v>
      </c>
      <c r="B39" s="4" t="s">
        <v>86</v>
      </c>
      <c r="C39" s="1" t="s">
        <v>19</v>
      </c>
      <c r="D39" s="7">
        <v>394952.72</v>
      </c>
      <c r="E39" s="7">
        <v>151409.37</v>
      </c>
      <c r="F39" s="7">
        <v>9206</v>
      </c>
      <c r="G39" s="7">
        <v>1325.67</v>
      </c>
      <c r="H39" s="7">
        <v>1214.26</v>
      </c>
      <c r="I39" s="10" t="str">
        <f t="shared" si="1"/>
        <v>2016</v>
      </c>
      <c r="J39" t="str">
        <f t="shared" si="2"/>
        <v>Avr.</v>
      </c>
      <c r="K39" t="str">
        <f t="shared" si="0"/>
        <v>Avril</v>
      </c>
    </row>
    <row r="40" spans="1:11" ht="13.5" thickBot="1" x14ac:dyDescent="0.25">
      <c r="A40" s="5" t="s">
        <v>90</v>
      </c>
      <c r="B40" s="4" t="s">
        <v>86</v>
      </c>
      <c r="C40" s="1" t="s">
        <v>20</v>
      </c>
      <c r="D40" s="7">
        <v>274099.61</v>
      </c>
      <c r="E40" s="7">
        <v>104664.33</v>
      </c>
      <c r="F40" s="7">
        <v>5143</v>
      </c>
      <c r="G40" s="7">
        <v>880.44</v>
      </c>
      <c r="H40" s="7">
        <v>533.51</v>
      </c>
      <c r="I40" s="10" t="str">
        <f t="shared" si="1"/>
        <v>2016</v>
      </c>
      <c r="J40" t="str">
        <f t="shared" si="2"/>
        <v xml:space="preserve">Mai </v>
      </c>
      <c r="K40" t="str">
        <f t="shared" si="0"/>
        <v>Mai</v>
      </c>
    </row>
    <row r="41" spans="1:11" ht="13.5" thickBot="1" x14ac:dyDescent="0.25">
      <c r="A41" s="5" t="s">
        <v>90</v>
      </c>
      <c r="B41" s="4" t="s">
        <v>86</v>
      </c>
      <c r="C41" s="1" t="s">
        <v>21</v>
      </c>
      <c r="D41" s="7">
        <v>348629.63</v>
      </c>
      <c r="E41" s="7">
        <v>120328.7</v>
      </c>
      <c r="F41" s="7">
        <v>7031</v>
      </c>
      <c r="G41" s="7">
        <v>1231.27</v>
      </c>
      <c r="H41" s="7">
        <v>741.29</v>
      </c>
      <c r="I41" s="10" t="str">
        <f t="shared" si="1"/>
        <v>2016</v>
      </c>
      <c r="J41" t="str">
        <f t="shared" si="2"/>
        <v>Juin</v>
      </c>
      <c r="K41" t="str">
        <f t="shared" si="0"/>
        <v>Juin</v>
      </c>
    </row>
    <row r="42" spans="1:11" ht="13.5" thickBot="1" x14ac:dyDescent="0.25">
      <c r="A42" s="5" t="s">
        <v>90</v>
      </c>
      <c r="B42" s="4" t="s">
        <v>86</v>
      </c>
      <c r="C42" s="1" t="s">
        <v>22</v>
      </c>
      <c r="D42" s="7">
        <v>490197.16</v>
      </c>
      <c r="E42" s="7">
        <v>169988.11</v>
      </c>
      <c r="F42" s="7">
        <v>10091</v>
      </c>
      <c r="G42" s="7">
        <v>1740.17</v>
      </c>
      <c r="H42" s="7">
        <v>1331.78</v>
      </c>
      <c r="I42" s="10" t="str">
        <f t="shared" si="1"/>
        <v>2016</v>
      </c>
      <c r="J42" t="str">
        <f t="shared" si="2"/>
        <v>Juil</v>
      </c>
      <c r="K42" t="str">
        <f t="shared" si="0"/>
        <v>Juillet</v>
      </c>
    </row>
    <row r="43" spans="1:11" ht="13.5" thickBot="1" x14ac:dyDescent="0.25">
      <c r="A43" s="5" t="s">
        <v>90</v>
      </c>
      <c r="B43" s="4" t="s">
        <v>86</v>
      </c>
      <c r="C43" s="1" t="s">
        <v>23</v>
      </c>
      <c r="D43" s="7">
        <v>447023.6</v>
      </c>
      <c r="E43" s="7">
        <v>164837.79</v>
      </c>
      <c r="F43" s="7">
        <v>9608</v>
      </c>
      <c r="G43" s="7">
        <v>1582.97</v>
      </c>
      <c r="H43" s="7">
        <v>1343.33</v>
      </c>
      <c r="I43" s="10" t="str">
        <f t="shared" si="1"/>
        <v>2016</v>
      </c>
      <c r="J43" t="str">
        <f t="shared" si="2"/>
        <v>Août</v>
      </c>
      <c r="K43" t="str">
        <f t="shared" si="0"/>
        <v>Août</v>
      </c>
    </row>
    <row r="44" spans="1:11" ht="13.5" thickBot="1" x14ac:dyDescent="0.25">
      <c r="A44" s="5" t="s">
        <v>90</v>
      </c>
      <c r="B44" s="4" t="s">
        <v>86</v>
      </c>
      <c r="C44" s="1" t="s">
        <v>24</v>
      </c>
      <c r="D44" s="7">
        <v>437125.31</v>
      </c>
      <c r="E44" s="7">
        <v>160804.03</v>
      </c>
      <c r="F44" s="7">
        <v>8337</v>
      </c>
      <c r="G44" s="7">
        <v>1502.09</v>
      </c>
      <c r="H44" s="7">
        <v>1251.79</v>
      </c>
      <c r="I44" s="10" t="str">
        <f t="shared" si="1"/>
        <v>2016</v>
      </c>
      <c r="J44" t="str">
        <f t="shared" si="2"/>
        <v>Sept</v>
      </c>
      <c r="K44" t="str">
        <f t="shared" si="0"/>
        <v>Septembre</v>
      </c>
    </row>
    <row r="45" spans="1:11" ht="13.5" thickBot="1" x14ac:dyDescent="0.25">
      <c r="A45" s="5" t="s">
        <v>90</v>
      </c>
      <c r="B45" s="4" t="s">
        <v>86</v>
      </c>
      <c r="C45" s="1" t="s">
        <v>25</v>
      </c>
      <c r="D45" s="7">
        <v>453964.17</v>
      </c>
      <c r="E45" s="7">
        <v>169253.12</v>
      </c>
      <c r="F45" s="7">
        <v>8210</v>
      </c>
      <c r="G45" s="7">
        <v>1488.69</v>
      </c>
      <c r="H45" s="7">
        <v>942.93</v>
      </c>
      <c r="I45" s="10" t="str">
        <f t="shared" si="1"/>
        <v>2016</v>
      </c>
      <c r="J45" t="str">
        <f t="shared" si="2"/>
        <v>Oct.</v>
      </c>
      <c r="K45" t="str">
        <f t="shared" si="0"/>
        <v>Octobre</v>
      </c>
    </row>
    <row r="46" spans="1:11" ht="13.5" thickBot="1" x14ac:dyDescent="0.25">
      <c r="A46" s="5" t="s">
        <v>90</v>
      </c>
      <c r="B46" s="4" t="s">
        <v>86</v>
      </c>
      <c r="C46" s="1" t="s">
        <v>26</v>
      </c>
      <c r="D46" s="7">
        <v>441444.96</v>
      </c>
      <c r="E46" s="7">
        <v>158128.85</v>
      </c>
      <c r="F46" s="7">
        <v>9365</v>
      </c>
      <c r="G46" s="7">
        <v>1626.18</v>
      </c>
      <c r="H46" s="7">
        <v>1267.76</v>
      </c>
      <c r="I46" s="10" t="str">
        <f t="shared" si="1"/>
        <v>2016</v>
      </c>
      <c r="J46" t="str">
        <f t="shared" si="2"/>
        <v>Nov.</v>
      </c>
      <c r="K46" t="str">
        <f t="shared" si="0"/>
        <v>Novembre</v>
      </c>
    </row>
    <row r="47" spans="1:11" ht="13.5" thickBot="1" x14ac:dyDescent="0.25">
      <c r="A47" s="5" t="s">
        <v>90</v>
      </c>
      <c r="B47" s="4" t="s">
        <v>86</v>
      </c>
      <c r="C47" s="1" t="s">
        <v>27</v>
      </c>
      <c r="D47" s="7">
        <v>582276.01</v>
      </c>
      <c r="E47" s="7">
        <v>205704.24</v>
      </c>
      <c r="F47" s="7">
        <v>12433</v>
      </c>
      <c r="G47" s="7">
        <v>2306.5300000000002</v>
      </c>
      <c r="H47" s="7">
        <v>2049.2800000000002</v>
      </c>
      <c r="I47" s="10" t="str">
        <f t="shared" si="1"/>
        <v>2016</v>
      </c>
      <c r="J47" t="str">
        <f t="shared" si="2"/>
        <v>Déc.</v>
      </c>
      <c r="K47" t="str">
        <f t="shared" si="0"/>
        <v>Décembre</v>
      </c>
    </row>
    <row r="48" spans="1:11" ht="13.5" thickBot="1" x14ac:dyDescent="0.25">
      <c r="A48" s="5" t="s">
        <v>91</v>
      </c>
      <c r="B48" s="4" t="s">
        <v>86</v>
      </c>
      <c r="C48" s="1" t="s">
        <v>28</v>
      </c>
      <c r="D48" s="7">
        <v>593419.28</v>
      </c>
      <c r="E48" s="7">
        <v>192450.83</v>
      </c>
      <c r="F48" s="7">
        <v>11380</v>
      </c>
      <c r="G48" s="7">
        <v>1951.02</v>
      </c>
      <c r="H48" s="7">
        <v>1394.83</v>
      </c>
      <c r="I48" s="10" t="str">
        <f t="shared" si="1"/>
        <v>2017</v>
      </c>
      <c r="J48" t="str">
        <f t="shared" si="2"/>
        <v>Janv</v>
      </c>
      <c r="K48" t="str">
        <f t="shared" si="0"/>
        <v>Janvier</v>
      </c>
    </row>
    <row r="49" spans="1:11" ht="13.5" thickBot="1" x14ac:dyDescent="0.25">
      <c r="A49" s="5" t="s">
        <v>5</v>
      </c>
      <c r="B49" s="4" t="s">
        <v>86</v>
      </c>
      <c r="C49" s="1" t="s">
        <v>29</v>
      </c>
      <c r="D49" s="7">
        <v>247331.37</v>
      </c>
      <c r="E49" s="7">
        <v>86241.02</v>
      </c>
      <c r="F49" s="7">
        <v>4529</v>
      </c>
      <c r="G49" s="7">
        <v>791.73</v>
      </c>
      <c r="H49" s="7">
        <v>490.22</v>
      </c>
      <c r="I49" s="10" t="str">
        <f t="shared" si="1"/>
        <v>2017</v>
      </c>
      <c r="J49" t="str">
        <f t="shared" si="2"/>
        <v>Fév.</v>
      </c>
      <c r="K49" t="str">
        <f t="shared" si="0"/>
        <v>Février</v>
      </c>
    </row>
    <row r="50" spans="1:11" ht="13.5" thickBot="1" x14ac:dyDescent="0.25">
      <c r="A50" s="5" t="s">
        <v>5</v>
      </c>
      <c r="B50" s="4" t="s">
        <v>87</v>
      </c>
      <c r="C50" s="1" t="s">
        <v>6</v>
      </c>
      <c r="D50" s="7">
        <v>419477.94</v>
      </c>
      <c r="E50" s="7">
        <v>169720.07</v>
      </c>
      <c r="F50" s="7">
        <v>10474</v>
      </c>
      <c r="G50" s="7">
        <v>1241.47</v>
      </c>
      <c r="H50" s="7">
        <v>816.55</v>
      </c>
      <c r="I50" s="10" t="str">
        <f t="shared" si="1"/>
        <v>2015</v>
      </c>
      <c r="J50" t="str">
        <f t="shared" si="2"/>
        <v>Mars</v>
      </c>
      <c r="K50" t="str">
        <f t="shared" si="0"/>
        <v>Mars</v>
      </c>
    </row>
    <row r="51" spans="1:11" ht="13.5" thickBot="1" x14ac:dyDescent="0.25">
      <c r="A51" s="5" t="s">
        <v>5</v>
      </c>
      <c r="B51" s="4" t="s">
        <v>87</v>
      </c>
      <c r="C51" s="1" t="s">
        <v>7</v>
      </c>
      <c r="D51" s="7">
        <v>401695.95</v>
      </c>
      <c r="E51" s="7">
        <v>148874.46</v>
      </c>
      <c r="F51" s="7">
        <v>10699</v>
      </c>
      <c r="G51" s="7">
        <v>1452.16</v>
      </c>
      <c r="H51" s="7">
        <v>922.21</v>
      </c>
      <c r="I51" s="10" t="str">
        <f t="shared" si="1"/>
        <v>2015</v>
      </c>
      <c r="J51" t="str">
        <f t="shared" si="2"/>
        <v>Avr.</v>
      </c>
      <c r="K51" t="str">
        <f t="shared" si="0"/>
        <v>Avril</v>
      </c>
    </row>
    <row r="52" spans="1:11" ht="13.5" thickBot="1" x14ac:dyDescent="0.25">
      <c r="A52" s="5" t="s">
        <v>5</v>
      </c>
      <c r="B52" s="4" t="s">
        <v>87</v>
      </c>
      <c r="C52" s="1" t="s">
        <v>8</v>
      </c>
      <c r="D52" s="7">
        <v>409600.79</v>
      </c>
      <c r="E52" s="7">
        <v>162163.06</v>
      </c>
      <c r="F52" s="7">
        <v>11421</v>
      </c>
      <c r="G52" s="7">
        <v>1349.34</v>
      </c>
      <c r="H52" s="7">
        <v>894.6</v>
      </c>
      <c r="I52" s="10" t="str">
        <f t="shared" si="1"/>
        <v>2015</v>
      </c>
      <c r="J52" t="str">
        <f t="shared" si="2"/>
        <v xml:space="preserve">Mai </v>
      </c>
      <c r="K52" t="str">
        <f t="shared" si="0"/>
        <v>Mai</v>
      </c>
    </row>
    <row r="53" spans="1:11" ht="13.5" thickBot="1" x14ac:dyDescent="0.25">
      <c r="A53" s="5" t="s">
        <v>5</v>
      </c>
      <c r="B53" s="4" t="s">
        <v>87</v>
      </c>
      <c r="C53" s="1" t="s">
        <v>9</v>
      </c>
      <c r="D53" s="7">
        <v>470777.46</v>
      </c>
      <c r="E53" s="7">
        <v>164556.47</v>
      </c>
      <c r="F53" s="7">
        <v>10084</v>
      </c>
      <c r="G53" s="7">
        <v>1525.98</v>
      </c>
      <c r="H53" s="7">
        <v>773.74</v>
      </c>
      <c r="I53" s="10" t="str">
        <f t="shared" si="1"/>
        <v>2015</v>
      </c>
      <c r="J53" t="str">
        <f t="shared" si="2"/>
        <v>Juin</v>
      </c>
      <c r="K53" t="str">
        <f t="shared" si="0"/>
        <v>Juin</v>
      </c>
    </row>
    <row r="54" spans="1:11" ht="13.5" thickBot="1" x14ac:dyDescent="0.25">
      <c r="A54" s="5" t="s">
        <v>5</v>
      </c>
      <c r="B54" s="4" t="s">
        <v>87</v>
      </c>
      <c r="C54" s="1" t="s">
        <v>10</v>
      </c>
      <c r="D54" s="7">
        <v>822398.06</v>
      </c>
      <c r="E54" s="7">
        <v>281479.53999999998</v>
      </c>
      <c r="F54" s="7">
        <v>18678</v>
      </c>
      <c r="G54" s="7">
        <v>2922.46</v>
      </c>
      <c r="H54" s="7">
        <v>1779.35</v>
      </c>
      <c r="I54" s="10" t="str">
        <f t="shared" si="1"/>
        <v>2015</v>
      </c>
      <c r="J54" t="str">
        <f t="shared" si="2"/>
        <v>Juil</v>
      </c>
      <c r="K54" t="str">
        <f t="shared" si="0"/>
        <v>Juillet</v>
      </c>
    </row>
    <row r="55" spans="1:11" ht="13.5" thickBot="1" x14ac:dyDescent="0.25">
      <c r="A55" s="5" t="s">
        <v>5</v>
      </c>
      <c r="B55" s="4" t="s">
        <v>87</v>
      </c>
      <c r="C55" s="1" t="s">
        <v>11</v>
      </c>
      <c r="D55" s="7">
        <v>715252.97</v>
      </c>
      <c r="E55" s="7">
        <v>265996.90000000002</v>
      </c>
      <c r="F55" s="7">
        <v>18838</v>
      </c>
      <c r="G55" s="7">
        <v>2814.63</v>
      </c>
      <c r="H55" s="7">
        <v>1610.21</v>
      </c>
      <c r="I55" s="10" t="str">
        <f t="shared" si="1"/>
        <v>2015</v>
      </c>
      <c r="J55" t="str">
        <f t="shared" si="2"/>
        <v>Août</v>
      </c>
      <c r="K55" t="str">
        <f t="shared" si="0"/>
        <v>Août</v>
      </c>
    </row>
    <row r="56" spans="1:11" ht="13.5" thickBot="1" x14ac:dyDescent="0.25">
      <c r="A56" s="5" t="s">
        <v>5</v>
      </c>
      <c r="B56" s="4" t="s">
        <v>87</v>
      </c>
      <c r="C56" s="1" t="s">
        <v>12</v>
      </c>
      <c r="D56" s="7">
        <v>626198.72</v>
      </c>
      <c r="E56" s="7">
        <v>239539.42</v>
      </c>
      <c r="F56" s="7">
        <v>15957</v>
      </c>
      <c r="G56" s="7">
        <v>2262.37</v>
      </c>
      <c r="H56" s="7">
        <v>1355.88</v>
      </c>
      <c r="I56" s="10" t="str">
        <f t="shared" si="1"/>
        <v>2015</v>
      </c>
      <c r="J56" t="str">
        <f t="shared" si="2"/>
        <v>Sept</v>
      </c>
      <c r="K56" t="str">
        <f t="shared" si="0"/>
        <v>Septembre</v>
      </c>
    </row>
    <row r="57" spans="1:11" ht="13.5" thickBot="1" x14ac:dyDescent="0.25">
      <c r="A57" s="5" t="s">
        <v>5</v>
      </c>
      <c r="B57" s="4" t="s">
        <v>87</v>
      </c>
      <c r="C57" s="1" t="s">
        <v>13</v>
      </c>
      <c r="D57" s="7">
        <v>687486.28</v>
      </c>
      <c r="E57" s="7">
        <v>258928.34</v>
      </c>
      <c r="F57" s="7">
        <v>17319</v>
      </c>
      <c r="G57" s="7">
        <v>2502.4499999999998</v>
      </c>
      <c r="H57" s="7">
        <v>1230.0999999999999</v>
      </c>
      <c r="I57" s="10" t="str">
        <f t="shared" si="1"/>
        <v>2015</v>
      </c>
      <c r="J57" t="str">
        <f t="shared" si="2"/>
        <v>Oct.</v>
      </c>
      <c r="K57" t="str">
        <f t="shared" si="0"/>
        <v>Octobre</v>
      </c>
    </row>
    <row r="58" spans="1:11" ht="13.5" thickBot="1" x14ac:dyDescent="0.25">
      <c r="A58" s="5" t="s">
        <v>5</v>
      </c>
      <c r="B58" s="4" t="s">
        <v>87</v>
      </c>
      <c r="C58" s="1" t="s">
        <v>14</v>
      </c>
      <c r="D58" s="7">
        <v>597732.43000000005</v>
      </c>
      <c r="E58" s="7">
        <v>229975.7</v>
      </c>
      <c r="F58" s="7">
        <v>15473</v>
      </c>
      <c r="G58" s="7">
        <v>2177.5300000000002</v>
      </c>
      <c r="H58" s="7">
        <v>1422.05</v>
      </c>
      <c r="I58" s="10" t="str">
        <f t="shared" si="1"/>
        <v>2015</v>
      </c>
      <c r="J58" t="str">
        <f t="shared" si="2"/>
        <v>Nov.</v>
      </c>
      <c r="K58" t="str">
        <f t="shared" si="0"/>
        <v>Novembre</v>
      </c>
    </row>
    <row r="59" spans="1:11" ht="13.5" thickBot="1" x14ac:dyDescent="0.25">
      <c r="A59" s="5" t="s">
        <v>5</v>
      </c>
      <c r="B59" s="4" t="s">
        <v>87</v>
      </c>
      <c r="C59" s="1" t="s">
        <v>15</v>
      </c>
      <c r="D59" s="7">
        <v>720728.21</v>
      </c>
      <c r="E59" s="7">
        <v>268926.64</v>
      </c>
      <c r="F59" s="7">
        <v>18774</v>
      </c>
      <c r="G59" s="7">
        <v>2770.98</v>
      </c>
      <c r="H59" s="7">
        <v>2722.74</v>
      </c>
      <c r="I59" s="10" t="str">
        <f t="shared" si="1"/>
        <v>2015</v>
      </c>
      <c r="J59" t="str">
        <f t="shared" si="2"/>
        <v>Déc.</v>
      </c>
      <c r="K59" t="str">
        <f t="shared" si="0"/>
        <v>Décembre</v>
      </c>
    </row>
    <row r="60" spans="1:11" ht="13.5" thickBot="1" x14ac:dyDescent="0.25">
      <c r="A60" s="5" t="s">
        <v>5</v>
      </c>
      <c r="B60" s="4" t="s">
        <v>87</v>
      </c>
      <c r="C60" s="1" t="s">
        <v>16</v>
      </c>
      <c r="D60" s="7">
        <v>883795.15</v>
      </c>
      <c r="E60" s="7">
        <v>301699.65999999997</v>
      </c>
      <c r="F60" s="7">
        <v>22078</v>
      </c>
      <c r="G60" s="7">
        <v>2933.75</v>
      </c>
      <c r="H60" s="7">
        <v>2177.1</v>
      </c>
      <c r="I60" s="10" t="str">
        <f t="shared" si="1"/>
        <v>2016</v>
      </c>
      <c r="J60" t="str">
        <f t="shared" si="2"/>
        <v>Janv</v>
      </c>
      <c r="K60" t="str">
        <f t="shared" si="0"/>
        <v>Janvier</v>
      </c>
    </row>
    <row r="61" spans="1:11" ht="13.5" thickBot="1" x14ac:dyDescent="0.25">
      <c r="A61" s="5" t="s">
        <v>5</v>
      </c>
      <c r="B61" s="4" t="s">
        <v>87</v>
      </c>
      <c r="C61" s="1" t="s">
        <v>17</v>
      </c>
      <c r="D61" s="7">
        <v>544039.79</v>
      </c>
      <c r="E61" s="7">
        <v>208030.83</v>
      </c>
      <c r="F61" s="7">
        <v>14741</v>
      </c>
      <c r="G61" s="7">
        <v>1948.2</v>
      </c>
      <c r="H61" s="7">
        <v>1233.6600000000001</v>
      </c>
      <c r="I61" s="10" t="str">
        <f t="shared" si="1"/>
        <v>2016</v>
      </c>
      <c r="J61" t="str">
        <f t="shared" si="2"/>
        <v>Fév.</v>
      </c>
      <c r="K61" t="str">
        <f t="shared" si="0"/>
        <v>Février</v>
      </c>
    </row>
    <row r="62" spans="1:11" ht="13.5" thickBot="1" x14ac:dyDescent="0.25">
      <c r="A62" s="5" t="s">
        <v>5</v>
      </c>
      <c r="B62" s="4" t="s">
        <v>87</v>
      </c>
      <c r="C62" s="1" t="s">
        <v>18</v>
      </c>
      <c r="D62" s="7">
        <v>448692.39</v>
      </c>
      <c r="E62" s="7">
        <v>176608.54</v>
      </c>
      <c r="F62" s="7">
        <v>11364</v>
      </c>
      <c r="G62" s="7">
        <v>1440.9</v>
      </c>
      <c r="H62" s="7">
        <v>1024.99</v>
      </c>
      <c r="I62" s="10" t="str">
        <f t="shared" si="1"/>
        <v>2016</v>
      </c>
      <c r="J62" t="str">
        <f t="shared" si="2"/>
        <v>Mars</v>
      </c>
      <c r="K62" t="str">
        <f t="shared" si="0"/>
        <v>Mars</v>
      </c>
    </row>
    <row r="63" spans="1:11" ht="13.5" thickBot="1" x14ac:dyDescent="0.25">
      <c r="A63" s="5" t="s">
        <v>5</v>
      </c>
      <c r="B63" s="4" t="s">
        <v>87</v>
      </c>
      <c r="C63" s="1" t="s">
        <v>19</v>
      </c>
      <c r="D63" s="7">
        <v>1467699.77</v>
      </c>
      <c r="E63" s="7">
        <v>451058.78</v>
      </c>
      <c r="F63" s="7">
        <v>30831</v>
      </c>
      <c r="G63" s="7">
        <v>4741.6000000000004</v>
      </c>
      <c r="H63" s="7">
        <v>4548.46</v>
      </c>
      <c r="I63" s="10" t="str">
        <f t="shared" si="1"/>
        <v>2016</v>
      </c>
      <c r="J63" t="str">
        <f t="shared" si="2"/>
        <v>Avr.</v>
      </c>
      <c r="K63" t="str">
        <f t="shared" si="0"/>
        <v>Avril</v>
      </c>
    </row>
    <row r="64" spans="1:11" ht="13.5" thickBot="1" x14ac:dyDescent="0.25">
      <c r="A64" s="5" t="s">
        <v>5</v>
      </c>
      <c r="B64" s="4" t="s">
        <v>87</v>
      </c>
      <c r="C64" s="1" t="s">
        <v>20</v>
      </c>
      <c r="D64" s="7">
        <v>478900.6</v>
      </c>
      <c r="E64" s="7">
        <v>166035.04</v>
      </c>
      <c r="F64" s="7">
        <v>14048</v>
      </c>
      <c r="G64" s="7">
        <v>1601.28</v>
      </c>
      <c r="H64" s="7">
        <v>1641.68</v>
      </c>
      <c r="I64" s="10" t="str">
        <f t="shared" si="1"/>
        <v>2016</v>
      </c>
      <c r="J64" t="str">
        <f t="shared" si="2"/>
        <v xml:space="preserve">Mai </v>
      </c>
      <c r="K64" t="str">
        <f t="shared" si="0"/>
        <v>Mai</v>
      </c>
    </row>
    <row r="65" spans="1:11" ht="13.5" thickBot="1" x14ac:dyDescent="0.25">
      <c r="A65" s="5" t="s">
        <v>5</v>
      </c>
      <c r="B65" s="4" t="s">
        <v>87</v>
      </c>
      <c r="C65" s="1" t="s">
        <v>21</v>
      </c>
      <c r="D65" s="7">
        <v>419793.91</v>
      </c>
      <c r="E65" s="7">
        <v>160387.38</v>
      </c>
      <c r="F65" s="7">
        <v>11134</v>
      </c>
      <c r="G65" s="7">
        <v>1305.22</v>
      </c>
      <c r="H65" s="7">
        <v>889.1</v>
      </c>
      <c r="I65" s="10" t="str">
        <f t="shared" si="1"/>
        <v>2016</v>
      </c>
      <c r="J65" t="str">
        <f t="shared" si="2"/>
        <v>Juin</v>
      </c>
      <c r="K65" t="str">
        <f t="shared" si="0"/>
        <v>Juin</v>
      </c>
    </row>
    <row r="66" spans="1:11" ht="13.5" thickBot="1" x14ac:dyDescent="0.25">
      <c r="A66" s="5" t="s">
        <v>5</v>
      </c>
      <c r="B66" s="4" t="s">
        <v>87</v>
      </c>
      <c r="C66" s="1" t="s">
        <v>22</v>
      </c>
      <c r="D66" s="7">
        <v>729893.5</v>
      </c>
      <c r="E66" s="7">
        <v>256564.17</v>
      </c>
      <c r="F66" s="7">
        <v>16898</v>
      </c>
      <c r="G66" s="7">
        <v>2555.0300000000002</v>
      </c>
      <c r="H66" s="7">
        <v>1454.25</v>
      </c>
      <c r="I66" s="10" t="str">
        <f t="shared" si="1"/>
        <v>2016</v>
      </c>
      <c r="J66" t="str">
        <f t="shared" si="2"/>
        <v>Juil</v>
      </c>
      <c r="K66" t="str">
        <f t="shared" ref="K66:K121" si="3">VLOOKUP(J66,Mois,2,FALSE)</f>
        <v>Juillet</v>
      </c>
    </row>
    <row r="67" spans="1:11" ht="13.5" thickBot="1" x14ac:dyDescent="0.25">
      <c r="A67" s="5" t="s">
        <v>5</v>
      </c>
      <c r="B67" s="4" t="s">
        <v>87</v>
      </c>
      <c r="C67" s="1" t="s">
        <v>23</v>
      </c>
      <c r="D67" s="7">
        <v>643951.71</v>
      </c>
      <c r="E67" s="7">
        <v>239880.5</v>
      </c>
      <c r="F67" s="7">
        <v>17254</v>
      </c>
      <c r="G67" s="7">
        <v>2724.6</v>
      </c>
      <c r="H67" s="7">
        <v>1605.13</v>
      </c>
      <c r="I67" s="10" t="str">
        <f t="shared" ref="I67:I121" si="4">RIGHT(C67,4)</f>
        <v>2016</v>
      </c>
      <c r="J67" t="str">
        <f t="shared" ref="J67:J121" si="5">LEFT(C67,4)</f>
        <v>Août</v>
      </c>
      <c r="K67" t="str">
        <f t="shared" si="3"/>
        <v>Août</v>
      </c>
    </row>
    <row r="68" spans="1:11" ht="13.5" thickBot="1" x14ac:dyDescent="0.25">
      <c r="A68" s="5" t="s">
        <v>5</v>
      </c>
      <c r="B68" s="4" t="s">
        <v>87</v>
      </c>
      <c r="C68" s="1" t="s">
        <v>24</v>
      </c>
      <c r="D68" s="7">
        <v>710660.53</v>
      </c>
      <c r="E68" s="7">
        <v>251811.01</v>
      </c>
      <c r="F68" s="7">
        <v>15383</v>
      </c>
      <c r="G68" s="7">
        <v>2387.4299999999998</v>
      </c>
      <c r="H68" s="7">
        <v>1792.2</v>
      </c>
      <c r="I68" s="10" t="str">
        <f t="shared" si="4"/>
        <v>2016</v>
      </c>
      <c r="J68" t="str">
        <f t="shared" si="5"/>
        <v>Sept</v>
      </c>
      <c r="K68" t="str">
        <f t="shared" si="3"/>
        <v>Septembre</v>
      </c>
    </row>
    <row r="69" spans="1:11" ht="13.5" thickBot="1" x14ac:dyDescent="0.25">
      <c r="A69" s="5" t="s">
        <v>5</v>
      </c>
      <c r="B69" s="4" t="s">
        <v>87</v>
      </c>
      <c r="C69" s="1" t="s">
        <v>25</v>
      </c>
      <c r="D69" s="7">
        <v>705025.72</v>
      </c>
      <c r="E69" s="7">
        <v>262040.95999999999</v>
      </c>
      <c r="F69" s="7">
        <v>16645</v>
      </c>
      <c r="G69" s="7">
        <v>2374.36</v>
      </c>
      <c r="H69" s="7">
        <v>1540.72</v>
      </c>
      <c r="I69" s="10" t="str">
        <f t="shared" si="4"/>
        <v>2016</v>
      </c>
      <c r="J69" t="str">
        <f t="shared" si="5"/>
        <v>Oct.</v>
      </c>
      <c r="K69" t="str">
        <f t="shared" si="3"/>
        <v>Octobre</v>
      </c>
    </row>
    <row r="70" spans="1:11" ht="13.5" thickBot="1" x14ac:dyDescent="0.25">
      <c r="A70" s="5" t="s">
        <v>5</v>
      </c>
      <c r="B70" s="4" t="s">
        <v>87</v>
      </c>
      <c r="C70" s="1" t="s">
        <v>26</v>
      </c>
      <c r="D70" s="7">
        <v>757059.08</v>
      </c>
      <c r="E70" s="7">
        <v>271328.05</v>
      </c>
      <c r="F70" s="7">
        <v>18965</v>
      </c>
      <c r="G70" s="7">
        <v>2585.46</v>
      </c>
      <c r="H70" s="7">
        <v>2259.15</v>
      </c>
      <c r="I70" s="10" t="str">
        <f t="shared" si="4"/>
        <v>2016</v>
      </c>
      <c r="J70" t="str">
        <f t="shared" si="5"/>
        <v>Nov.</v>
      </c>
      <c r="K70" t="str">
        <f t="shared" si="3"/>
        <v>Novembre</v>
      </c>
    </row>
    <row r="71" spans="1:11" ht="13.5" thickBot="1" x14ac:dyDescent="0.25">
      <c r="A71" s="5" t="s">
        <v>5</v>
      </c>
      <c r="B71" s="4" t="s">
        <v>87</v>
      </c>
      <c r="C71" s="1" t="s">
        <v>27</v>
      </c>
      <c r="D71" s="7">
        <v>770015.91</v>
      </c>
      <c r="E71" s="7">
        <v>274200.90000000002</v>
      </c>
      <c r="F71" s="7">
        <v>20568</v>
      </c>
      <c r="G71" s="7">
        <v>3054.92</v>
      </c>
      <c r="H71" s="7">
        <v>3443.66</v>
      </c>
      <c r="I71" s="10" t="str">
        <f t="shared" si="4"/>
        <v>2016</v>
      </c>
      <c r="J71" t="str">
        <f t="shared" si="5"/>
        <v>Déc.</v>
      </c>
      <c r="K71" t="str">
        <f t="shared" si="3"/>
        <v>Décembre</v>
      </c>
    </row>
    <row r="72" spans="1:11" ht="13.5" thickBot="1" x14ac:dyDescent="0.25">
      <c r="A72" s="5" t="s">
        <v>5</v>
      </c>
      <c r="B72" s="4" t="s">
        <v>87</v>
      </c>
      <c r="C72" s="1" t="s">
        <v>28</v>
      </c>
      <c r="D72" s="7">
        <v>814261.73</v>
      </c>
      <c r="E72" s="7">
        <v>278056.15000000002</v>
      </c>
      <c r="F72" s="7">
        <v>20186</v>
      </c>
      <c r="G72" s="7">
        <v>2646.88</v>
      </c>
      <c r="H72" s="7">
        <v>2155.66</v>
      </c>
      <c r="I72" s="10" t="str">
        <f t="shared" si="4"/>
        <v>2017</v>
      </c>
      <c r="J72" t="str">
        <f t="shared" si="5"/>
        <v>Janv</v>
      </c>
      <c r="K72" t="str">
        <f t="shared" si="3"/>
        <v>Janvier</v>
      </c>
    </row>
    <row r="73" spans="1:11" ht="13.5" thickBot="1" x14ac:dyDescent="0.25">
      <c r="A73" s="5" t="s">
        <v>5</v>
      </c>
      <c r="B73" s="4" t="s">
        <v>87</v>
      </c>
      <c r="C73" s="1" t="s">
        <v>29</v>
      </c>
      <c r="D73" s="7">
        <v>316001.49</v>
      </c>
      <c r="E73" s="7">
        <v>110824.65</v>
      </c>
      <c r="F73" s="7">
        <v>8221</v>
      </c>
      <c r="G73" s="7">
        <v>1135.8900000000001</v>
      </c>
      <c r="H73" s="7">
        <v>1157.1600000000001</v>
      </c>
      <c r="I73" s="10" t="str">
        <f t="shared" si="4"/>
        <v>2017</v>
      </c>
      <c r="J73" t="str">
        <f t="shared" si="5"/>
        <v>Fév.</v>
      </c>
      <c r="K73" t="str">
        <f t="shared" si="3"/>
        <v>Février</v>
      </c>
    </row>
    <row r="74" spans="1:11" ht="13.5" thickBot="1" x14ac:dyDescent="0.25">
      <c r="A74" s="5" t="s">
        <v>5</v>
      </c>
      <c r="B74" s="4" t="s">
        <v>88</v>
      </c>
      <c r="C74" s="1" t="s">
        <v>6</v>
      </c>
      <c r="D74" s="7">
        <v>384726.22</v>
      </c>
      <c r="E74" s="7">
        <v>153690.75</v>
      </c>
      <c r="F74" s="7">
        <v>10767</v>
      </c>
      <c r="G74" s="7">
        <v>1174.3599999999999</v>
      </c>
      <c r="H74" s="7">
        <v>945.51</v>
      </c>
      <c r="I74" s="10" t="str">
        <f t="shared" si="4"/>
        <v>2015</v>
      </c>
      <c r="J74" t="str">
        <f t="shared" si="5"/>
        <v>Mars</v>
      </c>
      <c r="K74" t="str">
        <f t="shared" si="3"/>
        <v>Mars</v>
      </c>
    </row>
    <row r="75" spans="1:11" ht="13.5" thickBot="1" x14ac:dyDescent="0.25">
      <c r="A75" s="5" t="s">
        <v>5</v>
      </c>
      <c r="B75" s="4" t="s">
        <v>88</v>
      </c>
      <c r="C75" s="1" t="s">
        <v>7</v>
      </c>
      <c r="D75" s="7">
        <v>358079.73</v>
      </c>
      <c r="E75" s="7">
        <v>140014.78</v>
      </c>
      <c r="F75" s="7">
        <v>9967</v>
      </c>
      <c r="G75" s="7">
        <v>1247.05</v>
      </c>
      <c r="H75" s="7">
        <v>809.75</v>
      </c>
      <c r="I75" s="10" t="str">
        <f t="shared" si="4"/>
        <v>2015</v>
      </c>
      <c r="J75" t="str">
        <f t="shared" si="5"/>
        <v>Avr.</v>
      </c>
      <c r="K75" t="str">
        <f t="shared" si="3"/>
        <v>Avril</v>
      </c>
    </row>
    <row r="76" spans="1:11" ht="13.5" thickBot="1" x14ac:dyDescent="0.25">
      <c r="A76" s="5" t="s">
        <v>5</v>
      </c>
      <c r="B76" s="4" t="s">
        <v>88</v>
      </c>
      <c r="C76" s="1" t="s">
        <v>8</v>
      </c>
      <c r="D76" s="7">
        <v>379435.34</v>
      </c>
      <c r="E76" s="7">
        <v>154369.84</v>
      </c>
      <c r="F76" s="7">
        <v>10370</v>
      </c>
      <c r="G76" s="7">
        <v>1251.24</v>
      </c>
      <c r="H76" s="7">
        <v>828.92</v>
      </c>
      <c r="I76" s="10" t="str">
        <f t="shared" si="4"/>
        <v>2015</v>
      </c>
      <c r="J76" t="str">
        <f t="shared" si="5"/>
        <v xml:space="preserve">Mai </v>
      </c>
      <c r="K76" t="str">
        <f t="shared" si="3"/>
        <v>Mai</v>
      </c>
    </row>
    <row r="77" spans="1:11" ht="13.5" thickBot="1" x14ac:dyDescent="0.25">
      <c r="A77" s="5" t="s">
        <v>5</v>
      </c>
      <c r="B77" s="4" t="s">
        <v>88</v>
      </c>
      <c r="C77" s="1" t="s">
        <v>9</v>
      </c>
      <c r="D77" s="7">
        <v>343649.49</v>
      </c>
      <c r="E77" s="7">
        <v>133048.14000000001</v>
      </c>
      <c r="F77" s="7">
        <v>8996</v>
      </c>
      <c r="G77" s="7">
        <v>1108.28</v>
      </c>
      <c r="H77" s="7">
        <v>750.8</v>
      </c>
      <c r="I77" s="10" t="str">
        <f t="shared" si="4"/>
        <v>2015</v>
      </c>
      <c r="J77" t="str">
        <f t="shared" si="5"/>
        <v>Juin</v>
      </c>
      <c r="K77" t="str">
        <f t="shared" si="3"/>
        <v>Juin</v>
      </c>
    </row>
    <row r="78" spans="1:11" ht="13.5" thickBot="1" x14ac:dyDescent="0.25">
      <c r="A78" s="5" t="s">
        <v>5</v>
      </c>
      <c r="B78" s="4" t="s">
        <v>88</v>
      </c>
      <c r="C78" s="1" t="s">
        <v>10</v>
      </c>
      <c r="D78" s="7">
        <v>675282.38</v>
      </c>
      <c r="E78" s="7">
        <v>245129.28</v>
      </c>
      <c r="F78" s="7">
        <v>16050</v>
      </c>
      <c r="G78" s="7">
        <v>2156.98</v>
      </c>
      <c r="H78" s="7">
        <v>1438.41</v>
      </c>
      <c r="I78" s="10" t="str">
        <f t="shared" si="4"/>
        <v>2015</v>
      </c>
      <c r="J78" t="str">
        <f t="shared" si="5"/>
        <v>Juil</v>
      </c>
      <c r="K78" t="str">
        <f t="shared" si="3"/>
        <v>Juillet</v>
      </c>
    </row>
    <row r="79" spans="1:11" ht="13.5" thickBot="1" x14ac:dyDescent="0.25">
      <c r="A79" s="5" t="s">
        <v>5</v>
      </c>
      <c r="B79" s="4" t="s">
        <v>88</v>
      </c>
      <c r="C79" s="1" t="s">
        <v>11</v>
      </c>
      <c r="D79" s="7">
        <v>710261.56</v>
      </c>
      <c r="E79" s="7">
        <v>272882.14</v>
      </c>
      <c r="F79" s="7">
        <v>18538</v>
      </c>
      <c r="G79" s="7">
        <v>2750.57</v>
      </c>
      <c r="H79" s="7">
        <v>1698.21</v>
      </c>
      <c r="I79" s="10" t="str">
        <f t="shared" si="4"/>
        <v>2015</v>
      </c>
      <c r="J79" t="str">
        <f t="shared" si="5"/>
        <v>Août</v>
      </c>
      <c r="K79" t="str">
        <f t="shared" si="3"/>
        <v>Août</v>
      </c>
    </row>
    <row r="80" spans="1:11" ht="13.5" thickBot="1" x14ac:dyDescent="0.25">
      <c r="A80" s="5" t="s">
        <v>5</v>
      </c>
      <c r="B80" s="4" t="s">
        <v>88</v>
      </c>
      <c r="C80" s="1" t="s">
        <v>12</v>
      </c>
      <c r="D80" s="7">
        <v>576848.66</v>
      </c>
      <c r="E80" s="7">
        <v>226707.32</v>
      </c>
      <c r="F80" s="7">
        <v>15735</v>
      </c>
      <c r="G80" s="7">
        <v>2102.9499999999998</v>
      </c>
      <c r="H80" s="7">
        <v>1434.6</v>
      </c>
      <c r="I80" s="10" t="str">
        <f t="shared" si="4"/>
        <v>2015</v>
      </c>
      <c r="J80" t="str">
        <f t="shared" si="5"/>
        <v>Sept</v>
      </c>
      <c r="K80" t="str">
        <f t="shared" si="3"/>
        <v>Septembre</v>
      </c>
    </row>
    <row r="81" spans="1:11" ht="13.5" thickBot="1" x14ac:dyDescent="0.25">
      <c r="A81" s="5" t="s">
        <v>5</v>
      </c>
      <c r="B81" s="4" t="s">
        <v>88</v>
      </c>
      <c r="C81" s="1" t="s">
        <v>13</v>
      </c>
      <c r="D81" s="7">
        <v>557095.57999999996</v>
      </c>
      <c r="E81" s="7">
        <v>215690.5</v>
      </c>
      <c r="F81" s="7">
        <v>14447</v>
      </c>
      <c r="G81" s="7">
        <v>1843.57</v>
      </c>
      <c r="H81" s="7">
        <v>1136.69</v>
      </c>
      <c r="I81" s="10" t="str">
        <f t="shared" si="4"/>
        <v>2015</v>
      </c>
      <c r="J81" t="str">
        <f t="shared" si="5"/>
        <v>Oct.</v>
      </c>
      <c r="K81" t="str">
        <f t="shared" si="3"/>
        <v>Octobre</v>
      </c>
    </row>
    <row r="82" spans="1:11" ht="13.5" thickBot="1" x14ac:dyDescent="0.25">
      <c r="A82" s="5" t="s">
        <v>5</v>
      </c>
      <c r="B82" s="4" t="s">
        <v>88</v>
      </c>
      <c r="C82" s="1" t="s">
        <v>14</v>
      </c>
      <c r="D82" s="7">
        <v>474206.35</v>
      </c>
      <c r="E82" s="7">
        <v>189351.03</v>
      </c>
      <c r="F82" s="7">
        <v>12740</v>
      </c>
      <c r="G82" s="7">
        <v>1567.14</v>
      </c>
      <c r="H82" s="7">
        <v>1176.2</v>
      </c>
      <c r="I82" s="10" t="str">
        <f t="shared" si="4"/>
        <v>2015</v>
      </c>
      <c r="J82" t="str">
        <f t="shared" si="5"/>
        <v>Nov.</v>
      </c>
      <c r="K82" t="str">
        <f t="shared" si="3"/>
        <v>Novembre</v>
      </c>
    </row>
    <row r="83" spans="1:11" ht="13.5" thickBot="1" x14ac:dyDescent="0.25">
      <c r="A83" s="5" t="s">
        <v>5</v>
      </c>
      <c r="B83" s="4" t="s">
        <v>88</v>
      </c>
      <c r="C83" s="1" t="s">
        <v>15</v>
      </c>
      <c r="D83" s="7">
        <v>647436.13</v>
      </c>
      <c r="E83" s="7">
        <v>252656.13</v>
      </c>
      <c r="F83" s="7">
        <v>17907</v>
      </c>
      <c r="G83" s="7">
        <v>2318.27</v>
      </c>
      <c r="H83" s="7">
        <v>2241.4699999999998</v>
      </c>
      <c r="I83" s="10" t="str">
        <f t="shared" si="4"/>
        <v>2015</v>
      </c>
      <c r="J83" t="str">
        <f t="shared" si="5"/>
        <v>Déc.</v>
      </c>
      <c r="K83" t="str">
        <f t="shared" si="3"/>
        <v>Décembre</v>
      </c>
    </row>
    <row r="84" spans="1:11" ht="13.5" thickBot="1" x14ac:dyDescent="0.25">
      <c r="A84" s="5" t="s">
        <v>5</v>
      </c>
      <c r="B84" s="4" t="s">
        <v>88</v>
      </c>
      <c r="C84" s="1" t="s">
        <v>16</v>
      </c>
      <c r="D84" s="7">
        <v>744348.07</v>
      </c>
      <c r="E84" s="7">
        <v>267813.90000000002</v>
      </c>
      <c r="F84" s="7">
        <v>22071</v>
      </c>
      <c r="G84" s="7">
        <v>2371.14</v>
      </c>
      <c r="H84" s="7">
        <v>1995.86</v>
      </c>
      <c r="I84" s="10" t="str">
        <f t="shared" si="4"/>
        <v>2016</v>
      </c>
      <c r="J84" t="str">
        <f t="shared" si="5"/>
        <v>Janv</v>
      </c>
      <c r="K84" t="str">
        <f t="shared" si="3"/>
        <v>Janvier</v>
      </c>
    </row>
    <row r="85" spans="1:11" ht="13.5" thickBot="1" x14ac:dyDescent="0.25">
      <c r="A85" s="5" t="s">
        <v>5</v>
      </c>
      <c r="B85" s="4" t="s">
        <v>88</v>
      </c>
      <c r="C85" s="1" t="s">
        <v>17</v>
      </c>
      <c r="D85" s="7">
        <v>457958.35</v>
      </c>
      <c r="E85" s="7">
        <v>177432.42</v>
      </c>
      <c r="F85" s="7">
        <v>13724</v>
      </c>
      <c r="G85" s="7">
        <v>1504.18</v>
      </c>
      <c r="H85" s="7">
        <v>1236.79</v>
      </c>
      <c r="I85" s="10" t="str">
        <f t="shared" si="4"/>
        <v>2016</v>
      </c>
      <c r="J85" t="str">
        <f t="shared" si="5"/>
        <v>Fév.</v>
      </c>
      <c r="K85" t="str">
        <f t="shared" si="3"/>
        <v>Février</v>
      </c>
    </row>
    <row r="86" spans="1:11" ht="13.5" thickBot="1" x14ac:dyDescent="0.25">
      <c r="A86" s="5" t="s">
        <v>5</v>
      </c>
      <c r="B86" s="4" t="s">
        <v>88</v>
      </c>
      <c r="C86" s="1" t="s">
        <v>18</v>
      </c>
      <c r="D86" s="7">
        <v>386926.01</v>
      </c>
      <c r="E86" s="7">
        <v>153724.07</v>
      </c>
      <c r="F86" s="7">
        <v>10771</v>
      </c>
      <c r="G86" s="7">
        <v>1220.21</v>
      </c>
      <c r="H86" s="7">
        <v>924.86</v>
      </c>
      <c r="I86" s="10" t="str">
        <f t="shared" si="4"/>
        <v>2016</v>
      </c>
      <c r="J86" t="str">
        <f t="shared" si="5"/>
        <v>Mars</v>
      </c>
      <c r="K86" t="str">
        <f t="shared" si="3"/>
        <v>Mars</v>
      </c>
    </row>
    <row r="87" spans="1:11" ht="13.5" thickBot="1" x14ac:dyDescent="0.25">
      <c r="A87" s="5" t="s">
        <v>5</v>
      </c>
      <c r="B87" s="4" t="s">
        <v>88</v>
      </c>
      <c r="C87" s="1" t="s">
        <v>19</v>
      </c>
      <c r="D87" s="7">
        <v>577298.18999999994</v>
      </c>
      <c r="E87" s="7">
        <v>215338.59</v>
      </c>
      <c r="F87" s="7">
        <v>18012</v>
      </c>
      <c r="G87" s="7">
        <v>1811.33</v>
      </c>
      <c r="H87" s="7">
        <v>1666.44</v>
      </c>
      <c r="I87" s="10" t="str">
        <f t="shared" si="4"/>
        <v>2016</v>
      </c>
      <c r="J87" t="str">
        <f t="shared" si="5"/>
        <v>Avr.</v>
      </c>
      <c r="K87" t="str">
        <f t="shared" si="3"/>
        <v>Avril</v>
      </c>
    </row>
    <row r="88" spans="1:11" ht="13.5" thickBot="1" x14ac:dyDescent="0.25">
      <c r="A88" s="5" t="s">
        <v>5</v>
      </c>
      <c r="B88" s="4" t="s">
        <v>88</v>
      </c>
      <c r="C88" s="1" t="s">
        <v>20</v>
      </c>
      <c r="D88" s="7">
        <v>343418.19</v>
      </c>
      <c r="E88" s="7">
        <v>132449.01999999999</v>
      </c>
      <c r="F88" s="7">
        <v>9240</v>
      </c>
      <c r="G88" s="7">
        <v>1106.9100000000001</v>
      </c>
      <c r="H88" s="7">
        <v>742.12</v>
      </c>
      <c r="I88" s="10" t="str">
        <f t="shared" si="4"/>
        <v>2016</v>
      </c>
      <c r="J88" t="str">
        <f t="shared" si="5"/>
        <v xml:space="preserve">Mai </v>
      </c>
      <c r="K88" t="str">
        <f t="shared" si="3"/>
        <v>Mai</v>
      </c>
    </row>
    <row r="89" spans="1:11" ht="13.5" thickBot="1" x14ac:dyDescent="0.25">
      <c r="A89" s="5" t="s">
        <v>5</v>
      </c>
      <c r="B89" s="4" t="s">
        <v>88</v>
      </c>
      <c r="C89" s="1" t="s">
        <v>21</v>
      </c>
      <c r="D89" s="7">
        <v>407306.98</v>
      </c>
      <c r="E89" s="7">
        <v>146310.45000000001</v>
      </c>
      <c r="F89" s="7">
        <v>10612</v>
      </c>
      <c r="G89" s="7">
        <v>1300.42</v>
      </c>
      <c r="H89" s="7">
        <v>857.17</v>
      </c>
      <c r="I89" s="10" t="str">
        <f t="shared" si="4"/>
        <v>2016</v>
      </c>
      <c r="J89" t="str">
        <f t="shared" si="5"/>
        <v>Juin</v>
      </c>
      <c r="K89" t="str">
        <f t="shared" si="3"/>
        <v>Juin</v>
      </c>
    </row>
    <row r="90" spans="1:11" ht="13.5" thickBot="1" x14ac:dyDescent="0.25">
      <c r="A90" s="5" t="s">
        <v>5</v>
      </c>
      <c r="B90" s="4" t="s">
        <v>88</v>
      </c>
      <c r="C90" s="1" t="s">
        <v>22</v>
      </c>
      <c r="D90" s="7">
        <v>634316.84</v>
      </c>
      <c r="E90" s="7">
        <v>225563.24</v>
      </c>
      <c r="F90" s="7">
        <v>14445</v>
      </c>
      <c r="G90" s="7">
        <v>2035.73</v>
      </c>
      <c r="H90" s="7">
        <v>1362.81</v>
      </c>
      <c r="I90" s="10" t="str">
        <f t="shared" si="4"/>
        <v>2016</v>
      </c>
      <c r="J90" t="str">
        <f t="shared" si="5"/>
        <v>Juil</v>
      </c>
      <c r="K90" t="str">
        <f t="shared" si="3"/>
        <v>Juillet</v>
      </c>
    </row>
    <row r="91" spans="1:11" ht="13.5" thickBot="1" x14ac:dyDescent="0.25">
      <c r="A91" s="5" t="s">
        <v>5</v>
      </c>
      <c r="B91" s="4" t="s">
        <v>88</v>
      </c>
      <c r="C91" s="1" t="s">
        <v>23</v>
      </c>
      <c r="D91" s="7">
        <v>603774.14</v>
      </c>
      <c r="E91" s="7">
        <v>228616.4</v>
      </c>
      <c r="F91" s="7">
        <v>16284</v>
      </c>
      <c r="G91" s="7">
        <v>2426.42</v>
      </c>
      <c r="H91" s="7">
        <v>1737.43</v>
      </c>
      <c r="I91" s="10" t="str">
        <f t="shared" si="4"/>
        <v>2016</v>
      </c>
      <c r="J91" t="str">
        <f t="shared" si="5"/>
        <v>Août</v>
      </c>
      <c r="K91" t="str">
        <f t="shared" si="3"/>
        <v>Août</v>
      </c>
    </row>
    <row r="92" spans="1:11" ht="13.5" thickBot="1" x14ac:dyDescent="0.25">
      <c r="A92" s="5" t="s">
        <v>5</v>
      </c>
      <c r="B92" s="4" t="s">
        <v>88</v>
      </c>
      <c r="C92" s="1" t="s">
        <v>24</v>
      </c>
      <c r="D92" s="7">
        <v>566124.18999999994</v>
      </c>
      <c r="E92" s="7">
        <v>205341.14</v>
      </c>
      <c r="F92" s="7">
        <v>14342</v>
      </c>
      <c r="G92" s="7">
        <v>2011.32</v>
      </c>
      <c r="H92" s="7">
        <v>1515.5</v>
      </c>
      <c r="I92" s="10" t="str">
        <f t="shared" si="4"/>
        <v>2016</v>
      </c>
      <c r="J92" t="str">
        <f t="shared" si="5"/>
        <v>Sept</v>
      </c>
      <c r="K92" t="str">
        <f t="shared" si="3"/>
        <v>Septembre</v>
      </c>
    </row>
    <row r="93" spans="1:11" ht="13.5" thickBot="1" x14ac:dyDescent="0.25">
      <c r="A93" s="5" t="s">
        <v>5</v>
      </c>
      <c r="B93" s="4" t="s">
        <v>88</v>
      </c>
      <c r="C93" s="1" t="s">
        <v>25</v>
      </c>
      <c r="D93" s="7">
        <v>600332.84</v>
      </c>
      <c r="E93" s="7">
        <v>226391.78</v>
      </c>
      <c r="F93" s="7">
        <v>14612</v>
      </c>
      <c r="G93" s="7">
        <v>2079.94</v>
      </c>
      <c r="H93" s="7">
        <v>1274.01</v>
      </c>
      <c r="I93" s="10" t="str">
        <f t="shared" si="4"/>
        <v>2016</v>
      </c>
      <c r="J93" t="str">
        <f t="shared" si="5"/>
        <v>Oct.</v>
      </c>
      <c r="K93" t="str">
        <f t="shared" si="3"/>
        <v>Octobre</v>
      </c>
    </row>
    <row r="94" spans="1:11" ht="13.5" thickBot="1" x14ac:dyDescent="0.25">
      <c r="A94" s="5" t="s">
        <v>5</v>
      </c>
      <c r="B94" s="4" t="s">
        <v>88</v>
      </c>
      <c r="C94" s="1" t="s">
        <v>26</v>
      </c>
      <c r="D94" s="7">
        <v>533498.97</v>
      </c>
      <c r="E94" s="7">
        <v>196078.12</v>
      </c>
      <c r="F94" s="7">
        <v>14975</v>
      </c>
      <c r="G94" s="7">
        <v>1866.59</v>
      </c>
      <c r="H94" s="7">
        <v>1713.08</v>
      </c>
      <c r="I94" s="10" t="str">
        <f t="shared" si="4"/>
        <v>2016</v>
      </c>
      <c r="J94" t="str">
        <f t="shared" si="5"/>
        <v>Nov.</v>
      </c>
      <c r="K94" t="str">
        <f t="shared" si="3"/>
        <v>Novembre</v>
      </c>
    </row>
    <row r="95" spans="1:11" ht="13.5" thickBot="1" x14ac:dyDescent="0.25">
      <c r="A95" s="5" t="s">
        <v>5</v>
      </c>
      <c r="B95" s="4" t="s">
        <v>88</v>
      </c>
      <c r="C95" s="1" t="s">
        <v>27</v>
      </c>
      <c r="D95" s="7">
        <v>651902.56999999995</v>
      </c>
      <c r="E95" s="7">
        <v>239834.15</v>
      </c>
      <c r="F95" s="7">
        <v>16718</v>
      </c>
      <c r="G95" s="7">
        <v>2201.5300000000002</v>
      </c>
      <c r="H95" s="7">
        <v>2542.98</v>
      </c>
      <c r="I95" s="10" t="str">
        <f t="shared" si="4"/>
        <v>2016</v>
      </c>
      <c r="J95" t="str">
        <f t="shared" si="5"/>
        <v>Déc.</v>
      </c>
      <c r="K95" t="str">
        <f t="shared" si="3"/>
        <v>Décembre</v>
      </c>
    </row>
    <row r="96" spans="1:11" ht="13.5" thickBot="1" x14ac:dyDescent="0.25">
      <c r="A96" s="5" t="s">
        <v>5</v>
      </c>
      <c r="B96" s="4" t="s">
        <v>88</v>
      </c>
      <c r="C96" s="1" t="s">
        <v>28</v>
      </c>
      <c r="D96" s="7">
        <v>586172.43000000005</v>
      </c>
      <c r="E96" s="7">
        <v>203589</v>
      </c>
      <c r="F96" s="7">
        <v>14101</v>
      </c>
      <c r="G96" s="7">
        <v>1805.86</v>
      </c>
      <c r="H96" s="7">
        <v>1726.1</v>
      </c>
      <c r="I96" s="10" t="str">
        <f t="shared" si="4"/>
        <v>2017</v>
      </c>
      <c r="J96" t="str">
        <f t="shared" si="5"/>
        <v>Janv</v>
      </c>
      <c r="K96" t="str">
        <f t="shared" si="3"/>
        <v>Janvier</v>
      </c>
    </row>
    <row r="97" spans="1:11" ht="13.5" thickBot="1" x14ac:dyDescent="0.25">
      <c r="A97" s="5" t="s">
        <v>5</v>
      </c>
      <c r="B97" s="4" t="s">
        <v>88</v>
      </c>
      <c r="C97" s="1" t="s">
        <v>29</v>
      </c>
      <c r="D97" s="7">
        <v>249637.74</v>
      </c>
      <c r="E97" s="7">
        <v>90042.39</v>
      </c>
      <c r="F97" s="7">
        <v>4789</v>
      </c>
      <c r="G97" s="7">
        <v>789.28</v>
      </c>
      <c r="H97" s="7">
        <v>577.38</v>
      </c>
      <c r="I97" s="10" t="str">
        <f t="shared" si="4"/>
        <v>2017</v>
      </c>
      <c r="J97" t="str">
        <f t="shared" si="5"/>
        <v>Fév.</v>
      </c>
      <c r="K97" t="str">
        <f t="shared" si="3"/>
        <v>Février</v>
      </c>
    </row>
    <row r="98" spans="1:11" ht="13.5" thickBot="1" x14ac:dyDescent="0.25">
      <c r="A98" s="5" t="s">
        <v>5</v>
      </c>
      <c r="B98" s="4" t="s">
        <v>89</v>
      </c>
      <c r="C98" s="1" t="s">
        <v>6</v>
      </c>
      <c r="D98" s="7">
        <v>273710.40000000002</v>
      </c>
      <c r="E98" s="7">
        <v>108757.56</v>
      </c>
      <c r="F98" s="7">
        <v>5434</v>
      </c>
      <c r="G98" s="7">
        <v>932.23</v>
      </c>
      <c r="H98" s="7">
        <v>492.56</v>
      </c>
      <c r="I98" s="10" t="str">
        <f t="shared" si="4"/>
        <v>2015</v>
      </c>
      <c r="J98" t="str">
        <f t="shared" si="5"/>
        <v>Mars</v>
      </c>
      <c r="K98" t="str">
        <f t="shared" si="3"/>
        <v>Mars</v>
      </c>
    </row>
    <row r="99" spans="1:11" ht="13.5" thickBot="1" x14ac:dyDescent="0.25">
      <c r="A99" s="5" t="s">
        <v>5</v>
      </c>
      <c r="B99" s="4" t="s">
        <v>89</v>
      </c>
      <c r="C99" s="1" t="s">
        <v>7</v>
      </c>
      <c r="D99" s="7">
        <v>273598.65999999997</v>
      </c>
      <c r="E99" s="7">
        <v>113092.2</v>
      </c>
      <c r="F99" s="7">
        <v>5366</v>
      </c>
      <c r="G99" s="7">
        <v>905.42</v>
      </c>
      <c r="H99" s="7">
        <v>481.71</v>
      </c>
      <c r="I99" s="10" t="str">
        <f t="shared" si="4"/>
        <v>2015</v>
      </c>
      <c r="J99" t="str">
        <f t="shared" si="5"/>
        <v>Avr.</v>
      </c>
      <c r="K99" t="str">
        <f t="shared" si="3"/>
        <v>Avril</v>
      </c>
    </row>
    <row r="100" spans="1:11" ht="13.5" thickBot="1" x14ac:dyDescent="0.25">
      <c r="A100" s="5" t="s">
        <v>5</v>
      </c>
      <c r="B100" s="4" t="s">
        <v>89</v>
      </c>
      <c r="C100" s="1" t="s">
        <v>8</v>
      </c>
      <c r="D100" s="7">
        <v>239198.22</v>
      </c>
      <c r="E100" s="7">
        <v>94247.64</v>
      </c>
      <c r="F100" s="7">
        <v>4692</v>
      </c>
      <c r="G100" s="7">
        <v>792.33</v>
      </c>
      <c r="H100" s="7">
        <v>402.91</v>
      </c>
      <c r="I100" s="10" t="str">
        <f t="shared" si="4"/>
        <v>2015</v>
      </c>
      <c r="J100" t="str">
        <f t="shared" si="5"/>
        <v xml:space="preserve">Mai </v>
      </c>
      <c r="K100" t="str">
        <f t="shared" si="3"/>
        <v>Mai</v>
      </c>
    </row>
    <row r="101" spans="1:11" ht="13.5" thickBot="1" x14ac:dyDescent="0.25">
      <c r="A101" s="5" t="s">
        <v>5</v>
      </c>
      <c r="B101" s="4" t="s">
        <v>89</v>
      </c>
      <c r="C101" s="1" t="s">
        <v>9</v>
      </c>
      <c r="D101" s="7">
        <v>274285.14</v>
      </c>
      <c r="E101" s="7">
        <v>105280.94</v>
      </c>
      <c r="F101" s="7">
        <v>4877</v>
      </c>
      <c r="G101" s="7">
        <v>869.48</v>
      </c>
      <c r="H101" s="7">
        <v>460.49</v>
      </c>
      <c r="I101" s="10" t="str">
        <f t="shared" si="4"/>
        <v>2015</v>
      </c>
      <c r="J101" t="str">
        <f t="shared" si="5"/>
        <v>Juin</v>
      </c>
      <c r="K101" t="str">
        <f t="shared" si="3"/>
        <v>Juin</v>
      </c>
    </row>
    <row r="102" spans="1:11" ht="13.5" thickBot="1" x14ac:dyDescent="0.25">
      <c r="A102" s="5" t="s">
        <v>5</v>
      </c>
      <c r="B102" s="4" t="s">
        <v>89</v>
      </c>
      <c r="C102" s="1" t="s">
        <v>10</v>
      </c>
      <c r="D102" s="7">
        <v>444391.21</v>
      </c>
      <c r="E102" s="7">
        <v>154960.66</v>
      </c>
      <c r="F102" s="7">
        <v>8313</v>
      </c>
      <c r="G102" s="7">
        <v>1471.39</v>
      </c>
      <c r="H102" s="7">
        <v>1022.5</v>
      </c>
      <c r="I102" s="10" t="str">
        <f t="shared" si="4"/>
        <v>2015</v>
      </c>
      <c r="J102" t="str">
        <f t="shared" si="5"/>
        <v>Juil</v>
      </c>
      <c r="K102" t="str">
        <f t="shared" si="3"/>
        <v>Juillet</v>
      </c>
    </row>
    <row r="103" spans="1:11" ht="13.5" thickBot="1" x14ac:dyDescent="0.25">
      <c r="A103" s="5" t="s">
        <v>5</v>
      </c>
      <c r="B103" s="4" t="s">
        <v>89</v>
      </c>
      <c r="C103" s="1" t="s">
        <v>11</v>
      </c>
      <c r="D103" s="7">
        <v>456628.5</v>
      </c>
      <c r="E103" s="7">
        <v>176736.56</v>
      </c>
      <c r="F103" s="7">
        <v>8881</v>
      </c>
      <c r="G103" s="7">
        <v>1652.43</v>
      </c>
      <c r="H103" s="7">
        <v>815.14</v>
      </c>
      <c r="I103" s="10" t="str">
        <f t="shared" si="4"/>
        <v>2015</v>
      </c>
      <c r="J103" t="str">
        <f t="shared" si="5"/>
        <v>Août</v>
      </c>
      <c r="K103" t="str">
        <f t="shared" si="3"/>
        <v>Août</v>
      </c>
    </row>
    <row r="104" spans="1:11" ht="13.5" thickBot="1" x14ac:dyDescent="0.25">
      <c r="A104" s="5" t="s">
        <v>5</v>
      </c>
      <c r="B104" s="4" t="s">
        <v>89</v>
      </c>
      <c r="C104" s="1" t="s">
        <v>12</v>
      </c>
      <c r="D104" s="7">
        <v>380817.29</v>
      </c>
      <c r="E104" s="7">
        <v>147490.71</v>
      </c>
      <c r="F104" s="7">
        <v>7448</v>
      </c>
      <c r="G104" s="7">
        <v>1311.28</v>
      </c>
      <c r="H104" s="7">
        <v>846.9</v>
      </c>
      <c r="I104" s="10" t="str">
        <f t="shared" si="4"/>
        <v>2015</v>
      </c>
      <c r="J104" t="str">
        <f t="shared" si="5"/>
        <v>Sept</v>
      </c>
      <c r="K104" t="str">
        <f t="shared" si="3"/>
        <v>Septembre</v>
      </c>
    </row>
    <row r="105" spans="1:11" ht="13.5" thickBot="1" x14ac:dyDescent="0.25">
      <c r="A105" s="5" t="s">
        <v>5</v>
      </c>
      <c r="B105" s="4" t="s">
        <v>89</v>
      </c>
      <c r="C105" s="1" t="s">
        <v>13</v>
      </c>
      <c r="D105" s="7">
        <v>394081.95</v>
      </c>
      <c r="E105" s="7">
        <v>158675.71</v>
      </c>
      <c r="F105" s="7">
        <v>7140</v>
      </c>
      <c r="G105" s="7">
        <v>1272.94</v>
      </c>
      <c r="H105" s="7">
        <v>710.69</v>
      </c>
      <c r="I105" s="10" t="str">
        <f t="shared" si="4"/>
        <v>2015</v>
      </c>
      <c r="J105" t="str">
        <f t="shared" si="5"/>
        <v>Oct.</v>
      </c>
      <c r="K105" t="str">
        <f t="shared" si="3"/>
        <v>Octobre</v>
      </c>
    </row>
    <row r="106" spans="1:11" ht="13.5" thickBot="1" x14ac:dyDescent="0.25">
      <c r="A106" s="5" t="s">
        <v>5</v>
      </c>
      <c r="B106" s="4" t="s">
        <v>89</v>
      </c>
      <c r="C106" s="1" t="s">
        <v>14</v>
      </c>
      <c r="D106" s="7">
        <v>326781.13</v>
      </c>
      <c r="E106" s="7">
        <v>128424.17</v>
      </c>
      <c r="F106" s="7">
        <v>7206</v>
      </c>
      <c r="G106" s="7">
        <v>1123.56</v>
      </c>
      <c r="H106" s="7">
        <v>797.12</v>
      </c>
      <c r="I106" s="10" t="str">
        <f t="shared" si="4"/>
        <v>2015</v>
      </c>
      <c r="J106" t="str">
        <f t="shared" si="5"/>
        <v>Nov.</v>
      </c>
      <c r="K106" t="str">
        <f t="shared" si="3"/>
        <v>Novembre</v>
      </c>
    </row>
    <row r="107" spans="1:11" ht="13.5" thickBot="1" x14ac:dyDescent="0.25">
      <c r="A107" s="5" t="s">
        <v>5</v>
      </c>
      <c r="B107" s="4" t="s">
        <v>89</v>
      </c>
      <c r="C107" s="1" t="s">
        <v>15</v>
      </c>
      <c r="D107" s="7">
        <v>459482.57</v>
      </c>
      <c r="E107" s="7">
        <v>175663.27</v>
      </c>
      <c r="F107" s="7">
        <v>8944</v>
      </c>
      <c r="G107" s="7">
        <v>1576.82</v>
      </c>
      <c r="H107" s="7">
        <v>1380.93</v>
      </c>
      <c r="I107" s="10" t="str">
        <f t="shared" si="4"/>
        <v>2015</v>
      </c>
      <c r="J107" t="str">
        <f t="shared" si="5"/>
        <v>Déc.</v>
      </c>
      <c r="K107" t="str">
        <f t="shared" si="3"/>
        <v>Décembre</v>
      </c>
    </row>
    <row r="108" spans="1:11" ht="13.5" thickBot="1" x14ac:dyDescent="0.25">
      <c r="A108" s="5" t="s">
        <v>5</v>
      </c>
      <c r="B108" s="4" t="s">
        <v>89</v>
      </c>
      <c r="C108" s="1" t="s">
        <v>16</v>
      </c>
      <c r="D108" s="7">
        <v>513728.82</v>
      </c>
      <c r="E108" s="7">
        <v>175306.05</v>
      </c>
      <c r="F108" s="7">
        <v>10598</v>
      </c>
      <c r="G108" s="7">
        <v>1630.15</v>
      </c>
      <c r="H108" s="7">
        <v>1321.5</v>
      </c>
      <c r="I108" s="10" t="str">
        <f t="shared" si="4"/>
        <v>2016</v>
      </c>
      <c r="J108" t="str">
        <f t="shared" si="5"/>
        <v>Janv</v>
      </c>
      <c r="K108" t="str">
        <f t="shared" si="3"/>
        <v>Janvier</v>
      </c>
    </row>
    <row r="109" spans="1:11" ht="13.5" thickBot="1" x14ac:dyDescent="0.25">
      <c r="A109" s="5" t="s">
        <v>5</v>
      </c>
      <c r="B109" s="4" t="s">
        <v>89</v>
      </c>
      <c r="C109" s="1" t="s">
        <v>17</v>
      </c>
      <c r="D109" s="7">
        <v>350289.01</v>
      </c>
      <c r="E109" s="7">
        <v>134440.95000000001</v>
      </c>
      <c r="F109" s="7">
        <v>7294</v>
      </c>
      <c r="G109" s="7">
        <v>1149.8800000000001</v>
      </c>
      <c r="H109" s="7">
        <v>749.74</v>
      </c>
      <c r="I109" s="10" t="str">
        <f t="shared" si="4"/>
        <v>2016</v>
      </c>
      <c r="J109" t="str">
        <f t="shared" si="5"/>
        <v>Fév.</v>
      </c>
      <c r="K109" t="str">
        <f t="shared" si="3"/>
        <v>Février</v>
      </c>
    </row>
    <row r="110" spans="1:11" ht="13.5" thickBot="1" x14ac:dyDescent="0.25">
      <c r="A110" s="5" t="s">
        <v>5</v>
      </c>
      <c r="B110" s="4" t="s">
        <v>89</v>
      </c>
      <c r="C110" s="1" t="s">
        <v>18</v>
      </c>
      <c r="D110" s="7">
        <v>250527.14</v>
      </c>
      <c r="E110" s="7">
        <v>96030.11</v>
      </c>
      <c r="F110" s="7">
        <v>6199</v>
      </c>
      <c r="G110" s="7">
        <v>986.29</v>
      </c>
      <c r="H110" s="7">
        <v>537.4</v>
      </c>
      <c r="I110" s="10" t="str">
        <f t="shared" si="4"/>
        <v>2016</v>
      </c>
      <c r="J110" t="str">
        <f t="shared" si="5"/>
        <v>Mars</v>
      </c>
      <c r="K110" t="str">
        <f t="shared" si="3"/>
        <v>Mars</v>
      </c>
    </row>
    <row r="111" spans="1:11" ht="13.5" thickBot="1" x14ac:dyDescent="0.25">
      <c r="A111" s="5" t="s">
        <v>5</v>
      </c>
      <c r="B111" s="4" t="s">
        <v>89</v>
      </c>
      <c r="C111" s="1" t="s">
        <v>19</v>
      </c>
      <c r="D111" s="7">
        <v>503201.7</v>
      </c>
      <c r="E111" s="7">
        <v>173067.06</v>
      </c>
      <c r="F111" s="7">
        <v>11699</v>
      </c>
      <c r="G111" s="7">
        <v>1612.93</v>
      </c>
      <c r="H111" s="7">
        <v>1477.35</v>
      </c>
      <c r="I111" s="10" t="str">
        <f t="shared" si="4"/>
        <v>2016</v>
      </c>
      <c r="J111" t="str">
        <f t="shared" si="5"/>
        <v>Avr.</v>
      </c>
      <c r="K111" t="str">
        <f t="shared" si="3"/>
        <v>Avril</v>
      </c>
    </row>
    <row r="112" spans="1:11" ht="13.5" thickBot="1" x14ac:dyDescent="0.25">
      <c r="A112" s="5" t="s">
        <v>5</v>
      </c>
      <c r="B112" s="4" t="s">
        <v>89</v>
      </c>
      <c r="C112" s="1" t="s">
        <v>20</v>
      </c>
      <c r="D112" s="7">
        <v>264723.12</v>
      </c>
      <c r="E112" s="7">
        <v>102415.81</v>
      </c>
      <c r="F112" s="7">
        <v>5232</v>
      </c>
      <c r="G112" s="7">
        <v>767.21</v>
      </c>
      <c r="H112" s="7">
        <v>460.88</v>
      </c>
      <c r="I112" s="10" t="str">
        <f t="shared" si="4"/>
        <v>2016</v>
      </c>
      <c r="J112" t="str">
        <f t="shared" si="5"/>
        <v xml:space="preserve">Mai </v>
      </c>
      <c r="K112" t="str">
        <f t="shared" si="3"/>
        <v>Mai</v>
      </c>
    </row>
    <row r="113" spans="1:11" ht="13.5" thickBot="1" x14ac:dyDescent="0.25">
      <c r="A113" s="5" t="s">
        <v>5</v>
      </c>
      <c r="B113" s="4" t="s">
        <v>89</v>
      </c>
      <c r="C113" s="1" t="s">
        <v>21</v>
      </c>
      <c r="D113" s="7">
        <v>240280.84</v>
      </c>
      <c r="E113" s="7">
        <v>90500.9</v>
      </c>
      <c r="F113" s="7">
        <v>5287</v>
      </c>
      <c r="G113" s="7">
        <v>779.14</v>
      </c>
      <c r="H113" s="7">
        <v>504.11</v>
      </c>
      <c r="I113" s="10" t="str">
        <f t="shared" si="4"/>
        <v>2016</v>
      </c>
      <c r="J113" t="str">
        <f t="shared" si="5"/>
        <v>Juin</v>
      </c>
      <c r="K113" t="str">
        <f t="shared" si="3"/>
        <v>Juin</v>
      </c>
    </row>
    <row r="114" spans="1:11" ht="13.5" thickBot="1" x14ac:dyDescent="0.25">
      <c r="A114" s="5" t="s">
        <v>5</v>
      </c>
      <c r="B114" s="4" t="s">
        <v>89</v>
      </c>
      <c r="C114" s="1" t="s">
        <v>22</v>
      </c>
      <c r="D114" s="7">
        <v>460958.55</v>
      </c>
      <c r="E114" s="7">
        <v>167112.37</v>
      </c>
      <c r="F114" s="7">
        <v>8475</v>
      </c>
      <c r="G114" s="7">
        <v>1393.87</v>
      </c>
      <c r="H114" s="7">
        <v>1001.43</v>
      </c>
      <c r="I114" s="10" t="str">
        <f t="shared" si="4"/>
        <v>2016</v>
      </c>
      <c r="J114" t="str">
        <f t="shared" si="5"/>
        <v>Juil</v>
      </c>
      <c r="K114" t="str">
        <f t="shared" si="3"/>
        <v>Juillet</v>
      </c>
    </row>
    <row r="115" spans="1:11" ht="13.5" thickBot="1" x14ac:dyDescent="0.25">
      <c r="A115" s="5" t="s">
        <v>5</v>
      </c>
      <c r="B115" s="4" t="s">
        <v>89</v>
      </c>
      <c r="C115" s="1" t="s">
        <v>23</v>
      </c>
      <c r="D115" s="7">
        <v>371144.64</v>
      </c>
      <c r="E115" s="7">
        <v>144605.47</v>
      </c>
      <c r="F115" s="7">
        <v>8388</v>
      </c>
      <c r="G115" s="7">
        <v>1442.72</v>
      </c>
      <c r="H115" s="7">
        <v>935.95</v>
      </c>
      <c r="I115" s="10" t="str">
        <f t="shared" si="4"/>
        <v>2016</v>
      </c>
      <c r="J115" t="str">
        <f t="shared" si="5"/>
        <v>Août</v>
      </c>
      <c r="K115" t="str">
        <f t="shared" si="3"/>
        <v>Août</v>
      </c>
    </row>
    <row r="116" spans="1:11" ht="13.5" thickBot="1" x14ac:dyDescent="0.25">
      <c r="A116" s="5" t="s">
        <v>5</v>
      </c>
      <c r="B116" s="4" t="s">
        <v>89</v>
      </c>
      <c r="C116" s="1" t="s">
        <v>24</v>
      </c>
      <c r="D116" s="7">
        <v>397772.17</v>
      </c>
      <c r="E116" s="7">
        <v>150630.1</v>
      </c>
      <c r="F116" s="7">
        <v>7917</v>
      </c>
      <c r="G116" s="7">
        <v>1333.25</v>
      </c>
      <c r="H116" s="7">
        <v>874.1</v>
      </c>
      <c r="I116" s="10" t="str">
        <f t="shared" si="4"/>
        <v>2016</v>
      </c>
      <c r="J116" t="str">
        <f t="shared" si="5"/>
        <v>Sept</v>
      </c>
      <c r="K116" t="str">
        <f t="shared" si="3"/>
        <v>Septembre</v>
      </c>
    </row>
    <row r="117" spans="1:11" ht="13.5" thickBot="1" x14ac:dyDescent="0.25">
      <c r="A117" s="5" t="s">
        <v>5</v>
      </c>
      <c r="B117" s="4" t="s">
        <v>89</v>
      </c>
      <c r="C117" s="1" t="s">
        <v>25</v>
      </c>
      <c r="D117" s="7">
        <v>383766.38</v>
      </c>
      <c r="E117" s="7">
        <v>147999.26999999999</v>
      </c>
      <c r="F117" s="7">
        <v>7478</v>
      </c>
      <c r="G117" s="7">
        <v>1177.77</v>
      </c>
      <c r="H117" s="7">
        <v>758.03</v>
      </c>
      <c r="I117" s="10" t="str">
        <f t="shared" si="4"/>
        <v>2016</v>
      </c>
      <c r="J117" t="str">
        <f t="shared" si="5"/>
        <v>Oct.</v>
      </c>
      <c r="K117" t="str">
        <f t="shared" si="3"/>
        <v>Octobre</v>
      </c>
    </row>
    <row r="118" spans="1:11" ht="13.5" thickBot="1" x14ac:dyDescent="0.25">
      <c r="A118" s="5" t="s">
        <v>5</v>
      </c>
      <c r="B118" s="4" t="s">
        <v>89</v>
      </c>
      <c r="C118" s="1" t="s">
        <v>26</v>
      </c>
      <c r="D118" s="7">
        <v>395018.57</v>
      </c>
      <c r="E118" s="7">
        <v>143215.96</v>
      </c>
      <c r="F118" s="7">
        <v>7867</v>
      </c>
      <c r="G118" s="7">
        <v>1336.82</v>
      </c>
      <c r="H118" s="7">
        <v>954.02</v>
      </c>
      <c r="I118" s="10" t="str">
        <f t="shared" si="4"/>
        <v>2016</v>
      </c>
      <c r="J118" t="str">
        <f t="shared" si="5"/>
        <v>Nov.</v>
      </c>
      <c r="K118" t="str">
        <f t="shared" si="3"/>
        <v>Novembre</v>
      </c>
    </row>
    <row r="119" spans="1:11" ht="13.5" thickBot="1" x14ac:dyDescent="0.25">
      <c r="A119" s="5" t="s">
        <v>5</v>
      </c>
      <c r="B119" s="4" t="s">
        <v>89</v>
      </c>
      <c r="C119" s="1" t="s">
        <v>27</v>
      </c>
      <c r="D119" s="7">
        <v>479593.86</v>
      </c>
      <c r="E119" s="7">
        <v>177492.3</v>
      </c>
      <c r="F119" s="7">
        <v>9466</v>
      </c>
      <c r="G119" s="7">
        <v>1632.56</v>
      </c>
      <c r="H119" s="7">
        <v>1630.57</v>
      </c>
      <c r="I119" s="10" t="str">
        <f t="shared" si="4"/>
        <v>2016</v>
      </c>
      <c r="J119" t="str">
        <f t="shared" si="5"/>
        <v>Déc.</v>
      </c>
      <c r="K119" t="str">
        <f t="shared" si="3"/>
        <v>Décembre</v>
      </c>
    </row>
    <row r="120" spans="1:11" ht="13.5" thickBot="1" x14ac:dyDescent="0.25">
      <c r="A120" s="5" t="s">
        <v>5</v>
      </c>
      <c r="B120" s="4" t="s">
        <v>89</v>
      </c>
      <c r="C120" s="1" t="s">
        <v>28</v>
      </c>
      <c r="D120" s="7">
        <v>527227.1</v>
      </c>
      <c r="E120" s="7">
        <v>196173.46</v>
      </c>
      <c r="F120" s="7">
        <v>10066</v>
      </c>
      <c r="G120" s="7">
        <v>1494.28</v>
      </c>
      <c r="H120" s="7">
        <v>1145.8599999999999</v>
      </c>
      <c r="I120" s="10" t="str">
        <f t="shared" si="4"/>
        <v>2017</v>
      </c>
      <c r="J120" t="str">
        <f t="shared" si="5"/>
        <v>Janv</v>
      </c>
      <c r="K120" t="str">
        <f t="shared" si="3"/>
        <v>Janvier</v>
      </c>
    </row>
    <row r="121" spans="1:11" ht="13.5" thickBot="1" x14ac:dyDescent="0.25">
      <c r="A121" s="5" t="s">
        <v>5</v>
      </c>
      <c r="B121" s="4" t="s">
        <v>89</v>
      </c>
      <c r="C121" s="1" t="s">
        <v>29</v>
      </c>
      <c r="D121" s="7">
        <v>180091.78</v>
      </c>
      <c r="E121" s="7">
        <v>64109.1</v>
      </c>
      <c r="F121" s="7">
        <v>3773</v>
      </c>
      <c r="G121" s="7">
        <v>607.64</v>
      </c>
      <c r="H121" s="7">
        <v>552.22</v>
      </c>
      <c r="I121" s="10" t="str">
        <f t="shared" si="4"/>
        <v>2017</v>
      </c>
      <c r="J121" t="str">
        <f t="shared" si="5"/>
        <v>Fév.</v>
      </c>
      <c r="K121" t="str">
        <f t="shared" si="3"/>
        <v>Février</v>
      </c>
    </row>
  </sheetData>
  <autoFilter ref="X1:Y1">
    <sortState ref="X2:Y13">
      <sortCondition ref="X1:X13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workbookViewId="0">
      <selection activeCell="A7" sqref="A7:O7"/>
    </sheetView>
  </sheetViews>
  <sheetFormatPr defaultColWidth="11.42578125" defaultRowHeight="12.75" x14ac:dyDescent="0.2"/>
  <cols>
    <col min="1" max="1" width="13.7109375" customWidth="1"/>
    <col min="2" max="2" width="14.140625" bestFit="1" customWidth="1"/>
    <col min="3" max="3" width="8.85546875" customWidth="1"/>
    <col min="4" max="4" width="11.140625" bestFit="1" customWidth="1"/>
    <col min="5" max="5" width="7.140625" customWidth="1"/>
    <col min="6" max="6" width="11.28515625" customWidth="1"/>
    <col min="7" max="7" width="10.28515625" bestFit="1" customWidth="1"/>
    <col min="8" max="8" width="11.28515625" customWidth="1"/>
    <col min="9" max="9" width="17.28515625" bestFit="1" customWidth="1"/>
    <col min="10" max="10" width="11.28515625" bestFit="1" customWidth="1"/>
    <col min="11" max="11" width="13.7109375" bestFit="1" customWidth="1"/>
    <col min="12" max="12" width="9.5703125" bestFit="1" customWidth="1"/>
    <col min="13" max="13" width="14.85546875" bestFit="1" customWidth="1"/>
    <col min="14" max="14" width="13.42578125" bestFit="1" customWidth="1"/>
    <col min="15" max="15" width="12.85546875" bestFit="1" customWidth="1"/>
  </cols>
  <sheetData>
    <row r="1" spans="1:15" x14ac:dyDescent="0.2">
      <c r="A1" s="11" t="s">
        <v>30</v>
      </c>
      <c r="B1" t="s">
        <v>5</v>
      </c>
    </row>
    <row r="2" spans="1:15" x14ac:dyDescent="0.2">
      <c r="A2" s="11" t="s">
        <v>33</v>
      </c>
      <c r="B2" t="s">
        <v>64</v>
      </c>
    </row>
    <row r="3" spans="1:15" x14ac:dyDescent="0.2">
      <c r="A3" s="11" t="s">
        <v>34</v>
      </c>
      <c r="B3" t="s">
        <v>67</v>
      </c>
    </row>
    <row r="5" spans="1:15" x14ac:dyDescent="0.2">
      <c r="A5" s="11" t="s">
        <v>65</v>
      </c>
      <c r="B5" s="17" t="s">
        <v>57</v>
      </c>
      <c r="C5" s="17" t="s">
        <v>58</v>
      </c>
      <c r="D5" s="17" t="s">
        <v>59</v>
      </c>
      <c r="E5" s="17" t="s">
        <v>60</v>
      </c>
      <c r="F5" s="17" t="s">
        <v>61</v>
      </c>
      <c r="G5" s="17" t="s">
        <v>62</v>
      </c>
      <c r="H5" s="17" t="s">
        <v>63</v>
      </c>
      <c r="I5" t="s">
        <v>69</v>
      </c>
      <c r="J5" t="s">
        <v>70</v>
      </c>
      <c r="K5" t="s">
        <v>71</v>
      </c>
      <c r="L5" t="s">
        <v>72</v>
      </c>
      <c r="M5" t="s">
        <v>68</v>
      </c>
      <c r="N5" t="s">
        <v>84</v>
      </c>
      <c r="O5" t="s">
        <v>73</v>
      </c>
    </row>
    <row r="6" spans="1:15" x14ac:dyDescent="0.2">
      <c r="A6" s="12" t="s">
        <v>85</v>
      </c>
      <c r="B6" s="14">
        <v>173224</v>
      </c>
      <c r="C6" s="14">
        <v>44163.009999999995</v>
      </c>
      <c r="D6" s="15">
        <v>0.25494740913499281</v>
      </c>
      <c r="E6" s="16">
        <v>154.99433009661254</v>
      </c>
      <c r="F6" s="14">
        <v>6845016.1499999994</v>
      </c>
      <c r="G6" s="15">
        <v>0.37605237644326084</v>
      </c>
      <c r="H6" s="14">
        <v>2574084.59</v>
      </c>
      <c r="I6" s="13">
        <v>3</v>
      </c>
      <c r="J6" s="13">
        <v>2</v>
      </c>
      <c r="K6" s="13">
        <v>3</v>
      </c>
      <c r="L6" s="13">
        <v>5</v>
      </c>
      <c r="M6" s="13">
        <v>2</v>
      </c>
      <c r="N6" s="13">
        <v>1</v>
      </c>
      <c r="O6" s="13">
        <v>2</v>
      </c>
    </row>
    <row r="7" spans="1:15" x14ac:dyDescent="0.2">
      <c r="A7" s="12" t="s">
        <v>86</v>
      </c>
      <c r="B7" s="14">
        <v>108864</v>
      </c>
      <c r="C7" s="14">
        <v>32516.57</v>
      </c>
      <c r="D7" s="15">
        <v>0.29868983318636094</v>
      </c>
      <c r="E7" s="16">
        <v>157.58663629035905</v>
      </c>
      <c r="F7" s="14">
        <v>5124176.8900000006</v>
      </c>
      <c r="G7" s="15">
        <v>0.35705569289978195</v>
      </c>
      <c r="H7" s="14">
        <v>1829616.53</v>
      </c>
      <c r="I7" s="13">
        <v>4</v>
      </c>
      <c r="J7" s="13">
        <v>4</v>
      </c>
      <c r="K7" s="13">
        <v>1</v>
      </c>
      <c r="L7" s="13">
        <v>4</v>
      </c>
      <c r="M7" s="13">
        <v>4</v>
      </c>
      <c r="N7" s="13">
        <v>4</v>
      </c>
      <c r="O7" s="13">
        <v>4</v>
      </c>
    </row>
    <row r="8" spans="1:15" x14ac:dyDescent="0.2">
      <c r="A8" s="12" t="s">
        <v>87</v>
      </c>
      <c r="B8" s="14">
        <v>209909</v>
      </c>
      <c r="C8" s="14">
        <v>53262.850000000006</v>
      </c>
      <c r="D8" s="15">
        <v>0.25374257416308976</v>
      </c>
      <c r="E8" s="16">
        <v>160.70353088503524</v>
      </c>
      <c r="F8" s="14">
        <v>8559528.0600000005</v>
      </c>
      <c r="G8" s="15">
        <v>0.35278181213182447</v>
      </c>
      <c r="H8" s="14">
        <v>3019645.8200000003</v>
      </c>
      <c r="I8" s="13">
        <v>1</v>
      </c>
      <c r="J8" s="13">
        <v>1</v>
      </c>
      <c r="K8" s="13">
        <v>4</v>
      </c>
      <c r="L8" s="13">
        <v>3</v>
      </c>
      <c r="M8" s="13">
        <v>1</v>
      </c>
      <c r="N8" s="13">
        <v>5</v>
      </c>
      <c r="O8" s="13">
        <v>1</v>
      </c>
    </row>
    <row r="9" spans="1:15" x14ac:dyDescent="0.2">
      <c r="A9" s="12" t="s">
        <v>88</v>
      </c>
      <c r="B9" s="14">
        <v>175806</v>
      </c>
      <c r="C9" s="14">
        <v>39504.770000000004</v>
      </c>
      <c r="D9" s="15">
        <v>0.22470660842064552</v>
      </c>
      <c r="E9" s="16">
        <v>164.71948425468619</v>
      </c>
      <c r="F9" s="14">
        <v>6507205.3399999999</v>
      </c>
      <c r="G9" s="15">
        <v>0.37111066176989588</v>
      </c>
      <c r="H9" s="14">
        <v>2414893.2800000003</v>
      </c>
      <c r="I9" s="13">
        <v>2</v>
      </c>
      <c r="J9" s="13">
        <v>3</v>
      </c>
      <c r="K9" s="13">
        <v>5</v>
      </c>
      <c r="L9" s="13">
        <v>2</v>
      </c>
      <c r="M9" s="13">
        <v>3</v>
      </c>
      <c r="N9" s="13">
        <v>2</v>
      </c>
      <c r="O9" s="13">
        <v>3</v>
      </c>
    </row>
    <row r="10" spans="1:15" x14ac:dyDescent="0.2">
      <c r="A10" s="12" t="s">
        <v>89</v>
      </c>
      <c r="B10" s="14">
        <v>95900</v>
      </c>
      <c r="C10" s="14">
        <v>26447.670000000002</v>
      </c>
      <c r="D10" s="15">
        <v>0.27578383733055267</v>
      </c>
      <c r="E10" s="16">
        <v>174.34446210195455</v>
      </c>
      <c r="F10" s="14">
        <v>4611004.8000000007</v>
      </c>
      <c r="G10" s="15">
        <v>0.3692939877225892</v>
      </c>
      <c r="H10" s="14">
        <v>1702816.35</v>
      </c>
      <c r="I10" s="13">
        <v>5</v>
      </c>
      <c r="J10" s="13">
        <v>5</v>
      </c>
      <c r="K10" s="13">
        <v>2</v>
      </c>
      <c r="L10" s="13">
        <v>1</v>
      </c>
      <c r="M10" s="13">
        <v>5</v>
      </c>
      <c r="N10" s="13">
        <v>3</v>
      </c>
      <c r="O10" s="13">
        <v>5</v>
      </c>
    </row>
    <row r="11" spans="1:15" x14ac:dyDescent="0.2">
      <c r="A11" s="12" t="s">
        <v>66</v>
      </c>
      <c r="B11" s="14">
        <v>763703</v>
      </c>
      <c r="C11" s="14">
        <v>195894.87</v>
      </c>
      <c r="D11" s="15">
        <v>0.25650661317292195</v>
      </c>
      <c r="E11" s="16">
        <v>161.55058700618355</v>
      </c>
      <c r="F11" s="14">
        <v>31646931.240000002</v>
      </c>
      <c r="G11" s="15">
        <v>0.36468169638554809</v>
      </c>
      <c r="H11" s="14">
        <v>11541056.57</v>
      </c>
      <c r="I11" s="13"/>
      <c r="J11" s="13"/>
      <c r="K11" s="13"/>
      <c r="L11" s="13"/>
      <c r="M11" s="13"/>
      <c r="N11" s="13"/>
      <c r="O11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Synthese</vt:lpstr>
      <vt:lpstr>Base</vt:lpstr>
      <vt:lpstr>TCD</vt:lpstr>
      <vt:lpstr>Mois</vt:lpstr>
    </vt:vector>
  </TitlesOfParts>
  <Company>IBM Incorporated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2017-02-15T15:25:09Z</dcterms:created>
  <dcterms:modified xsi:type="dcterms:W3CDTF">2017-02-16T10:50:21Z</dcterms:modified>
</cp:coreProperties>
</file>