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B:\GLOBAL\1296-BAGRI\SAINT-AUBIN-LES-ELBEUF\BASF-AGRI-ELBEUF\Documentation EI\Fiche de suivie\"/>
    </mc:Choice>
  </mc:AlternateContent>
  <bookViews>
    <workbookView xWindow="0" yWindow="34800" windowWidth="25200" windowHeight="11925"/>
  </bookViews>
  <sheets>
    <sheet name="Suivi métrologique" sheetId="1" r:id="rId1"/>
    <sheet name="Feuil1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6" i="1" l="1"/>
  <c r="D75" i="1"/>
  <c r="D74" i="1"/>
  <c r="B66" i="1"/>
  <c r="C66" i="1" l="1"/>
  <c r="D66" i="1" s="1"/>
  <c r="C70" i="1"/>
  <c r="D70" i="1" s="1"/>
  <c r="B70" i="1"/>
  <c r="D71" i="1"/>
  <c r="D63" i="1"/>
  <c r="D62" i="1"/>
  <c r="C62" i="1"/>
  <c r="B62" i="1"/>
  <c r="L22" i="1"/>
  <c r="L20" i="1"/>
  <c r="K20" i="1"/>
  <c r="K22" i="1"/>
  <c r="B58" i="1" s="1"/>
  <c r="C58" i="1" s="1"/>
  <c r="D58" i="1" s="1"/>
  <c r="B11" i="2"/>
  <c r="B14" i="2"/>
  <c r="G13" i="2"/>
  <c r="B13" i="2"/>
  <c r="G12" i="2"/>
  <c r="G11" i="2"/>
  <c r="B10" i="2"/>
  <c r="I9" i="2"/>
  <c r="G9" i="2"/>
  <c r="B9" i="2"/>
  <c r="G8" i="2"/>
  <c r="B8" i="2"/>
  <c r="A24" i="1"/>
  <c r="A26" i="1"/>
  <c r="C71" i="1"/>
  <c r="C69" i="1"/>
  <c r="D69" i="1" s="1"/>
  <c r="C68" i="1"/>
  <c r="D68" i="1" s="1"/>
  <c r="C65" i="1"/>
  <c r="D65" i="1" s="1"/>
  <c r="C63" i="1"/>
  <c r="C60" i="1"/>
  <c r="D60" i="1" s="1"/>
  <c r="C59" i="1"/>
  <c r="D59" i="1" s="1"/>
  <c r="C57" i="1"/>
  <c r="D57" i="1" s="1"/>
  <c r="D37" i="1"/>
  <c r="D38" i="1"/>
  <c r="D39" i="1"/>
  <c r="D40" i="1"/>
  <c r="D41" i="1"/>
  <c r="D42" i="1"/>
  <c r="D43" i="1"/>
  <c r="D44" i="1"/>
  <c r="D45" i="1"/>
  <c r="D46" i="1"/>
  <c r="D47" i="1"/>
  <c r="D36" i="1"/>
  <c r="F30" i="1"/>
  <c r="F29" i="1"/>
  <c r="F28" i="1"/>
  <c r="F27" i="1"/>
  <c r="F25" i="1"/>
  <c r="F26" i="1"/>
  <c r="F24" i="1"/>
  <c r="F23" i="1"/>
  <c r="F21" i="1"/>
  <c r="F22" i="1"/>
  <c r="F20" i="1"/>
  <c r="F19" i="1"/>
  <c r="M19" i="1" s="1"/>
  <c r="G13" i="1"/>
  <c r="A29" i="1" s="1"/>
  <c r="G12" i="1"/>
  <c r="A25" i="1" s="1"/>
  <c r="G11" i="1"/>
  <c r="A21" i="1" s="1"/>
  <c r="I9" i="1"/>
  <c r="G9" i="1"/>
  <c r="G8" i="1"/>
  <c r="B14" i="1"/>
  <c r="B13" i="1"/>
  <c r="B10" i="1"/>
  <c r="B9" i="1"/>
  <c r="B8" i="1"/>
  <c r="A30" i="1" l="1"/>
  <c r="A22" i="1"/>
  <c r="A20" i="1"/>
  <c r="A28" i="1"/>
  <c r="A19" i="1"/>
  <c r="A23" i="1"/>
  <c r="A27" i="1"/>
  <c r="A38" i="1" l="1"/>
  <c r="A37" i="1"/>
  <c r="A36" i="1"/>
  <c r="A39" i="1"/>
  <c r="A46" i="1"/>
  <c r="A45" i="1"/>
  <c r="A44" i="1"/>
  <c r="A47" i="1"/>
  <c r="A42" i="1"/>
  <c r="A41" i="1"/>
  <c r="A40" i="1"/>
  <c r="A43" i="1"/>
</calcChain>
</file>

<file path=xl/sharedStrings.xml><?xml version="1.0" encoding="utf-8"?>
<sst xmlns="http://schemas.openxmlformats.org/spreadsheetml/2006/main" count="78" uniqueCount="52">
  <si>
    <t>Fiche de suivi Température N°</t>
  </si>
  <si>
    <t>Unité :</t>
  </si>
  <si>
    <t>Production :</t>
  </si>
  <si>
    <t>Périodicité :</t>
  </si>
  <si>
    <t>Nom de l'opérateur :</t>
  </si>
  <si>
    <t>Date :</t>
  </si>
  <si>
    <t>Poste :</t>
  </si>
  <si>
    <t>à</t>
  </si>
  <si>
    <t>Ecart maximale toléré (k=2)</t>
  </si>
  <si>
    <t>Echelle en température (°C) :</t>
  </si>
  <si>
    <t>Point de vérification :</t>
  </si>
  <si>
    <t>°C</t>
  </si>
  <si>
    <t>Point de vérification</t>
  </si>
  <si>
    <t>Merci de mettre votre nom</t>
  </si>
  <si>
    <t>Mesure sur le capteur</t>
  </si>
  <si>
    <t>Température de vérification (°C)</t>
  </si>
  <si>
    <t>Température du capteur de réf (°C)</t>
  </si>
  <si>
    <t>temp corrégé (°C)</t>
  </si>
  <si>
    <t>Température du capteur (°C)</t>
  </si>
  <si>
    <t>Ecart entre la T du capt de réf e et la T du capteur</t>
  </si>
  <si>
    <t>Mesure de la boucle</t>
  </si>
  <si>
    <t>Tempéraure de vérification (°C)</t>
  </si>
  <si>
    <t>Température de consigne (°C)</t>
  </si>
  <si>
    <t>Température de la boucle (°C)</t>
  </si>
  <si>
    <t>Ecart entre la t de consigne et celle de la boucle</t>
  </si>
  <si>
    <t>Moyenne</t>
  </si>
  <si>
    <t>Capteur de réf</t>
  </si>
  <si>
    <t xml:space="preserve">Catpeur </t>
  </si>
  <si>
    <t>Ecart type</t>
  </si>
  <si>
    <t>Ecart moyen</t>
  </si>
  <si>
    <t>Calcul d'incertitude pour la température de : -18 °C</t>
  </si>
  <si>
    <t>Capteur étalons</t>
  </si>
  <si>
    <t>Résolution</t>
  </si>
  <si>
    <t>Répétabilité</t>
  </si>
  <si>
    <t>Incertitude (k=2)</t>
  </si>
  <si>
    <t>Dérive de l'étalonnage</t>
  </si>
  <si>
    <t>Capteur</t>
  </si>
  <si>
    <t>Four</t>
  </si>
  <si>
    <t>Homogéneiter</t>
  </si>
  <si>
    <t>Stabilité</t>
  </si>
  <si>
    <t>Boucle</t>
  </si>
  <si>
    <t>Résolution du SNCC</t>
  </si>
  <si>
    <t>Résolustion du simulateur</t>
  </si>
  <si>
    <t xml:space="preserve">Incertitude : </t>
  </si>
  <si>
    <t>Valeur</t>
  </si>
  <si>
    <t>u</t>
  </si>
  <si>
    <t>u²</t>
  </si>
  <si>
    <t>uc</t>
  </si>
  <si>
    <t>U(k=2)</t>
  </si>
  <si>
    <t>Somme Quadratique</t>
  </si>
  <si>
    <t>Observation</t>
  </si>
  <si>
    <t xml:space="preserve">ici j'aimerais avoir la température du capteur de ref * la correction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</si>
</sst>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BDD7EE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511703848384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1" xfId="0" applyBorder="1"/>
    <xf numFmtId="0" fontId="0" fillId="0" borderId="5" xfId="0" applyBorder="1"/>
    <xf numFmtId="0" fontId="0" fillId="2" borderId="6" xfId="0" applyFill="1" applyBorder="1"/>
    <xf numFmtId="0" fontId="0" fillId="0" borderId="8" xfId="0" applyBorder="1"/>
    <xf numFmtId="0" fontId="0" fillId="0" borderId="7" xfId="0" applyBorder="1"/>
    <xf numFmtId="0" fontId="0" fillId="0" borderId="0" xfId="0" applyBorder="1"/>
    <xf numFmtId="0" fontId="0" fillId="0" borderId="10" xfId="0" applyBorder="1"/>
    <xf numFmtId="0" fontId="0" fillId="0" borderId="1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164" fontId="0" fillId="0" borderId="1" xfId="0" applyNumberFormat="1" applyBorder="1"/>
    <xf numFmtId="164" fontId="0" fillId="8" borderId="1" xfId="0" applyNumberFormat="1" applyFill="1" applyBorder="1"/>
    <xf numFmtId="0" fontId="5" fillId="8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164" fontId="6" fillId="7" borderId="1" xfId="0" applyNumberFormat="1" applyFon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6" fillId="7" borderId="19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36" xfId="0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3" borderId="1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DD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4</xdr:row>
          <xdr:rowOff>0</xdr:rowOff>
        </xdr:from>
        <xdr:to>
          <xdr:col>13</xdr:col>
          <xdr:colOff>123825</xdr:colOff>
          <xdr:row>6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Capteur de tempéraure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6</xdr:row>
          <xdr:rowOff>142875</xdr:rowOff>
        </xdr:from>
        <xdr:to>
          <xdr:col>13</xdr:col>
          <xdr:colOff>114300</xdr:colOff>
          <xdr:row>9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Capteur de Ph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9</xdr:row>
          <xdr:rowOff>152400</xdr:rowOff>
        </xdr:from>
        <xdr:to>
          <xdr:col>13</xdr:col>
          <xdr:colOff>9525</xdr:colOff>
          <xdr:row>12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Feuille vierge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uillaume\Projet%20fiche%20de%20Suivie\1-R&amp;D\suivi%20n&#176;1%20te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METROLOGIE"/>
      <sheetName val="BILAN A IMPRIMER"/>
      <sheetName val="CONVERSION"/>
      <sheetName val="CONVERSION 2"/>
    </sheetNames>
    <sheetDataSet>
      <sheetData sheetId="0">
        <row r="8">
          <cell r="C8" t="str">
            <v>Bt 121</v>
          </cell>
          <cell r="G8" t="str">
            <v>K31000</v>
          </cell>
        </row>
        <row r="9">
          <cell r="C9" t="str">
            <v>Disulfure</v>
          </cell>
          <cell r="G9">
            <v>-20</v>
          </cell>
          <cell r="I9">
            <v>100</v>
          </cell>
        </row>
        <row r="11">
          <cell r="C11" t="str">
            <v>2 ans</v>
          </cell>
          <cell r="I11">
            <v>-18</v>
          </cell>
        </row>
        <row r="12">
          <cell r="I12">
            <v>0</v>
          </cell>
        </row>
        <row r="13">
          <cell r="I13">
            <v>60</v>
          </cell>
        </row>
        <row r="15">
          <cell r="C15">
            <v>0</v>
          </cell>
        </row>
        <row r="16">
          <cell r="C16">
            <v>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6"/>
  <sheetViews>
    <sheetView tabSelected="1" topLeftCell="A47" zoomScaleNormal="100" workbookViewId="0">
      <selection activeCell="C74" sqref="C74:C76"/>
    </sheetView>
  </sheetViews>
  <sheetFormatPr baseColWidth="10" defaultRowHeight="12.75" x14ac:dyDescent="0.2"/>
  <cols>
    <col min="1" max="1" width="26.42578125" bestFit="1" customWidth="1"/>
    <col min="2" max="2" width="23.85546875" bestFit="1" customWidth="1"/>
    <col min="3" max="3" width="20" bestFit="1" customWidth="1"/>
    <col min="4" max="4" width="22.42578125" bestFit="1" customWidth="1"/>
    <col min="5" max="5" width="28.7109375" customWidth="1"/>
    <col min="6" max="6" width="30.28515625" customWidth="1"/>
    <col min="7" max="7" width="9.5703125" bestFit="1" customWidth="1"/>
    <col min="8" max="8" width="4.5703125" customWidth="1"/>
    <col min="9" max="9" width="5.42578125" customWidth="1"/>
    <col min="11" max="11" width="15.5703125" bestFit="1" customWidth="1"/>
    <col min="13" max="13" width="13.7109375" bestFit="1" customWidth="1"/>
  </cols>
  <sheetData>
    <row r="1" spans="1:14" ht="12.75" customHeight="1" x14ac:dyDescent="0.2">
      <c r="G1" s="1"/>
      <c r="N1">
        <v>-18</v>
      </c>
    </row>
    <row r="2" spans="1:14" ht="12.75" customHeight="1" x14ac:dyDescent="0.2"/>
    <row r="4" spans="1:14" ht="27" customHeight="1" x14ac:dyDescent="0.2">
      <c r="D4" s="81" t="s">
        <v>0</v>
      </c>
      <c r="E4" s="81"/>
      <c r="F4" s="2">
        <v>32011</v>
      </c>
    </row>
    <row r="7" spans="1:14" ht="13.5" thickBot="1" x14ac:dyDescent="0.25"/>
    <row r="8" spans="1:14" ht="13.5" thickTop="1" x14ac:dyDescent="0.2">
      <c r="A8" s="5" t="s">
        <v>1</v>
      </c>
      <c r="B8" s="82" t="str">
        <f>'[1]SUIVI METROLOGIE'!$C$8</f>
        <v>Bt 121</v>
      </c>
      <c r="C8" s="83"/>
      <c r="F8" s="3" t="s">
        <v>6</v>
      </c>
      <c r="G8" s="6" t="str">
        <f>'[1]SUIVI METROLOGIE'!$G$8</f>
        <v>K31000</v>
      </c>
    </row>
    <row r="9" spans="1:14" x14ac:dyDescent="0.2">
      <c r="A9" s="4" t="s">
        <v>2</v>
      </c>
      <c r="B9" s="49" t="str">
        <f>'[1]SUIVI METROLOGIE'!$C$9</f>
        <v>Disulfure</v>
      </c>
      <c r="C9" s="84"/>
      <c r="F9" s="3" t="s">
        <v>9</v>
      </c>
      <c r="G9" s="6">
        <f>'[1]SUIVI METROLOGIE'!$G$9</f>
        <v>-20</v>
      </c>
      <c r="H9" s="6" t="s">
        <v>7</v>
      </c>
      <c r="I9" s="6">
        <f>'[1]SUIVI METROLOGIE'!$I$9</f>
        <v>100</v>
      </c>
    </row>
    <row r="10" spans="1:14" x14ac:dyDescent="0.2">
      <c r="A10" s="4" t="s">
        <v>3</v>
      </c>
      <c r="B10" s="49" t="str">
        <f>'[1]SUIVI METROLOGIE'!$C$11</f>
        <v>2 ans</v>
      </c>
      <c r="C10" s="84"/>
    </row>
    <row r="11" spans="1:14" x14ac:dyDescent="0.2">
      <c r="A11" s="4" t="s">
        <v>4</v>
      </c>
      <c r="B11" s="49" t="s">
        <v>13</v>
      </c>
      <c r="C11" s="84"/>
      <c r="F11" s="3" t="s">
        <v>10</v>
      </c>
      <c r="G11" s="6">
        <f>'[1]SUIVI METROLOGIE'!$I$11</f>
        <v>-18</v>
      </c>
      <c r="H11" s="6" t="s">
        <v>11</v>
      </c>
    </row>
    <row r="12" spans="1:14" x14ac:dyDescent="0.2">
      <c r="A12" s="4" t="s">
        <v>5</v>
      </c>
      <c r="B12" s="68">
        <v>42751</v>
      </c>
      <c r="C12" s="69"/>
      <c r="G12" s="6">
        <f>'[1]SUIVI METROLOGIE'!$I$12</f>
        <v>0</v>
      </c>
      <c r="H12" s="6" t="s">
        <v>11</v>
      </c>
    </row>
    <row r="13" spans="1:14" x14ac:dyDescent="0.2">
      <c r="A13" s="4" t="s">
        <v>12</v>
      </c>
      <c r="B13" s="6">
        <f>'[1]SUIVI METROLOGIE'!$C$15</f>
        <v>0</v>
      </c>
      <c r="C13" s="7" t="s">
        <v>11</v>
      </c>
      <c r="G13" s="6">
        <f>'[1]SUIVI METROLOGIE'!$I$13</f>
        <v>60</v>
      </c>
      <c r="H13" s="6" t="s">
        <v>11</v>
      </c>
    </row>
    <row r="14" spans="1:14" ht="13.5" thickBot="1" x14ac:dyDescent="0.25">
      <c r="A14" s="8" t="s">
        <v>8</v>
      </c>
      <c r="B14" s="10">
        <f>'[1]SUIVI METROLOGIE'!$C$16</f>
        <v>1</v>
      </c>
      <c r="C14" s="9" t="s">
        <v>11</v>
      </c>
    </row>
    <row r="15" spans="1:14" ht="13.5" thickTop="1" x14ac:dyDescent="0.2"/>
    <row r="16" spans="1:14" ht="13.5" thickBot="1" x14ac:dyDescent="0.25"/>
    <row r="17" spans="1:13" ht="14.25" thickTop="1" thickBot="1" x14ac:dyDescent="0.25">
      <c r="A17" s="70" t="s">
        <v>14</v>
      </c>
      <c r="B17" s="71"/>
      <c r="C17" s="71"/>
      <c r="D17" s="71"/>
      <c r="E17" s="71"/>
      <c r="F17" s="72"/>
      <c r="K17" s="11"/>
      <c r="L17" s="11"/>
      <c r="M17" s="11"/>
    </row>
    <row r="18" spans="1:13" ht="29.25" customHeight="1" thickTop="1" thickBot="1" x14ac:dyDescent="0.25">
      <c r="A18" s="27" t="s">
        <v>15</v>
      </c>
      <c r="B18" s="28" t="s">
        <v>16</v>
      </c>
      <c r="C18" s="28" t="s">
        <v>17</v>
      </c>
      <c r="D18" s="76" t="s">
        <v>18</v>
      </c>
      <c r="E18" s="77"/>
      <c r="F18" s="29" t="s">
        <v>19</v>
      </c>
      <c r="J18" s="11"/>
      <c r="K18" s="38" t="s">
        <v>26</v>
      </c>
      <c r="L18" s="39" t="s">
        <v>27</v>
      </c>
      <c r="M18" s="40" t="s">
        <v>29</v>
      </c>
    </row>
    <row r="19" spans="1:13" ht="16.5" thickTop="1" thickBot="1" x14ac:dyDescent="0.25">
      <c r="A19" s="16">
        <f>$G$11</f>
        <v>-18</v>
      </c>
      <c r="B19" s="15"/>
      <c r="C19" s="15" t="s">
        <v>51</v>
      </c>
      <c r="D19" s="62"/>
      <c r="E19" s="78"/>
      <c r="F19" s="20" t="e">
        <f>C19-D19</f>
        <v>#VALUE!</v>
      </c>
      <c r="J19" s="12"/>
      <c r="K19" s="41" t="s">
        <v>25</v>
      </c>
      <c r="L19" s="42" t="s">
        <v>25</v>
      </c>
      <c r="M19" s="37" t="e">
        <f>AVERAGE(F19:F22)</f>
        <v>#VALUE!</v>
      </c>
    </row>
    <row r="20" spans="1:13" ht="15.75" thickTop="1" x14ac:dyDescent="0.2">
      <c r="A20" s="17">
        <f t="shared" ref="A20:A22" si="0">$G$11</f>
        <v>-18</v>
      </c>
      <c r="B20" s="14"/>
      <c r="C20" s="14"/>
      <c r="D20" s="52"/>
      <c r="E20" s="79"/>
      <c r="F20" s="24">
        <f>C20-D20</f>
        <v>0</v>
      </c>
      <c r="J20" s="12"/>
      <c r="K20" s="33" t="e">
        <f>AVERAGE(C19:C22)</f>
        <v>#DIV/0!</v>
      </c>
      <c r="L20" s="35" t="e">
        <f>AVERAGE(D19:E22)</f>
        <v>#DIV/0!</v>
      </c>
    </row>
    <row r="21" spans="1:13" ht="15" x14ac:dyDescent="0.2">
      <c r="A21" s="17">
        <f t="shared" si="0"/>
        <v>-18</v>
      </c>
      <c r="B21" s="14"/>
      <c r="C21" s="14"/>
      <c r="D21" s="52"/>
      <c r="E21" s="79"/>
      <c r="F21" s="24">
        <f t="shared" ref="F21:F22" si="1">C21-D21</f>
        <v>0</v>
      </c>
      <c r="J21" s="12"/>
      <c r="K21" s="43" t="s">
        <v>28</v>
      </c>
      <c r="L21" s="44" t="s">
        <v>28</v>
      </c>
    </row>
    <row r="22" spans="1:13" ht="15.75" thickBot="1" x14ac:dyDescent="0.25">
      <c r="A22" s="22">
        <f t="shared" si="0"/>
        <v>-18</v>
      </c>
      <c r="B22" s="23"/>
      <c r="C22" s="23"/>
      <c r="D22" s="54"/>
      <c r="E22" s="80"/>
      <c r="F22" s="26">
        <f t="shared" si="1"/>
        <v>0</v>
      </c>
      <c r="J22" s="11"/>
      <c r="K22" s="34" t="e">
        <f>STDEV(C19:C22)</f>
        <v>#DIV/0!</v>
      </c>
      <c r="L22" s="36" t="e">
        <f>STDEV(D19:E22)</f>
        <v>#DIV/0!</v>
      </c>
    </row>
    <row r="23" spans="1:13" ht="13.5" thickTop="1" x14ac:dyDescent="0.2">
      <c r="A23" s="16">
        <f>$G$12</f>
        <v>0</v>
      </c>
      <c r="B23" s="15"/>
      <c r="C23" s="15"/>
      <c r="D23" s="62"/>
      <c r="E23" s="78"/>
      <c r="F23" s="20">
        <f>C23-D23</f>
        <v>0</v>
      </c>
    </row>
    <row r="24" spans="1:13" x14ac:dyDescent="0.2">
      <c r="A24" s="17">
        <f t="shared" ref="A24:A26" si="2">$G$12</f>
        <v>0</v>
      </c>
      <c r="B24" s="14"/>
      <c r="C24" s="14"/>
      <c r="D24" s="52"/>
      <c r="E24" s="79"/>
      <c r="F24" s="24">
        <f>C24-D24</f>
        <v>0</v>
      </c>
    </row>
    <row r="25" spans="1:13" x14ac:dyDescent="0.2">
      <c r="A25" s="17">
        <f t="shared" si="2"/>
        <v>0</v>
      </c>
      <c r="B25" s="14"/>
      <c r="C25" s="14"/>
      <c r="D25" s="52"/>
      <c r="E25" s="79"/>
      <c r="F25" s="24">
        <f t="shared" ref="F25:F26" si="3">C25-D25</f>
        <v>0</v>
      </c>
    </row>
    <row r="26" spans="1:13" ht="13.5" thickBot="1" x14ac:dyDescent="0.25">
      <c r="A26" s="22">
        <f t="shared" si="2"/>
        <v>0</v>
      </c>
      <c r="B26" s="23"/>
      <c r="C26" s="23"/>
      <c r="D26" s="54"/>
      <c r="E26" s="80"/>
      <c r="F26" s="26">
        <f t="shared" si="3"/>
        <v>0</v>
      </c>
    </row>
    <row r="27" spans="1:13" ht="13.5" thickTop="1" x14ac:dyDescent="0.2">
      <c r="A27" s="16">
        <f>$G$13</f>
        <v>60</v>
      </c>
      <c r="B27" s="15"/>
      <c r="C27" s="15"/>
      <c r="D27" s="62"/>
      <c r="E27" s="78"/>
      <c r="F27" s="20">
        <f>C27-D27</f>
        <v>0</v>
      </c>
    </row>
    <row r="28" spans="1:13" x14ac:dyDescent="0.2">
      <c r="A28" s="17">
        <f t="shared" ref="A28:A30" si="4">$G$13</f>
        <v>60</v>
      </c>
      <c r="B28" s="14"/>
      <c r="C28" s="14"/>
      <c r="D28" s="52"/>
      <c r="E28" s="79"/>
      <c r="F28" s="24">
        <f>C28-D28</f>
        <v>0</v>
      </c>
    </row>
    <row r="29" spans="1:13" x14ac:dyDescent="0.2">
      <c r="A29" s="17">
        <f t="shared" si="4"/>
        <v>60</v>
      </c>
      <c r="B29" s="14"/>
      <c r="C29" s="14"/>
      <c r="D29" s="52"/>
      <c r="E29" s="79"/>
      <c r="F29" s="24">
        <f>C29-D29</f>
        <v>0</v>
      </c>
    </row>
    <row r="30" spans="1:13" ht="13.5" thickBot="1" x14ac:dyDescent="0.25">
      <c r="A30" s="18">
        <f t="shared" si="4"/>
        <v>60</v>
      </c>
      <c r="B30" s="19"/>
      <c r="C30" s="19"/>
      <c r="D30" s="54"/>
      <c r="E30" s="80"/>
      <c r="F30" s="21">
        <f>C30-D30</f>
        <v>0</v>
      </c>
    </row>
    <row r="31" spans="1:13" ht="13.5" thickTop="1" x14ac:dyDescent="0.2"/>
    <row r="33" spans="1:5" ht="13.5" thickBot="1" x14ac:dyDescent="0.25"/>
    <row r="34" spans="1:5" ht="14.25" thickTop="1" thickBot="1" x14ac:dyDescent="0.25">
      <c r="A34" s="73" t="s">
        <v>20</v>
      </c>
      <c r="B34" s="74"/>
      <c r="C34" s="74"/>
      <c r="D34" s="74"/>
      <c r="E34" s="75"/>
    </row>
    <row r="35" spans="1:5" ht="33.75" customHeight="1" thickTop="1" thickBot="1" x14ac:dyDescent="0.25">
      <c r="A35" s="30" t="s">
        <v>21</v>
      </c>
      <c r="B35" s="31" t="s">
        <v>22</v>
      </c>
      <c r="C35" s="32" t="s">
        <v>23</v>
      </c>
      <c r="D35" s="64" t="s">
        <v>24</v>
      </c>
      <c r="E35" s="65"/>
    </row>
    <row r="36" spans="1:5" ht="13.5" thickTop="1" x14ac:dyDescent="0.2">
      <c r="A36" s="16">
        <f>A19</f>
        <v>-18</v>
      </c>
      <c r="B36" s="15"/>
      <c r="C36" s="15"/>
      <c r="D36" s="58">
        <f>B36-C36</f>
        <v>0</v>
      </c>
      <c r="E36" s="59"/>
    </row>
    <row r="37" spans="1:5" x14ac:dyDescent="0.2">
      <c r="A37" s="17">
        <f>A19</f>
        <v>-18</v>
      </c>
      <c r="B37" s="14"/>
      <c r="C37" s="14"/>
      <c r="D37" s="60">
        <f t="shared" ref="D37:D47" si="5">B37-C37</f>
        <v>0</v>
      </c>
      <c r="E37" s="61"/>
    </row>
    <row r="38" spans="1:5" x14ac:dyDescent="0.2">
      <c r="A38" s="17">
        <f>A19</f>
        <v>-18</v>
      </c>
      <c r="B38" s="14"/>
      <c r="C38" s="14"/>
      <c r="D38" s="60">
        <f t="shared" si="5"/>
        <v>0</v>
      </c>
      <c r="E38" s="61"/>
    </row>
    <row r="39" spans="1:5" ht="13.5" thickBot="1" x14ac:dyDescent="0.25">
      <c r="A39" s="22">
        <f>A19</f>
        <v>-18</v>
      </c>
      <c r="B39" s="23"/>
      <c r="C39" s="23"/>
      <c r="D39" s="66">
        <f t="shared" si="5"/>
        <v>0</v>
      </c>
      <c r="E39" s="67"/>
    </row>
    <row r="40" spans="1:5" ht="13.5" thickTop="1" x14ac:dyDescent="0.2">
      <c r="A40" s="16">
        <f>A23</f>
        <v>0</v>
      </c>
      <c r="B40" s="15"/>
      <c r="C40" s="15"/>
      <c r="D40" s="58">
        <f t="shared" si="5"/>
        <v>0</v>
      </c>
      <c r="E40" s="59"/>
    </row>
    <row r="41" spans="1:5" x14ac:dyDescent="0.2">
      <c r="A41" s="17">
        <f>A23</f>
        <v>0</v>
      </c>
      <c r="B41" s="14"/>
      <c r="C41" s="14"/>
      <c r="D41" s="60">
        <f t="shared" si="5"/>
        <v>0</v>
      </c>
      <c r="E41" s="61"/>
    </row>
    <row r="42" spans="1:5" x14ac:dyDescent="0.2">
      <c r="A42" s="17">
        <f>A23</f>
        <v>0</v>
      </c>
      <c r="B42" s="14"/>
      <c r="C42" s="14"/>
      <c r="D42" s="52">
        <f t="shared" si="5"/>
        <v>0</v>
      </c>
      <c r="E42" s="53"/>
    </row>
    <row r="43" spans="1:5" ht="13.5" thickBot="1" x14ac:dyDescent="0.25">
      <c r="A43" s="18">
        <f>A23</f>
        <v>0</v>
      </c>
      <c r="B43" s="19"/>
      <c r="C43" s="19"/>
      <c r="D43" s="54">
        <f t="shared" si="5"/>
        <v>0</v>
      </c>
      <c r="E43" s="55"/>
    </row>
    <row r="44" spans="1:5" ht="13.5" thickTop="1" x14ac:dyDescent="0.2">
      <c r="A44" s="25">
        <f>A27</f>
        <v>60</v>
      </c>
      <c r="B44" s="13"/>
      <c r="C44" s="13"/>
      <c r="D44" s="62">
        <f t="shared" si="5"/>
        <v>0</v>
      </c>
      <c r="E44" s="63"/>
    </row>
    <row r="45" spans="1:5" x14ac:dyDescent="0.2">
      <c r="A45" s="17">
        <f>A27</f>
        <v>60</v>
      </c>
      <c r="B45" s="14"/>
      <c r="C45" s="14"/>
      <c r="D45" s="52">
        <f t="shared" si="5"/>
        <v>0</v>
      </c>
      <c r="E45" s="53"/>
    </row>
    <row r="46" spans="1:5" x14ac:dyDescent="0.2">
      <c r="A46" s="17">
        <f>A27</f>
        <v>60</v>
      </c>
      <c r="B46" s="14"/>
      <c r="C46" s="14"/>
      <c r="D46" s="52">
        <f t="shared" si="5"/>
        <v>0</v>
      </c>
      <c r="E46" s="53"/>
    </row>
    <row r="47" spans="1:5" ht="13.5" thickBot="1" x14ac:dyDescent="0.25">
      <c r="A47" s="18">
        <f>A27</f>
        <v>60</v>
      </c>
      <c r="B47" s="19"/>
      <c r="C47" s="19"/>
      <c r="D47" s="54">
        <f t="shared" si="5"/>
        <v>0</v>
      </c>
      <c r="E47" s="55"/>
    </row>
    <row r="48" spans="1:5" ht="13.5" thickTop="1" x14ac:dyDescent="0.2"/>
    <row r="53" spans="1:4" x14ac:dyDescent="0.2">
      <c r="A53" s="56" t="s">
        <v>30</v>
      </c>
      <c r="B53" s="56"/>
      <c r="C53" s="56"/>
      <c r="D53" s="56"/>
    </row>
    <row r="55" spans="1:4" ht="15" x14ac:dyDescent="0.2">
      <c r="A55" s="47" t="s">
        <v>43</v>
      </c>
      <c r="B55" s="47" t="s">
        <v>44</v>
      </c>
      <c r="C55" s="47" t="s">
        <v>45</v>
      </c>
      <c r="D55" s="47" t="s">
        <v>46</v>
      </c>
    </row>
    <row r="56" spans="1:4" ht="15.75" x14ac:dyDescent="0.25">
      <c r="A56" s="57" t="s">
        <v>31</v>
      </c>
      <c r="B56" s="57"/>
      <c r="C56" s="57"/>
      <c r="D56" s="57"/>
    </row>
    <row r="57" spans="1:4" x14ac:dyDescent="0.2">
      <c r="A57" s="46" t="s">
        <v>32</v>
      </c>
      <c r="B57" s="45">
        <v>9.9999997764825821E-3</v>
      </c>
      <c r="C57" s="45">
        <f>B57/(2*SQRT(2))</f>
        <v>3.5355338269073963E-3</v>
      </c>
      <c r="D57" s="45">
        <f>C57*C57</f>
        <v>1.2499999441206458E-5</v>
      </c>
    </row>
    <row r="58" spans="1:4" x14ac:dyDescent="0.2">
      <c r="A58" s="46" t="s">
        <v>33</v>
      </c>
      <c r="B58" s="45" t="e">
        <f>K22</f>
        <v>#DIV/0!</v>
      </c>
      <c r="C58" s="45" t="e">
        <f>B58</f>
        <v>#DIV/0!</v>
      </c>
      <c r="D58" s="45" t="e">
        <f>C58*C58</f>
        <v>#DIV/0!</v>
      </c>
    </row>
    <row r="59" spans="1:4" x14ac:dyDescent="0.2">
      <c r="A59" s="46" t="s">
        <v>34</v>
      </c>
      <c r="B59" s="45">
        <v>0.10000000149011612</v>
      </c>
      <c r="C59" s="45">
        <f>B59/2</f>
        <v>5.000000074505806E-2</v>
      </c>
      <c r="D59" s="45">
        <f t="shared" ref="D59" si="6">C59*C59</f>
        <v>2.5000000745058065E-3</v>
      </c>
    </row>
    <row r="60" spans="1:4" x14ac:dyDescent="0.2">
      <c r="A60" s="46" t="s">
        <v>35</v>
      </c>
      <c r="B60" s="45">
        <v>0.10000000149011612</v>
      </c>
      <c r="C60" s="45">
        <f>B60/SQRT(3)</f>
        <v>5.7735027779281523E-2</v>
      </c>
      <c r="D60" s="45">
        <f>C60*C60</f>
        <v>3.3333334326744093E-3</v>
      </c>
    </row>
    <row r="61" spans="1:4" ht="15.75" x14ac:dyDescent="0.25">
      <c r="A61" s="51" t="s">
        <v>36</v>
      </c>
      <c r="B61" s="51"/>
      <c r="C61" s="51"/>
      <c r="D61" s="51"/>
    </row>
    <row r="62" spans="1:4" x14ac:dyDescent="0.2">
      <c r="A62" s="46" t="s">
        <v>33</v>
      </c>
      <c r="B62" s="45" t="e">
        <f>L22</f>
        <v>#DIV/0!</v>
      </c>
      <c r="C62" s="45" t="e">
        <f>B62</f>
        <v>#DIV/0!</v>
      </c>
      <c r="D62" s="45" t="e">
        <f>C62*C62</f>
        <v>#DIV/0!</v>
      </c>
    </row>
    <row r="63" spans="1:4" x14ac:dyDescent="0.2">
      <c r="A63" s="46" t="s">
        <v>32</v>
      </c>
      <c r="B63" s="45"/>
      <c r="C63" s="45">
        <f>B63/(2*SQRT(3))</f>
        <v>0</v>
      </c>
      <c r="D63" s="45">
        <f>C63*C63</f>
        <v>0</v>
      </c>
    </row>
    <row r="64" spans="1:4" ht="15.75" x14ac:dyDescent="0.25">
      <c r="A64" s="51" t="s">
        <v>37</v>
      </c>
      <c r="B64" s="51"/>
      <c r="C64" s="51"/>
      <c r="D64" s="51"/>
    </row>
    <row r="65" spans="1:4" x14ac:dyDescent="0.2">
      <c r="A65" s="46" t="s">
        <v>38</v>
      </c>
      <c r="B65" s="45">
        <v>2.9999999329447746E-2</v>
      </c>
      <c r="C65" s="45">
        <f>B65/SQRT(3)</f>
        <v>1.7320507688545251E-2</v>
      </c>
      <c r="D65" s="45">
        <f>C65*C65</f>
        <v>2.9999998658895513E-4</v>
      </c>
    </row>
    <row r="66" spans="1:4" x14ac:dyDescent="0.2">
      <c r="A66" s="46" t="s">
        <v>39</v>
      </c>
      <c r="B66" s="45">
        <f>MAX(C19:C22)-MIN(C19:C22)</f>
        <v>0</v>
      </c>
      <c r="C66" s="45">
        <f>B66/SQRT(3)</f>
        <v>0</v>
      </c>
      <c r="D66" s="45">
        <f>C66*C66</f>
        <v>0</v>
      </c>
    </row>
    <row r="67" spans="1:4" ht="15.75" x14ac:dyDescent="0.25">
      <c r="A67" s="51" t="s">
        <v>40</v>
      </c>
      <c r="B67" s="51"/>
      <c r="C67" s="51"/>
      <c r="D67" s="51"/>
    </row>
    <row r="68" spans="1:4" x14ac:dyDescent="0.2">
      <c r="A68" s="46" t="s">
        <v>41</v>
      </c>
      <c r="B68" s="45">
        <v>9.9999997764825821E-3</v>
      </c>
      <c r="C68" s="45">
        <f>B68/(2*SQRT(3))</f>
        <v>2.8867512814242085E-3</v>
      </c>
      <c r="D68" s="45">
        <f>C68*C68</f>
        <v>8.3333329608043099E-6</v>
      </c>
    </row>
    <row r="69" spans="1:4" x14ac:dyDescent="0.2">
      <c r="A69" s="46" t="s">
        <v>42</v>
      </c>
      <c r="B69" s="45">
        <v>9.9999997764825821E-3</v>
      </c>
      <c r="C69" s="45">
        <f>B69/(2*SQRT(3))</f>
        <v>2.8867512814242085E-3</v>
      </c>
      <c r="D69" s="45">
        <f>C69*C69</f>
        <v>8.3333329608043099E-6</v>
      </c>
    </row>
    <row r="70" spans="1:4" x14ac:dyDescent="0.2">
      <c r="A70" s="46" t="s">
        <v>33</v>
      </c>
      <c r="B70" s="45" t="e">
        <f>STDEV(C36:C39)</f>
        <v>#DIV/0!</v>
      </c>
      <c r="C70" s="45" t="e">
        <f>B70</f>
        <v>#DIV/0!</v>
      </c>
      <c r="D70" s="45" t="e">
        <f>C70*C70</f>
        <v>#DIV/0!</v>
      </c>
    </row>
    <row r="71" spans="1:4" x14ac:dyDescent="0.2">
      <c r="A71" s="46" t="s">
        <v>34</v>
      </c>
      <c r="B71" s="45"/>
      <c r="C71" s="45">
        <f>B71/2</f>
        <v>0</v>
      </c>
      <c r="D71" s="45">
        <f>C71*C71</f>
        <v>0</v>
      </c>
    </row>
    <row r="73" spans="1:4" x14ac:dyDescent="0.2">
      <c r="A73" s="49" t="s">
        <v>50</v>
      </c>
      <c r="B73" s="49"/>
    </row>
    <row r="74" spans="1:4" x14ac:dyDescent="0.2">
      <c r="A74" s="49"/>
      <c r="B74" s="50"/>
      <c r="C74" s="48" t="s">
        <v>49</v>
      </c>
      <c r="D74" s="45" t="e">
        <f>SUM(D58:D61,D63:D64,D66:D67,D69:D72)</f>
        <v>#DIV/0!</v>
      </c>
    </row>
    <row r="75" spans="1:4" x14ac:dyDescent="0.2">
      <c r="A75" s="49"/>
      <c r="B75" s="50"/>
      <c r="C75" s="48" t="s">
        <v>47</v>
      </c>
      <c r="D75" s="6" t="e">
        <f>SQRT(D74)</f>
        <v>#DIV/0!</v>
      </c>
    </row>
    <row r="76" spans="1:4" x14ac:dyDescent="0.2">
      <c r="A76" s="49"/>
      <c r="B76" s="50"/>
      <c r="C76" s="48" t="s">
        <v>48</v>
      </c>
      <c r="D76" s="6" t="e">
        <f>D75*2</f>
        <v>#DIV/0!</v>
      </c>
    </row>
  </sheetData>
  <mergeCells count="41">
    <mergeCell ref="D4:E4"/>
    <mergeCell ref="B8:C8"/>
    <mergeCell ref="B9:C9"/>
    <mergeCell ref="B10:C10"/>
    <mergeCell ref="B11:C11"/>
    <mergeCell ref="B12:C12"/>
    <mergeCell ref="A17:F17"/>
    <mergeCell ref="A34:E34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5:E35"/>
    <mergeCell ref="D36:E36"/>
    <mergeCell ref="D37:E37"/>
    <mergeCell ref="D38:E38"/>
    <mergeCell ref="D39:E39"/>
    <mergeCell ref="D40:E40"/>
    <mergeCell ref="D41:E41"/>
    <mergeCell ref="D42:E42"/>
    <mergeCell ref="D43:E43"/>
    <mergeCell ref="D44:E44"/>
    <mergeCell ref="D45:E45"/>
    <mergeCell ref="D46:E46"/>
    <mergeCell ref="D47:E47"/>
    <mergeCell ref="A53:D53"/>
    <mergeCell ref="A56:D56"/>
    <mergeCell ref="A73:B73"/>
    <mergeCell ref="A74:B76"/>
    <mergeCell ref="A61:D61"/>
    <mergeCell ref="A64:D64"/>
    <mergeCell ref="A67:D6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empérature">
                <anchor moveWithCells="1" sizeWithCells="1">
                  <from>
                    <xdr:col>11</xdr:col>
                    <xdr:colOff>9525</xdr:colOff>
                    <xdr:row>4</xdr:row>
                    <xdr:rowOff>0</xdr:rowOff>
                  </from>
                  <to>
                    <xdr:col>13</xdr:col>
                    <xdr:colOff>123825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Ph">
                <anchor moveWithCells="1" sizeWithCells="1">
                  <from>
                    <xdr:col>11</xdr:col>
                    <xdr:colOff>0</xdr:colOff>
                    <xdr:row>6</xdr:row>
                    <xdr:rowOff>142875</xdr:rowOff>
                  </from>
                  <to>
                    <xdr:col>13</xdr:col>
                    <xdr:colOff>114300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supprimer">
                <anchor moveWithCells="1" sizeWithCells="1">
                  <from>
                    <xdr:col>11</xdr:col>
                    <xdr:colOff>9525</xdr:colOff>
                    <xdr:row>9</xdr:row>
                    <xdr:rowOff>152400</xdr:rowOff>
                  </from>
                  <to>
                    <xdr:col>13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15"/>
  <sheetViews>
    <sheetView zoomScaleNormal="100" workbookViewId="0">
      <selection activeCell="I21" sqref="I21"/>
    </sheetView>
  </sheetViews>
  <sheetFormatPr baseColWidth="10" defaultRowHeight="12.75" x14ac:dyDescent="0.2"/>
  <cols>
    <col min="1" max="1" width="24.28515625" bestFit="1" customWidth="1"/>
    <col min="2" max="2" width="20.42578125" customWidth="1"/>
    <col min="3" max="3" width="3" bestFit="1" customWidth="1"/>
    <col min="4" max="4" width="7.28515625" customWidth="1"/>
    <col min="5" max="5" width="25.28515625" bestFit="1" customWidth="1"/>
    <col min="6" max="6" width="7.28515625" bestFit="1" customWidth="1"/>
    <col min="7" max="7" width="3" bestFit="1" customWidth="1"/>
    <col min="8" max="8" width="4" bestFit="1" customWidth="1"/>
  </cols>
  <sheetData>
    <row r="1" spans="1:9" ht="27" customHeight="1" x14ac:dyDescent="0.2"/>
    <row r="7" spans="1:9" ht="13.5" thickBot="1" x14ac:dyDescent="0.25"/>
    <row r="8" spans="1:9" ht="18.75" customHeight="1" thickTop="1" x14ac:dyDescent="0.2">
      <c r="A8" s="5" t="s">
        <v>1</v>
      </c>
      <c r="B8" s="82" t="str">
        <f>'[1]SUIVI METROLOGIE'!$C$8</f>
        <v>Bt 121</v>
      </c>
      <c r="C8" s="83"/>
      <c r="F8" s="3" t="s">
        <v>6</v>
      </c>
      <c r="G8" s="6" t="str">
        <f>'[1]SUIVI METROLOGIE'!$G$8</f>
        <v>K31000</v>
      </c>
    </row>
    <row r="9" spans="1:9" ht="18" customHeight="1" x14ac:dyDescent="0.2">
      <c r="A9" s="4" t="s">
        <v>2</v>
      </c>
      <c r="B9" s="49" t="str">
        <f>'[1]SUIVI METROLOGIE'!$C$9</f>
        <v>Disulfure</v>
      </c>
      <c r="C9" s="84"/>
      <c r="F9" s="3" t="s">
        <v>9</v>
      </c>
      <c r="G9" s="6">
        <f>'[1]SUIVI METROLOGIE'!$G$9</f>
        <v>-20</v>
      </c>
      <c r="H9" s="6" t="s">
        <v>7</v>
      </c>
      <c r="I9" s="6">
        <f>'[1]SUIVI METROLOGIE'!$I$9</f>
        <v>100</v>
      </c>
    </row>
    <row r="10" spans="1:9" ht="20.25" customHeight="1" x14ac:dyDescent="0.2">
      <c r="A10" s="4" t="s">
        <v>3</v>
      </c>
      <c r="B10" s="49" t="str">
        <f>'[1]SUIVI METROLOGIE'!$C$11</f>
        <v>2 ans</v>
      </c>
      <c r="C10" s="84"/>
    </row>
    <row r="11" spans="1:9" ht="19.5" customHeight="1" x14ac:dyDescent="0.2">
      <c r="A11" s="4" t="s">
        <v>4</v>
      </c>
      <c r="B11" s="49" t="str">
        <f>'Suivi métrologique'!B11:C11</f>
        <v>Merci de mettre votre nom</v>
      </c>
      <c r="C11" s="84"/>
      <c r="F11" s="3" t="s">
        <v>10</v>
      </c>
      <c r="G11" s="6">
        <f>'[1]SUIVI METROLOGIE'!$I$11</f>
        <v>-18</v>
      </c>
      <c r="H11" s="6" t="s">
        <v>11</v>
      </c>
    </row>
    <row r="12" spans="1:9" ht="21.75" customHeight="1" x14ac:dyDescent="0.2">
      <c r="A12" s="4" t="s">
        <v>5</v>
      </c>
      <c r="B12" s="68">
        <v>42751</v>
      </c>
      <c r="C12" s="69"/>
      <c r="G12" s="6">
        <f>'[1]SUIVI METROLOGIE'!$I$12</f>
        <v>0</v>
      </c>
      <c r="H12" s="6" t="s">
        <v>11</v>
      </c>
    </row>
    <row r="13" spans="1:9" ht="20.25" customHeight="1" x14ac:dyDescent="0.2">
      <c r="A13" s="4" t="s">
        <v>12</v>
      </c>
      <c r="B13" s="6">
        <f>'[1]SUIVI METROLOGIE'!$C$15</f>
        <v>0</v>
      </c>
      <c r="C13" s="7" t="s">
        <v>11</v>
      </c>
      <c r="G13" s="6">
        <f>'[1]SUIVI METROLOGIE'!$I$13</f>
        <v>60</v>
      </c>
      <c r="H13" s="6" t="s">
        <v>11</v>
      </c>
    </row>
    <row r="14" spans="1:9" ht="21.75" customHeight="1" thickBot="1" x14ac:dyDescent="0.25">
      <c r="A14" s="8" t="s">
        <v>8</v>
      </c>
      <c r="B14" s="10">
        <f>'[1]SUIVI METROLOGIE'!$C$16</f>
        <v>1</v>
      </c>
      <c r="C14" s="9" t="s">
        <v>11</v>
      </c>
    </row>
    <row r="15" spans="1:9" ht="13.5" thickTop="1" x14ac:dyDescent="0.2"/>
  </sheetData>
  <mergeCells count="5">
    <mergeCell ref="B8:C8"/>
    <mergeCell ref="B9:C9"/>
    <mergeCell ref="B10:C10"/>
    <mergeCell ref="B11:C11"/>
    <mergeCell ref="B12:C12"/>
  </mergeCells>
  <pageMargins left="0.7" right="0.7" top="0.75" bottom="0.75" header="0.3" footer="0.3"/>
  <pageSetup paperSize="9" scale="8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métrologique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ARTIGUE</dc:creator>
  <cp:lastModifiedBy>Guillaume ARTIGUE</cp:lastModifiedBy>
  <cp:lastPrinted>2017-01-16T10:05:06Z</cp:lastPrinted>
  <dcterms:created xsi:type="dcterms:W3CDTF">2016-10-24T10:04:04Z</dcterms:created>
  <dcterms:modified xsi:type="dcterms:W3CDTF">2017-01-17T09:39:18Z</dcterms:modified>
</cp:coreProperties>
</file>