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hidePivotFieldList="1" defaultThemeVersion="164011"/>
  <bookViews>
    <workbookView xWindow="0" yWindow="0" windowWidth="20490" windowHeight="7905"/>
  </bookViews>
  <sheets>
    <sheet name="Details" sheetId="1" r:id="rId1"/>
    <sheet name="Devis" sheetId="2" r:id="rId2"/>
  </sheets>
  <functionGroups builtInGroupCount="18"/>
  <externalReferences>
    <externalReference r:id="rId3"/>
    <externalReference r:id="rId4"/>
    <externalReference r:id="rId5"/>
  </externalReferences>
  <definedNames>
    <definedName name="_bac30">#REF!</definedName>
    <definedName name="_bac35">#REF!</definedName>
    <definedName name="_bac40">#REF!</definedName>
    <definedName name="_bac45">#REF!</definedName>
    <definedName name="_bac50">#REF!</definedName>
    <definedName name="_bac55">#REF!</definedName>
    <definedName name="_bac63">#REF!</definedName>
    <definedName name="_fsf1">#REF!</definedName>
    <definedName name="_fsf11">#REF!</definedName>
    <definedName name="_fsf2">#REF!</definedName>
    <definedName name="_fsf3">#REF!</definedName>
    <definedName name="_fsf4">#REF!</definedName>
    <definedName name="_fsf8">#REF!</definedName>
    <definedName name="_ond30">#REF!</definedName>
    <definedName name="_ond35">#REF!</definedName>
    <definedName name="_ond40">#REF!</definedName>
    <definedName name="_ond45">#REF!</definedName>
    <definedName name="_ond50">#REF!</definedName>
    <definedName name="_ond55">#REF!</definedName>
    <definedName name="_ond63">#REF!</definedName>
    <definedName name="_vis6325">#REF!</definedName>
    <definedName name="_vis6370">#REF!</definedName>
    <definedName name="acier">#REF!</definedName>
    <definedName name="agglo102040">'[1]PRIX MATERIAUX'!#REF!</definedName>
    <definedName name="agglo102050">#REF!</definedName>
    <definedName name="agglo202040">'[1]PRIX MATERIAUX'!#REF!</definedName>
    <definedName name="agglo202050">#REF!</definedName>
    <definedName name="agglos102040">'[1]PRIX MATERIAUX'!#REF!</definedName>
    <definedName name="agglos202040">'[1]PRIX MATERIAUX'!#REF!</definedName>
    <definedName name="BLOCAGE">#REF!</definedName>
    <definedName name="bloclaterite15">#REF!</definedName>
    <definedName name="bloclaterite20">#REF!</definedName>
    <definedName name="boiscarre">#REF!</definedName>
    <definedName name="boisrond">#REF!</definedName>
    <definedName name="bordure">#REF!</definedName>
    <definedName name="briquesartisanale">#REF!</definedName>
    <definedName name="BUSE100">#REF!</definedName>
    <definedName name="buse1000">'[1]PRIX MATERIAUX'!#REF!</definedName>
    <definedName name="buse1000arme">#REF!</definedName>
    <definedName name="buse1000na">#REF!</definedName>
    <definedName name="BUSE120">#REF!</definedName>
    <definedName name="BUSE150">#REF!</definedName>
    <definedName name="buse200">#REF!</definedName>
    <definedName name="buse250">#REF!</definedName>
    <definedName name="buse300">#REF!</definedName>
    <definedName name="buse400">#REF!</definedName>
    <definedName name="buse500">#REF!</definedName>
    <definedName name="buse500arme">'[1]PRIX MATERIAUX'!#REF!</definedName>
    <definedName name="buse600">'[1]PRIX MATERIAUX'!#REF!</definedName>
    <definedName name="buse600arme">#REF!</definedName>
    <definedName name="buse800">'[1]PRIX MATERIAUX'!#REF!</definedName>
    <definedName name="buse800arme">#REF!</definedName>
    <definedName name="buse800na">'[1]PRIX MATERIAUX'!#REF!</definedName>
    <definedName name="carbu">#REF!</definedName>
    <definedName name="cavalier">#REF!</definedName>
    <definedName name="CC">'[2]MAIN D''OEUVRES'!$K$3</definedName>
    <definedName name="CF">'[1]MAIN D''OEUVRES'!#REF!</definedName>
    <definedName name="chevronboisdur">'[3]Prix des matériaux'!$C$47</definedName>
    <definedName name="cimentcpa">'[2]PRIX MATERIAUX'!$H$28</definedName>
    <definedName name="cimentcpa45">#REF!</definedName>
    <definedName name="cimentcpj">#REF!</definedName>
    <definedName name="claustra15">#REF!</definedName>
    <definedName name="claustra20etoile">#REF!</definedName>
    <definedName name="claustraboiteaulettre20">#REF!</definedName>
    <definedName name="claustrasboiteaulettre20">#REF!</definedName>
    <definedName name="colleparkex">#REF!</definedName>
    <definedName name="com">#REF!</definedName>
    <definedName name="contreplaque10">#REF!</definedName>
    <definedName name="contreplaque100">#REF!</definedName>
    <definedName name="contreplaque12">#REF!</definedName>
    <definedName name="contreplaque120">#REF!</definedName>
    <definedName name="contreplaque15">#REF!</definedName>
    <definedName name="contreplaque150">#REF!</definedName>
    <definedName name="contreplaque3.6">#REF!</definedName>
    <definedName name="contreplaque36">#REF!</definedName>
    <definedName name="contreplaque4.8">#REF!</definedName>
    <definedName name="contreplaque48">#REF!</definedName>
    <definedName name="contreplaque7.6">#REF!</definedName>
    <definedName name="contreplaque76">#REF!</definedName>
    <definedName name="contreplaquet4.8">#REF!</definedName>
    <definedName name="corniere45">#REF!</definedName>
    <definedName name="corniere50">#REF!</definedName>
    <definedName name="couvrejoint">#REF!</definedName>
    <definedName name="cprix">#REF!</definedName>
    <definedName name="CT">'[1]MAIN D''OEUVRES'!#REF!</definedName>
    <definedName name="demibuse100">#REF!</definedName>
    <definedName name="demibuse1000">#REF!</definedName>
    <definedName name="demibuse120">#REF!</definedName>
    <definedName name="demibuse150">#REF!</definedName>
    <definedName name="demibuse200">#REF!</definedName>
    <definedName name="demibuse250">#REF!</definedName>
    <definedName name="demibuse300">#REF!</definedName>
    <definedName name="demibuse400">#REF!</definedName>
    <definedName name="demibuse500">#REF!</definedName>
    <definedName name="demibuse600">#REF!</definedName>
    <definedName name="demibuse800">#REF!</definedName>
    <definedName name="depl">#REF!</definedName>
    <definedName name="DS">'[1]MAIN D''OEUVRES'!#REF!</definedName>
    <definedName name="eau">'[2]PRIX MATERIAUX'!$C$4</definedName>
    <definedName name="faitierecrante30">#REF!</definedName>
    <definedName name="faitierecrante35">#REF!</definedName>
    <definedName name="faitierecrante40">#REF!</definedName>
    <definedName name="faitierecrante45">#REF!</definedName>
    <definedName name="faitierecrante50">#REF!</definedName>
    <definedName name="faitierecrante55">#REF!</definedName>
    <definedName name="faitierecrante63">#REF!</definedName>
    <definedName name="faitieresimple30">#REF!</definedName>
    <definedName name="faitieresimple35">#REF!</definedName>
    <definedName name="faitieresimple40">#REF!</definedName>
    <definedName name="faitieresimple45">#REF!</definedName>
    <definedName name="faitieresimple50">#REF!</definedName>
    <definedName name="faitieresimple55">#REF!</definedName>
    <definedName name="faitieresimple63">#REF!</definedName>
    <definedName name="filrecuit">#REF!</definedName>
    <definedName name="gorge">#REF!</definedName>
    <definedName name="gorgeboisdur">'[3]Prix des matériaux'!$C$55</definedName>
    <definedName name="grav1525">'[2]PRIX MATERIAUX'!$H$18</definedName>
    <definedName name="grav515">'[2]PRIX MATERIAUX'!$H$16</definedName>
    <definedName name="grillageavertisseur">#REF!</definedName>
    <definedName name="hourdis122053">#REF!</definedName>
    <definedName name="hourdis152053">#REF!</definedName>
    <definedName name="hourdis202053">#REF!</definedName>
    <definedName name="_xlnm.Print_Titles" localSheetId="1">Devis!$18:$18</definedName>
    <definedName name="ING">'[1]MAIN D''OEUVRES'!#REF!</definedName>
    <definedName name="INSTALLATEUR">#REF!</definedName>
    <definedName name="isorelle">#REF!</definedName>
    <definedName name="kun">'[3]Prix des matériaux'!$B$1</definedName>
    <definedName name="lieu">#REF!</definedName>
    <definedName name="lieux">#REF!</definedName>
    <definedName name="m_1">'[3]Prix M O'!$C$8</definedName>
    <definedName name="Machefer">#REF!</definedName>
    <definedName name="madrierboisdur">'[3]Prix des matériaux'!$C$46</definedName>
    <definedName name="MC">'[2]MAIN D''OEUVRES'!$K$6</definedName>
    <definedName name="MIGNONETTE38">#REF!</definedName>
    <definedName name="MO">'[2]MAIN D''OEUVRES'!$K$5</definedName>
    <definedName name="moellons">#REF!</definedName>
    <definedName name="Obs">#REF!</definedName>
    <definedName name="odecharpentier">'[3]Prix M O'!$C$211</definedName>
    <definedName name="op1a">'[3]Prix M O'!$C$6</definedName>
    <definedName name="os_3">'[3]Prix M O'!$C$7</definedName>
    <definedName name="OV">'[2]MAIN D''OEUVRES'!$K$4</definedName>
    <definedName name="parkex">#REF!</definedName>
    <definedName name="parkexlogange">#REF!</definedName>
    <definedName name="parkexplaquette">#REF!</definedName>
    <definedName name="parkexrectangle">#REF!</definedName>
    <definedName name="pavesautobloquant">#REF!</definedName>
    <definedName name="Payment_Needed">"Payment Needed"</definedName>
    <definedName name="pclocal">#REF!</definedName>
    <definedName name="planche">#REF!</definedName>
    <definedName name="planchederive">#REF!</definedName>
    <definedName name="plegrand">#REF!</definedName>
    <definedName name="plocal">#REF!</definedName>
    <definedName name="pointe">#REF!</definedName>
    <definedName name="pointetp">'[3]Prix des matériaux'!$C$23</definedName>
    <definedName name="polistyrene1cm">#REF!</definedName>
    <definedName name="polistyrene2cm">#REF!</definedName>
    <definedName name="polistyrene3cm">#REF!</definedName>
    <definedName name="polistyrene4cm">#REF!</definedName>
    <definedName name="polistyrene5cm">#REF!</definedName>
    <definedName name="polyane">#REF!</definedName>
    <definedName name="pontet">#REF!</definedName>
    <definedName name="poutrellehourdis">'[1]PRIX MATERIAUX'!#REF!</definedName>
    <definedName name="prix">#REF!</definedName>
    <definedName name="prixlegr">#REF!</definedName>
    <definedName name="Reimbursement">"Reimbursement"</definedName>
    <definedName name="sable">'[2]PRIX MATERIAUX'!$H$14</definedName>
    <definedName name="SABLECARRIERE">#REF!</definedName>
    <definedName name="taux">#REF!</definedName>
    <definedName name="Topo">'[1]MAIN D''OEUVRES'!#REF!</definedName>
    <definedName name="toutvenant">#REF!</definedName>
    <definedName name="volige">#REF!</definedName>
    <definedName name="voligepin">'[3]Prix des matériaux'!$C$57</definedName>
    <definedName name="_xlnm.Print_Area" localSheetId="0">Details!$A$1:$J$151</definedName>
    <definedName name="_xlnm.Print_Area" localSheetId="1">Devis!$A$1:$F$155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5" i="1" l="1"/>
  <c r="B156" i="1"/>
  <c r="B157" i="1"/>
  <c r="B158" i="1"/>
  <c r="B159" i="1"/>
  <c r="B160" i="1"/>
  <c r="B161" i="1"/>
  <c r="B162" i="1"/>
  <c r="B163" i="1"/>
  <c r="B164" i="1"/>
  <c r="B165" i="1"/>
  <c r="B166" i="1"/>
  <c r="H155" i="1"/>
  <c r="I155" i="1"/>
  <c r="F155" i="1"/>
  <c r="D155" i="1"/>
  <c r="E155" i="1"/>
  <c r="H156" i="1"/>
  <c r="I156" i="1"/>
  <c r="F156" i="1"/>
  <c r="D156" i="1"/>
  <c r="E156" i="1"/>
  <c r="H157" i="1"/>
  <c r="I157" i="1"/>
  <c r="F157" i="1"/>
  <c r="D157" i="1"/>
  <c r="E157" i="1"/>
  <c r="H158" i="1"/>
  <c r="I158" i="1"/>
  <c r="F158" i="1"/>
  <c r="D158" i="1"/>
  <c r="E158" i="1"/>
  <c r="H159" i="1"/>
  <c r="I159" i="1"/>
  <c r="F159" i="1"/>
  <c r="D159" i="1"/>
  <c r="E159" i="1"/>
  <c r="H160" i="1"/>
  <c r="I160" i="1"/>
  <c r="F160" i="1"/>
  <c r="D160" i="1"/>
  <c r="E160" i="1"/>
  <c r="H161" i="1"/>
  <c r="I161" i="1"/>
  <c r="F161" i="1"/>
  <c r="D161" i="1"/>
  <c r="E161" i="1"/>
  <c r="H162" i="1"/>
  <c r="I162" i="1"/>
  <c r="F162" i="1"/>
  <c r="D162" i="1"/>
  <c r="E162" i="1"/>
  <c r="H163" i="1"/>
  <c r="I163" i="1"/>
  <c r="F163" i="1"/>
  <c r="D163" i="1"/>
  <c r="E163" i="1"/>
  <c r="H164" i="1"/>
  <c r="I164" i="1"/>
  <c r="F164" i="1"/>
  <c r="D164" i="1"/>
  <c r="E164" i="1"/>
  <c r="H165" i="1"/>
  <c r="I165" i="1"/>
  <c r="F165" i="1"/>
  <c r="D165" i="1"/>
  <c r="E165" i="1"/>
  <c r="H166" i="1"/>
  <c r="I166" i="1"/>
  <c r="F166" i="1"/>
  <c r="D166" i="1"/>
  <c r="E166" i="1"/>
  <c r="F168" i="1"/>
  <c r="D168" i="1"/>
  <c r="E168" i="1"/>
  <c r="E169" i="1"/>
  <c r="E171" i="1"/>
  <c r="E177" i="1"/>
  <c r="E172" i="1"/>
  <c r="E178" i="1"/>
  <c r="E179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9" i="1"/>
  <c r="G171" i="1"/>
  <c r="G177" i="1"/>
  <c r="G179" i="1"/>
  <c r="C181" i="1"/>
  <c r="E173" i="1"/>
  <c r="H173" i="1"/>
  <c r="B16" i="1"/>
  <c r="B17" i="1"/>
  <c r="B18" i="1"/>
  <c r="B19" i="1"/>
  <c r="B20" i="1"/>
  <c r="B21" i="1"/>
  <c r="B22" i="1"/>
  <c r="B23" i="1"/>
  <c r="B24" i="1"/>
  <c r="B25" i="1"/>
  <c r="B26" i="1"/>
  <c r="B33" i="1"/>
  <c r="B34" i="1"/>
  <c r="B35" i="1"/>
  <c r="B36" i="1"/>
  <c r="B37" i="1"/>
  <c r="B38" i="1"/>
  <c r="B39" i="1"/>
  <c r="B40" i="1"/>
  <c r="B41" i="1"/>
  <c r="B42" i="1"/>
  <c r="B43" i="1"/>
  <c r="B50" i="1"/>
  <c r="B51" i="1"/>
  <c r="B52" i="1"/>
  <c r="B53" i="1"/>
  <c r="B54" i="1"/>
  <c r="B55" i="1"/>
  <c r="B56" i="1"/>
  <c r="B57" i="1"/>
  <c r="B58" i="1"/>
  <c r="B59" i="1"/>
  <c r="B60" i="1"/>
  <c r="B67" i="1"/>
  <c r="B68" i="1"/>
  <c r="B69" i="1"/>
  <c r="B70" i="1"/>
  <c r="B71" i="1"/>
  <c r="B72" i="1"/>
  <c r="B73" i="1"/>
  <c r="B74" i="1"/>
  <c r="B75" i="1"/>
  <c r="B76" i="1"/>
  <c r="B77" i="1"/>
  <c r="B84" i="1"/>
  <c r="B85" i="1"/>
  <c r="B86" i="1"/>
  <c r="B87" i="1"/>
  <c r="B88" i="1"/>
  <c r="B89" i="1"/>
  <c r="B90" i="1"/>
  <c r="B91" i="1"/>
  <c r="B92" i="1"/>
  <c r="B93" i="1"/>
  <c r="B94" i="1"/>
  <c r="B98" i="1"/>
  <c r="B99" i="1"/>
  <c r="B100" i="1"/>
  <c r="B101" i="1"/>
  <c r="B102" i="1"/>
  <c r="B103" i="1"/>
  <c r="B104" i="1"/>
  <c r="B105" i="1"/>
  <c r="B106" i="1"/>
  <c r="B107" i="1"/>
  <c r="B108" i="1"/>
  <c r="B112" i="1"/>
  <c r="B113" i="1"/>
  <c r="B114" i="1"/>
  <c r="B115" i="1"/>
  <c r="B116" i="1"/>
  <c r="B117" i="1"/>
  <c r="B118" i="1"/>
  <c r="B119" i="1"/>
  <c r="B120" i="1"/>
  <c r="B121" i="1"/>
  <c r="B122" i="1"/>
  <c r="B126" i="1"/>
  <c r="B127" i="1"/>
  <c r="B128" i="1"/>
  <c r="B129" i="1"/>
  <c r="B130" i="1"/>
  <c r="B131" i="1"/>
  <c r="B132" i="1"/>
  <c r="B133" i="1"/>
  <c r="B134" i="1"/>
  <c r="B135" i="1"/>
  <c r="B136" i="1"/>
  <c r="H16" i="1"/>
  <c r="I16" i="1"/>
  <c r="F16" i="1"/>
  <c r="D16" i="1"/>
  <c r="E16" i="1"/>
  <c r="H17" i="1"/>
  <c r="I17" i="1"/>
  <c r="F17" i="1"/>
  <c r="D17" i="1"/>
  <c r="E17" i="1"/>
  <c r="H18" i="1"/>
  <c r="I18" i="1"/>
  <c r="F18" i="1"/>
  <c r="D18" i="1"/>
  <c r="E18" i="1"/>
  <c r="H19" i="1"/>
  <c r="I19" i="1"/>
  <c r="F19" i="1"/>
  <c r="D19" i="1"/>
  <c r="E19" i="1"/>
  <c r="H20" i="1"/>
  <c r="I20" i="1"/>
  <c r="F20" i="1"/>
  <c r="D20" i="1"/>
  <c r="E20" i="1"/>
  <c r="H21" i="1"/>
  <c r="I21" i="1"/>
  <c r="F21" i="1"/>
  <c r="D21" i="1"/>
  <c r="E21" i="1"/>
  <c r="H22" i="1"/>
  <c r="I22" i="1"/>
  <c r="F22" i="1"/>
  <c r="D22" i="1"/>
  <c r="E22" i="1"/>
  <c r="H23" i="1"/>
  <c r="I23" i="1"/>
  <c r="F23" i="1"/>
  <c r="D23" i="1"/>
  <c r="E23" i="1"/>
  <c r="H24" i="1"/>
  <c r="I24" i="1"/>
  <c r="F24" i="1"/>
  <c r="D24" i="1"/>
  <c r="E24" i="1"/>
  <c r="H25" i="1"/>
  <c r="I25" i="1"/>
  <c r="F25" i="1"/>
  <c r="D25" i="1"/>
  <c r="E25" i="1"/>
  <c r="G16" i="1"/>
  <c r="G17" i="1"/>
  <c r="G18" i="1"/>
  <c r="G19" i="1"/>
  <c r="G20" i="1"/>
  <c r="G21" i="1"/>
  <c r="G22" i="1"/>
  <c r="G23" i="1"/>
  <c r="G24" i="1"/>
  <c r="G25" i="1"/>
  <c r="F27" i="1"/>
  <c r="D27" i="1"/>
  <c r="E27" i="1"/>
  <c r="E28" i="1"/>
  <c r="H84" i="1"/>
  <c r="I84" i="1"/>
  <c r="F84" i="1"/>
  <c r="D84" i="1"/>
  <c r="E84" i="1"/>
  <c r="H85" i="1"/>
  <c r="I85" i="1"/>
  <c r="F85" i="1"/>
  <c r="D85" i="1"/>
  <c r="E85" i="1"/>
  <c r="H86" i="1"/>
  <c r="I86" i="1"/>
  <c r="F86" i="1"/>
  <c r="D86" i="1"/>
  <c r="E86" i="1"/>
  <c r="H87" i="1"/>
  <c r="I87" i="1"/>
  <c r="F87" i="1"/>
  <c r="D87" i="1"/>
  <c r="E87" i="1"/>
  <c r="H88" i="1"/>
  <c r="I88" i="1"/>
  <c r="F88" i="1"/>
  <c r="D88" i="1"/>
  <c r="E88" i="1"/>
  <c r="H89" i="1"/>
  <c r="I89" i="1"/>
  <c r="F89" i="1"/>
  <c r="D89" i="1"/>
  <c r="E89" i="1"/>
  <c r="H90" i="1"/>
  <c r="I90" i="1"/>
  <c r="F90" i="1"/>
  <c r="D90" i="1"/>
  <c r="E90" i="1"/>
  <c r="H91" i="1"/>
  <c r="I91" i="1"/>
  <c r="F91" i="1"/>
  <c r="D91" i="1"/>
  <c r="E91" i="1"/>
  <c r="H92" i="1"/>
  <c r="I92" i="1"/>
  <c r="F92" i="1"/>
  <c r="D92" i="1"/>
  <c r="E92" i="1"/>
  <c r="H93" i="1"/>
  <c r="I93" i="1"/>
  <c r="F93" i="1"/>
  <c r="D93" i="1"/>
  <c r="E93" i="1"/>
  <c r="E95" i="1"/>
  <c r="E15" i="1"/>
  <c r="H33" i="1"/>
  <c r="I33" i="1"/>
  <c r="F33" i="1"/>
  <c r="D33" i="1"/>
  <c r="E33" i="1"/>
  <c r="H34" i="1"/>
  <c r="I34" i="1"/>
  <c r="F34" i="1"/>
  <c r="D34" i="1"/>
  <c r="E34" i="1"/>
  <c r="H35" i="1"/>
  <c r="I35" i="1"/>
  <c r="F35" i="1"/>
  <c r="D35" i="1"/>
  <c r="E35" i="1"/>
  <c r="H36" i="1"/>
  <c r="I36" i="1"/>
  <c r="F36" i="1"/>
  <c r="D36" i="1"/>
  <c r="E36" i="1"/>
  <c r="H37" i="1"/>
  <c r="I37" i="1"/>
  <c r="F37" i="1"/>
  <c r="D37" i="1"/>
  <c r="E37" i="1"/>
  <c r="H38" i="1"/>
  <c r="I38" i="1"/>
  <c r="F38" i="1"/>
  <c r="D38" i="1"/>
  <c r="E38" i="1"/>
  <c r="H39" i="1"/>
  <c r="I39" i="1"/>
  <c r="F39" i="1"/>
  <c r="D39" i="1"/>
  <c r="E39" i="1"/>
  <c r="H40" i="1"/>
  <c r="I40" i="1"/>
  <c r="F40" i="1"/>
  <c r="D40" i="1"/>
  <c r="E40" i="1"/>
  <c r="H41" i="1"/>
  <c r="I41" i="1"/>
  <c r="F41" i="1"/>
  <c r="D41" i="1"/>
  <c r="E41" i="1"/>
  <c r="H42" i="1"/>
  <c r="I42" i="1"/>
  <c r="F42" i="1"/>
  <c r="D42" i="1"/>
  <c r="E42" i="1"/>
  <c r="G33" i="1"/>
  <c r="G34" i="1"/>
  <c r="G35" i="1"/>
  <c r="G36" i="1"/>
  <c r="G37" i="1"/>
  <c r="G38" i="1"/>
  <c r="G39" i="1"/>
  <c r="G40" i="1"/>
  <c r="G41" i="1"/>
  <c r="G42" i="1"/>
  <c r="F44" i="1"/>
  <c r="D44" i="1"/>
  <c r="E44" i="1"/>
  <c r="E45" i="1"/>
  <c r="H98" i="1"/>
  <c r="I98" i="1"/>
  <c r="F98" i="1"/>
  <c r="D98" i="1"/>
  <c r="E98" i="1"/>
  <c r="H99" i="1"/>
  <c r="I99" i="1"/>
  <c r="F99" i="1"/>
  <c r="D99" i="1"/>
  <c r="E99" i="1"/>
  <c r="H100" i="1"/>
  <c r="I100" i="1"/>
  <c r="F100" i="1"/>
  <c r="D100" i="1"/>
  <c r="E100" i="1"/>
  <c r="H101" i="1"/>
  <c r="I101" i="1"/>
  <c r="F101" i="1"/>
  <c r="D101" i="1"/>
  <c r="E101" i="1"/>
  <c r="H102" i="1"/>
  <c r="I102" i="1"/>
  <c r="F102" i="1"/>
  <c r="D102" i="1"/>
  <c r="E102" i="1"/>
  <c r="H103" i="1"/>
  <c r="I103" i="1"/>
  <c r="F103" i="1"/>
  <c r="D103" i="1"/>
  <c r="E103" i="1"/>
  <c r="H104" i="1"/>
  <c r="I104" i="1"/>
  <c r="F104" i="1"/>
  <c r="D104" i="1"/>
  <c r="E104" i="1"/>
  <c r="H105" i="1"/>
  <c r="I105" i="1"/>
  <c r="F105" i="1"/>
  <c r="D105" i="1"/>
  <c r="E105" i="1"/>
  <c r="H106" i="1"/>
  <c r="I106" i="1"/>
  <c r="F106" i="1"/>
  <c r="D106" i="1"/>
  <c r="E106" i="1"/>
  <c r="H107" i="1"/>
  <c r="I107" i="1"/>
  <c r="F107" i="1"/>
  <c r="D107" i="1"/>
  <c r="E107" i="1"/>
  <c r="E109" i="1"/>
  <c r="E32" i="1"/>
  <c r="H50" i="1"/>
  <c r="I50" i="1"/>
  <c r="F50" i="1"/>
  <c r="D50" i="1"/>
  <c r="E50" i="1"/>
  <c r="H51" i="1"/>
  <c r="I51" i="1"/>
  <c r="F51" i="1"/>
  <c r="D51" i="1"/>
  <c r="E51" i="1"/>
  <c r="H52" i="1"/>
  <c r="I52" i="1"/>
  <c r="F52" i="1"/>
  <c r="D52" i="1"/>
  <c r="E52" i="1"/>
  <c r="H53" i="1"/>
  <c r="I53" i="1"/>
  <c r="F53" i="1"/>
  <c r="D53" i="1"/>
  <c r="E53" i="1"/>
  <c r="H54" i="1"/>
  <c r="I54" i="1"/>
  <c r="F54" i="1"/>
  <c r="D54" i="1"/>
  <c r="E54" i="1"/>
  <c r="H55" i="1"/>
  <c r="I55" i="1"/>
  <c r="F55" i="1"/>
  <c r="D55" i="1"/>
  <c r="E55" i="1"/>
  <c r="H56" i="1"/>
  <c r="I56" i="1"/>
  <c r="F56" i="1"/>
  <c r="D56" i="1"/>
  <c r="E56" i="1"/>
  <c r="H57" i="1"/>
  <c r="I57" i="1"/>
  <c r="F57" i="1"/>
  <c r="D57" i="1"/>
  <c r="E57" i="1"/>
  <c r="H58" i="1"/>
  <c r="I58" i="1"/>
  <c r="F58" i="1"/>
  <c r="D58" i="1"/>
  <c r="E58" i="1"/>
  <c r="H59" i="1"/>
  <c r="I59" i="1"/>
  <c r="F59" i="1"/>
  <c r="D59" i="1"/>
  <c r="E59" i="1"/>
  <c r="G50" i="1"/>
  <c r="G51" i="1"/>
  <c r="G52" i="1"/>
  <c r="G53" i="1"/>
  <c r="G54" i="1"/>
  <c r="G55" i="1"/>
  <c r="G56" i="1"/>
  <c r="G57" i="1"/>
  <c r="G58" i="1"/>
  <c r="G59" i="1"/>
  <c r="F61" i="1"/>
  <c r="D61" i="1"/>
  <c r="E61" i="1"/>
  <c r="E62" i="1"/>
  <c r="H112" i="1"/>
  <c r="I112" i="1"/>
  <c r="F112" i="1"/>
  <c r="D112" i="1"/>
  <c r="E112" i="1"/>
  <c r="H113" i="1"/>
  <c r="I113" i="1"/>
  <c r="F113" i="1"/>
  <c r="D113" i="1"/>
  <c r="E113" i="1"/>
  <c r="H114" i="1"/>
  <c r="I114" i="1"/>
  <c r="F114" i="1"/>
  <c r="D114" i="1"/>
  <c r="E114" i="1"/>
  <c r="H115" i="1"/>
  <c r="I115" i="1"/>
  <c r="F115" i="1"/>
  <c r="D115" i="1"/>
  <c r="E115" i="1"/>
  <c r="H116" i="1"/>
  <c r="I116" i="1"/>
  <c r="F116" i="1"/>
  <c r="D116" i="1"/>
  <c r="E116" i="1"/>
  <c r="H117" i="1"/>
  <c r="I117" i="1"/>
  <c r="F117" i="1"/>
  <c r="D117" i="1"/>
  <c r="E117" i="1"/>
  <c r="H118" i="1"/>
  <c r="I118" i="1"/>
  <c r="F118" i="1"/>
  <c r="D118" i="1"/>
  <c r="E118" i="1"/>
  <c r="H119" i="1"/>
  <c r="I119" i="1"/>
  <c r="F119" i="1"/>
  <c r="D119" i="1"/>
  <c r="E119" i="1"/>
  <c r="H120" i="1"/>
  <c r="I120" i="1"/>
  <c r="F120" i="1"/>
  <c r="D120" i="1"/>
  <c r="E120" i="1"/>
  <c r="H121" i="1"/>
  <c r="I121" i="1"/>
  <c r="F121" i="1"/>
  <c r="D121" i="1"/>
  <c r="E121" i="1"/>
  <c r="E123" i="1"/>
  <c r="E49" i="1"/>
  <c r="H67" i="1"/>
  <c r="I67" i="1"/>
  <c r="F67" i="1"/>
  <c r="D67" i="1"/>
  <c r="E67" i="1"/>
  <c r="H68" i="1"/>
  <c r="I68" i="1"/>
  <c r="F68" i="1"/>
  <c r="D68" i="1"/>
  <c r="E68" i="1"/>
  <c r="H69" i="1"/>
  <c r="I69" i="1"/>
  <c r="F69" i="1"/>
  <c r="D69" i="1"/>
  <c r="E69" i="1"/>
  <c r="H70" i="1"/>
  <c r="I70" i="1"/>
  <c r="F70" i="1"/>
  <c r="D70" i="1"/>
  <c r="E70" i="1"/>
  <c r="H71" i="1"/>
  <c r="I71" i="1"/>
  <c r="F71" i="1"/>
  <c r="D71" i="1"/>
  <c r="E71" i="1"/>
  <c r="H72" i="1"/>
  <c r="I72" i="1"/>
  <c r="F72" i="1"/>
  <c r="D72" i="1"/>
  <c r="E72" i="1"/>
  <c r="H73" i="1"/>
  <c r="I73" i="1"/>
  <c r="F73" i="1"/>
  <c r="D73" i="1"/>
  <c r="E73" i="1"/>
  <c r="H74" i="1"/>
  <c r="I74" i="1"/>
  <c r="F74" i="1"/>
  <c r="D74" i="1"/>
  <c r="E74" i="1"/>
  <c r="H75" i="1"/>
  <c r="I75" i="1"/>
  <c r="F75" i="1"/>
  <c r="D75" i="1"/>
  <c r="E75" i="1"/>
  <c r="H76" i="1"/>
  <c r="I76" i="1"/>
  <c r="F76" i="1"/>
  <c r="D76" i="1"/>
  <c r="E76" i="1"/>
  <c r="G67" i="1"/>
  <c r="G68" i="1"/>
  <c r="G69" i="1"/>
  <c r="G70" i="1"/>
  <c r="G71" i="1"/>
  <c r="G72" i="1"/>
  <c r="G73" i="1"/>
  <c r="G74" i="1"/>
  <c r="G75" i="1"/>
  <c r="G76" i="1"/>
  <c r="F78" i="1"/>
  <c r="D78" i="1"/>
  <c r="E78" i="1"/>
  <c r="E79" i="1"/>
  <c r="H126" i="1"/>
  <c r="I126" i="1"/>
  <c r="F126" i="1"/>
  <c r="D126" i="1"/>
  <c r="E126" i="1"/>
  <c r="H127" i="1"/>
  <c r="I127" i="1"/>
  <c r="F127" i="1"/>
  <c r="D127" i="1"/>
  <c r="E127" i="1"/>
  <c r="H128" i="1"/>
  <c r="I128" i="1"/>
  <c r="F128" i="1"/>
  <c r="D128" i="1"/>
  <c r="E128" i="1"/>
  <c r="H129" i="1"/>
  <c r="I129" i="1"/>
  <c r="F129" i="1"/>
  <c r="D129" i="1"/>
  <c r="E129" i="1"/>
  <c r="H130" i="1"/>
  <c r="I130" i="1"/>
  <c r="F130" i="1"/>
  <c r="D130" i="1"/>
  <c r="E130" i="1"/>
  <c r="H131" i="1"/>
  <c r="I131" i="1"/>
  <c r="F131" i="1"/>
  <c r="D131" i="1"/>
  <c r="E131" i="1"/>
  <c r="H132" i="1"/>
  <c r="I132" i="1"/>
  <c r="F132" i="1"/>
  <c r="D132" i="1"/>
  <c r="E132" i="1"/>
  <c r="H133" i="1"/>
  <c r="I133" i="1"/>
  <c r="F133" i="1"/>
  <c r="D133" i="1"/>
  <c r="E133" i="1"/>
  <c r="H134" i="1"/>
  <c r="I134" i="1"/>
  <c r="F134" i="1"/>
  <c r="D134" i="1"/>
  <c r="E134" i="1"/>
  <c r="E137" i="1"/>
  <c r="E66" i="1"/>
  <c r="H135" i="1"/>
  <c r="I135" i="1"/>
  <c r="F135" i="1"/>
  <c r="D135" i="1"/>
  <c r="E135" i="1"/>
  <c r="E140" i="1"/>
  <c r="E146" i="1"/>
  <c r="G141" i="1"/>
  <c r="E141" i="1"/>
  <c r="E147" i="1"/>
  <c r="E148" i="1"/>
  <c r="G27" i="1"/>
  <c r="G28" i="1"/>
  <c r="G44" i="1"/>
  <c r="G45" i="1"/>
  <c r="G61" i="1"/>
  <c r="G62" i="1"/>
  <c r="G78" i="1"/>
  <c r="G79" i="1"/>
  <c r="G84" i="1"/>
  <c r="G85" i="1"/>
  <c r="G86" i="1"/>
  <c r="G87" i="1"/>
  <c r="G88" i="1"/>
  <c r="G89" i="1"/>
  <c r="G90" i="1"/>
  <c r="G91" i="1"/>
  <c r="G92" i="1"/>
  <c r="G93" i="1"/>
  <c r="G95" i="1"/>
  <c r="G98" i="1"/>
  <c r="G99" i="1"/>
  <c r="G100" i="1"/>
  <c r="G101" i="1"/>
  <c r="G102" i="1"/>
  <c r="G103" i="1"/>
  <c r="G104" i="1"/>
  <c r="G105" i="1"/>
  <c r="G106" i="1"/>
  <c r="G107" i="1"/>
  <c r="G109" i="1"/>
  <c r="G112" i="1"/>
  <c r="G113" i="1"/>
  <c r="G114" i="1"/>
  <c r="G115" i="1"/>
  <c r="G116" i="1"/>
  <c r="G117" i="1"/>
  <c r="G118" i="1"/>
  <c r="G119" i="1"/>
  <c r="G120" i="1"/>
  <c r="G121" i="1"/>
  <c r="G123" i="1"/>
  <c r="G126" i="1"/>
  <c r="G127" i="1"/>
  <c r="G128" i="1"/>
  <c r="G129" i="1"/>
  <c r="G130" i="1"/>
  <c r="G131" i="1"/>
  <c r="G132" i="1"/>
  <c r="G133" i="1"/>
  <c r="G134" i="1"/>
  <c r="G135" i="1"/>
  <c r="G137" i="1"/>
  <c r="G140" i="1"/>
  <c r="G146" i="1"/>
  <c r="G147" i="1"/>
  <c r="G148" i="1"/>
  <c r="C150" i="1"/>
  <c r="E142" i="1"/>
  <c r="H142" i="1"/>
  <c r="G8" i="1"/>
  <c r="G18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F57" i="2"/>
  <c r="B57" i="2"/>
  <c r="D57" i="2"/>
  <c r="E57" i="2"/>
  <c r="L27" i="1"/>
  <c r="L28" i="1"/>
  <c r="F33" i="2"/>
  <c r="L44" i="1"/>
  <c r="L45" i="1"/>
  <c r="L49" i="1"/>
  <c r="F45" i="2"/>
  <c r="B45" i="2"/>
  <c r="B33" i="2"/>
  <c r="F21" i="2"/>
  <c r="B21" i="2"/>
  <c r="I43" i="1"/>
  <c r="I60" i="1"/>
  <c r="I77" i="1"/>
  <c r="I26" i="1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H118" i="2"/>
  <c r="H119" i="2"/>
  <c r="H120" i="2"/>
  <c r="H121" i="2"/>
  <c r="H122" i="2"/>
  <c r="H123" i="2"/>
  <c r="F120" i="2"/>
  <c r="F121" i="2"/>
  <c r="D33" i="2"/>
  <c r="D45" i="2"/>
  <c r="B113" i="2"/>
  <c r="D113" i="2"/>
  <c r="H124" i="2"/>
  <c r="B112" i="2"/>
  <c r="D112" i="2"/>
  <c r="B111" i="2"/>
  <c r="D111" i="2"/>
  <c r="B110" i="2"/>
  <c r="D110" i="2"/>
  <c r="B117" i="2"/>
  <c r="D117" i="2"/>
  <c r="B116" i="2"/>
  <c r="D116" i="2"/>
  <c r="B115" i="2"/>
  <c r="D115" i="2"/>
  <c r="B114" i="2"/>
  <c r="D11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B72" i="2"/>
  <c r="D72" i="2"/>
  <c r="B73" i="2"/>
  <c r="D73" i="2"/>
  <c r="B74" i="2"/>
  <c r="D74" i="2"/>
  <c r="B75" i="2"/>
  <c r="D75" i="2"/>
  <c r="B76" i="2"/>
  <c r="D76" i="2"/>
  <c r="B77" i="2"/>
  <c r="D77" i="2"/>
  <c r="B78" i="2"/>
  <c r="D78" i="2"/>
  <c r="B79" i="2"/>
  <c r="D79" i="2"/>
  <c r="B80" i="2"/>
  <c r="D80" i="2"/>
  <c r="B81" i="2"/>
  <c r="D81" i="2"/>
  <c r="B82" i="2"/>
  <c r="D82" i="2"/>
  <c r="B83" i="2"/>
  <c r="D83" i="2"/>
  <c r="B84" i="2"/>
  <c r="D84" i="2"/>
  <c r="B85" i="2"/>
  <c r="D85" i="2"/>
  <c r="B86" i="2"/>
  <c r="D86" i="2"/>
  <c r="B87" i="2"/>
  <c r="D87" i="2"/>
  <c r="B88" i="2"/>
  <c r="D88" i="2"/>
  <c r="B89" i="2"/>
  <c r="D89" i="2"/>
  <c r="B90" i="2"/>
  <c r="D90" i="2"/>
  <c r="B91" i="2"/>
  <c r="D91" i="2"/>
  <c r="B92" i="2"/>
  <c r="D92" i="2"/>
  <c r="B93" i="2"/>
  <c r="D93" i="2"/>
  <c r="B94" i="2"/>
  <c r="D94" i="2"/>
  <c r="B95" i="2"/>
  <c r="D95" i="2"/>
  <c r="B96" i="2"/>
  <c r="D96" i="2"/>
  <c r="B97" i="2"/>
  <c r="D97" i="2"/>
  <c r="B98" i="2"/>
  <c r="D98" i="2"/>
  <c r="B99" i="2"/>
  <c r="D99" i="2"/>
  <c r="B100" i="2"/>
  <c r="D100" i="2"/>
  <c r="B101" i="2"/>
  <c r="D101" i="2"/>
  <c r="B102" i="2"/>
  <c r="D102" i="2"/>
  <c r="B103" i="2"/>
  <c r="D103" i="2"/>
  <c r="B104" i="2"/>
  <c r="D104" i="2"/>
  <c r="B105" i="2"/>
  <c r="D105" i="2"/>
  <c r="B106" i="2"/>
  <c r="D106" i="2"/>
  <c r="B107" i="2"/>
  <c r="D107" i="2"/>
  <c r="B108" i="2"/>
  <c r="D108" i="2"/>
  <c r="B109" i="2"/>
  <c r="D109" i="2"/>
  <c r="B118" i="2"/>
  <c r="D118" i="2"/>
  <c r="B71" i="2"/>
  <c r="B32" i="2"/>
  <c r="D32" i="2"/>
  <c r="B22" i="2"/>
  <c r="D22" i="2"/>
  <c r="B23" i="2"/>
  <c r="D23" i="2"/>
  <c r="B24" i="2"/>
  <c r="D24" i="2"/>
  <c r="B25" i="2"/>
  <c r="D25" i="2"/>
  <c r="B26" i="2"/>
  <c r="D26" i="2"/>
  <c r="B27" i="2"/>
  <c r="D27" i="2"/>
  <c r="B28" i="2"/>
  <c r="D28" i="2"/>
  <c r="B29" i="2"/>
  <c r="D29" i="2"/>
  <c r="B30" i="2"/>
  <c r="D30" i="2"/>
  <c r="B31" i="2"/>
  <c r="D31" i="2"/>
  <c r="B34" i="2"/>
  <c r="D34" i="2"/>
  <c r="B35" i="2"/>
  <c r="D35" i="2"/>
  <c r="B36" i="2"/>
  <c r="D36" i="2"/>
  <c r="B37" i="2"/>
  <c r="D37" i="2"/>
  <c r="B38" i="2"/>
  <c r="D38" i="2"/>
  <c r="B39" i="2"/>
  <c r="D39" i="2"/>
  <c r="B40" i="2"/>
  <c r="D40" i="2"/>
  <c r="B41" i="2"/>
  <c r="D41" i="2"/>
  <c r="B42" i="2"/>
  <c r="D42" i="2"/>
  <c r="B43" i="2"/>
  <c r="D43" i="2"/>
  <c r="B44" i="2"/>
  <c r="D44" i="2"/>
  <c r="B46" i="2"/>
  <c r="D46" i="2"/>
  <c r="B47" i="2"/>
  <c r="D47" i="2"/>
  <c r="B48" i="2"/>
  <c r="D48" i="2"/>
  <c r="B49" i="2"/>
  <c r="D49" i="2"/>
  <c r="B50" i="2"/>
  <c r="D50" i="2"/>
  <c r="B51" i="2"/>
  <c r="D51" i="2"/>
  <c r="B52" i="2"/>
  <c r="D52" i="2"/>
  <c r="B53" i="2"/>
  <c r="D53" i="2"/>
  <c r="B54" i="2"/>
  <c r="D54" i="2"/>
  <c r="B55" i="2"/>
  <c r="D55" i="2"/>
  <c r="B56" i="2"/>
  <c r="D56" i="2"/>
  <c r="B58" i="2"/>
  <c r="D58" i="2"/>
  <c r="B59" i="2"/>
  <c r="D59" i="2"/>
  <c r="B60" i="2"/>
  <c r="D60" i="2"/>
  <c r="B61" i="2"/>
  <c r="D61" i="2"/>
  <c r="B62" i="2"/>
  <c r="D62" i="2"/>
  <c r="B63" i="2"/>
  <c r="D63" i="2"/>
  <c r="B64" i="2"/>
  <c r="D64" i="2"/>
  <c r="B65" i="2"/>
  <c r="D65" i="2"/>
  <c r="B66" i="2"/>
  <c r="D66" i="2"/>
  <c r="B67" i="2"/>
  <c r="D67" i="2"/>
  <c r="B68" i="2"/>
  <c r="D68" i="2"/>
  <c r="B69" i="2"/>
  <c r="D69" i="2"/>
  <c r="B70" i="2"/>
  <c r="D70" i="2"/>
  <c r="D71" i="2"/>
  <c r="D21" i="2"/>
  <c r="I136" i="1"/>
  <c r="I122" i="1"/>
  <c r="I108" i="1"/>
  <c r="I94" i="1"/>
  <c r="C144" i="1"/>
  <c r="G133" i="2"/>
  <c r="F143" i="2"/>
  <c r="E143" i="2"/>
  <c r="E142" i="2"/>
  <c r="F142" i="2"/>
  <c r="F136" i="2"/>
  <c r="F141" i="2"/>
  <c r="F144" i="2"/>
  <c r="F145" i="2"/>
  <c r="E136" i="2"/>
  <c r="E121" i="2"/>
  <c r="E120" i="2"/>
  <c r="G168" i="1"/>
  <c r="G173" i="1"/>
  <c r="B177" i="1"/>
  <c r="B178" i="1"/>
  <c r="G178" i="1"/>
  <c r="B179" i="1"/>
  <c r="B10" i="2"/>
  <c r="B14" i="2"/>
  <c r="B13" i="2"/>
  <c r="B9" i="2"/>
  <c r="B146" i="1"/>
  <c r="B148" i="1"/>
  <c r="B147" i="1"/>
  <c r="G142" i="1"/>
  <c r="E21" i="2"/>
  <c r="F119" i="2"/>
  <c r="F122" i="2"/>
  <c r="F123" i="2"/>
  <c r="A129" i="2"/>
  <c r="E33" i="2"/>
  <c r="E45" i="2"/>
</calcChain>
</file>

<file path=xl/sharedStrings.xml><?xml version="1.0" encoding="utf-8"?>
<sst xmlns="http://schemas.openxmlformats.org/spreadsheetml/2006/main" count="224" uniqueCount="93">
  <si>
    <t>DEVIS N°</t>
  </si>
  <si>
    <t>CLIENT:</t>
  </si>
  <si>
    <t>PROJET:</t>
  </si>
  <si>
    <t>RESP. PROJET:</t>
  </si>
  <si>
    <t>REFERENCE</t>
  </si>
  <si>
    <t>DÉSIGNATION</t>
  </si>
  <si>
    <t>QTE</t>
  </si>
  <si>
    <t xml:space="preserve">REVIENT </t>
  </si>
  <si>
    <t>UNITAIRE</t>
  </si>
  <si>
    <t>VENTE</t>
  </si>
  <si>
    <t>TOTAL  (AR HT)</t>
  </si>
  <si>
    <t>TOTAL (AR  HT)</t>
  </si>
  <si>
    <t>Petites fournitures</t>
  </si>
  <si>
    <t>TOTAL MATÉRIELS</t>
  </si>
  <si>
    <t>Montant HT
(Ariary)</t>
  </si>
  <si>
    <t>TOTAL MATERIELS</t>
  </si>
  <si>
    <t>TOTAL MAIN D'ŒUVRE</t>
  </si>
  <si>
    <t>TOTAL HORS TAXES</t>
  </si>
  <si>
    <t>Notes:</t>
  </si>
  <si>
    <t>Nom</t>
  </si>
  <si>
    <t>COEFFICIENT DE VENTE IMPORT.</t>
  </si>
  <si>
    <t>COEFFICIENT DE VENTE STOCKS</t>
  </si>
  <si>
    <t>COEFFICIENT DE VENTE LOCAL</t>
  </si>
  <si>
    <t>DEVIS</t>
  </si>
  <si>
    <t>REMISE</t>
  </si>
  <si>
    <t>MARGE BENEFICIAIRE NETTE GLOBALE</t>
  </si>
  <si>
    <t>N°</t>
  </si>
  <si>
    <t>UNITE</t>
  </si>
  <si>
    <t>QUANTITE</t>
  </si>
  <si>
    <t>P.U. HT
(Ariary)</t>
  </si>
  <si>
    <t>FFT</t>
  </si>
  <si>
    <t>TOTAL H.T.</t>
  </si>
  <si>
    <t>TOTAL TTC (Ariary)</t>
  </si>
  <si>
    <r>
      <t xml:space="preserve">VALIDITE DE L'OFFRE : </t>
    </r>
    <r>
      <rPr>
        <b/>
        <sz val="8"/>
        <color rgb="FF000099"/>
        <rFont val="Arial"/>
        <family val="2"/>
      </rPr>
      <t>01 mois</t>
    </r>
  </si>
  <si>
    <r>
      <t xml:space="preserve">MODALITE DE PAYEMENT: </t>
    </r>
    <r>
      <rPr>
        <b/>
        <sz val="8"/>
        <color rgb="FF000099"/>
        <rFont val="Arial"/>
        <family val="2"/>
      </rPr>
      <t>Suivant accord entre les deux parties</t>
    </r>
  </si>
  <si>
    <t>DEVIS N°:</t>
  </si>
  <si>
    <t>Fonction</t>
  </si>
  <si>
    <t>REMISE (%)</t>
  </si>
  <si>
    <t>MARGE BENEFICIAIRE (%)</t>
  </si>
  <si>
    <t>DESIGNATIONS</t>
  </si>
  <si>
    <t>Travaux à exécuter</t>
  </si>
  <si>
    <t xml:space="preserve">DESIGNATIONS : </t>
  </si>
  <si>
    <t xml:space="preserve">PROJET: </t>
  </si>
  <si>
    <t>Alain VIOLLET</t>
  </si>
  <si>
    <t>OPTION INSTALLATION</t>
  </si>
  <si>
    <t>TOTAL MATERIELS OPTION</t>
  </si>
  <si>
    <t>TOTAL MAIN D'ŒUVRE OPTION</t>
  </si>
  <si>
    <t>TOTAL HORS TAXES OPTION</t>
  </si>
  <si>
    <t xml:space="preserve">DESIGNATIONS: </t>
  </si>
  <si>
    <t>I</t>
  </si>
  <si>
    <t>Equipement de Vidéo-surveillance</t>
  </si>
  <si>
    <t>I.1</t>
  </si>
  <si>
    <t>Vidéo-surveillance</t>
  </si>
  <si>
    <t>I.2</t>
  </si>
  <si>
    <t>COEF. DE VENTE MAIN D'ŒUVRE</t>
  </si>
  <si>
    <t>COEF. DE VENTE ONDULEUR</t>
  </si>
  <si>
    <t>Montant T.V.A. 20%</t>
  </si>
  <si>
    <t>Responsable Courant Faible</t>
  </si>
  <si>
    <t>Télephone</t>
  </si>
  <si>
    <t>034 05 059 06</t>
  </si>
  <si>
    <t>Mail</t>
  </si>
  <si>
    <t>alain.viollet@guilmann.com</t>
  </si>
  <si>
    <t>ARRÊTÉ LE PRÉSENT DEVIS À LA SOMME DE :</t>
  </si>
  <si>
    <r>
      <t xml:space="preserve">DISPONIBILITE MATERIELS : </t>
    </r>
    <r>
      <rPr>
        <b/>
        <sz val="8"/>
        <color rgb="FFFF0000"/>
        <rFont val="Arial"/>
        <family val="2"/>
      </rPr>
      <t>6 semaines après validation du devis.</t>
    </r>
  </si>
  <si>
    <t>Fourniture, Pose, Réglage et Paramétrage</t>
  </si>
  <si>
    <t>DEVIS OPTION</t>
  </si>
  <si>
    <t>II</t>
  </si>
  <si>
    <t>Equipement Contrôle d'Accés</t>
  </si>
  <si>
    <t>II.2</t>
  </si>
  <si>
    <t>II.1</t>
  </si>
  <si>
    <t>Contrôle d'Accés</t>
  </si>
  <si>
    <t>$</t>
  </si>
  <si>
    <t>€</t>
  </si>
  <si>
    <t>Prix Achat</t>
  </si>
  <si>
    <t>en Devises</t>
  </si>
  <si>
    <t>en Ariary</t>
  </si>
  <si>
    <t>coef. M.O.</t>
  </si>
  <si>
    <t>III</t>
  </si>
  <si>
    <t>Equipement Incendie</t>
  </si>
  <si>
    <t>III.1</t>
  </si>
  <si>
    <t>Incendie</t>
  </si>
  <si>
    <t>IV</t>
  </si>
  <si>
    <t>IV.1</t>
  </si>
  <si>
    <t>Equipement Anti-intrusion</t>
  </si>
  <si>
    <t>Anti-intrusion</t>
  </si>
  <si>
    <t>III.2</t>
  </si>
  <si>
    <t>IV.2</t>
  </si>
  <si>
    <t>Equipements et accéssoires.</t>
  </si>
  <si>
    <t xml:space="preserve"> Vidéosurveillance</t>
  </si>
  <si>
    <r>
      <t>GARANTIE:</t>
    </r>
    <r>
      <rPr>
        <b/>
        <sz val="8"/>
        <color rgb="FF000099"/>
        <rFont val="Arial"/>
        <family val="2"/>
      </rPr>
      <t xml:space="preserve"> 18 mois</t>
    </r>
  </si>
  <si>
    <r>
      <rPr>
        <b/>
        <sz val="9"/>
        <rFont val="Arial"/>
        <family val="2"/>
      </rPr>
      <t>Durée d'installation et de mise en service:</t>
    </r>
    <r>
      <rPr>
        <b/>
        <sz val="9"/>
        <color indexed="18"/>
        <rFont val="Arial"/>
        <family val="2"/>
      </rPr>
      <t xml:space="preserve"> 20 jours suivant avancement des autres corps d'état</t>
    </r>
  </si>
  <si>
    <t>X</t>
  </si>
  <si>
    <t>Devise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</si>
</sst>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_€"/>
    <numFmt numFmtId="169" formatCode="_-* #,##0.00\ [$€-1]_-;\-* #,##0.00\ [$€-1]_-;_-* &quot;-&quot;??\ [$€-1]_-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rgb="FF0000CC"/>
      <name val="Arial"/>
      <family val="2"/>
    </font>
    <font>
      <b/>
      <u/>
      <sz val="9"/>
      <color rgb="FFFF0000"/>
      <name val="Arial"/>
      <family val="2"/>
    </font>
    <font>
      <b/>
      <u/>
      <sz val="9"/>
      <color rgb="FF000099"/>
      <name val="Arial"/>
      <family val="2"/>
    </font>
    <font>
      <sz val="9"/>
      <color rgb="FF009900"/>
      <name val="Arial"/>
      <family val="2"/>
    </font>
    <font>
      <b/>
      <u/>
      <sz val="9"/>
      <color rgb="FF009900"/>
      <name val="Arial"/>
      <family val="2"/>
    </font>
    <font>
      <sz val="10"/>
      <name val="MS Sans Serif"/>
      <family val="2"/>
    </font>
    <font>
      <sz val="9"/>
      <color theme="5" tint="-0.249977111117893"/>
      <name val="Arial"/>
      <family val="2"/>
    </font>
    <font>
      <i/>
      <sz val="9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99"/>
      <name val="Arial"/>
      <family val="2"/>
    </font>
    <font>
      <sz val="9"/>
      <color theme="1"/>
      <name val="Calibri"/>
      <family val="2"/>
      <scheme val="minor"/>
    </font>
    <font>
      <b/>
      <sz val="11"/>
      <name val="Calibri"/>
      <family val="2"/>
    </font>
    <font>
      <sz val="11"/>
      <name val="Arial"/>
      <family val="2"/>
    </font>
    <font>
      <b/>
      <u/>
      <sz val="8"/>
      <name val="Arial"/>
      <family val="2"/>
    </font>
    <font>
      <b/>
      <sz val="8"/>
      <color indexed="18"/>
      <name val="Arial"/>
      <family val="2"/>
    </font>
    <font>
      <sz val="8"/>
      <color indexed="18"/>
      <name val="Arial"/>
      <family val="2"/>
    </font>
    <font>
      <b/>
      <sz val="9"/>
      <color indexed="18"/>
      <name val="Arial"/>
      <family val="2"/>
    </font>
    <font>
      <i/>
      <sz val="8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9"/>
      <color rgb="FF000099"/>
      <name val="Arial"/>
      <family val="2"/>
    </font>
    <font>
      <b/>
      <sz val="11"/>
      <color rgb="FF000099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i/>
      <u/>
      <sz val="8"/>
      <name val="Arial"/>
      <family val="2"/>
    </font>
    <font>
      <b/>
      <u/>
      <sz val="9"/>
      <color rgb="FF0000CC"/>
      <name val="Arial"/>
      <family val="2"/>
    </font>
    <font>
      <i/>
      <sz val="9"/>
      <color rgb="FF000099"/>
      <name val="Arial"/>
      <family val="2"/>
    </font>
    <font>
      <sz val="9"/>
      <color rgb="FF000099"/>
      <name val="Arial"/>
      <family val="2"/>
    </font>
    <font>
      <sz val="8"/>
      <color rgb="FF000066"/>
      <name val="Arial"/>
      <family val="2"/>
    </font>
    <font>
      <b/>
      <sz val="8"/>
      <color rgb="FF000066"/>
      <name val="Arial"/>
      <family val="2"/>
    </font>
    <font>
      <u/>
      <sz val="11"/>
      <color theme="10"/>
      <name val="Calibri"/>
      <family val="2"/>
      <scheme val="minor"/>
    </font>
    <font>
      <b/>
      <u/>
      <sz val="9"/>
      <name val="Arial"/>
      <family val="2"/>
    </font>
    <font>
      <b/>
      <sz val="8"/>
      <color rgb="FFFF0000"/>
      <name val="Arial"/>
      <family val="2"/>
    </font>
    <font>
      <b/>
      <i/>
      <sz val="9"/>
      <color rgb="FF000099"/>
      <name val="Arial"/>
      <family val="2"/>
    </font>
    <font>
      <b/>
      <sz val="9"/>
      <color rgb="FF7030A0"/>
      <name val="Arial"/>
      <family val="2"/>
    </font>
    <font>
      <b/>
      <i/>
      <sz val="9"/>
      <color rgb="FFFF0000"/>
      <name val="Arial"/>
      <family val="2"/>
    </font>
    <font>
      <b/>
      <i/>
      <sz val="9"/>
      <color rgb="FF7030A0"/>
      <name val="Arial"/>
      <family val="2"/>
    </font>
    <font>
      <sz val="10"/>
      <name val="Verdana"/>
      <family val="2"/>
    </font>
    <font>
      <sz val="9"/>
      <color rgb="FFFF0000"/>
      <name val="Arial"/>
      <family val="2"/>
    </font>
    <font>
      <sz val="11"/>
      <color rgb="FF7030A0"/>
      <name val="Calibri"/>
      <family val="2"/>
      <scheme val="minor"/>
    </font>
    <font>
      <b/>
      <sz val="9"/>
      <color rgb="FF00B050"/>
      <name val="Arial"/>
      <family val="2"/>
    </font>
    <font>
      <sz val="11"/>
      <color rgb="FF00B050"/>
      <name val="Calibri"/>
      <family val="2"/>
      <scheme val="minor"/>
    </font>
    <font>
      <i/>
      <sz val="8"/>
      <color rgb="FF000099"/>
      <name val="Arial"/>
      <family val="2"/>
    </font>
    <font>
      <b/>
      <sz val="9"/>
      <color rgb="FF0000CC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CBDB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1">
    <xf numFmtId="0" fontId="0" fillId="0" borderId="0"/>
    <xf numFmtId="0" fontId="5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9" fontId="11" fillId="0" borderId="0" applyFont="0" applyFill="0" applyBorder="0" applyAlignment="0" applyProtection="0"/>
    <xf numFmtId="0" fontId="5" fillId="0" borderId="0"/>
    <xf numFmtId="0" fontId="42" fillId="0" borderId="0" applyNumberFormat="0" applyFill="0" applyBorder="0" applyAlignment="0" applyProtection="0"/>
    <xf numFmtId="169" fontId="1" fillId="0" borderId="0"/>
    <xf numFmtId="0" fontId="49" fillId="0" borderId="0"/>
  </cellStyleXfs>
  <cellXfs count="394">
    <xf numFmtId="0" fontId="0" fillId="0" borderId="0" xfId="0"/>
    <xf numFmtId="0" fontId="9" fillId="0" borderId="0" xfId="1" applyFont="1" applyBorder="1"/>
    <xf numFmtId="0" fontId="4" fillId="0" borderId="0" xfId="0" applyFont="1" applyBorder="1" applyAlignment="1">
      <alignment vertical="top"/>
    </xf>
    <xf numFmtId="0" fontId="6" fillId="0" borderId="0" xfId="1" applyFont="1" applyFill="1" applyBorder="1"/>
    <xf numFmtId="3" fontId="6" fillId="0" borderId="0" xfId="1" applyNumberFormat="1" applyFont="1" applyFill="1" applyBorder="1"/>
    <xf numFmtId="0" fontId="8" fillId="0" borderId="0" xfId="1" applyFont="1" applyFill="1" applyBorder="1" applyAlignment="1">
      <alignment horizontal="left"/>
    </xf>
    <xf numFmtId="0" fontId="10" fillId="0" borderId="0" xfId="1" applyFont="1" applyBorder="1" applyAlignment="1">
      <alignment horizontal="left" indent="1"/>
    </xf>
    <xf numFmtId="3" fontId="9" fillId="0" borderId="0" xfId="2" applyNumberFormat="1" applyFont="1" applyFill="1" applyBorder="1"/>
    <xf numFmtId="3" fontId="9" fillId="0" borderId="0" xfId="1" applyNumberFormat="1" applyFont="1" applyBorder="1"/>
    <xf numFmtId="0" fontId="9" fillId="0" borderId="0" xfId="1" applyNumberFormat="1" applyFont="1" applyFill="1" applyBorder="1" applyAlignment="1">
      <alignment horizontal="center"/>
    </xf>
    <xf numFmtId="0" fontId="12" fillId="0" borderId="0" xfId="0" applyFont="1" applyFill="1"/>
    <xf numFmtId="3" fontId="12" fillId="0" borderId="0" xfId="0" applyNumberFormat="1" applyFont="1" applyFill="1" applyBorder="1" applyAlignment="1">
      <alignment horizontal="right"/>
    </xf>
    <xf numFmtId="0" fontId="13" fillId="0" borderId="0" xfId="3" applyFont="1"/>
    <xf numFmtId="0" fontId="3" fillId="0" borderId="0" xfId="0" applyFont="1" applyFill="1"/>
    <xf numFmtId="3" fontId="3" fillId="0" borderId="0" xfId="0" applyNumberFormat="1" applyFont="1" applyFill="1" applyAlignment="1">
      <alignment horizontal="center"/>
    </xf>
    <xf numFmtId="164" fontId="3" fillId="0" borderId="0" xfId="0" applyNumberFormat="1" applyFont="1" applyFill="1"/>
    <xf numFmtId="3" fontId="3" fillId="0" borderId="0" xfId="0" applyNumberFormat="1" applyFont="1" applyFill="1"/>
    <xf numFmtId="3" fontId="3" fillId="0" borderId="0" xfId="0" applyNumberFormat="1" applyFont="1" applyFill="1" applyAlignment="1">
      <alignment horizontal="right"/>
    </xf>
    <xf numFmtId="2" fontId="15" fillId="0" borderId="0" xfId="0" applyNumberFormat="1" applyFont="1" applyAlignment="1">
      <alignment horizontal="center" vertical="top" wrapText="1"/>
    </xf>
    <xf numFmtId="4" fontId="15" fillId="0" borderId="11" xfId="0" applyNumberFormat="1" applyFont="1" applyBorder="1" applyAlignment="1">
      <alignment vertical="top"/>
    </xf>
    <xf numFmtId="4" fontId="15" fillId="0" borderId="10" xfId="0" applyNumberFormat="1" applyFont="1" applyBorder="1" applyAlignment="1">
      <alignment vertical="top"/>
    </xf>
    <xf numFmtId="0" fontId="15" fillId="0" borderId="0" xfId="0" applyFont="1" applyAlignment="1">
      <alignment vertical="top"/>
    </xf>
    <xf numFmtId="0" fontId="14" fillId="0" borderId="4" xfId="0" applyFont="1" applyBorder="1" applyAlignment="1">
      <alignment vertical="top"/>
    </xf>
    <xf numFmtId="0" fontId="14" fillId="0" borderId="6" xfId="0" applyFont="1" applyBorder="1" applyAlignment="1">
      <alignment vertical="top"/>
    </xf>
    <xf numFmtId="0" fontId="19" fillId="0" borderId="0" xfId="0" applyFont="1" applyAlignment="1">
      <alignment horizontal="right" vertical="top"/>
    </xf>
    <xf numFmtId="0" fontId="19" fillId="0" borderId="0" xfId="0" applyFont="1" applyAlignment="1">
      <alignment vertical="top"/>
    </xf>
    <xf numFmtId="0" fontId="15" fillId="0" borderId="0" xfId="1" applyFont="1" applyAlignment="1">
      <alignment vertical="top"/>
    </xf>
    <xf numFmtId="0" fontId="19" fillId="0" borderId="0" xfId="0" applyFont="1" applyBorder="1" applyAlignment="1">
      <alignment vertical="top"/>
    </xf>
    <xf numFmtId="0" fontId="22" fillId="0" borderId="0" xfId="0" applyFont="1" applyBorder="1"/>
    <xf numFmtId="0" fontId="22" fillId="0" borderId="0" xfId="0" applyFont="1" applyBorder="1" applyAlignment="1">
      <alignment horizontal="center"/>
    </xf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5" fillId="0" borderId="0" xfId="1" applyFill="1" applyAlignment="1">
      <alignment vertical="center"/>
    </xf>
    <xf numFmtId="0" fontId="24" fillId="0" borderId="0" xfId="1" applyFont="1" applyBorder="1" applyAlignment="1">
      <alignment horizontal="left" vertical="center" wrapText="1"/>
    </xf>
    <xf numFmtId="0" fontId="24" fillId="0" borderId="0" xfId="1" applyFont="1" applyAlignment="1">
      <alignment vertical="center"/>
    </xf>
    <xf numFmtId="0" fontId="15" fillId="0" borderId="0" xfId="0" applyFont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1" fontId="3" fillId="0" borderId="16" xfId="0" applyNumberFormat="1" applyFont="1" applyBorder="1" applyAlignment="1">
      <alignment horizontal="left" vertical="top"/>
    </xf>
    <xf numFmtId="1" fontId="3" fillId="0" borderId="19" xfId="0" applyNumberFormat="1" applyFont="1" applyBorder="1" applyAlignment="1">
      <alignment horizontal="left" vertical="top"/>
    </xf>
    <xf numFmtId="1" fontId="3" fillId="0" borderId="22" xfId="0" applyNumberFormat="1" applyFont="1" applyBorder="1" applyAlignment="1">
      <alignment horizontal="left" vertical="top"/>
    </xf>
    <xf numFmtId="0" fontId="4" fillId="0" borderId="32" xfId="0" applyNumberFormat="1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7" xfId="0" applyBorder="1" applyAlignment="1">
      <alignment horizontal="left" vertical="top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3" borderId="1" xfId="0" applyFont="1" applyFill="1" applyBorder="1"/>
    <xf numFmtId="0" fontId="17" fillId="3" borderId="4" xfId="0" applyFont="1" applyFill="1" applyBorder="1"/>
    <xf numFmtId="0" fontId="18" fillId="3" borderId="6" xfId="0" applyFont="1" applyFill="1" applyBorder="1"/>
    <xf numFmtId="0" fontId="18" fillId="4" borderId="1" xfId="0" applyFont="1" applyFill="1" applyBorder="1"/>
    <xf numFmtId="0" fontId="17" fillId="4" borderId="4" xfId="0" applyFont="1" applyFill="1" applyBorder="1"/>
    <xf numFmtId="0" fontId="18" fillId="4" borderId="6" xfId="0" applyFont="1" applyFill="1" applyBorder="1"/>
    <xf numFmtId="0" fontId="18" fillId="6" borderId="9" xfId="0" applyFont="1" applyFill="1" applyBorder="1" applyAlignment="1">
      <alignment horizontal="right" vertical="center"/>
    </xf>
    <xf numFmtId="0" fontId="15" fillId="0" borderId="0" xfId="0" applyFont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horizontal="left" vertical="center"/>
    </xf>
    <xf numFmtId="2" fontId="14" fillId="3" borderId="13" xfId="0" applyNumberFormat="1" applyFont="1" applyFill="1" applyBorder="1" applyAlignment="1">
      <alignment horizontal="center" vertical="top" wrapText="1"/>
    </xf>
    <xf numFmtId="2" fontId="14" fillId="3" borderId="9" xfId="0" applyNumberFormat="1" applyFont="1" applyFill="1" applyBorder="1" applyAlignment="1">
      <alignment horizontal="center" vertical="top" wrapText="1"/>
    </xf>
    <xf numFmtId="3" fontId="3" fillId="3" borderId="0" xfId="0" applyNumberFormat="1" applyFont="1" applyFill="1" applyBorder="1" applyAlignment="1">
      <alignment horizontal="center" vertical="top"/>
    </xf>
    <xf numFmtId="3" fontId="17" fillId="3" borderId="0" xfId="0" applyNumberFormat="1" applyFont="1" applyFill="1" applyBorder="1"/>
    <xf numFmtId="3" fontId="17" fillId="3" borderId="5" xfId="0" applyNumberFormat="1" applyFont="1" applyFill="1" applyBorder="1"/>
    <xf numFmtId="3" fontId="17" fillId="3" borderId="2" xfId="0" applyNumberFormat="1" applyFont="1" applyFill="1" applyBorder="1"/>
    <xf numFmtId="3" fontId="18" fillId="3" borderId="2" xfId="0" applyNumberFormat="1" applyFont="1" applyFill="1" applyBorder="1"/>
    <xf numFmtId="3" fontId="18" fillId="3" borderId="3" xfId="0" applyNumberFormat="1" applyFont="1" applyFill="1" applyBorder="1"/>
    <xf numFmtId="3" fontId="17" fillId="3" borderId="7" xfId="0" applyNumberFormat="1" applyFont="1" applyFill="1" applyBorder="1"/>
    <xf numFmtId="3" fontId="18" fillId="3" borderId="7" xfId="0" applyNumberFormat="1" applyFont="1" applyFill="1" applyBorder="1"/>
    <xf numFmtId="3" fontId="18" fillId="3" borderId="8" xfId="0" applyNumberFormat="1" applyFont="1" applyFill="1" applyBorder="1"/>
    <xf numFmtId="3" fontId="17" fillId="0" borderId="0" xfId="0" applyNumberFormat="1" applyFont="1" applyBorder="1"/>
    <xf numFmtId="3" fontId="17" fillId="4" borderId="2" xfId="0" applyNumberFormat="1" applyFont="1" applyFill="1" applyBorder="1"/>
    <xf numFmtId="3" fontId="18" fillId="4" borderId="2" xfId="0" applyNumberFormat="1" applyFont="1" applyFill="1" applyBorder="1"/>
    <xf numFmtId="3" fontId="18" fillId="4" borderId="3" xfId="0" applyNumberFormat="1" applyFont="1" applyFill="1" applyBorder="1"/>
    <xf numFmtId="3" fontId="17" fillId="4" borderId="0" xfId="0" applyNumberFormat="1" applyFont="1" applyFill="1" applyBorder="1"/>
    <xf numFmtId="3" fontId="17" fillId="4" borderId="5" xfId="0" applyNumberFormat="1" applyFont="1" applyFill="1" applyBorder="1"/>
    <xf numFmtId="3" fontId="17" fillId="4" borderId="7" xfId="0" applyNumberFormat="1" applyFont="1" applyFill="1" applyBorder="1"/>
    <xf numFmtId="3" fontId="18" fillId="4" borderId="7" xfId="0" applyNumberFormat="1" applyFont="1" applyFill="1" applyBorder="1"/>
    <xf numFmtId="3" fontId="18" fillId="4" borderId="8" xfId="0" applyNumberFormat="1" applyFont="1" applyFill="1" applyBorder="1"/>
    <xf numFmtId="0" fontId="14" fillId="7" borderId="13" xfId="0" applyFont="1" applyFill="1" applyBorder="1" applyAlignment="1">
      <alignment vertical="top"/>
    </xf>
    <xf numFmtId="0" fontId="8" fillId="0" borderId="0" xfId="1" applyFont="1" applyFill="1" applyBorder="1" applyAlignment="1">
      <alignment horizontal="right"/>
    </xf>
    <xf numFmtId="0" fontId="22" fillId="0" borderId="0" xfId="0" applyFont="1" applyFill="1" applyBorder="1"/>
    <xf numFmtId="0" fontId="22" fillId="0" borderId="0" xfId="0" applyFont="1" applyFill="1" applyBorder="1" applyAlignment="1">
      <alignment horizontal="center"/>
    </xf>
    <xf numFmtId="0" fontId="31" fillId="2" borderId="0" xfId="1" applyFont="1" applyFill="1" applyBorder="1" applyAlignment="1">
      <alignment horizontal="right"/>
    </xf>
    <xf numFmtId="0" fontId="7" fillId="2" borderId="0" xfId="1" applyFont="1" applyFill="1" applyBorder="1" applyAlignment="1">
      <alignment horizontal="left"/>
    </xf>
    <xf numFmtId="3" fontId="6" fillId="2" borderId="0" xfId="1" applyNumberFormat="1" applyFont="1" applyFill="1" applyBorder="1"/>
    <xf numFmtId="2" fontId="15" fillId="2" borderId="0" xfId="0" applyNumberFormat="1" applyFont="1" applyFill="1" applyAlignment="1">
      <alignment horizontal="center" vertical="top" wrapText="1"/>
    </xf>
    <xf numFmtId="0" fontId="0" fillId="0" borderId="21" xfId="0" applyBorder="1" applyAlignment="1">
      <alignment vertical="top"/>
    </xf>
    <xf numFmtId="0" fontId="0" fillId="0" borderId="21" xfId="0" applyBorder="1" applyAlignment="1">
      <alignment vertical="top"/>
    </xf>
    <xf numFmtId="0" fontId="38" fillId="0" borderId="0" xfId="0" applyFont="1" applyFill="1" applyBorder="1"/>
    <xf numFmtId="3" fontId="38" fillId="0" borderId="0" xfId="0" applyNumberFormat="1" applyFont="1" applyFill="1" applyBorder="1" applyAlignment="1">
      <alignment horizontal="left"/>
    </xf>
    <xf numFmtId="3" fontId="38" fillId="0" borderId="0" xfId="0" applyNumberFormat="1" applyFont="1" applyBorder="1"/>
    <xf numFmtId="0" fontId="28" fillId="0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41" fillId="0" borderId="0" xfId="0" applyFont="1" applyAlignment="1">
      <alignment horizontal="right" vertical="center"/>
    </xf>
    <xf numFmtId="4" fontId="41" fillId="9" borderId="9" xfId="0" applyNumberFormat="1" applyFont="1" applyFill="1" applyBorder="1" applyAlignment="1">
      <alignment vertical="center"/>
    </xf>
    <xf numFmtId="4" fontId="15" fillId="0" borderId="0" xfId="7" applyNumberFormat="1" applyFont="1" applyAlignment="1">
      <alignment horizontal="right" vertical="center"/>
    </xf>
    <xf numFmtId="4" fontId="26" fillId="0" borderId="0" xfId="7" applyNumberFormat="1" applyFont="1" applyAlignment="1">
      <alignment horizontal="right" vertical="center"/>
    </xf>
    <xf numFmtId="4" fontId="40" fillId="0" borderId="33" xfId="7" applyNumberFormat="1" applyFont="1" applyBorder="1" applyAlignment="1">
      <alignment vertical="center"/>
    </xf>
    <xf numFmtId="3" fontId="15" fillId="0" borderId="0" xfId="1" applyNumberFormat="1" applyFont="1" applyAlignment="1">
      <alignment vertical="top"/>
    </xf>
    <xf numFmtId="3" fontId="19" fillId="0" borderId="0" xfId="0" applyNumberFormat="1" applyFont="1" applyAlignment="1">
      <alignment vertical="top"/>
    </xf>
    <xf numFmtId="3" fontId="19" fillId="0" borderId="0" xfId="0" applyNumberFormat="1" applyFont="1" applyBorder="1" applyAlignment="1">
      <alignment vertical="top"/>
    </xf>
    <xf numFmtId="3" fontId="20" fillId="0" borderId="7" xfId="0" applyNumberFormat="1" applyFont="1" applyBorder="1" applyAlignment="1">
      <alignment horizontal="left" vertical="top"/>
    </xf>
    <xf numFmtId="3" fontId="14" fillId="3" borderId="9" xfId="0" applyNumberFormat="1" applyFont="1" applyFill="1" applyBorder="1" applyAlignment="1">
      <alignment horizontal="center" vertical="top" wrapText="1"/>
    </xf>
    <xf numFmtId="3" fontId="15" fillId="0" borderId="11" xfId="0" applyNumberFormat="1" applyFont="1" applyBorder="1" applyAlignment="1">
      <alignment horizontal="center" vertical="top"/>
    </xf>
    <xf numFmtId="3" fontId="15" fillId="0" borderId="10" xfId="0" applyNumberFormat="1" applyFont="1" applyBorder="1" applyAlignment="1">
      <alignment horizontal="center" vertical="top"/>
    </xf>
    <xf numFmtId="3" fontId="24" fillId="0" borderId="0" xfId="1" applyNumberFormat="1" applyFont="1" applyBorder="1" applyAlignment="1">
      <alignment horizontal="left" vertical="center" wrapText="1"/>
    </xf>
    <xf numFmtId="3" fontId="0" fillId="0" borderId="0" xfId="0" applyNumberFormat="1" applyAlignment="1">
      <alignment vertical="center"/>
    </xf>
    <xf numFmtId="3" fontId="27" fillId="0" borderId="0" xfId="0" applyNumberFormat="1" applyFont="1" applyBorder="1" applyAlignment="1">
      <alignment horizontal="left" vertical="center"/>
    </xf>
    <xf numFmtId="0" fontId="36" fillId="0" borderId="0" xfId="1" applyFont="1" applyFill="1" applyAlignment="1">
      <alignment vertical="center"/>
    </xf>
    <xf numFmtId="0" fontId="5" fillId="0" borderId="0" xfId="1" applyFill="1" applyBorder="1" applyAlignment="1">
      <alignment vertical="center"/>
    </xf>
    <xf numFmtId="3" fontId="15" fillId="0" borderId="0" xfId="1" applyNumberFormat="1" applyFont="1" applyFill="1" applyBorder="1" applyAlignment="1">
      <alignment vertical="center" wrapText="1"/>
    </xf>
    <xf numFmtId="0" fontId="15" fillId="0" borderId="0" xfId="1" quotePrefix="1" applyFont="1" applyFill="1" applyAlignment="1">
      <alignment horizontal="left" vertical="top" wrapText="1"/>
    </xf>
    <xf numFmtId="0" fontId="16" fillId="0" borderId="0" xfId="1" quotePrefix="1" applyFont="1" applyFill="1" applyAlignment="1">
      <alignment horizontal="left" vertical="top"/>
    </xf>
    <xf numFmtId="0" fontId="5" fillId="0" borderId="0" xfId="1" quotePrefix="1" applyFill="1" applyAlignment="1">
      <alignment horizontal="left" vertical="top"/>
    </xf>
    <xf numFmtId="0" fontId="15" fillId="0" borderId="0" xfId="1" quotePrefix="1" applyFont="1" applyFill="1" applyAlignment="1">
      <alignment vertical="center"/>
    </xf>
    <xf numFmtId="1" fontId="3" fillId="0" borderId="34" xfId="0" applyNumberFormat="1" applyFont="1" applyBorder="1" applyAlignment="1">
      <alignment horizontal="left" vertical="top"/>
    </xf>
    <xf numFmtId="0" fontId="3" fillId="0" borderId="35" xfId="0" applyNumberFormat="1" applyFont="1" applyBorder="1" applyAlignment="1">
      <alignment horizontal="left" vertical="top"/>
    </xf>
    <xf numFmtId="0" fontId="0" fillId="0" borderId="36" xfId="0" applyBorder="1" applyAlignment="1">
      <alignment vertical="top"/>
    </xf>
    <xf numFmtId="2" fontId="15" fillId="0" borderId="0" xfId="0" applyNumberFormat="1" applyFont="1" applyFill="1" applyAlignment="1">
      <alignment horizontal="center" vertical="top" wrapText="1"/>
    </xf>
    <xf numFmtId="0" fontId="15" fillId="0" borderId="11" xfId="0" applyFont="1" applyFill="1" applyBorder="1" applyAlignment="1">
      <alignment horizontal="center" vertical="top"/>
    </xf>
    <xf numFmtId="3" fontId="15" fillId="0" borderId="11" xfId="0" applyNumberFormat="1" applyFont="1" applyFill="1" applyBorder="1" applyAlignment="1">
      <alignment horizontal="center" vertical="top"/>
    </xf>
    <xf numFmtId="4" fontId="15" fillId="0" borderId="11" xfId="0" applyNumberFormat="1" applyFont="1" applyFill="1" applyBorder="1" applyAlignment="1">
      <alignment vertical="top"/>
    </xf>
    <xf numFmtId="0" fontId="15" fillId="0" borderId="0" xfId="0" applyFont="1" applyFill="1" applyAlignment="1">
      <alignment vertical="top"/>
    </xf>
    <xf numFmtId="0" fontId="0" fillId="0" borderId="8" xfId="0" applyBorder="1" applyAlignment="1">
      <alignment horizontal="left" vertical="top"/>
    </xf>
    <xf numFmtId="0" fontId="3" fillId="0" borderId="35" xfId="0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14" fillId="0" borderId="38" xfId="0" applyFont="1" applyBorder="1" applyAlignment="1">
      <alignment vertical="top"/>
    </xf>
    <xf numFmtId="1" fontId="21" fillId="0" borderId="40" xfId="0" applyNumberFormat="1" applyFont="1" applyBorder="1" applyAlignment="1">
      <alignment horizontal="left" vertical="top"/>
    </xf>
    <xf numFmtId="3" fontId="14" fillId="0" borderId="40" xfId="0" applyNumberFormat="1" applyFont="1" applyBorder="1" applyAlignment="1">
      <alignment horizontal="left" vertical="top"/>
    </xf>
    <xf numFmtId="0" fontId="0" fillId="0" borderId="40" xfId="0" applyBorder="1" applyAlignment="1">
      <alignment vertical="top"/>
    </xf>
    <xf numFmtId="0" fontId="0" fillId="0" borderId="39" xfId="0" applyBorder="1" applyAlignment="1">
      <alignment vertical="top"/>
    </xf>
    <xf numFmtId="1" fontId="21" fillId="0" borderId="7" xfId="0" applyNumberFormat="1" applyFont="1" applyBorder="1" applyAlignment="1">
      <alignment horizontal="left" vertical="top"/>
    </xf>
    <xf numFmtId="0" fontId="20" fillId="0" borderId="40" xfId="0" applyFont="1" applyBorder="1" applyAlignment="1">
      <alignment vertical="top"/>
    </xf>
    <xf numFmtId="3" fontId="20" fillId="0" borderId="40" xfId="0" applyNumberFormat="1" applyFont="1" applyBorder="1" applyAlignment="1">
      <alignment vertical="top"/>
    </xf>
    <xf numFmtId="0" fontId="2" fillId="0" borderId="40" xfId="0" applyFont="1" applyBorder="1" applyAlignment="1">
      <alignment vertical="top"/>
    </xf>
    <xf numFmtId="0" fontId="2" fillId="0" borderId="39" xfId="0" applyFont="1" applyBorder="1" applyAlignment="1">
      <alignment vertical="top"/>
    </xf>
    <xf numFmtId="0" fontId="14" fillId="0" borderId="11" xfId="0" applyFont="1" applyBorder="1" applyAlignment="1">
      <alignment vertical="top"/>
    </xf>
    <xf numFmtId="0" fontId="15" fillId="0" borderId="0" xfId="0" applyFont="1" applyAlignment="1">
      <alignment horizontal="right" vertical="center"/>
    </xf>
    <xf numFmtId="4" fontId="40" fillId="6" borderId="33" xfId="7" applyNumberFormat="1" applyFont="1" applyFill="1" applyBorder="1" applyAlignment="1">
      <alignment vertical="center"/>
    </xf>
    <xf numFmtId="0" fontId="3" fillId="0" borderId="20" xfId="0" applyNumberFormat="1" applyFont="1" applyBorder="1" applyAlignment="1">
      <alignment horizontal="left" vertical="top"/>
    </xf>
    <xf numFmtId="3" fontId="8" fillId="0" borderId="0" xfId="0" applyNumberFormat="1" applyFont="1" applyFill="1" applyAlignment="1">
      <alignment horizontal="left"/>
    </xf>
    <xf numFmtId="3" fontId="38" fillId="0" borderId="0" xfId="0" applyNumberFormat="1" applyFont="1" applyFill="1" applyAlignment="1">
      <alignment horizontal="left"/>
    </xf>
    <xf numFmtId="3" fontId="37" fillId="0" borderId="0" xfId="1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top"/>
    </xf>
    <xf numFmtId="164" fontId="6" fillId="2" borderId="0" xfId="1" applyNumberFormat="1" applyFont="1" applyFill="1" applyBorder="1" applyAlignment="1">
      <alignment horizontal="left" vertical="top"/>
    </xf>
    <xf numFmtId="3" fontId="9" fillId="0" borderId="0" xfId="1" applyNumberFormat="1" applyFont="1" applyFill="1" applyBorder="1" applyAlignment="1">
      <alignment horizontal="left" vertical="top"/>
    </xf>
    <xf numFmtId="164" fontId="4" fillId="0" borderId="0" xfId="0" applyNumberFormat="1" applyFont="1" applyFill="1" applyAlignment="1">
      <alignment horizontal="left" vertical="top"/>
    </xf>
    <xf numFmtId="3" fontId="17" fillId="3" borderId="2" xfId="0" applyNumberFormat="1" applyFont="1" applyFill="1" applyBorder="1" applyAlignment="1">
      <alignment horizontal="left" vertical="top"/>
    </xf>
    <xf numFmtId="3" fontId="17" fillId="3" borderId="0" xfId="0" applyNumberFormat="1" applyFont="1" applyFill="1" applyBorder="1" applyAlignment="1">
      <alignment horizontal="left" vertical="top"/>
    </xf>
    <xf numFmtId="3" fontId="17" fillId="3" borderId="7" xfId="0" applyNumberFormat="1" applyFont="1" applyFill="1" applyBorder="1" applyAlignment="1">
      <alignment horizontal="left" vertical="top"/>
    </xf>
    <xf numFmtId="3" fontId="17" fillId="0" borderId="0" xfId="0" applyNumberFormat="1" applyFont="1" applyBorder="1" applyAlignment="1">
      <alignment horizontal="left" vertical="top"/>
    </xf>
    <xf numFmtId="3" fontId="17" fillId="4" borderId="2" xfId="0" applyNumberFormat="1" applyFont="1" applyFill="1" applyBorder="1" applyAlignment="1">
      <alignment horizontal="left" vertical="top"/>
    </xf>
    <xf numFmtId="3" fontId="17" fillId="4" borderId="0" xfId="0" applyNumberFormat="1" applyFont="1" applyFill="1" applyBorder="1" applyAlignment="1">
      <alignment horizontal="left" vertical="top"/>
    </xf>
    <xf numFmtId="3" fontId="17" fillId="4" borderId="7" xfId="0" applyNumberFormat="1" applyFont="1" applyFill="1" applyBorder="1" applyAlignment="1">
      <alignment horizontal="left" vertical="top"/>
    </xf>
    <xf numFmtId="0" fontId="17" fillId="0" borderId="0" xfId="0" applyFont="1" applyBorder="1" applyAlignment="1">
      <alignment horizontal="left" vertical="top"/>
    </xf>
    <xf numFmtId="0" fontId="22" fillId="0" borderId="0" xfId="0" applyFont="1" applyFill="1" applyBorder="1" applyAlignment="1">
      <alignment horizontal="left" vertical="top"/>
    </xf>
    <xf numFmtId="1" fontId="38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Alignment="1">
      <alignment horizontal="center" vertical="center"/>
    </xf>
    <xf numFmtId="1" fontId="4" fillId="0" borderId="0" xfId="0" applyNumberFormat="1" applyFont="1" applyFill="1" applyAlignment="1">
      <alignment horizontal="center" vertical="center"/>
    </xf>
    <xf numFmtId="1" fontId="37" fillId="0" borderId="0" xfId="1" applyNumberFormat="1" applyFont="1" applyFill="1" applyBorder="1" applyAlignment="1">
      <alignment horizontal="center" vertical="center"/>
    </xf>
    <xf numFmtId="2" fontId="14" fillId="0" borderId="41" xfId="0" applyNumberFormat="1" applyFont="1" applyFill="1" applyBorder="1" applyAlignment="1">
      <alignment horizontal="center" vertical="top" wrapText="1"/>
    </xf>
    <xf numFmtId="0" fontId="25" fillId="0" borderId="0" xfId="0" quotePrefix="1" applyFont="1" applyBorder="1" applyAlignment="1">
      <alignment vertical="center"/>
    </xf>
    <xf numFmtId="0" fontId="43" fillId="0" borderId="0" xfId="0" applyFont="1" applyBorder="1" applyAlignment="1">
      <alignment vertical="center"/>
    </xf>
    <xf numFmtId="0" fontId="29" fillId="0" borderId="0" xfId="0" applyFont="1" applyAlignment="1">
      <alignment vertical="center"/>
    </xf>
    <xf numFmtId="3" fontId="29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42" fillId="0" borderId="0" xfId="8" applyAlignment="1">
      <alignment vertical="center"/>
    </xf>
    <xf numFmtId="49" fontId="15" fillId="0" borderId="41" xfId="0" applyNumberFormat="1" applyFont="1" applyBorder="1" applyAlignment="1">
      <alignment horizontal="right" vertical="top"/>
    </xf>
    <xf numFmtId="49" fontId="31" fillId="0" borderId="11" xfId="0" applyNumberFormat="1" applyFont="1" applyBorder="1" applyAlignment="1">
      <alignment horizontal="right" vertical="top"/>
    </xf>
    <xf numFmtId="49" fontId="14" fillId="0" borderId="11" xfId="0" applyNumberFormat="1" applyFont="1" applyBorder="1" applyAlignment="1">
      <alignment horizontal="right" vertical="top"/>
    </xf>
    <xf numFmtId="49" fontId="14" fillId="0" borderId="10" xfId="0" applyNumberFormat="1" applyFont="1" applyBorder="1" applyAlignment="1">
      <alignment horizontal="right" vertical="top"/>
    </xf>
    <xf numFmtId="49" fontId="14" fillId="0" borderId="0" xfId="0" applyNumberFormat="1" applyFont="1" applyBorder="1" applyAlignment="1">
      <alignment horizontal="right" vertical="top"/>
    </xf>
    <xf numFmtId="0" fontId="28" fillId="0" borderId="0" xfId="0" applyFont="1" applyFill="1" applyBorder="1" applyAlignment="1">
      <alignment horizontal="left" vertical="center" indent="1"/>
    </xf>
    <xf numFmtId="0" fontId="15" fillId="0" borderId="5" xfId="0" applyFont="1" applyBorder="1" applyAlignment="1">
      <alignment vertical="top"/>
    </xf>
    <xf numFmtId="0" fontId="7" fillId="10" borderId="0" xfId="1" applyFont="1" applyFill="1" applyBorder="1" applyAlignment="1">
      <alignment horizontal="left"/>
    </xf>
    <xf numFmtId="0" fontId="15" fillId="0" borderId="5" xfId="0" applyFont="1" applyBorder="1" applyAlignment="1">
      <alignment vertical="top" wrapText="1"/>
    </xf>
    <xf numFmtId="0" fontId="16" fillId="0" borderId="5" xfId="0" quotePrefix="1" applyFont="1" applyBorder="1" applyAlignment="1">
      <alignment horizontal="left" vertical="top" indent="2"/>
    </xf>
    <xf numFmtId="0" fontId="16" fillId="0" borderId="8" xfId="0" quotePrefix="1" applyFont="1" applyBorder="1" applyAlignment="1">
      <alignment horizontal="left" vertical="top" indent="2"/>
    </xf>
    <xf numFmtId="0" fontId="16" fillId="0" borderId="0" xfId="0" quotePrefix="1" applyFont="1" applyBorder="1" applyAlignment="1">
      <alignment horizontal="left" vertical="top" indent="2"/>
    </xf>
    <xf numFmtId="3" fontId="15" fillId="0" borderId="0" xfId="0" applyNumberFormat="1" applyFont="1" applyBorder="1" applyAlignment="1">
      <alignment horizontal="center" vertical="top"/>
    </xf>
    <xf numFmtId="10" fontId="18" fillId="6" borderId="15" xfId="0" applyNumberFormat="1" applyFont="1" applyFill="1" applyBorder="1" applyAlignment="1">
      <alignment vertical="center"/>
    </xf>
    <xf numFmtId="10" fontId="18" fillId="6" borderId="14" xfId="0" applyNumberFormat="1" applyFont="1" applyFill="1" applyBorder="1" applyAlignment="1">
      <alignment vertical="center"/>
    </xf>
    <xf numFmtId="9" fontId="18" fillId="6" borderId="13" xfId="0" applyNumberFormat="1" applyFont="1" applyFill="1" applyBorder="1" applyAlignment="1">
      <alignment vertical="center"/>
    </xf>
    <xf numFmtId="0" fontId="43" fillId="0" borderId="0" xfId="0" applyFont="1" applyBorder="1" applyAlignment="1">
      <alignment horizontal="left" vertical="center"/>
    </xf>
    <xf numFmtId="4" fontId="22" fillId="0" borderId="0" xfId="0" applyNumberFormat="1" applyFont="1" applyBorder="1" applyAlignment="1">
      <alignment horizontal="right" vertical="center"/>
    </xf>
    <xf numFmtId="4" fontId="4" fillId="0" borderId="0" xfId="0" applyNumberFormat="1" applyFont="1" applyBorder="1" applyAlignment="1">
      <alignment horizontal="right" vertical="center"/>
    </xf>
    <xf numFmtId="4" fontId="22" fillId="0" borderId="0" xfId="0" applyNumberFormat="1" applyFont="1" applyBorder="1"/>
    <xf numFmtId="4" fontId="4" fillId="0" borderId="0" xfId="0" applyNumberFormat="1" applyFont="1" applyBorder="1" applyAlignment="1">
      <alignment vertical="top"/>
    </xf>
    <xf numFmtId="4" fontId="6" fillId="0" borderId="0" xfId="1" applyNumberFormat="1" applyFont="1" applyFill="1" applyBorder="1"/>
    <xf numFmtId="4" fontId="9" fillId="0" borderId="0" xfId="1" applyNumberFormat="1" applyFont="1" applyBorder="1"/>
    <xf numFmtId="4" fontId="38" fillId="0" borderId="0" xfId="0" applyNumberFormat="1" applyFont="1" applyFill="1" applyBorder="1"/>
    <xf numFmtId="4" fontId="13" fillId="0" borderId="0" xfId="3" applyNumberFormat="1" applyFont="1"/>
    <xf numFmtId="4" fontId="17" fillId="0" borderId="0" xfId="0" applyNumberFormat="1" applyFont="1" applyBorder="1"/>
    <xf numFmtId="4" fontId="17" fillId="0" borderId="0" xfId="0" applyNumberFormat="1" applyFont="1" applyBorder="1" applyAlignment="1">
      <alignment vertical="center"/>
    </xf>
    <xf numFmtId="4" fontId="22" fillId="0" borderId="0" xfId="0" applyNumberFormat="1" applyFont="1" applyFill="1" applyBorder="1"/>
    <xf numFmtId="0" fontId="18" fillId="8" borderId="9" xfId="0" applyFont="1" applyFill="1" applyBorder="1" applyAlignment="1">
      <alignment horizontal="center"/>
    </xf>
    <xf numFmtId="2" fontId="18" fillId="8" borderId="9" xfId="0" applyNumberFormat="1" applyFont="1" applyFill="1" applyBorder="1"/>
    <xf numFmtId="4" fontId="3" fillId="0" borderId="0" xfId="0" applyNumberFormat="1" applyFont="1" applyBorder="1" applyAlignment="1">
      <alignment horizontal="left" vertical="center"/>
    </xf>
    <xf numFmtId="4" fontId="46" fillId="0" borderId="0" xfId="0" applyNumberFormat="1" applyFont="1" applyBorder="1" applyAlignment="1">
      <alignment horizontal="left" vertical="center"/>
    </xf>
    <xf numFmtId="0" fontId="43" fillId="11" borderId="0" xfId="0" applyFont="1" applyFill="1"/>
    <xf numFmtId="0" fontId="50" fillId="0" borderId="0" xfId="3" applyFont="1"/>
    <xf numFmtId="0" fontId="39" fillId="0" borderId="0" xfId="0" quotePrefix="1" applyNumberFormat="1" applyFont="1" applyFill="1" applyBorder="1" applyAlignment="1">
      <alignment horizontal="center"/>
    </xf>
    <xf numFmtId="2" fontId="14" fillId="3" borderId="9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Fill="1" applyBorder="1" applyAlignment="1">
      <alignment horizontal="center" vertical="center"/>
    </xf>
    <xf numFmtId="49" fontId="15" fillId="0" borderId="11" xfId="0" applyNumberFormat="1" applyFont="1" applyBorder="1" applyAlignment="1">
      <alignment horizontal="center" vertical="center"/>
    </xf>
    <xf numFmtId="49" fontId="15" fillId="0" borderId="10" xfId="0" applyNumberFormat="1" applyFont="1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1" fontId="14" fillId="0" borderId="40" xfId="0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5" fillId="0" borderId="0" xfId="1" quotePrefix="1" applyFill="1" applyAlignment="1">
      <alignment horizontal="center" vertical="center"/>
    </xf>
    <xf numFmtId="0" fontId="24" fillId="0" borderId="0" xfId="1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0" xfId="0" applyFont="1" applyBorder="1" applyAlignment="1">
      <alignment vertical="top"/>
    </xf>
    <xf numFmtId="0" fontId="15" fillId="0" borderId="11" xfId="0" applyFont="1" applyBorder="1" applyAlignment="1">
      <alignment vertical="top"/>
    </xf>
    <xf numFmtId="49" fontId="15" fillId="0" borderId="11" xfId="0" applyNumberFormat="1" applyFont="1" applyFill="1" applyBorder="1" applyAlignment="1">
      <alignment horizontal="right" vertical="top"/>
    </xf>
    <xf numFmtId="2" fontId="14" fillId="0" borderId="41" xfId="0" applyNumberFormat="1" applyFont="1" applyFill="1" applyBorder="1" applyAlignment="1">
      <alignment horizontal="center" vertical="center" wrapText="1"/>
    </xf>
    <xf numFmtId="1" fontId="15" fillId="0" borderId="11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4" fontId="14" fillId="0" borderId="11" xfId="0" applyNumberFormat="1" applyFont="1" applyBorder="1" applyAlignment="1">
      <alignment vertical="top"/>
    </xf>
    <xf numFmtId="0" fontId="20" fillId="0" borderId="0" xfId="0" applyFont="1" applyAlignment="1">
      <alignment horizontal="left" vertical="top"/>
    </xf>
    <xf numFmtId="0" fontId="14" fillId="0" borderId="11" xfId="0" applyNumberFormat="1" applyFont="1" applyBorder="1" applyAlignment="1">
      <alignment horizontal="right" vertical="top"/>
    </xf>
    <xf numFmtId="0" fontId="15" fillId="0" borderId="0" xfId="1" applyNumberFormat="1" applyFont="1" applyAlignment="1">
      <alignment vertical="top"/>
    </xf>
    <xf numFmtId="0" fontId="19" fillId="0" borderId="0" xfId="0" applyNumberFormat="1" applyFont="1" applyAlignment="1">
      <alignment vertical="top"/>
    </xf>
    <xf numFmtId="0" fontId="15" fillId="0" borderId="0" xfId="0" applyNumberFormat="1" applyFont="1" applyAlignment="1">
      <alignment vertical="top"/>
    </xf>
    <xf numFmtId="0" fontId="15" fillId="0" borderId="0" xfId="0" applyNumberFormat="1" applyFont="1" applyAlignment="1">
      <alignment horizontal="center" vertical="top" wrapText="1"/>
    </xf>
    <xf numFmtId="0" fontId="15" fillId="0" borderId="0" xfId="0" applyNumberFormat="1" applyFont="1" applyFill="1" applyAlignment="1">
      <alignment horizontal="center" vertical="top" wrapText="1"/>
    </xf>
    <xf numFmtId="0" fontId="15" fillId="0" borderId="0" xfId="0" applyNumberFormat="1" applyFont="1" applyFill="1" applyAlignment="1">
      <alignment vertical="top"/>
    </xf>
    <xf numFmtId="0" fontId="43" fillId="0" borderId="0" xfId="0" applyFont="1" applyFill="1"/>
    <xf numFmtId="0" fontId="13" fillId="0" borderId="0" xfId="3" applyFont="1" applyFill="1"/>
    <xf numFmtId="0" fontId="54" fillId="0" borderId="11" xfId="0" applyFont="1" applyBorder="1" applyAlignment="1">
      <alignment vertical="top"/>
    </xf>
    <xf numFmtId="4" fontId="41" fillId="9" borderId="10" xfId="0" applyNumberFormat="1" applyFont="1" applyFill="1" applyBorder="1" applyAlignment="1">
      <alignment vertical="center"/>
    </xf>
    <xf numFmtId="3" fontId="14" fillId="0" borderId="41" xfId="0" applyNumberFormat="1" applyFont="1" applyFill="1" applyBorder="1" applyAlignment="1">
      <alignment horizontal="center" vertical="top" wrapText="1"/>
    </xf>
    <xf numFmtId="0" fontId="14" fillId="0" borderId="10" xfId="0" applyNumberFormat="1" applyFont="1" applyBorder="1" applyAlignment="1">
      <alignment horizontal="right" vertical="top"/>
    </xf>
    <xf numFmtId="4" fontId="14" fillId="0" borderId="41" xfId="0" applyNumberFormat="1" applyFont="1" applyFill="1" applyBorder="1" applyAlignment="1">
      <alignment horizontal="center" vertical="top" wrapText="1"/>
    </xf>
    <xf numFmtId="0" fontId="54" fillId="0" borderId="10" xfId="0" applyFont="1" applyBorder="1" applyAlignment="1">
      <alignment vertical="top"/>
    </xf>
    <xf numFmtId="0" fontId="22" fillId="0" borderId="0" xfId="0" applyFont="1" applyBorder="1" applyProtection="1"/>
    <xf numFmtId="0" fontId="4" fillId="0" borderId="0" xfId="0" applyFont="1" applyBorder="1" applyAlignment="1" applyProtection="1">
      <alignment vertical="top"/>
    </xf>
    <xf numFmtId="0" fontId="6" fillId="0" borderId="0" xfId="1" applyFont="1" applyFill="1" applyBorder="1" applyProtection="1"/>
    <xf numFmtId="0" fontId="9" fillId="0" borderId="0" xfId="1" applyFont="1" applyBorder="1" applyProtection="1"/>
    <xf numFmtId="3" fontId="47" fillId="0" borderId="0" xfId="0" applyNumberFormat="1" applyFont="1" applyBorder="1" applyProtection="1">
      <protection hidden="1"/>
    </xf>
    <xf numFmtId="3" fontId="13" fillId="0" borderId="0" xfId="0" applyNumberFormat="1" applyFont="1" applyBorder="1" applyProtection="1">
      <protection hidden="1"/>
    </xf>
    <xf numFmtId="4" fontId="13" fillId="0" borderId="0" xfId="0" applyNumberFormat="1" applyFont="1" applyFill="1" applyBorder="1" applyProtection="1">
      <protection hidden="1"/>
    </xf>
    <xf numFmtId="3" fontId="38" fillId="0" borderId="0" xfId="0" applyNumberFormat="1" applyFont="1" applyBorder="1" applyProtection="1">
      <protection hidden="1"/>
    </xf>
    <xf numFmtId="4" fontId="38" fillId="0" borderId="0" xfId="0" applyNumberFormat="1" applyFont="1" applyFill="1" applyBorder="1" applyProtection="1">
      <protection hidden="1"/>
    </xf>
    <xf numFmtId="3" fontId="12" fillId="0" borderId="0" xfId="0" applyNumberFormat="1" applyFont="1" applyFill="1" applyBorder="1" applyAlignment="1" applyProtection="1">
      <alignment horizontal="right"/>
      <protection hidden="1"/>
    </xf>
    <xf numFmtId="4" fontId="13" fillId="0" borderId="0" xfId="3" applyNumberFormat="1" applyFont="1" applyProtection="1">
      <protection hidden="1"/>
    </xf>
    <xf numFmtId="4" fontId="13" fillId="0" borderId="0" xfId="3" applyNumberFormat="1" applyFont="1" applyAlignment="1" applyProtection="1">
      <alignment horizontal="right" vertical="center"/>
      <protection hidden="1"/>
    </xf>
    <xf numFmtId="3" fontId="3" fillId="0" borderId="0" xfId="0" applyNumberFormat="1" applyFont="1" applyFill="1" applyProtection="1">
      <protection hidden="1"/>
    </xf>
    <xf numFmtId="0" fontId="13" fillId="0" borderId="0" xfId="3" applyFont="1" applyProtection="1">
      <protection hidden="1"/>
    </xf>
    <xf numFmtId="3" fontId="3" fillId="0" borderId="0" xfId="0" applyNumberFormat="1" applyFont="1" applyFill="1" applyAlignment="1" applyProtection="1">
      <alignment horizontal="right"/>
      <protection hidden="1"/>
    </xf>
    <xf numFmtId="3" fontId="6" fillId="2" borderId="0" xfId="1" applyNumberFormat="1" applyFont="1" applyFill="1" applyBorder="1" applyProtection="1">
      <protection hidden="1"/>
    </xf>
    <xf numFmtId="3" fontId="3" fillId="11" borderId="0" xfId="0" applyNumberFormat="1" applyFont="1" applyFill="1" applyProtection="1">
      <protection hidden="1"/>
    </xf>
    <xf numFmtId="0" fontId="13" fillId="11" borderId="0" xfId="3" applyFont="1" applyFill="1" applyProtection="1">
      <protection hidden="1"/>
    </xf>
    <xf numFmtId="3" fontId="3" fillId="11" borderId="0" xfId="0" applyNumberFormat="1" applyFont="1" applyFill="1" applyAlignment="1" applyProtection="1">
      <alignment horizontal="right"/>
      <protection hidden="1"/>
    </xf>
    <xf numFmtId="4" fontId="13" fillId="11" borderId="0" xfId="3" applyNumberFormat="1" applyFont="1" applyFill="1" applyProtection="1">
      <protection hidden="1"/>
    </xf>
    <xf numFmtId="0" fontId="13" fillId="0" borderId="0" xfId="3" applyFont="1" applyFill="1" applyProtection="1">
      <protection hidden="1"/>
    </xf>
    <xf numFmtId="4" fontId="13" fillId="0" borderId="0" xfId="3" applyNumberFormat="1" applyFont="1" applyFill="1" applyProtection="1">
      <protection hidden="1"/>
    </xf>
    <xf numFmtId="164" fontId="3" fillId="0" borderId="0" xfId="0" applyNumberFormat="1" applyFont="1" applyFill="1" applyProtection="1">
      <protection hidden="1"/>
    </xf>
    <xf numFmtId="3" fontId="3" fillId="0" borderId="0" xfId="0" applyNumberFormat="1" applyFont="1" applyFill="1" applyAlignment="1" applyProtection="1">
      <alignment horizontal="center"/>
      <protection hidden="1"/>
    </xf>
    <xf numFmtId="3" fontId="13" fillId="0" borderId="0" xfId="0" applyNumberFormat="1" applyFont="1" applyFill="1" applyProtection="1">
      <protection hidden="1"/>
    </xf>
    <xf numFmtId="3" fontId="38" fillId="0" borderId="0" xfId="0" applyNumberFormat="1" applyFont="1" applyFill="1" applyProtection="1">
      <protection hidden="1"/>
    </xf>
    <xf numFmtId="4" fontId="38" fillId="0" borderId="0" xfId="3" applyNumberFormat="1" applyFont="1" applyProtection="1">
      <protection hidden="1"/>
    </xf>
    <xf numFmtId="3" fontId="45" fillId="0" borderId="0" xfId="0" applyNumberFormat="1" applyFont="1" applyBorder="1" applyProtection="1">
      <protection hidden="1"/>
    </xf>
    <xf numFmtId="0" fontId="22" fillId="0" borderId="0" xfId="0" applyFont="1" applyBorder="1" applyProtection="1">
      <protection hidden="1"/>
    </xf>
    <xf numFmtId="4" fontId="22" fillId="0" borderId="0" xfId="0" applyNumberFormat="1" applyFont="1" applyBorder="1" applyProtection="1">
      <protection hidden="1"/>
    </xf>
    <xf numFmtId="4" fontId="22" fillId="0" borderId="0" xfId="0" applyNumberFormat="1" applyFont="1" applyBorder="1" applyAlignment="1" applyProtection="1">
      <alignment horizontal="right" vertical="center"/>
      <protection hidden="1"/>
    </xf>
    <xf numFmtId="3" fontId="13" fillId="0" borderId="0" xfId="0" applyNumberFormat="1" applyFont="1" applyFill="1" applyBorder="1" applyAlignment="1" applyProtection="1">
      <alignment horizontal="left"/>
      <protection hidden="1"/>
    </xf>
    <xf numFmtId="3" fontId="13" fillId="0" borderId="0" xfId="0" applyNumberFormat="1" applyFont="1" applyProtection="1">
      <protection hidden="1"/>
    </xf>
    <xf numFmtId="3" fontId="38" fillId="0" borderId="0" xfId="0" applyNumberFormat="1" applyFont="1" applyFill="1" applyAlignment="1" applyProtection="1">
      <alignment horizontal="left"/>
      <protection hidden="1"/>
    </xf>
    <xf numFmtId="3" fontId="13" fillId="0" borderId="0" xfId="0" applyNumberFormat="1" applyFont="1" applyFill="1" applyAlignment="1" applyProtection="1">
      <alignment horizontal="left"/>
      <protection hidden="1"/>
    </xf>
    <xf numFmtId="1" fontId="13" fillId="0" borderId="0" xfId="0" applyNumberFormat="1" applyFont="1" applyFill="1" applyBorder="1" applyAlignment="1" applyProtection="1">
      <alignment horizontal="center" vertical="center"/>
      <protection locked="0"/>
    </xf>
    <xf numFmtId="1" fontId="38" fillId="0" borderId="0" xfId="0" applyNumberFormat="1" applyFont="1" applyFill="1" applyBorder="1" applyAlignment="1" applyProtection="1">
      <alignment horizontal="center" vertical="center"/>
      <protection locked="0"/>
    </xf>
    <xf numFmtId="1" fontId="12" fillId="0" borderId="0" xfId="0" applyNumberFormat="1" applyFont="1" applyFill="1" applyAlignment="1" applyProtection="1">
      <alignment horizontal="center" vertical="center"/>
      <protection locked="0"/>
    </xf>
    <xf numFmtId="1" fontId="4" fillId="0" borderId="0" xfId="0" applyNumberFormat="1" applyFont="1" applyFill="1" applyAlignment="1" applyProtection="1">
      <alignment horizontal="center" vertical="center"/>
      <protection locked="0"/>
    </xf>
    <xf numFmtId="164" fontId="6" fillId="2" borderId="0" xfId="1" applyNumberFormat="1" applyFont="1" applyFill="1" applyBorder="1" applyAlignment="1" applyProtection="1">
      <alignment horizontal="left" vertical="top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" fontId="4" fillId="11" borderId="0" xfId="0" applyNumberFormat="1" applyFont="1" applyFill="1" applyAlignment="1" applyProtection="1">
      <alignment horizontal="center" vertical="center"/>
      <protection locked="0"/>
    </xf>
    <xf numFmtId="1" fontId="8" fillId="0" borderId="0" xfId="0" applyNumberFormat="1" applyFont="1" applyFill="1" applyAlignment="1" applyProtection="1">
      <alignment horizontal="center" vertical="center"/>
      <protection locked="0"/>
    </xf>
    <xf numFmtId="1" fontId="38" fillId="0" borderId="0" xfId="0" applyNumberFormat="1" applyFont="1" applyFill="1" applyAlignment="1" applyProtection="1">
      <alignment horizontal="center" vertical="center"/>
      <protection locked="0"/>
    </xf>
    <xf numFmtId="1" fontId="13" fillId="0" borderId="0" xfId="0" applyNumberFormat="1" applyFont="1" applyFill="1" applyAlignment="1" applyProtection="1">
      <alignment horizontal="center" vertical="center"/>
      <protection locked="0"/>
    </xf>
    <xf numFmtId="164" fontId="4" fillId="0" borderId="0" xfId="0" applyNumberFormat="1" applyFont="1" applyFill="1" applyAlignment="1" applyProtection="1">
      <alignment horizontal="left" vertical="top"/>
      <protection locked="0"/>
    </xf>
    <xf numFmtId="0" fontId="22" fillId="0" borderId="0" xfId="0" applyFont="1" applyBorder="1" applyAlignment="1" applyProtection="1">
      <alignment horizontal="left" vertical="top"/>
      <protection locked="0"/>
    </xf>
    <xf numFmtId="0" fontId="31" fillId="0" borderId="27" xfId="0" applyNumberFormat="1" applyFont="1" applyBorder="1" applyAlignment="1" applyProtection="1">
      <alignment horizontal="center" vertical="top"/>
      <protection locked="0"/>
    </xf>
    <xf numFmtId="0" fontId="32" fillId="0" borderId="29" xfId="0" applyNumberFormat="1" applyFont="1" applyBorder="1" applyAlignment="1" applyProtection="1">
      <alignment horizontal="center" vertical="top"/>
      <protection locked="0"/>
    </xf>
    <xf numFmtId="0" fontId="3" fillId="0" borderId="29" xfId="0" applyNumberFormat="1" applyFont="1" applyBorder="1" applyAlignment="1" applyProtection="1">
      <alignment horizontal="center" vertical="top"/>
      <protection locked="0"/>
    </xf>
    <xf numFmtId="0" fontId="46" fillId="0" borderId="29" xfId="0" applyNumberFormat="1" applyFont="1" applyBorder="1" applyAlignment="1" applyProtection="1">
      <alignment horizontal="center" vertical="top"/>
      <protection locked="0"/>
    </xf>
    <xf numFmtId="0" fontId="52" fillId="0" borderId="29" xfId="0" applyNumberFormat="1" applyFont="1" applyBorder="1" applyAlignment="1" applyProtection="1">
      <alignment horizontal="center" vertical="top"/>
      <protection locked="0"/>
    </xf>
    <xf numFmtId="9" fontId="3" fillId="0" borderId="37" xfId="0" applyNumberFormat="1" applyFont="1" applyBorder="1" applyAlignment="1" applyProtection="1">
      <alignment horizontal="center" vertical="top"/>
      <protection locked="0"/>
    </xf>
    <xf numFmtId="10" fontId="3" fillId="0" borderId="37" xfId="0" applyNumberFormat="1" applyFont="1" applyBorder="1" applyAlignment="1" applyProtection="1">
      <alignment horizontal="center" vertical="top"/>
      <protection locked="0"/>
    </xf>
    <xf numFmtId="4" fontId="3" fillId="0" borderId="0" xfId="0" applyNumberFormat="1" applyFont="1" applyBorder="1" applyAlignment="1" applyProtection="1">
      <alignment vertical="center"/>
      <protection locked="0"/>
    </xf>
    <xf numFmtId="4" fontId="46" fillId="0" borderId="0" xfId="0" applyNumberFormat="1" applyFont="1" applyBorder="1" applyAlignment="1" applyProtection="1">
      <alignment vertical="center"/>
      <protection locked="0"/>
    </xf>
    <xf numFmtId="0" fontId="3" fillId="0" borderId="17" xfId="0" applyFont="1" applyBorder="1" applyAlignment="1" applyProtection="1">
      <alignment vertical="top"/>
      <protection locked="0"/>
    </xf>
    <xf numFmtId="0" fontId="3" fillId="0" borderId="20" xfId="0" applyFont="1" applyBorder="1" applyAlignment="1" applyProtection="1">
      <alignment vertical="top"/>
      <protection locked="0"/>
    </xf>
    <xf numFmtId="0" fontId="9" fillId="0" borderId="0" xfId="1" applyNumberFormat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right"/>
      <protection locked="0"/>
    </xf>
    <xf numFmtId="49" fontId="50" fillId="0" borderId="0" xfId="0" quotePrefix="1" applyNumberFormat="1" applyFont="1" applyFill="1" applyBorder="1" applyAlignment="1" applyProtection="1">
      <alignment horizontal="left" vertical="center"/>
      <protection locked="0"/>
    </xf>
    <xf numFmtId="49" fontId="39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39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31" fillId="2" borderId="0" xfId="1" applyFont="1" applyFill="1" applyBorder="1" applyAlignment="1" applyProtection="1">
      <alignment horizontal="right"/>
      <protection locked="0"/>
    </xf>
    <xf numFmtId="0" fontId="50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50" fillId="0" borderId="0" xfId="3" applyFont="1" applyProtection="1">
      <protection locked="0"/>
    </xf>
    <xf numFmtId="0" fontId="50" fillId="11" borderId="0" xfId="3" applyFont="1" applyFill="1" applyProtection="1">
      <protection locked="0"/>
    </xf>
    <xf numFmtId="0" fontId="50" fillId="0" borderId="0" xfId="3" applyFont="1" applyFill="1" applyProtection="1">
      <protection locked="0"/>
    </xf>
    <xf numFmtId="0" fontId="8" fillId="0" borderId="0" xfId="0" applyFont="1" applyFill="1" applyAlignment="1" applyProtection="1">
      <alignment horizontal="right"/>
      <protection locked="0"/>
    </xf>
    <xf numFmtId="0" fontId="39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0" fontId="39" fillId="0" borderId="0" xfId="0" applyFont="1" applyFill="1" applyAlignment="1" applyProtection="1">
      <alignment horizontal="left"/>
      <protection locked="0"/>
    </xf>
    <xf numFmtId="49" fontId="39" fillId="0" borderId="0" xfId="0" applyNumberFormat="1" applyFont="1" applyFill="1" applyAlignment="1" applyProtection="1">
      <alignment horizontal="left"/>
      <protection locked="0"/>
    </xf>
    <xf numFmtId="0" fontId="50" fillId="0" borderId="0" xfId="0" applyFont="1" applyFill="1" applyAlignment="1" applyProtection="1">
      <alignment horizontal="left"/>
      <protection locked="0"/>
    </xf>
    <xf numFmtId="0" fontId="39" fillId="0" borderId="0" xfId="0" quotePrefix="1" applyFont="1" applyFill="1" applyAlignment="1" applyProtection="1">
      <alignment horizontal="left"/>
      <protection locked="0"/>
    </xf>
    <xf numFmtId="0" fontId="39" fillId="0" borderId="0" xfId="0" quotePrefix="1" applyFont="1" applyProtection="1">
      <protection locked="0"/>
    </xf>
    <xf numFmtId="0" fontId="39" fillId="0" borderId="0" xfId="0" quotePrefix="1" applyFont="1" applyFill="1" applyAlignment="1" applyProtection="1">
      <alignment horizontal="left" vertical="top"/>
      <protection locked="0"/>
    </xf>
    <xf numFmtId="0" fontId="13" fillId="0" borderId="0" xfId="0" quotePrefix="1" applyFont="1" applyFill="1" applyAlignment="1" applyProtection="1">
      <alignment horizontal="left"/>
      <protection locked="0"/>
    </xf>
    <xf numFmtId="0" fontId="38" fillId="0" borderId="0" xfId="0" quotePrefix="1" applyFont="1" applyFill="1" applyAlignment="1" applyProtection="1">
      <alignment horizontal="left"/>
      <protection locked="0"/>
    </xf>
    <xf numFmtId="0" fontId="50" fillId="0" borderId="0" xfId="0" quotePrefix="1" applyFont="1" applyFill="1" applyAlignment="1" applyProtection="1">
      <alignment horizontal="left" vertical="center"/>
      <protection locked="0"/>
    </xf>
    <xf numFmtId="0" fontId="3" fillId="0" borderId="0" xfId="0" applyFont="1" applyFill="1" applyProtection="1">
      <protection locked="0"/>
    </xf>
    <xf numFmtId="0" fontId="22" fillId="0" borderId="0" xfId="0" applyFont="1" applyBorder="1" applyAlignment="1" applyProtection="1">
      <alignment horizontal="center"/>
      <protection locked="0"/>
    </xf>
    <xf numFmtId="0" fontId="17" fillId="0" borderId="0" xfId="0" applyFont="1" applyBorder="1" applyAlignment="1" applyProtection="1">
      <alignment horizontal="center"/>
      <protection locked="0"/>
    </xf>
    <xf numFmtId="0" fontId="17" fillId="0" borderId="0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Protection="1">
      <protection locked="0"/>
    </xf>
    <xf numFmtId="0" fontId="22" fillId="0" borderId="0" xfId="0" applyFont="1" applyFill="1" applyBorder="1" applyProtection="1">
      <protection locked="0"/>
    </xf>
    <xf numFmtId="4" fontId="9" fillId="0" borderId="0" xfId="1" applyNumberFormat="1" applyFont="1" applyBorder="1" applyAlignment="1" applyProtection="1">
      <alignment horizontal="right" vertical="center"/>
      <protection locked="0"/>
    </xf>
    <xf numFmtId="4" fontId="6" fillId="0" borderId="0" xfId="1" applyNumberFormat="1" applyFont="1" applyFill="1" applyBorder="1" applyProtection="1">
      <protection locked="0"/>
    </xf>
    <xf numFmtId="4" fontId="6" fillId="0" borderId="0" xfId="1" applyNumberFormat="1" applyFont="1" applyFill="1" applyBorder="1" applyAlignment="1" applyProtection="1">
      <alignment horizontal="right" vertical="center"/>
      <protection locked="0"/>
    </xf>
    <xf numFmtId="4" fontId="47" fillId="0" borderId="0" xfId="0" applyNumberFormat="1" applyFont="1" applyFill="1" applyBorder="1" applyAlignment="1" applyProtection="1">
      <alignment horizontal="right" vertical="center"/>
      <protection locked="0"/>
    </xf>
    <xf numFmtId="0" fontId="47" fillId="0" borderId="0" xfId="0" applyFont="1" applyFill="1" applyBorder="1" applyProtection="1">
      <protection locked="0"/>
    </xf>
    <xf numFmtId="0" fontId="38" fillId="0" borderId="0" xfId="0" applyFont="1" applyFill="1" applyBorder="1" applyProtection="1">
      <protection locked="0"/>
    </xf>
    <xf numFmtId="3" fontId="6" fillId="2" borderId="0" xfId="1" applyNumberFormat="1" applyFont="1" applyFill="1" applyBorder="1" applyProtection="1">
      <protection locked="0"/>
    </xf>
    <xf numFmtId="4" fontId="48" fillId="0" borderId="0" xfId="0" applyNumberFormat="1" applyFont="1" applyFill="1" applyBorder="1" applyProtection="1">
      <protection locked="0"/>
    </xf>
    <xf numFmtId="0" fontId="48" fillId="0" borderId="0" xfId="0" applyFont="1" applyFill="1" applyBorder="1" applyProtection="1">
      <protection locked="0"/>
    </xf>
    <xf numFmtId="0" fontId="13" fillId="0" borderId="0" xfId="3" applyFont="1" applyProtection="1">
      <protection locked="0"/>
    </xf>
    <xf numFmtId="0" fontId="13" fillId="11" borderId="0" xfId="3" applyFont="1" applyFill="1" applyProtection="1">
      <protection locked="0"/>
    </xf>
    <xf numFmtId="0" fontId="13" fillId="0" borderId="0" xfId="3" applyFont="1" applyFill="1" applyProtection="1">
      <protection locked="0"/>
    </xf>
    <xf numFmtId="4" fontId="13" fillId="0" borderId="0" xfId="3" applyNumberFormat="1" applyFont="1" applyProtection="1">
      <protection locked="0"/>
    </xf>
    <xf numFmtId="0" fontId="17" fillId="0" borderId="0" xfId="0" applyFont="1" applyBorder="1" applyProtection="1">
      <protection locked="0"/>
    </xf>
    <xf numFmtId="0" fontId="17" fillId="0" borderId="0" xfId="0" applyFont="1" applyBorder="1" applyAlignment="1" applyProtection="1">
      <alignment vertical="center"/>
      <protection locked="0"/>
    </xf>
    <xf numFmtId="0" fontId="6" fillId="0" borderId="0" xfId="1" applyFont="1" applyFill="1" applyBorder="1" applyProtection="1">
      <protection locked="0"/>
    </xf>
    <xf numFmtId="4" fontId="9" fillId="0" borderId="0" xfId="1" applyNumberFormat="1" applyFont="1" applyBorder="1" applyProtection="1">
      <protection hidden="1"/>
    </xf>
    <xf numFmtId="4" fontId="6" fillId="0" borderId="0" xfId="1" applyNumberFormat="1" applyFont="1" applyFill="1" applyBorder="1" applyProtection="1">
      <protection hidden="1"/>
    </xf>
    <xf numFmtId="4" fontId="17" fillId="0" borderId="0" xfId="0" applyNumberFormat="1" applyFont="1" applyBorder="1" applyAlignment="1" applyProtection="1">
      <alignment horizontal="right" vertical="center"/>
      <protection hidden="1"/>
    </xf>
    <xf numFmtId="4" fontId="22" fillId="0" borderId="0" xfId="0" applyNumberFormat="1" applyFont="1" applyFill="1" applyBorder="1" applyAlignment="1" applyProtection="1">
      <alignment horizontal="right" vertical="center"/>
      <protection hidden="1"/>
    </xf>
    <xf numFmtId="4" fontId="6" fillId="0" borderId="0" xfId="1" applyNumberFormat="1" applyFont="1" applyFill="1" applyBorder="1" applyAlignment="1" applyProtection="1">
      <alignment horizontal="right" vertical="center"/>
      <protection hidden="1"/>
    </xf>
    <xf numFmtId="4" fontId="38" fillId="0" borderId="0" xfId="0" applyNumberFormat="1" applyFont="1" applyFill="1" applyBorder="1" applyAlignment="1" applyProtection="1">
      <alignment horizontal="right" vertical="center"/>
      <protection hidden="1"/>
    </xf>
    <xf numFmtId="11" fontId="38" fillId="0" borderId="0" xfId="0" applyNumberFormat="1" applyFont="1" applyFill="1" applyBorder="1" applyProtection="1">
      <protection locked="0"/>
    </xf>
    <xf numFmtId="3" fontId="55" fillId="0" borderId="0" xfId="1" applyNumberFormat="1" applyFont="1" applyFill="1" applyBorder="1"/>
    <xf numFmtId="3" fontId="32" fillId="0" borderId="0" xfId="0" applyNumberFormat="1" applyFont="1" applyBorder="1" applyProtection="1">
      <protection hidden="1"/>
    </xf>
    <xf numFmtId="3" fontId="3" fillId="3" borderId="0" xfId="0" applyNumberFormat="1" applyFont="1" applyFill="1" applyBorder="1" applyAlignment="1">
      <alignment horizontal="center" vertical="center"/>
    </xf>
    <xf numFmtId="1" fontId="3" fillId="3" borderId="0" xfId="0" applyNumberFormat="1" applyFont="1" applyFill="1" applyBorder="1" applyAlignment="1">
      <alignment horizontal="center" vertical="top"/>
    </xf>
    <xf numFmtId="0" fontId="4" fillId="3" borderId="0" xfId="0" applyFont="1" applyFill="1" applyBorder="1" applyAlignment="1">
      <alignment horizontal="center" vertical="top"/>
    </xf>
    <xf numFmtId="0" fontId="3" fillId="3" borderId="0" xfId="0" applyFont="1" applyFill="1" applyBorder="1" applyAlignment="1">
      <alignment horizontal="left" vertical="top"/>
    </xf>
    <xf numFmtId="10" fontId="18" fillId="6" borderId="13" xfId="0" applyNumberFormat="1" applyFont="1" applyFill="1" applyBorder="1" applyAlignment="1">
      <alignment horizontal="left" vertical="center"/>
    </xf>
    <xf numFmtId="10" fontId="2" fillId="6" borderId="15" xfId="0" applyNumberFormat="1" applyFont="1" applyFill="1" applyBorder="1" applyAlignment="1">
      <alignment horizontal="left" vertical="center"/>
    </xf>
    <xf numFmtId="10" fontId="2" fillId="6" borderId="14" xfId="0" applyNumberFormat="1" applyFont="1" applyFill="1" applyBorder="1" applyAlignment="1">
      <alignment horizontal="left" vertical="center"/>
    </xf>
    <xf numFmtId="10" fontId="18" fillId="6" borderId="13" xfId="0" applyNumberFormat="1" applyFont="1" applyFill="1" applyBorder="1" applyAlignment="1">
      <alignment horizontal="left" vertical="center" indent="2"/>
    </xf>
    <xf numFmtId="10" fontId="2" fillId="6" borderId="15" xfId="0" applyNumberFormat="1" applyFont="1" applyFill="1" applyBorder="1" applyAlignment="1">
      <alignment horizontal="left" vertical="center" indent="2"/>
    </xf>
    <xf numFmtId="10" fontId="2" fillId="6" borderId="14" xfId="0" applyNumberFormat="1" applyFont="1" applyFill="1" applyBorder="1" applyAlignment="1">
      <alignment horizontal="left" vertical="center" indent="2"/>
    </xf>
    <xf numFmtId="10" fontId="18" fillId="6" borderId="15" xfId="0" applyNumberFormat="1" applyFont="1" applyFill="1" applyBorder="1" applyAlignment="1">
      <alignment horizontal="left" vertical="center" indent="2"/>
    </xf>
    <xf numFmtId="10" fontId="18" fillId="6" borderId="14" xfId="0" applyNumberFormat="1" applyFont="1" applyFill="1" applyBorder="1" applyAlignment="1">
      <alignment horizontal="left" vertical="center" indent="2"/>
    </xf>
    <xf numFmtId="0" fontId="3" fillId="0" borderId="23" xfId="0" applyNumberFormat="1" applyFont="1" applyBorder="1" applyAlignment="1">
      <alignment horizontal="left" vertical="top"/>
    </xf>
    <xf numFmtId="0" fontId="0" fillId="0" borderId="24" xfId="0" applyBorder="1" applyAlignment="1">
      <alignment vertical="top"/>
    </xf>
    <xf numFmtId="0" fontId="4" fillId="0" borderId="30" xfId="0" applyNumberFormat="1" applyFont="1" applyBorder="1" applyAlignment="1">
      <alignment vertical="top"/>
    </xf>
    <xf numFmtId="0" fontId="0" fillId="0" borderId="31" xfId="0" applyBorder="1" applyAlignment="1">
      <alignment vertical="top"/>
    </xf>
    <xf numFmtId="17" fontId="3" fillId="0" borderId="17" xfId="0" applyNumberFormat="1" applyFont="1" applyBorder="1" applyAlignment="1">
      <alignment horizontal="left" vertical="top"/>
    </xf>
    <xf numFmtId="0" fontId="0" fillId="0" borderId="18" xfId="0" applyBorder="1" applyAlignment="1">
      <alignment vertical="top"/>
    </xf>
    <xf numFmtId="0" fontId="3" fillId="0" borderId="20" xfId="0" applyNumberFormat="1" applyFont="1" applyBorder="1" applyAlignment="1">
      <alignment horizontal="left" vertical="top"/>
    </xf>
    <xf numFmtId="0" fontId="0" fillId="0" borderId="21" xfId="0" applyBorder="1" applyAlignment="1">
      <alignment vertical="top"/>
    </xf>
    <xf numFmtId="0" fontId="3" fillId="0" borderId="28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1" fillId="0" borderId="25" xfId="0" applyNumberFormat="1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2" fillId="0" borderId="28" xfId="0" applyNumberFormat="1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6" fillId="0" borderId="28" xfId="0" applyNumberFormat="1" applyFont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2" fillId="0" borderId="28" xfId="0" applyNumberFormat="1" applyFont="1" applyBorder="1" applyAlignment="1">
      <alignment horizontal="center" vertical="center"/>
    </xf>
    <xf numFmtId="0" fontId="53" fillId="0" borderId="12" xfId="0" applyFont="1" applyBorder="1" applyAlignment="1">
      <alignment horizontal="center" vertical="center"/>
    </xf>
    <xf numFmtId="0" fontId="15" fillId="0" borderId="0" xfId="1" applyFont="1" applyFill="1" applyAlignment="1">
      <alignment horizontal="center" vertical="top"/>
    </xf>
    <xf numFmtId="0" fontId="0" fillId="0" borderId="0" xfId="0" applyAlignment="1">
      <alignment horizontal="left" vertical="center"/>
    </xf>
    <xf numFmtId="0" fontId="34" fillId="5" borderId="13" xfId="0" applyFont="1" applyFill="1" applyBorder="1" applyAlignment="1">
      <alignment horizontal="center" vertical="top"/>
    </xf>
    <xf numFmtId="0" fontId="35" fillId="5" borderId="15" xfId="0" applyFont="1" applyFill="1" applyBorder="1" applyAlignment="1">
      <alignment horizontal="center" vertical="top"/>
    </xf>
    <xf numFmtId="0" fontId="35" fillId="5" borderId="14" xfId="0" applyFont="1" applyFill="1" applyBorder="1" applyAlignment="1">
      <alignment horizontal="center" vertical="top"/>
    </xf>
    <xf numFmtId="1" fontId="14" fillId="7" borderId="15" xfId="0" applyNumberFormat="1" applyFont="1" applyFill="1" applyBorder="1" applyAlignment="1">
      <alignment horizontal="left" vertical="top"/>
    </xf>
    <xf numFmtId="0" fontId="0" fillId="7" borderId="15" xfId="0" applyFill="1" applyBorder="1" applyAlignment="1">
      <alignment horizontal="left" vertical="top"/>
    </xf>
    <xf numFmtId="0" fontId="0" fillId="7" borderId="14" xfId="0" applyFill="1" applyBorder="1" applyAlignment="1">
      <alignment horizontal="left" vertical="top"/>
    </xf>
    <xf numFmtId="0" fontId="43" fillId="0" borderId="0" xfId="0" applyFont="1" applyBorder="1" applyAlignment="1">
      <alignment horizontal="center" vertical="center"/>
    </xf>
  </cellXfs>
  <cellStyles count="11">
    <cellStyle name="Lien hypertexte" xfId="8" builtinId="8"/>
    <cellStyle name="Normal" xfId="0" builtinId="0"/>
    <cellStyle name="Normal 2" xfId="1"/>
    <cellStyle name="Normal 2 2" xfId="7"/>
    <cellStyle name="Normal 2 2 2" xfId="9"/>
    <cellStyle name="Normal 2 3" xfId="3"/>
    <cellStyle name="Normal 3" xfId="5"/>
    <cellStyle name="Normal 3 2" xfId="10"/>
    <cellStyle name="Normal 6" xfId="4"/>
    <cellStyle name="Normal_maritime 2700Ar" xfId="2"/>
    <cellStyle name="Pourcentage 2" xfId="6"/>
  </cellStyles>
  <dxfs count="9">
    <dxf>
      <font>
        <b/>
        <i val="0"/>
        <color auto="1"/>
      </font>
    </dxf>
    <dxf>
      <font>
        <b/>
        <i val="0"/>
        <color rgb="FF7030A0"/>
      </font>
    </dxf>
    <dxf>
      <font>
        <b/>
        <i val="0"/>
        <color rgb="FF7030A0"/>
      </font>
    </dxf>
    <dxf>
      <font>
        <b val="0"/>
        <i/>
        <condense val="0"/>
        <extend val="0"/>
        <color indexed="12"/>
      </font>
    </dxf>
    <dxf>
      <font>
        <b val="0"/>
        <i/>
        <condense val="0"/>
        <extend val="0"/>
        <color indexed="12"/>
      </font>
    </dxf>
    <dxf>
      <font>
        <b val="0"/>
        <i/>
        <condense val="0"/>
        <extend val="0"/>
        <color indexed="12"/>
      </font>
    </dxf>
    <dxf>
      <font>
        <b val="0"/>
        <i/>
        <condense val="0"/>
        <extend val="0"/>
        <color indexed="12"/>
      </font>
    </dxf>
    <dxf>
      <font>
        <b val="0"/>
        <i/>
        <condense val="0"/>
        <extend val="0"/>
        <color indexed="12"/>
      </font>
    </dxf>
    <dxf>
      <font>
        <b val="0"/>
        <i/>
        <condense val="0"/>
        <extend val="0"/>
        <color indexed="12"/>
      </font>
    </dxf>
  </dxfs>
  <tableStyles count="0" defaultTableStyle="TableStyleMedium2" defaultPivotStyle="PivotStyleLight16"/>
  <colors>
    <mruColors>
      <color rgb="FF000099"/>
      <color rgb="FFFFFFCC"/>
      <color rgb="FFFCBDB2"/>
      <color rgb="FFFBA597"/>
      <color rgb="FFFF7C80"/>
      <color rgb="FF0000FF"/>
      <color rgb="FF003399"/>
      <color rgb="FFB2B2B2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S_DEVIS/BATIMAT%20&amp;%20AFRIBAT/DOSSIER%202005/PROJET%20STAR%20MAJUNGA/BDE%20FINAL/BDE%20BUREAU%20STAR%20MAJUNGA%20(24%20Janvier%202005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TANA/SDP%20du%2010%20F&#233;vrier%202005%20(PROJET%20TANANARIVE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S_DEVIS/ETUDES%20B.E/SOUS%20DETAIL%20DE%20PRIX%20ACTUALISE/TANA/Sous%20Detail%20des%20pri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RE"/>
      <sheetName val="BDE "/>
      <sheetName val="recap"/>
      <sheetName val="SDP"/>
      <sheetName val="PRIX MATERIAUX"/>
      <sheetName val="MATERIEL &amp; OUTILLAGE"/>
      <sheetName val="MAIN D'OEUVRES"/>
      <sheetName val="PRIX RANO SA"/>
      <sheetName val="MATERIAUX - MAIN D'OEUVR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P"/>
      <sheetName val="PRIX MATERIAUX"/>
      <sheetName val="MATERIEL &amp; OUTILLAGE"/>
      <sheetName val="MAIN D'OEUVRES"/>
      <sheetName val="MATERIAUX - MAIN D'OEUVRE"/>
    </sheetNames>
    <sheetDataSet>
      <sheetData sheetId="0" refreshError="1"/>
      <sheetData sheetId="1" refreshError="1">
        <row r="4">
          <cell r="C4">
            <v>1000</v>
          </cell>
        </row>
        <row r="14">
          <cell r="H14">
            <v>9000</v>
          </cell>
        </row>
        <row r="16">
          <cell r="H16">
            <v>41238</v>
          </cell>
        </row>
        <row r="18">
          <cell r="H18">
            <v>41238</v>
          </cell>
        </row>
        <row r="28">
          <cell r="H28">
            <v>286000</v>
          </cell>
        </row>
      </sheetData>
      <sheetData sheetId="2" refreshError="1"/>
      <sheetData sheetId="3" refreshError="1">
        <row r="3">
          <cell r="K3">
            <v>2278.8899786534353</v>
          </cell>
        </row>
        <row r="4">
          <cell r="K4">
            <v>683.66699359603069</v>
          </cell>
        </row>
        <row r="5">
          <cell r="K5">
            <v>379.81499644223919</v>
          </cell>
        </row>
        <row r="6">
          <cell r="K6">
            <v>911.55599146137422</v>
          </cell>
        </row>
      </sheetData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P"/>
      <sheetName val="Dévis M.O et materiaux"/>
      <sheetName val="Prix des matériaux"/>
      <sheetName val="Prix M O"/>
      <sheetName val="BDE"/>
    </sheetNames>
    <sheetDataSet>
      <sheetData sheetId="0" refreshError="1"/>
      <sheetData sheetId="1" refreshError="1"/>
      <sheetData sheetId="2">
        <row r="1">
          <cell r="B1">
            <v>1.63</v>
          </cell>
        </row>
        <row r="23">
          <cell r="C23">
            <v>8500</v>
          </cell>
        </row>
        <row r="46">
          <cell r="C46">
            <v>23000</v>
          </cell>
        </row>
        <row r="47">
          <cell r="C47">
            <v>11000</v>
          </cell>
        </row>
        <row r="55">
          <cell r="C55">
            <v>1000</v>
          </cell>
        </row>
        <row r="57">
          <cell r="C57">
            <v>45000</v>
          </cell>
        </row>
      </sheetData>
      <sheetData sheetId="3">
        <row r="6">
          <cell r="C6">
            <v>1400.93</v>
          </cell>
        </row>
        <row r="7">
          <cell r="C7">
            <v>1317.36</v>
          </cell>
        </row>
        <row r="8">
          <cell r="C8">
            <v>1200</v>
          </cell>
        </row>
        <row r="211">
          <cell r="C211">
            <v>1500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lain.viollet@guilman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00FF"/>
    <pageSetUpPr fitToPage="1"/>
  </sheetPr>
  <dimension ref="A1:L212"/>
  <sheetViews>
    <sheetView tabSelected="1" zoomScaleNormal="100" workbookViewId="0">
      <pane ySplit="12" topLeftCell="A13" activePane="bottomLeft" state="frozen"/>
      <selection pane="bottomLeft" activeCell="I7" sqref="I7"/>
    </sheetView>
  </sheetViews>
  <sheetFormatPr baseColWidth="10" defaultColWidth="9.140625" defaultRowHeight="12" x14ac:dyDescent="0.2"/>
  <cols>
    <col min="1" max="1" width="17" style="28" bestFit="1" customWidth="1"/>
    <col min="2" max="2" width="61.140625" style="29" customWidth="1"/>
    <col min="3" max="3" width="8.7109375" style="144" bestFit="1" customWidth="1"/>
    <col min="4" max="4" width="12" style="28" customWidth="1"/>
    <col min="5" max="5" width="12.85546875" style="28" customWidth="1"/>
    <col min="6" max="6" width="13.85546875" style="28" customWidth="1"/>
    <col min="7" max="7" width="14.28515625" style="28" customWidth="1"/>
    <col min="8" max="8" width="13" style="188" customWidth="1"/>
    <col min="9" max="9" width="12.7109375" style="186" customWidth="1"/>
    <col min="10" max="10" width="10.7109375" style="28" customWidth="1"/>
    <col min="11" max="11" width="6.42578125" style="28" bestFit="1" customWidth="1"/>
    <col min="12" max="12" width="12.7109375" style="243" customWidth="1"/>
    <col min="13" max="17" width="12.7109375" style="28" customWidth="1"/>
    <col min="18" max="16384" width="9.140625" style="28"/>
  </cols>
  <sheetData>
    <row r="1" spans="1:12" ht="16.5" customHeight="1" thickBot="1" x14ac:dyDescent="0.25">
      <c r="I1" s="188"/>
      <c r="J1" s="186"/>
    </row>
    <row r="2" spans="1:12" s="2" customFormat="1" ht="15" customHeight="1" x14ac:dyDescent="0.25">
      <c r="A2" s="40" t="s">
        <v>35</v>
      </c>
      <c r="B2" s="299"/>
      <c r="C2" s="370"/>
      <c r="D2" s="371"/>
      <c r="E2" s="376" t="s">
        <v>20</v>
      </c>
      <c r="F2" s="377"/>
      <c r="G2" s="290"/>
      <c r="H2" s="189"/>
      <c r="I2" s="297"/>
      <c r="J2" s="199" t="s">
        <v>71</v>
      </c>
      <c r="L2" s="244"/>
    </row>
    <row r="3" spans="1:12" s="2" customFormat="1" ht="15" customHeight="1" x14ac:dyDescent="0.25">
      <c r="A3" s="41" t="s">
        <v>1</v>
      </c>
      <c r="B3" s="300"/>
      <c r="C3" s="372"/>
      <c r="D3" s="373"/>
      <c r="E3" s="378" t="s">
        <v>21</v>
      </c>
      <c r="F3" s="379"/>
      <c r="G3" s="291"/>
      <c r="H3" s="189"/>
      <c r="I3" s="298"/>
      <c r="J3" s="200" t="s">
        <v>72</v>
      </c>
      <c r="L3" s="244"/>
    </row>
    <row r="4" spans="1:12" s="2" customFormat="1" ht="15" customHeight="1" x14ac:dyDescent="0.25">
      <c r="A4" s="41" t="s">
        <v>42</v>
      </c>
      <c r="B4" s="300"/>
      <c r="C4" s="140"/>
      <c r="D4" s="87"/>
      <c r="E4" s="374" t="s">
        <v>22</v>
      </c>
      <c r="F4" s="380"/>
      <c r="G4" s="292"/>
      <c r="H4" s="189"/>
      <c r="I4" s="189"/>
      <c r="J4" s="187"/>
      <c r="L4" s="244"/>
    </row>
    <row r="5" spans="1:12" s="2" customFormat="1" ht="15" customHeight="1" x14ac:dyDescent="0.25">
      <c r="A5" s="41" t="s">
        <v>41</v>
      </c>
      <c r="B5" s="300"/>
      <c r="C5" s="140"/>
      <c r="D5" s="88"/>
      <c r="E5" s="381" t="s">
        <v>54</v>
      </c>
      <c r="F5" s="382"/>
      <c r="G5" s="293"/>
      <c r="H5" s="189"/>
      <c r="I5" s="189"/>
      <c r="J5" s="187"/>
      <c r="L5" s="244"/>
    </row>
    <row r="6" spans="1:12" s="2" customFormat="1" ht="15" customHeight="1" x14ac:dyDescent="0.25">
      <c r="A6" s="41" t="s">
        <v>3</v>
      </c>
      <c r="B6" s="300"/>
      <c r="C6" s="372"/>
      <c r="D6" s="373"/>
      <c r="E6" s="383" t="s">
        <v>55</v>
      </c>
      <c r="F6" s="384"/>
      <c r="G6" s="294"/>
      <c r="H6" s="189"/>
      <c r="I6" s="189"/>
      <c r="J6" s="187"/>
      <c r="L6" s="244"/>
    </row>
    <row r="7" spans="1:12" s="2" customFormat="1" ht="15" customHeight="1" x14ac:dyDescent="0.25">
      <c r="A7" s="116"/>
      <c r="B7" s="125"/>
      <c r="C7" s="117"/>
      <c r="D7" s="118"/>
      <c r="E7" s="374" t="s">
        <v>37</v>
      </c>
      <c r="F7" s="375"/>
      <c r="G7" s="295">
        <v>0</v>
      </c>
      <c r="H7" s="189"/>
      <c r="I7" s="189"/>
      <c r="J7" s="187"/>
      <c r="L7" s="244"/>
    </row>
    <row r="8" spans="1:12" s="2" customFormat="1" ht="15" customHeight="1" x14ac:dyDescent="0.25">
      <c r="A8" s="116"/>
      <c r="B8" s="125"/>
      <c r="C8" s="117"/>
      <c r="D8" s="118"/>
      <c r="E8" s="374" t="s">
        <v>38</v>
      </c>
      <c r="F8" s="375"/>
      <c r="G8" s="296" t="str">
        <f>IF(ISERROR(C150),"",C150)</f>
        <v/>
      </c>
      <c r="H8" s="189"/>
      <c r="I8" s="189"/>
      <c r="J8" s="187"/>
      <c r="L8" s="244"/>
    </row>
    <row r="9" spans="1:12" s="2" customFormat="1" ht="15" customHeight="1" thickBot="1" x14ac:dyDescent="0.3">
      <c r="A9" s="42"/>
      <c r="B9" s="126"/>
      <c r="C9" s="366"/>
      <c r="D9" s="367"/>
      <c r="E9" s="368"/>
      <c r="F9" s="369"/>
      <c r="G9" s="43"/>
      <c r="H9" s="189"/>
      <c r="I9" s="189"/>
      <c r="J9" s="187"/>
      <c r="L9" s="244"/>
    </row>
    <row r="10" spans="1:12" x14ac:dyDescent="0.2">
      <c r="I10" s="188"/>
      <c r="J10" s="186"/>
    </row>
    <row r="11" spans="1:12" s="2" customFormat="1" ht="12" customHeight="1" x14ac:dyDescent="0.25">
      <c r="A11" s="355" t="s">
        <v>4</v>
      </c>
      <c r="B11" s="357" t="s">
        <v>5</v>
      </c>
      <c r="C11" s="354" t="s">
        <v>6</v>
      </c>
      <c r="D11" s="61" t="s">
        <v>9</v>
      </c>
      <c r="E11" s="61" t="s">
        <v>9</v>
      </c>
      <c r="F11" s="61" t="s">
        <v>7</v>
      </c>
      <c r="G11" s="61" t="s">
        <v>7</v>
      </c>
      <c r="H11" s="61"/>
      <c r="I11" s="61" t="s">
        <v>73</v>
      </c>
      <c r="J11" s="61" t="s">
        <v>73</v>
      </c>
      <c r="K11" s="354" t="s">
        <v>92</v>
      </c>
      <c r="L11" s="244"/>
    </row>
    <row r="12" spans="1:12" s="2" customFormat="1" x14ac:dyDescent="0.25">
      <c r="A12" s="356"/>
      <c r="B12" s="357"/>
      <c r="C12" s="354"/>
      <c r="D12" s="61" t="s">
        <v>8</v>
      </c>
      <c r="E12" s="61" t="s">
        <v>11</v>
      </c>
      <c r="F12" s="61" t="s">
        <v>8</v>
      </c>
      <c r="G12" s="61" t="s">
        <v>10</v>
      </c>
      <c r="H12" s="61"/>
      <c r="I12" s="61" t="s">
        <v>75</v>
      </c>
      <c r="J12" s="61" t="s">
        <v>74</v>
      </c>
      <c r="K12" s="354"/>
      <c r="L12" s="244"/>
    </row>
    <row r="13" spans="1:12" s="3" customFormat="1" x14ac:dyDescent="0.2">
      <c r="A13" s="83" t="s">
        <v>49</v>
      </c>
      <c r="B13" s="84" t="s">
        <v>50</v>
      </c>
      <c r="C13" s="145"/>
      <c r="D13" s="85"/>
      <c r="E13" s="85"/>
      <c r="F13" s="85"/>
      <c r="G13" s="85"/>
      <c r="H13" s="85"/>
      <c r="I13" s="85"/>
      <c r="J13" s="85"/>
      <c r="K13" s="85"/>
      <c r="L13" s="245"/>
    </row>
    <row r="14" spans="1:12" s="1" customFormat="1" x14ac:dyDescent="0.2">
      <c r="A14" s="301"/>
      <c r="B14" s="6"/>
      <c r="C14" s="146"/>
      <c r="D14" s="7"/>
      <c r="E14" s="8"/>
      <c r="F14" s="7"/>
      <c r="G14" s="8"/>
      <c r="H14" s="191"/>
      <c r="I14" s="345"/>
      <c r="J14" s="329"/>
      <c r="L14" s="246"/>
    </row>
    <row r="15" spans="1:12" s="3" customFormat="1" x14ac:dyDescent="0.2">
      <c r="A15" s="302" t="s">
        <v>51</v>
      </c>
      <c r="B15" s="5" t="s">
        <v>52</v>
      </c>
      <c r="C15" s="143">
        <v>1</v>
      </c>
      <c r="D15" s="4"/>
      <c r="E15" s="352">
        <f>SUM(E28,E95)</f>
        <v>0</v>
      </c>
      <c r="F15" s="4"/>
      <c r="G15" s="4"/>
      <c r="H15" s="190"/>
      <c r="I15" s="346"/>
      <c r="J15" s="331"/>
      <c r="K15" s="351"/>
      <c r="L15" s="245" t="s">
        <v>91</v>
      </c>
    </row>
    <row r="16" spans="1:12" s="89" customFormat="1" x14ac:dyDescent="0.2">
      <c r="A16" s="303"/>
      <c r="B16" s="274" t="str">
        <f>IF(ISNA(IF(A16&lt;&gt;"",VLOOKUP(A16,#REF!,2,FALSE),"")),IF(A16&lt;&gt;"",VLOOKUP(A16,#REF!,2,FALSE),""),IF(A16&lt;&gt;"",VLOOKUP(A16,#REF!,2,FALSE),""))</f>
        <v/>
      </c>
      <c r="C16" s="278"/>
      <c r="D16" s="247" t="str">
        <f>IF(ISERROR(CEILING(F16*$G$2,5)),"",(CEILING(F16*$G$2,5)))</f>
        <v/>
      </c>
      <c r="E16" s="248" t="str">
        <f>IF(ISERROR(C16*D16),"",C16*D16)</f>
        <v/>
      </c>
      <c r="F16" s="248" t="str">
        <f>IF(OR(H16=0,H16=""),I16,H16)</f>
        <v/>
      </c>
      <c r="G16" s="248" t="str">
        <f>IF(ISERROR(C16*F16),"",C16*F16)</f>
        <v/>
      </c>
      <c r="H16" s="249" t="str">
        <f>IF(ISNA(IF(A16&lt;&gt;"",VLOOKUP(A16,#REF!,5,FALSE),"")),IF(A16&lt;&gt;"",VLOOKUP(A16,#REF!,4,FALSE),""),IF(A16&lt;&gt;"",VLOOKUP(A16,#REF!,5,FALSE),""))</f>
        <v/>
      </c>
      <c r="I16" s="249" t="str">
        <f>IF(H16=0,IF(K16="€",J16*$I$3,IF(K16="$",J16*$I$2,"")),"")</f>
        <v/>
      </c>
      <c r="J16" s="332"/>
      <c r="K16" s="351"/>
      <c r="L16" s="245" t="s">
        <v>91</v>
      </c>
    </row>
    <row r="17" spans="1:12" s="89" customFormat="1" x14ac:dyDescent="0.2">
      <c r="A17" s="303"/>
      <c r="B17" s="274" t="str">
        <f>IF(ISNA(IF(A17&lt;&gt;"",VLOOKUP(A17,#REF!,2,FALSE),"")),IF(A17&lt;&gt;"",VLOOKUP(A17,#REF!,2,FALSE),""),IF(A17&lt;&gt;"",VLOOKUP(A17,#REF!,2,FALSE),""))</f>
        <v/>
      </c>
      <c r="C17" s="278"/>
      <c r="D17" s="247" t="str">
        <f t="shared" ref="D17:D25" si="0">IF(ISERROR(CEILING(F17*$G$2,5)),"",(CEILING(F17*$G$2,5)))</f>
        <v/>
      </c>
      <c r="E17" s="248" t="str">
        <f t="shared" ref="E17:E25" si="1">IF(ISERROR(C17*D17),"",C17*D17)</f>
        <v/>
      </c>
      <c r="F17" s="248" t="str">
        <f t="shared" ref="F17:F25" si="2">IF(OR(H17=0,H17=""),I17,H17)</f>
        <v/>
      </c>
      <c r="G17" s="248" t="str">
        <f t="shared" ref="G17:G25" si="3">IF(ISERROR(C17*F17),"",C17*F17)</f>
        <v/>
      </c>
      <c r="H17" s="249" t="str">
        <f>IF(ISNA(IF(A17&lt;&gt;"",VLOOKUP(A17,#REF!,5,FALSE),"")),IF(A17&lt;&gt;"",VLOOKUP(A17,#REF!,4,FALSE),""),IF(A17&lt;&gt;"",VLOOKUP(A17,#REF!,5,FALSE),""))</f>
        <v/>
      </c>
      <c r="I17" s="249" t="str">
        <f t="shared" ref="I17:I77" si="4">IF(H17=0,IF(K17="€",J17*$I$3,IF(K17="$",J17*$I$2,"")),"")</f>
        <v/>
      </c>
      <c r="J17" s="333"/>
      <c r="K17" s="351"/>
      <c r="L17" s="245" t="s">
        <v>91</v>
      </c>
    </row>
    <row r="18" spans="1:12" s="89" customFormat="1" x14ac:dyDescent="0.2">
      <c r="A18" s="303"/>
      <c r="B18" s="274" t="str">
        <f>IF(ISNA(IF(A18&lt;&gt;"",VLOOKUP(A18,#REF!,2,FALSE),"")),IF(A18&lt;&gt;"",VLOOKUP(A18,#REF!,2,FALSE),""),IF(A18&lt;&gt;"",VLOOKUP(A18,#REF!,2,FALSE),""))</f>
        <v/>
      </c>
      <c r="C18" s="278"/>
      <c r="D18" s="247" t="str">
        <f t="shared" si="0"/>
        <v/>
      </c>
      <c r="E18" s="248" t="str">
        <f t="shared" si="1"/>
        <v/>
      </c>
      <c r="F18" s="248" t="str">
        <f t="shared" si="2"/>
        <v/>
      </c>
      <c r="G18" s="248" t="str">
        <f t="shared" si="3"/>
        <v/>
      </c>
      <c r="H18" s="249" t="str">
        <f>IF(ISNA(IF(A18&lt;&gt;"",VLOOKUP(A18,#REF!,5,FALSE),"")),IF(A18&lt;&gt;"",VLOOKUP(A18,#REF!,4,FALSE),""),IF(A18&lt;&gt;"",VLOOKUP(A18,#REF!,5,FALSE),""))</f>
        <v/>
      </c>
      <c r="I18" s="249" t="str">
        <f t="shared" si="4"/>
        <v/>
      </c>
      <c r="J18" s="333"/>
      <c r="K18" s="351"/>
      <c r="L18" s="245" t="s">
        <v>91</v>
      </c>
    </row>
    <row r="19" spans="1:12" s="89" customFormat="1" x14ac:dyDescent="0.2">
      <c r="A19" s="303"/>
      <c r="B19" s="274" t="str">
        <f>IF(ISNA(IF(A19&lt;&gt;"",VLOOKUP(A19,#REF!,2,FALSE),"")),IF(A19&lt;&gt;"",VLOOKUP(A19,#REF!,2,FALSE),""),IF(A19&lt;&gt;"",VLOOKUP(A19,#REF!,2,FALSE),""))</f>
        <v/>
      </c>
      <c r="C19" s="278"/>
      <c r="D19" s="247" t="str">
        <f t="shared" ref="D19" si="5">IF(ISERROR(CEILING(F19*$G$2,5)),"",(CEILING(F19*$G$2,5)))</f>
        <v/>
      </c>
      <c r="E19" s="248" t="str">
        <f t="shared" ref="E19" si="6">IF(ISERROR(C19*D19),"",C19*D19)</f>
        <v/>
      </c>
      <c r="F19" s="248" t="str">
        <f t="shared" ref="F19" si="7">IF(OR(H19=0,H19=""),I19,H19)</f>
        <v/>
      </c>
      <c r="G19" s="248" t="str">
        <f t="shared" ref="G19" si="8">IF(ISERROR(C19*F19),"",C19*F19)</f>
        <v/>
      </c>
      <c r="H19" s="249" t="str">
        <f>IF(ISNA(IF(A19&lt;&gt;"",VLOOKUP(A19,#REF!,5,FALSE),"")),IF(A19&lt;&gt;"",VLOOKUP(A19,#REF!,4,FALSE),""),IF(A19&lt;&gt;"",VLOOKUP(A19,#REF!,5,FALSE),""))</f>
        <v/>
      </c>
      <c r="I19" s="249" t="str">
        <f t="shared" si="4"/>
        <v/>
      </c>
      <c r="J19" s="333"/>
      <c r="K19" s="351"/>
      <c r="L19" s="245" t="s">
        <v>91</v>
      </c>
    </row>
    <row r="20" spans="1:12" s="89" customFormat="1" x14ac:dyDescent="0.2">
      <c r="A20" s="303"/>
      <c r="B20" s="274" t="str">
        <f>IF(ISNA(IF(A20&lt;&gt;"",VLOOKUP(A20,#REF!,2,FALSE),"")),IF(A20&lt;&gt;"",VLOOKUP(A20,#REF!,2,FALSE),""),IF(A20&lt;&gt;"",VLOOKUP(A20,#REF!,2,FALSE),""))</f>
        <v/>
      </c>
      <c r="C20" s="278"/>
      <c r="D20" s="247" t="str">
        <f t="shared" si="0"/>
        <v/>
      </c>
      <c r="E20" s="248" t="str">
        <f t="shared" si="1"/>
        <v/>
      </c>
      <c r="F20" s="248" t="str">
        <f t="shared" si="2"/>
        <v/>
      </c>
      <c r="G20" s="248" t="str">
        <f t="shared" si="3"/>
        <v/>
      </c>
      <c r="H20" s="249" t="str">
        <f>IF(ISNA(IF(A20&lt;&gt;"",VLOOKUP(A20,#REF!,5,FALSE),"")),IF(A20&lt;&gt;"",VLOOKUP(A20,#REF!,4,FALSE),""),IF(A20&lt;&gt;"",VLOOKUP(A20,#REF!,5,FALSE),""))</f>
        <v/>
      </c>
      <c r="I20" s="249" t="str">
        <f t="shared" si="4"/>
        <v/>
      </c>
      <c r="J20" s="333"/>
      <c r="K20" s="351"/>
      <c r="L20" s="245" t="s">
        <v>91</v>
      </c>
    </row>
    <row r="21" spans="1:12" s="89" customFormat="1" x14ac:dyDescent="0.2">
      <c r="A21" s="303"/>
      <c r="B21" s="274" t="str">
        <f>IF(ISNA(IF(A21&lt;&gt;"",VLOOKUP(A21,#REF!,2,FALSE),"")),IF(A21&lt;&gt;"",VLOOKUP(A21,#REF!,2,FALSE),""),IF(A21&lt;&gt;"",VLOOKUP(A21,#REF!,2,FALSE),""))</f>
        <v/>
      </c>
      <c r="C21" s="278"/>
      <c r="D21" s="247" t="str">
        <f t="shared" si="0"/>
        <v/>
      </c>
      <c r="E21" s="248" t="str">
        <f t="shared" si="1"/>
        <v/>
      </c>
      <c r="F21" s="248" t="str">
        <f t="shared" si="2"/>
        <v/>
      </c>
      <c r="G21" s="248" t="str">
        <f t="shared" si="3"/>
        <v/>
      </c>
      <c r="H21" s="249" t="str">
        <f>IF(ISNA(IF(A21&lt;&gt;"",VLOOKUP(A21,#REF!,5,FALSE),"")),IF(A21&lt;&gt;"",VLOOKUP(A21,#REF!,4,FALSE),""),IF(A21&lt;&gt;"",VLOOKUP(A21,#REF!,5,FALSE),""))</f>
        <v/>
      </c>
      <c r="I21" s="249" t="str">
        <f t="shared" si="4"/>
        <v/>
      </c>
      <c r="J21" s="333"/>
      <c r="K21" s="351"/>
      <c r="L21" s="245" t="s">
        <v>91</v>
      </c>
    </row>
    <row r="22" spans="1:12" s="89" customFormat="1" x14ac:dyDescent="0.2">
      <c r="A22" s="303"/>
      <c r="B22" s="274" t="str">
        <f>IF(ISNA(IF(A22&lt;&gt;"",VLOOKUP(A22,#REF!,2,FALSE),"")),IF(A22&lt;&gt;"",VLOOKUP(A22,#REF!,2,FALSE),""),IF(A22&lt;&gt;"",VLOOKUP(A22,#REF!,2,FALSE),""))</f>
        <v/>
      </c>
      <c r="C22" s="278"/>
      <c r="D22" s="247" t="str">
        <f t="shared" si="0"/>
        <v/>
      </c>
      <c r="E22" s="248" t="str">
        <f t="shared" si="1"/>
        <v/>
      </c>
      <c r="F22" s="248" t="str">
        <f t="shared" si="2"/>
        <v/>
      </c>
      <c r="G22" s="248" t="str">
        <f t="shared" si="3"/>
        <v/>
      </c>
      <c r="H22" s="249" t="str">
        <f>IF(ISNA(IF(A22&lt;&gt;"",VLOOKUP(A22,#REF!,5,FALSE),"")),IF(A22&lt;&gt;"",VLOOKUP(A22,#REF!,4,FALSE),""),IF(A22&lt;&gt;"",VLOOKUP(A22,#REF!,5,FALSE),""))</f>
        <v/>
      </c>
      <c r="I22" s="249" t="str">
        <f t="shared" si="4"/>
        <v/>
      </c>
      <c r="J22" s="333"/>
      <c r="K22" s="351"/>
      <c r="L22" s="245" t="s">
        <v>91</v>
      </c>
    </row>
    <row r="23" spans="1:12" s="89" customFormat="1" x14ac:dyDescent="0.2">
      <c r="A23" s="303"/>
      <c r="B23" s="274" t="str">
        <f>IF(ISNA(IF(A23&lt;&gt;"",VLOOKUP(A23,#REF!,2,FALSE),"")),IF(A23&lt;&gt;"",VLOOKUP(A23,#REF!,2,FALSE),""),IF(A23&lt;&gt;"",VLOOKUP(A23,#REF!,2,FALSE),""))</f>
        <v/>
      </c>
      <c r="C23" s="278"/>
      <c r="D23" s="247" t="str">
        <f t="shared" si="0"/>
        <v/>
      </c>
      <c r="E23" s="248" t="str">
        <f t="shared" si="1"/>
        <v/>
      </c>
      <c r="F23" s="248" t="str">
        <f t="shared" si="2"/>
        <v/>
      </c>
      <c r="G23" s="248" t="str">
        <f t="shared" si="3"/>
        <v/>
      </c>
      <c r="H23" s="249" t="str">
        <f>IF(ISNA(IF(A23&lt;&gt;"",VLOOKUP(A23,#REF!,5,FALSE),"")),IF(A23&lt;&gt;"",VLOOKUP(A23,#REF!,4,FALSE),""),IF(A23&lt;&gt;"",VLOOKUP(A23,#REF!,5,FALSE),""))</f>
        <v/>
      </c>
      <c r="I23" s="249" t="str">
        <f t="shared" si="4"/>
        <v/>
      </c>
      <c r="J23" s="333"/>
      <c r="K23" s="351"/>
      <c r="L23" s="245" t="s">
        <v>91</v>
      </c>
    </row>
    <row r="24" spans="1:12" s="89" customFormat="1" x14ac:dyDescent="0.2">
      <c r="A24" s="303"/>
      <c r="B24" s="274" t="str">
        <f>IF(ISNA(IF(A24&lt;&gt;"",VLOOKUP(A24,#REF!,2,FALSE),"")),IF(A24&lt;&gt;"",VLOOKUP(A24,#REF!,2,FALSE),""),IF(A24&lt;&gt;"",VLOOKUP(A24,#REF!,2,FALSE),""))</f>
        <v/>
      </c>
      <c r="C24" s="278"/>
      <c r="D24" s="247" t="str">
        <f t="shared" si="0"/>
        <v/>
      </c>
      <c r="E24" s="248" t="str">
        <f t="shared" si="1"/>
        <v/>
      </c>
      <c r="F24" s="248" t="str">
        <f t="shared" si="2"/>
        <v/>
      </c>
      <c r="G24" s="248" t="str">
        <f t="shared" si="3"/>
        <v/>
      </c>
      <c r="H24" s="249" t="str">
        <f>IF(ISNA(IF(A24&lt;&gt;"",VLOOKUP(A24,#REF!,5,FALSE),"")),IF(A24&lt;&gt;"",VLOOKUP(A24,#REF!,4,FALSE),""),IF(A24&lt;&gt;"",VLOOKUP(A24,#REF!,5,FALSE),""))</f>
        <v/>
      </c>
      <c r="I24" s="249" t="str">
        <f t="shared" si="4"/>
        <v/>
      </c>
      <c r="J24" s="333"/>
      <c r="K24" s="351"/>
      <c r="L24" s="245" t="s">
        <v>91</v>
      </c>
    </row>
    <row r="25" spans="1:12" s="89" customFormat="1" x14ac:dyDescent="0.2">
      <c r="A25" s="303"/>
      <c r="B25" s="274" t="str">
        <f>IF(ISNA(IF(A25&lt;&gt;"",VLOOKUP(A25,#REF!,2,FALSE),"")),IF(A25&lt;&gt;"",VLOOKUP(A25,#REF!,2,FALSE),""),IF(A25&lt;&gt;"",VLOOKUP(A25,#REF!,2,FALSE),""))</f>
        <v/>
      </c>
      <c r="C25" s="278"/>
      <c r="D25" s="247" t="str">
        <f t="shared" si="0"/>
        <v/>
      </c>
      <c r="E25" s="248" t="str">
        <f t="shared" si="1"/>
        <v/>
      </c>
      <c r="F25" s="248" t="str">
        <f t="shared" si="2"/>
        <v/>
      </c>
      <c r="G25" s="248" t="str">
        <f t="shared" si="3"/>
        <v/>
      </c>
      <c r="H25" s="249" t="str">
        <f>IF(ISNA(IF(A25&lt;&gt;"",VLOOKUP(A25,#REF!,5,FALSE),"")),IF(A25&lt;&gt;"",VLOOKUP(A25,#REF!,4,FALSE),""),IF(A25&lt;&gt;"",VLOOKUP(A25,#REF!,5,FALSE),""))</f>
        <v/>
      </c>
      <c r="I25" s="249" t="str">
        <f t="shared" si="4"/>
        <v/>
      </c>
      <c r="J25" s="333"/>
      <c r="K25" s="351"/>
      <c r="L25" s="245" t="s">
        <v>91</v>
      </c>
    </row>
    <row r="26" spans="1:12" s="89" customFormat="1" x14ac:dyDescent="0.2">
      <c r="A26" s="304"/>
      <c r="B26" s="274" t="str">
        <f>IF(ISNA(IF(A26&lt;&gt;"",VLOOKUP(A26,#REF!,2,FALSE),"")),IF(A26&lt;&gt;"",VLOOKUP(A26,#REF!,2,FALSE),""),IF(A26&lt;&gt;"",VLOOKUP(A26,#REF!,2,FALSE),""))</f>
        <v/>
      </c>
      <c r="C26" s="279"/>
      <c r="D26" s="250"/>
      <c r="E26" s="250"/>
      <c r="F26" s="250"/>
      <c r="G26" s="250"/>
      <c r="H26" s="251"/>
      <c r="I26" s="249" t="str">
        <f t="shared" si="4"/>
        <v/>
      </c>
      <c r="J26" s="334"/>
      <c r="K26" s="351"/>
      <c r="L26" s="245" t="s">
        <v>91</v>
      </c>
    </row>
    <row r="27" spans="1:12" s="89" customFormat="1" x14ac:dyDescent="0.2">
      <c r="A27" s="305"/>
      <c r="B27" s="10" t="s">
        <v>12</v>
      </c>
      <c r="C27" s="280">
        <v>1</v>
      </c>
      <c r="D27" s="252">
        <f>CEILING(F27*$G$4,5)</f>
        <v>0</v>
      </c>
      <c r="E27" s="252">
        <f>C27*D27</f>
        <v>0</v>
      </c>
      <c r="F27" s="252">
        <f>SUM(G16:G26)*0.05</f>
        <v>0</v>
      </c>
      <c r="G27" s="252">
        <f>C27*F27</f>
        <v>0</v>
      </c>
      <c r="H27" s="253"/>
      <c r="I27" s="249"/>
      <c r="J27" s="334"/>
      <c r="K27" s="351"/>
      <c r="L27" s="245" t="str">
        <f t="shared" ref="L27:L49" si="9">IF(A27&lt;&gt;"","X","")</f>
        <v/>
      </c>
    </row>
    <row r="28" spans="1:12" s="89" customFormat="1" x14ac:dyDescent="0.2">
      <c r="A28" s="305"/>
      <c r="B28" s="13" t="s">
        <v>13</v>
      </c>
      <c r="C28" s="281"/>
      <c r="D28" s="255"/>
      <c r="E28" s="255">
        <f>SUM(E16:E27)</f>
        <v>0</v>
      </c>
      <c r="F28" s="256"/>
      <c r="G28" s="257">
        <f>SUM(G16:G27)</f>
        <v>0</v>
      </c>
      <c r="H28" s="251"/>
      <c r="I28" s="249"/>
      <c r="J28" s="334"/>
      <c r="K28" s="351"/>
      <c r="L28" s="245" t="str">
        <f t="shared" si="9"/>
        <v/>
      </c>
    </row>
    <row r="29" spans="1:12" s="89" customFormat="1" x14ac:dyDescent="0.2">
      <c r="A29" s="305"/>
      <c r="C29" s="279"/>
      <c r="D29" s="250"/>
      <c r="E29" s="250"/>
      <c r="F29" s="250"/>
      <c r="G29" s="250"/>
      <c r="H29" s="251"/>
      <c r="I29" s="249"/>
      <c r="J29" s="334"/>
      <c r="K29" s="351"/>
      <c r="L29" s="245"/>
    </row>
    <row r="30" spans="1:12" s="89" customFormat="1" x14ac:dyDescent="0.2">
      <c r="A30" s="306" t="s">
        <v>66</v>
      </c>
      <c r="B30" s="84" t="s">
        <v>67</v>
      </c>
      <c r="C30" s="282"/>
      <c r="D30" s="258"/>
      <c r="E30" s="258"/>
      <c r="F30" s="258"/>
      <c r="G30" s="258"/>
      <c r="H30" s="258"/>
      <c r="I30" s="258"/>
      <c r="J30" s="335"/>
      <c r="K30" s="351"/>
      <c r="L30" s="245"/>
    </row>
    <row r="31" spans="1:12" s="89" customFormat="1" x14ac:dyDescent="0.2">
      <c r="A31" s="305"/>
      <c r="B31" s="90"/>
      <c r="C31" s="279"/>
      <c r="D31" s="250"/>
      <c r="E31" s="250"/>
      <c r="F31" s="250"/>
      <c r="G31" s="250"/>
      <c r="H31" s="251"/>
      <c r="I31" s="249"/>
      <c r="J31" s="334"/>
      <c r="K31" s="351"/>
      <c r="L31" s="245"/>
    </row>
    <row r="32" spans="1:12" s="89" customFormat="1" x14ac:dyDescent="0.2">
      <c r="A32" s="302" t="s">
        <v>69</v>
      </c>
      <c r="B32" s="5" t="s">
        <v>70</v>
      </c>
      <c r="C32" s="283">
        <v>1</v>
      </c>
      <c r="D32" s="250"/>
      <c r="E32" s="353">
        <f>SUM(E45,E109)</f>
        <v>0</v>
      </c>
      <c r="F32" s="250"/>
      <c r="G32" s="250"/>
      <c r="H32" s="251"/>
      <c r="I32" s="249"/>
      <c r="J32" s="334"/>
      <c r="K32" s="351"/>
      <c r="L32" s="245" t="s">
        <v>91</v>
      </c>
    </row>
    <row r="33" spans="1:12" s="89" customFormat="1" x14ac:dyDescent="0.2">
      <c r="A33" s="303"/>
      <c r="B33" s="274" t="str">
        <f>IF(ISNA(IF(A33&lt;&gt;"",VLOOKUP(A33,#REF!,2,FALSE),"")),IF(A33&lt;&gt;"",VLOOKUP(A33,#REF!,2,FALSE),""),IF(A33&lt;&gt;"",VLOOKUP(A33,#REF!,2,FALSE),""))</f>
        <v/>
      </c>
      <c r="C33" s="278"/>
      <c r="D33" s="247" t="str">
        <f>IF(ISERROR(CEILING(F33*$G$2,5)),"",(CEILING(F33*$G$2,5)))</f>
        <v/>
      </c>
      <c r="E33" s="248" t="str">
        <f>IF(ISERROR(C33*D33),"",C33*D33)</f>
        <v/>
      </c>
      <c r="F33" s="248" t="str">
        <f>IF(OR(H33=0,H33=""),I33,H33)</f>
        <v/>
      </c>
      <c r="G33" s="248" t="str">
        <f>IF(ISERROR(C33*F33),"",C33*F33)</f>
        <v/>
      </c>
      <c r="H33" s="249" t="str">
        <f>IF(ISNA(IF(A33&lt;&gt;"",VLOOKUP(A33,#REF!,5,FALSE),"")),IF(A33&lt;&gt;"",VLOOKUP(A33,#REF!,4,FALSE),""),IF(A33&lt;&gt;"",VLOOKUP(A33,#REF!,5,FALSE),""))</f>
        <v/>
      </c>
      <c r="I33" s="249" t="str">
        <f t="shared" si="4"/>
        <v/>
      </c>
      <c r="J33" s="336"/>
      <c r="K33" s="351"/>
      <c r="L33" s="245" t="s">
        <v>91</v>
      </c>
    </row>
    <row r="34" spans="1:12" s="89" customFormat="1" x14ac:dyDescent="0.2">
      <c r="A34" s="303"/>
      <c r="B34" s="274" t="str">
        <f>IF(ISNA(IF(A34&lt;&gt;"",VLOOKUP(A34,#REF!,2,FALSE),"")),IF(A34&lt;&gt;"",VLOOKUP(A34,#REF!,2,FALSE),""),IF(A34&lt;&gt;"",VLOOKUP(A34,#REF!,2,FALSE),""))</f>
        <v/>
      </c>
      <c r="C34" s="278"/>
      <c r="D34" s="247" t="str">
        <f t="shared" ref="D34:D42" si="10">IF(ISERROR(CEILING(F34*$G$2,5)),"",(CEILING(F34*$G$2,5)))</f>
        <v/>
      </c>
      <c r="E34" s="248" t="str">
        <f t="shared" ref="E34:E42" si="11">IF(ISERROR(C34*D34),"",C34*D34)</f>
        <v/>
      </c>
      <c r="F34" s="248" t="str">
        <f t="shared" ref="F34:F42" si="12">IF(OR(H34=0,H34=""),I34,H34)</f>
        <v/>
      </c>
      <c r="G34" s="248" t="str">
        <f t="shared" ref="G34:G42" si="13">IF(ISERROR(C34*F34),"",C34*F34)</f>
        <v/>
      </c>
      <c r="H34" s="249" t="str">
        <f>IF(ISNA(IF(A34&lt;&gt;"",VLOOKUP(A34,#REF!,5,FALSE),"")),IF(A34&lt;&gt;"",VLOOKUP(A34,#REF!,4,FALSE),""),IF(A34&lt;&gt;"",VLOOKUP(A34,#REF!,5,FALSE),""))</f>
        <v/>
      </c>
      <c r="I34" s="249" t="str">
        <f t="shared" si="4"/>
        <v/>
      </c>
      <c r="J34" s="336"/>
      <c r="K34" s="351"/>
      <c r="L34" s="245" t="s">
        <v>91</v>
      </c>
    </row>
    <row r="35" spans="1:12" s="89" customFormat="1" x14ac:dyDescent="0.2">
      <c r="A35" s="303"/>
      <c r="B35" s="274" t="str">
        <f>IF(ISNA(IF(A35&lt;&gt;"",VLOOKUP(A35,#REF!,2,FALSE),"")),IF(A35&lt;&gt;"",VLOOKUP(A35,#REF!,2,FALSE),""),IF(A35&lt;&gt;"",VLOOKUP(A35,#REF!,2,FALSE),""))</f>
        <v/>
      </c>
      <c r="C35" s="278"/>
      <c r="D35" s="247" t="str">
        <f t="shared" si="10"/>
        <v/>
      </c>
      <c r="E35" s="248" t="str">
        <f t="shared" si="11"/>
        <v/>
      </c>
      <c r="F35" s="248" t="str">
        <f t="shared" si="12"/>
        <v/>
      </c>
      <c r="G35" s="248" t="str">
        <f t="shared" si="13"/>
        <v/>
      </c>
      <c r="H35" s="249" t="str">
        <f>IF(ISNA(IF(A35&lt;&gt;"",VLOOKUP(A35,#REF!,5,FALSE),"")),IF(A35&lt;&gt;"",VLOOKUP(A35,#REF!,4,FALSE),""),IF(A35&lt;&gt;"",VLOOKUP(A35,#REF!,5,FALSE),""))</f>
        <v/>
      </c>
      <c r="I35" s="249" t="str">
        <f t="shared" si="4"/>
        <v/>
      </c>
      <c r="J35" s="336"/>
      <c r="K35" s="351"/>
      <c r="L35" s="245" t="s">
        <v>91</v>
      </c>
    </row>
    <row r="36" spans="1:12" s="89" customFormat="1" x14ac:dyDescent="0.2">
      <c r="A36" s="303"/>
      <c r="B36" s="274" t="str">
        <f>IF(ISNA(IF(A36&lt;&gt;"",VLOOKUP(A36,#REF!,2,FALSE),"")),IF(A36&lt;&gt;"",VLOOKUP(A36,#REF!,2,FALSE),""),IF(A36&lt;&gt;"",VLOOKUP(A36,#REF!,2,FALSE),""))</f>
        <v/>
      </c>
      <c r="C36" s="278"/>
      <c r="D36" s="247" t="str">
        <f t="shared" si="10"/>
        <v/>
      </c>
      <c r="E36" s="248" t="str">
        <f t="shared" si="11"/>
        <v/>
      </c>
      <c r="F36" s="248" t="str">
        <f t="shared" si="12"/>
        <v/>
      </c>
      <c r="G36" s="248" t="str">
        <f t="shared" si="13"/>
        <v/>
      </c>
      <c r="H36" s="249" t="str">
        <f>IF(ISNA(IF(A36&lt;&gt;"",VLOOKUP(A36,#REF!,5,FALSE),"")),IF(A36&lt;&gt;"",VLOOKUP(A36,#REF!,4,FALSE),""),IF(A36&lt;&gt;"",VLOOKUP(A36,#REF!,5,FALSE),""))</f>
        <v/>
      </c>
      <c r="I36" s="249" t="str">
        <f t="shared" si="4"/>
        <v/>
      </c>
      <c r="J36" s="336"/>
      <c r="K36" s="351"/>
      <c r="L36" s="245" t="s">
        <v>91</v>
      </c>
    </row>
    <row r="37" spans="1:12" s="89" customFormat="1" x14ac:dyDescent="0.2">
      <c r="A37" s="303"/>
      <c r="B37" s="274" t="str">
        <f>IF(ISNA(IF(A37&lt;&gt;"",VLOOKUP(A37,#REF!,2,FALSE),"")),IF(A37&lt;&gt;"",VLOOKUP(A37,#REF!,2,FALSE),""),IF(A37&lt;&gt;"",VLOOKUP(A37,#REF!,2,FALSE),""))</f>
        <v/>
      </c>
      <c r="C37" s="278"/>
      <c r="D37" s="247" t="str">
        <f t="shared" si="10"/>
        <v/>
      </c>
      <c r="E37" s="248" t="str">
        <f t="shared" si="11"/>
        <v/>
      </c>
      <c r="F37" s="248" t="str">
        <f t="shared" si="12"/>
        <v/>
      </c>
      <c r="G37" s="248" t="str">
        <f t="shared" si="13"/>
        <v/>
      </c>
      <c r="H37" s="249" t="str">
        <f>IF(ISNA(IF(A37&lt;&gt;"",VLOOKUP(A37,#REF!,5,FALSE),"")),IF(A37&lt;&gt;"",VLOOKUP(A37,#REF!,4,FALSE),""),IF(A37&lt;&gt;"",VLOOKUP(A37,#REF!,5,FALSE),""))</f>
        <v/>
      </c>
      <c r="I37" s="249" t="str">
        <f t="shared" si="4"/>
        <v/>
      </c>
      <c r="J37" s="336"/>
      <c r="K37" s="351"/>
      <c r="L37" s="245" t="s">
        <v>91</v>
      </c>
    </row>
    <row r="38" spans="1:12" s="89" customFormat="1" x14ac:dyDescent="0.2">
      <c r="A38" s="303"/>
      <c r="B38" s="274" t="str">
        <f>IF(ISNA(IF(A38&lt;&gt;"",VLOOKUP(A38,#REF!,2,FALSE),"")),IF(A38&lt;&gt;"",VLOOKUP(A38,#REF!,2,FALSE),""),IF(A38&lt;&gt;"",VLOOKUP(A38,#REF!,2,FALSE),""))</f>
        <v/>
      </c>
      <c r="C38" s="278"/>
      <c r="D38" s="247" t="str">
        <f t="shared" si="10"/>
        <v/>
      </c>
      <c r="E38" s="248" t="str">
        <f t="shared" si="11"/>
        <v/>
      </c>
      <c r="F38" s="248" t="str">
        <f t="shared" si="12"/>
        <v/>
      </c>
      <c r="G38" s="248" t="str">
        <f t="shared" si="13"/>
        <v/>
      </c>
      <c r="H38" s="249" t="str">
        <f>IF(ISNA(IF(A38&lt;&gt;"",VLOOKUP(A38,#REF!,5,FALSE),"")),IF(A38&lt;&gt;"",VLOOKUP(A38,#REF!,4,FALSE),""),IF(A38&lt;&gt;"",VLOOKUP(A38,#REF!,5,FALSE),""))</f>
        <v/>
      </c>
      <c r="I38" s="249" t="str">
        <f t="shared" si="4"/>
        <v/>
      </c>
      <c r="J38" s="336"/>
      <c r="K38" s="351"/>
      <c r="L38" s="245" t="s">
        <v>91</v>
      </c>
    </row>
    <row r="39" spans="1:12" s="89" customFormat="1" x14ac:dyDescent="0.2">
      <c r="A39" s="303"/>
      <c r="B39" s="274" t="str">
        <f>IF(ISNA(IF(A39&lt;&gt;"",VLOOKUP(A39,#REF!,2,FALSE),"")),IF(A39&lt;&gt;"",VLOOKUP(A39,#REF!,2,FALSE),""),IF(A39&lt;&gt;"",VLOOKUP(A39,#REF!,2,FALSE),""))</f>
        <v/>
      </c>
      <c r="C39" s="278"/>
      <c r="D39" s="247" t="str">
        <f t="shared" si="10"/>
        <v/>
      </c>
      <c r="E39" s="248" t="str">
        <f t="shared" si="11"/>
        <v/>
      </c>
      <c r="F39" s="248" t="str">
        <f t="shared" si="12"/>
        <v/>
      </c>
      <c r="G39" s="248" t="str">
        <f t="shared" si="13"/>
        <v/>
      </c>
      <c r="H39" s="249" t="str">
        <f>IF(ISNA(IF(A39&lt;&gt;"",VLOOKUP(A39,#REF!,5,FALSE),"")),IF(A39&lt;&gt;"",VLOOKUP(A39,#REF!,4,FALSE),""),IF(A39&lt;&gt;"",VLOOKUP(A39,#REF!,5,FALSE),""))</f>
        <v/>
      </c>
      <c r="I39" s="249" t="str">
        <f t="shared" si="4"/>
        <v/>
      </c>
      <c r="J39" s="336"/>
      <c r="K39" s="351"/>
      <c r="L39" s="245" t="s">
        <v>91</v>
      </c>
    </row>
    <row r="40" spans="1:12" s="89" customFormat="1" x14ac:dyDescent="0.2">
      <c r="A40" s="303"/>
      <c r="B40" s="274" t="str">
        <f>IF(ISNA(IF(A40&lt;&gt;"",VLOOKUP(A40,#REF!,2,FALSE),"")),IF(A40&lt;&gt;"",VLOOKUP(A40,#REF!,2,FALSE),""),IF(A40&lt;&gt;"",VLOOKUP(A40,#REF!,2,FALSE),""))</f>
        <v/>
      </c>
      <c r="C40" s="278"/>
      <c r="D40" s="247" t="str">
        <f t="shared" si="10"/>
        <v/>
      </c>
      <c r="E40" s="248" t="str">
        <f t="shared" si="11"/>
        <v/>
      </c>
      <c r="F40" s="248" t="str">
        <f t="shared" si="12"/>
        <v/>
      </c>
      <c r="G40" s="248" t="str">
        <f t="shared" si="13"/>
        <v/>
      </c>
      <c r="H40" s="249" t="str">
        <f>IF(ISNA(IF(A40&lt;&gt;"",VLOOKUP(A40,#REF!,5,FALSE),"")),IF(A40&lt;&gt;"",VLOOKUP(A40,#REF!,4,FALSE),""),IF(A40&lt;&gt;"",VLOOKUP(A40,#REF!,5,FALSE),""))</f>
        <v/>
      </c>
      <c r="I40" s="249" t="str">
        <f t="shared" si="4"/>
        <v/>
      </c>
      <c r="J40" s="336"/>
      <c r="K40" s="351"/>
      <c r="L40" s="245" t="s">
        <v>91</v>
      </c>
    </row>
    <row r="41" spans="1:12" s="89" customFormat="1" x14ac:dyDescent="0.2">
      <c r="A41" s="303"/>
      <c r="B41" s="274" t="str">
        <f>IF(ISNA(IF(A41&lt;&gt;"",VLOOKUP(A41,#REF!,2,FALSE),"")),IF(A41&lt;&gt;"",VLOOKUP(A41,#REF!,2,FALSE),""),IF(A41&lt;&gt;"",VLOOKUP(A41,#REF!,2,FALSE),""))</f>
        <v/>
      </c>
      <c r="C41" s="278"/>
      <c r="D41" s="247" t="str">
        <f t="shared" si="10"/>
        <v/>
      </c>
      <c r="E41" s="248" t="str">
        <f t="shared" si="11"/>
        <v/>
      </c>
      <c r="F41" s="248" t="str">
        <f t="shared" si="12"/>
        <v/>
      </c>
      <c r="G41" s="248" t="str">
        <f t="shared" si="13"/>
        <v/>
      </c>
      <c r="H41" s="249" t="str">
        <f>IF(ISNA(IF(A41&lt;&gt;"",VLOOKUP(A41,#REF!,5,FALSE),"")),IF(A41&lt;&gt;"",VLOOKUP(A41,#REF!,4,FALSE),""),IF(A41&lt;&gt;"",VLOOKUP(A41,#REF!,5,FALSE),""))</f>
        <v/>
      </c>
      <c r="I41" s="249" t="str">
        <f t="shared" si="4"/>
        <v/>
      </c>
      <c r="J41" s="336"/>
      <c r="K41" s="351"/>
      <c r="L41" s="245" t="s">
        <v>91</v>
      </c>
    </row>
    <row r="42" spans="1:12" s="89" customFormat="1" x14ac:dyDescent="0.2">
      <c r="A42" s="303"/>
      <c r="B42" s="274" t="str">
        <f>IF(ISNA(IF(A42&lt;&gt;"",VLOOKUP(A42,#REF!,2,FALSE),"")),IF(A42&lt;&gt;"",VLOOKUP(A42,#REF!,2,FALSE),""),IF(A42&lt;&gt;"",VLOOKUP(A42,#REF!,2,FALSE),""))</f>
        <v/>
      </c>
      <c r="C42" s="278"/>
      <c r="D42" s="247" t="str">
        <f t="shared" si="10"/>
        <v/>
      </c>
      <c r="E42" s="248" t="str">
        <f t="shared" si="11"/>
        <v/>
      </c>
      <c r="F42" s="248" t="str">
        <f t="shared" si="12"/>
        <v/>
      </c>
      <c r="G42" s="248" t="str">
        <f t="shared" si="13"/>
        <v/>
      </c>
      <c r="H42" s="249" t="str">
        <f>IF(ISNA(IF(A42&lt;&gt;"",VLOOKUP(A42,#REF!,5,FALSE),"")),IF(A42&lt;&gt;"",VLOOKUP(A42,#REF!,4,FALSE),""),IF(A42&lt;&gt;"",VLOOKUP(A42,#REF!,5,FALSE),""))</f>
        <v/>
      </c>
      <c r="I42" s="249" t="str">
        <f t="shared" si="4"/>
        <v/>
      </c>
      <c r="J42" s="336"/>
      <c r="K42" s="351"/>
      <c r="L42" s="245" t="s">
        <v>91</v>
      </c>
    </row>
    <row r="43" spans="1:12" s="89" customFormat="1" x14ac:dyDescent="0.2">
      <c r="A43" s="303"/>
      <c r="B43" s="274" t="str">
        <f>IF(ISNA(IF(A43&lt;&gt;"",VLOOKUP(A43,#REF!,2,FALSE),"")),IF(A43&lt;&gt;"",VLOOKUP(A43,#REF!,2,FALSE),""),IF(A43&lt;&gt;"",VLOOKUP(A43,#REF!,2,FALSE),""))</f>
        <v/>
      </c>
      <c r="C43" s="279"/>
      <c r="D43" s="250"/>
      <c r="E43" s="250"/>
      <c r="F43" s="250"/>
      <c r="G43" s="250"/>
      <c r="H43" s="251"/>
      <c r="I43" s="249" t="str">
        <f t="shared" si="4"/>
        <v/>
      </c>
      <c r="J43" s="334"/>
      <c r="K43" s="351"/>
      <c r="L43" s="245" t="s">
        <v>91</v>
      </c>
    </row>
    <row r="44" spans="1:12" s="89" customFormat="1" x14ac:dyDescent="0.2">
      <c r="A44" s="305"/>
      <c r="B44" s="10" t="s">
        <v>12</v>
      </c>
      <c r="C44" s="280">
        <v>1</v>
      </c>
      <c r="D44" s="252">
        <f>CEILING(F44*$G$4,5)</f>
        <v>0</v>
      </c>
      <c r="E44" s="252">
        <f>+C44*D44</f>
        <v>0</v>
      </c>
      <c r="F44" s="252">
        <f>SUM(G33:G42)*0.05</f>
        <v>0</v>
      </c>
      <c r="G44" s="252">
        <f>+C44*F44</f>
        <v>0</v>
      </c>
      <c r="H44" s="251"/>
      <c r="I44" s="249"/>
      <c r="J44" s="334"/>
      <c r="K44" s="351"/>
      <c r="L44" s="245" t="str">
        <f t="shared" si="9"/>
        <v/>
      </c>
    </row>
    <row r="45" spans="1:12" s="89" customFormat="1" x14ac:dyDescent="0.2">
      <c r="A45" s="305"/>
      <c r="B45" s="13" t="s">
        <v>13</v>
      </c>
      <c r="C45" s="281"/>
      <c r="D45" s="255"/>
      <c r="E45" s="255">
        <f>SUM(E33:E44)</f>
        <v>0</v>
      </c>
      <c r="F45" s="256"/>
      <c r="G45" s="257">
        <f>SUM(G33:G44)</f>
        <v>0</v>
      </c>
      <c r="H45" s="251"/>
      <c r="I45" s="249"/>
      <c r="J45" s="334"/>
      <c r="K45" s="351"/>
      <c r="L45" s="245" t="str">
        <f t="shared" si="9"/>
        <v/>
      </c>
    </row>
    <row r="46" spans="1:12" s="89" customFormat="1" x14ac:dyDescent="0.2">
      <c r="A46" s="305"/>
      <c r="B46" s="90"/>
      <c r="C46" s="279"/>
      <c r="D46" s="250"/>
      <c r="E46" s="250"/>
      <c r="F46" s="250"/>
      <c r="G46" s="250"/>
      <c r="H46" s="251"/>
      <c r="I46" s="249"/>
      <c r="J46" s="334"/>
      <c r="K46" s="351"/>
      <c r="L46" s="245"/>
    </row>
    <row r="47" spans="1:12" s="89" customFormat="1" x14ac:dyDescent="0.2">
      <c r="A47" s="306" t="s">
        <v>77</v>
      </c>
      <c r="B47" s="84" t="s">
        <v>78</v>
      </c>
      <c r="C47" s="282"/>
      <c r="D47" s="258"/>
      <c r="E47" s="258"/>
      <c r="F47" s="258"/>
      <c r="G47" s="258"/>
      <c r="H47" s="258"/>
      <c r="I47" s="258"/>
      <c r="J47" s="335"/>
      <c r="K47" s="351"/>
      <c r="L47" s="245"/>
    </row>
    <row r="48" spans="1:12" s="89" customFormat="1" x14ac:dyDescent="0.2">
      <c r="A48" s="305"/>
      <c r="B48" s="90"/>
      <c r="C48" s="279"/>
      <c r="D48" s="250"/>
      <c r="E48" s="250"/>
      <c r="F48" s="250"/>
      <c r="G48" s="250"/>
      <c r="H48" s="251"/>
      <c r="I48" s="249"/>
      <c r="J48" s="334"/>
      <c r="K48" s="351"/>
      <c r="L48" s="245"/>
    </row>
    <row r="49" spans="1:12" s="89" customFormat="1" x14ac:dyDescent="0.2">
      <c r="A49" s="302" t="s">
        <v>79</v>
      </c>
      <c r="B49" s="5" t="s">
        <v>80</v>
      </c>
      <c r="C49" s="283">
        <v>1</v>
      </c>
      <c r="D49" s="250"/>
      <c r="E49" s="250">
        <f>SUM(E62,E123)</f>
        <v>0</v>
      </c>
      <c r="F49" s="250"/>
      <c r="G49" s="250"/>
      <c r="H49" s="251"/>
      <c r="I49" s="249"/>
      <c r="J49" s="334"/>
      <c r="K49" s="351"/>
      <c r="L49" s="245" t="str">
        <f t="shared" si="9"/>
        <v>X</v>
      </c>
    </row>
    <row r="50" spans="1:12" s="89" customFormat="1" x14ac:dyDescent="0.2">
      <c r="A50" s="303"/>
      <c r="B50" s="274" t="str">
        <f>IF(ISNA(IF(A50&lt;&gt;"",VLOOKUP(A50,#REF!,2,FALSE),"")),IF(A50&lt;&gt;"",VLOOKUP(A50,#REF!,2,FALSE),""),IF(A50&lt;&gt;"",VLOOKUP(A50,#REF!,2,FALSE),""))</f>
        <v/>
      </c>
      <c r="C50" s="278"/>
      <c r="D50" s="247" t="str">
        <f>IF(ISERROR(CEILING(F50*$G$2,5)),"",(CEILING(F50*$G$2,5)))</f>
        <v/>
      </c>
      <c r="E50" s="248" t="str">
        <f>IF(ISERROR(C50*D50),"",C50*D50)</f>
        <v/>
      </c>
      <c r="F50" s="248" t="str">
        <f>IF(OR(H50=0,H50=""),I50,H50)</f>
        <v/>
      </c>
      <c r="G50" s="248" t="str">
        <f>IF(ISERROR(C50*F50),"",C50*F50)</f>
        <v/>
      </c>
      <c r="H50" s="249" t="str">
        <f>IF(ISNA(IF(A50&lt;&gt;"",VLOOKUP(A50,#REF!,5,FALSE),"")),IF(A50&lt;&gt;"",VLOOKUP(A50,#REF!,4,FALSE),""),IF(A50&lt;&gt;"",VLOOKUP(A50,#REF!,5,FALSE),""))</f>
        <v/>
      </c>
      <c r="I50" s="249" t="str">
        <f t="shared" si="4"/>
        <v/>
      </c>
      <c r="J50" s="336"/>
      <c r="K50" s="351"/>
      <c r="L50" s="245" t="s">
        <v>91</v>
      </c>
    </row>
    <row r="51" spans="1:12" s="89" customFormat="1" x14ac:dyDescent="0.2">
      <c r="A51" s="303"/>
      <c r="B51" s="274" t="str">
        <f>IF(ISNA(IF(A51&lt;&gt;"",VLOOKUP(A51,#REF!,2,FALSE),"")),IF(A51&lt;&gt;"",VLOOKUP(A51,#REF!,2,FALSE),""),IF(A51&lt;&gt;"",VLOOKUP(A51,#REF!,2,FALSE),""))</f>
        <v/>
      </c>
      <c r="C51" s="278"/>
      <c r="D51" s="247" t="str">
        <f t="shared" ref="D51:D59" si="14">IF(ISERROR(CEILING(F51*$G$2,5)),"",(CEILING(F51*$G$2,5)))</f>
        <v/>
      </c>
      <c r="E51" s="248" t="str">
        <f t="shared" ref="E51:E59" si="15">IF(ISERROR(C51*D51),"",C51*D51)</f>
        <v/>
      </c>
      <c r="F51" s="248" t="str">
        <f t="shared" ref="F51:F59" si="16">IF(OR(H51=0,H51=""),I51,H51)</f>
        <v/>
      </c>
      <c r="G51" s="248" t="str">
        <f t="shared" ref="G51:G59" si="17">IF(ISERROR(C51*F51),"",C51*F51)</f>
        <v/>
      </c>
      <c r="H51" s="249" t="str">
        <f>IF(ISNA(IF(A51&lt;&gt;"",VLOOKUP(A51,#REF!,5,FALSE),"")),IF(A51&lt;&gt;"",VLOOKUP(A51,#REF!,4,FALSE),""),IF(A51&lt;&gt;"",VLOOKUP(A51,#REF!,5,FALSE),""))</f>
        <v/>
      </c>
      <c r="I51" s="249" t="str">
        <f t="shared" si="4"/>
        <v/>
      </c>
      <c r="J51" s="336"/>
      <c r="K51" s="351"/>
      <c r="L51" s="245" t="s">
        <v>91</v>
      </c>
    </row>
    <row r="52" spans="1:12" s="89" customFormat="1" x14ac:dyDescent="0.2">
      <c r="A52" s="303"/>
      <c r="B52" s="274" t="str">
        <f>IF(ISNA(IF(A52&lt;&gt;"",VLOOKUP(A52,#REF!,2,FALSE),"")),IF(A52&lt;&gt;"",VLOOKUP(A52,#REF!,2,FALSE),""),IF(A52&lt;&gt;"",VLOOKUP(A52,#REF!,2,FALSE),""))</f>
        <v/>
      </c>
      <c r="C52" s="278"/>
      <c r="D52" s="247" t="str">
        <f t="shared" si="14"/>
        <v/>
      </c>
      <c r="E52" s="248" t="str">
        <f t="shared" si="15"/>
        <v/>
      </c>
      <c r="F52" s="248" t="str">
        <f t="shared" si="16"/>
        <v/>
      </c>
      <c r="G52" s="248" t="str">
        <f t="shared" si="17"/>
        <v/>
      </c>
      <c r="H52" s="249" t="str">
        <f>IF(ISNA(IF(A52&lt;&gt;"",VLOOKUP(A52,#REF!,5,FALSE),"")),IF(A52&lt;&gt;"",VLOOKUP(A52,#REF!,4,FALSE),""),IF(A52&lt;&gt;"",VLOOKUP(A52,#REF!,5,FALSE),""))</f>
        <v/>
      </c>
      <c r="I52" s="249" t="str">
        <f t="shared" si="4"/>
        <v/>
      </c>
      <c r="J52" s="336"/>
      <c r="K52" s="351"/>
      <c r="L52" s="245" t="s">
        <v>91</v>
      </c>
    </row>
    <row r="53" spans="1:12" s="89" customFormat="1" x14ac:dyDescent="0.2">
      <c r="A53" s="303"/>
      <c r="B53" s="274" t="str">
        <f>IF(ISNA(IF(A53&lt;&gt;"",VLOOKUP(A53,#REF!,2,FALSE),"")),IF(A53&lt;&gt;"",VLOOKUP(A53,#REF!,2,FALSE),""),IF(A53&lt;&gt;"",VLOOKUP(A53,#REF!,2,FALSE),""))</f>
        <v/>
      </c>
      <c r="C53" s="278"/>
      <c r="D53" s="247" t="str">
        <f t="shared" si="14"/>
        <v/>
      </c>
      <c r="E53" s="248" t="str">
        <f t="shared" si="15"/>
        <v/>
      </c>
      <c r="F53" s="248" t="str">
        <f t="shared" si="16"/>
        <v/>
      </c>
      <c r="G53" s="248" t="str">
        <f t="shared" si="17"/>
        <v/>
      </c>
      <c r="H53" s="249" t="str">
        <f>IF(ISNA(IF(A53&lt;&gt;"",VLOOKUP(A53,#REF!,5,FALSE),"")),IF(A53&lt;&gt;"",VLOOKUP(A53,#REF!,4,FALSE),""),IF(A53&lt;&gt;"",VLOOKUP(A53,#REF!,5,FALSE),""))</f>
        <v/>
      </c>
      <c r="I53" s="249" t="str">
        <f t="shared" si="4"/>
        <v/>
      </c>
      <c r="J53" s="336"/>
      <c r="K53" s="351"/>
      <c r="L53" s="245" t="s">
        <v>91</v>
      </c>
    </row>
    <row r="54" spans="1:12" s="89" customFormat="1" x14ac:dyDescent="0.2">
      <c r="A54" s="303"/>
      <c r="B54" s="274" t="str">
        <f>IF(ISNA(IF(A54&lt;&gt;"",VLOOKUP(A54,#REF!,2,FALSE),"")),IF(A54&lt;&gt;"",VLOOKUP(A54,#REF!,2,FALSE),""),IF(A54&lt;&gt;"",VLOOKUP(A54,#REF!,2,FALSE),""))</f>
        <v/>
      </c>
      <c r="C54" s="278"/>
      <c r="D54" s="247" t="str">
        <f t="shared" si="14"/>
        <v/>
      </c>
      <c r="E54" s="248" t="str">
        <f t="shared" si="15"/>
        <v/>
      </c>
      <c r="F54" s="248" t="str">
        <f t="shared" si="16"/>
        <v/>
      </c>
      <c r="G54" s="248" t="str">
        <f t="shared" si="17"/>
        <v/>
      </c>
      <c r="H54" s="249" t="str">
        <f>IF(ISNA(IF(A54&lt;&gt;"",VLOOKUP(A54,#REF!,5,FALSE),"")),IF(A54&lt;&gt;"",VLOOKUP(A54,#REF!,4,FALSE),""),IF(A54&lt;&gt;"",VLOOKUP(A54,#REF!,5,FALSE),""))</f>
        <v/>
      </c>
      <c r="I54" s="249" t="str">
        <f t="shared" si="4"/>
        <v/>
      </c>
      <c r="J54" s="336"/>
      <c r="K54" s="351"/>
      <c r="L54" s="245" t="s">
        <v>91</v>
      </c>
    </row>
    <row r="55" spans="1:12" s="89" customFormat="1" x14ac:dyDescent="0.2">
      <c r="A55" s="303"/>
      <c r="B55" s="274" t="str">
        <f>IF(ISNA(IF(A55&lt;&gt;"",VLOOKUP(A55,#REF!,2,FALSE),"")),IF(A55&lt;&gt;"",VLOOKUP(A55,#REF!,2,FALSE),""),IF(A55&lt;&gt;"",VLOOKUP(A55,#REF!,2,FALSE),""))</f>
        <v/>
      </c>
      <c r="C55" s="278"/>
      <c r="D55" s="247" t="str">
        <f t="shared" ref="D55:D58" si="18">IF(ISERROR(CEILING(F55*$G$2,5)),"",(CEILING(F55*$G$2,5)))</f>
        <v/>
      </c>
      <c r="E55" s="248" t="str">
        <f t="shared" ref="E55:E58" si="19">IF(ISERROR(C55*D55),"",C55*D55)</f>
        <v/>
      </c>
      <c r="F55" s="248" t="str">
        <f t="shared" ref="F55:F58" si="20">IF(OR(H55=0,H55=""),I55,H55)</f>
        <v/>
      </c>
      <c r="G55" s="248" t="str">
        <f t="shared" ref="G55:G58" si="21">IF(ISERROR(C55*F55),"",C55*F55)</f>
        <v/>
      </c>
      <c r="H55" s="249" t="str">
        <f>IF(ISNA(IF(A55&lt;&gt;"",VLOOKUP(A55,#REF!,5,FALSE),"")),IF(A55&lt;&gt;"",VLOOKUP(A55,#REF!,4,FALSE),""),IF(A55&lt;&gt;"",VLOOKUP(A55,#REF!,5,FALSE),""))</f>
        <v/>
      </c>
      <c r="I55" s="249" t="str">
        <f t="shared" si="4"/>
        <v/>
      </c>
      <c r="J55" s="336"/>
      <c r="K55" s="351"/>
      <c r="L55" s="245" t="s">
        <v>91</v>
      </c>
    </row>
    <row r="56" spans="1:12" s="89" customFormat="1" x14ac:dyDescent="0.2">
      <c r="A56" s="303"/>
      <c r="B56" s="274" t="str">
        <f>IF(ISNA(IF(A56&lt;&gt;"",VLOOKUP(A56,#REF!,2,FALSE),"")),IF(A56&lt;&gt;"",VLOOKUP(A56,#REF!,2,FALSE),""),IF(A56&lt;&gt;"",VLOOKUP(A56,#REF!,2,FALSE),""))</f>
        <v/>
      </c>
      <c r="C56" s="278"/>
      <c r="D56" s="247" t="str">
        <f t="shared" ref="D56" si="22">IF(ISERROR(CEILING(F56*$G$2,5)),"",(CEILING(F56*$G$2,5)))</f>
        <v/>
      </c>
      <c r="E56" s="248" t="str">
        <f t="shared" ref="E56" si="23">IF(ISERROR(C56*D56),"",C56*D56)</f>
        <v/>
      </c>
      <c r="F56" s="248" t="str">
        <f t="shared" ref="F56" si="24">IF(OR(H56=0,H56=""),I56,H56)</f>
        <v/>
      </c>
      <c r="G56" s="248" t="str">
        <f t="shared" ref="G56" si="25">IF(ISERROR(C56*F56),"",C56*F56)</f>
        <v/>
      </c>
      <c r="H56" s="249" t="str">
        <f>IF(ISNA(IF(A56&lt;&gt;"",VLOOKUP(A56,#REF!,5,FALSE),"")),IF(A56&lt;&gt;"",VLOOKUP(A56,#REF!,4,FALSE),""),IF(A56&lt;&gt;"",VLOOKUP(A56,#REF!,5,FALSE),""))</f>
        <v/>
      </c>
      <c r="I56" s="249" t="str">
        <f t="shared" si="4"/>
        <v/>
      </c>
      <c r="J56" s="336"/>
      <c r="K56" s="351"/>
      <c r="L56" s="245" t="s">
        <v>91</v>
      </c>
    </row>
    <row r="57" spans="1:12" s="89" customFormat="1" x14ac:dyDescent="0.2">
      <c r="A57" s="303"/>
      <c r="B57" s="274" t="str">
        <f>IF(ISNA(IF(A57&lt;&gt;"",VLOOKUP(A57,#REF!,2,FALSE),"")),IF(A57&lt;&gt;"",VLOOKUP(A57,#REF!,2,FALSE),""),IF(A57&lt;&gt;"",VLOOKUP(A57,#REF!,2,FALSE),""))</f>
        <v/>
      </c>
      <c r="C57" s="278"/>
      <c r="D57" s="247" t="str">
        <f t="shared" si="18"/>
        <v/>
      </c>
      <c r="E57" s="248" t="str">
        <f t="shared" si="19"/>
        <v/>
      </c>
      <c r="F57" s="248" t="str">
        <f t="shared" si="20"/>
        <v/>
      </c>
      <c r="G57" s="248" t="str">
        <f t="shared" si="21"/>
        <v/>
      </c>
      <c r="H57" s="249" t="str">
        <f>IF(ISNA(IF(A57&lt;&gt;"",VLOOKUP(A57,#REF!,5,FALSE),"")),IF(A57&lt;&gt;"",VLOOKUP(A57,#REF!,4,FALSE),""),IF(A57&lt;&gt;"",VLOOKUP(A57,#REF!,5,FALSE),""))</f>
        <v/>
      </c>
      <c r="I57" s="249" t="str">
        <f t="shared" si="4"/>
        <v/>
      </c>
      <c r="J57" s="336"/>
      <c r="K57" s="351"/>
      <c r="L57" s="245" t="s">
        <v>91</v>
      </c>
    </row>
    <row r="58" spans="1:12" s="89" customFormat="1" x14ac:dyDescent="0.2">
      <c r="A58" s="303"/>
      <c r="B58" s="274" t="str">
        <f>IF(ISNA(IF(A58&lt;&gt;"",VLOOKUP(A58,#REF!,2,FALSE),"")),IF(A58&lt;&gt;"",VLOOKUP(A58,#REF!,2,FALSE),""),IF(A58&lt;&gt;"",VLOOKUP(A58,#REF!,2,FALSE),""))</f>
        <v/>
      </c>
      <c r="C58" s="278"/>
      <c r="D58" s="247" t="str">
        <f t="shared" si="18"/>
        <v/>
      </c>
      <c r="E58" s="248" t="str">
        <f t="shared" si="19"/>
        <v/>
      </c>
      <c r="F58" s="248" t="str">
        <f t="shared" si="20"/>
        <v/>
      </c>
      <c r="G58" s="248" t="str">
        <f t="shared" si="21"/>
        <v/>
      </c>
      <c r="H58" s="249" t="str">
        <f>IF(ISNA(IF(A58&lt;&gt;"",VLOOKUP(A58,#REF!,5,FALSE),"")),IF(A58&lt;&gt;"",VLOOKUP(A58,#REF!,4,FALSE),""),IF(A58&lt;&gt;"",VLOOKUP(A58,#REF!,5,FALSE),""))</f>
        <v/>
      </c>
      <c r="I58" s="249" t="str">
        <f t="shared" si="4"/>
        <v/>
      </c>
      <c r="J58" s="336"/>
      <c r="K58" s="351"/>
      <c r="L58" s="245" t="s">
        <v>91</v>
      </c>
    </row>
    <row r="59" spans="1:12" s="89" customFormat="1" x14ac:dyDescent="0.2">
      <c r="A59" s="303"/>
      <c r="B59" s="274" t="str">
        <f>IF(ISNA(IF(A59&lt;&gt;"",VLOOKUP(A59,#REF!,2,FALSE),"")),IF(A59&lt;&gt;"",VLOOKUP(A59,#REF!,2,FALSE),""),IF(A59&lt;&gt;"",VLOOKUP(A59,#REF!,2,FALSE),""))</f>
        <v/>
      </c>
      <c r="C59" s="278"/>
      <c r="D59" s="247" t="str">
        <f t="shared" si="14"/>
        <v/>
      </c>
      <c r="E59" s="248" t="str">
        <f t="shared" si="15"/>
        <v/>
      </c>
      <c r="F59" s="248" t="str">
        <f t="shared" si="16"/>
        <v/>
      </c>
      <c r="G59" s="248" t="str">
        <f t="shared" si="17"/>
        <v/>
      </c>
      <c r="H59" s="249" t="str">
        <f>IF(ISNA(IF(A59&lt;&gt;"",VLOOKUP(A59,#REF!,5,FALSE),"")),IF(A59&lt;&gt;"",VLOOKUP(A59,#REF!,4,FALSE),""),IF(A59&lt;&gt;"",VLOOKUP(A59,#REF!,5,FALSE),""))</f>
        <v/>
      </c>
      <c r="I59" s="249" t="str">
        <f t="shared" si="4"/>
        <v/>
      </c>
      <c r="J59" s="336"/>
      <c r="K59" s="351"/>
      <c r="L59" s="245" t="s">
        <v>91</v>
      </c>
    </row>
    <row r="60" spans="1:12" s="89" customFormat="1" x14ac:dyDescent="0.2">
      <c r="A60" s="303"/>
      <c r="B60" s="274" t="str">
        <f>IF(ISNA(IF(A60&lt;&gt;"",VLOOKUP(A60,#REF!,2,FALSE),"")),IF(A60&lt;&gt;"",VLOOKUP(A60,#REF!,2,FALSE),""),IF(A60&lt;&gt;"",VLOOKUP(A60,#REF!,2,FALSE),""))</f>
        <v/>
      </c>
      <c r="C60" s="278"/>
      <c r="D60" s="247"/>
      <c r="E60" s="248"/>
      <c r="F60" s="248"/>
      <c r="G60" s="248"/>
      <c r="H60" s="249"/>
      <c r="I60" s="249" t="str">
        <f t="shared" si="4"/>
        <v/>
      </c>
      <c r="J60" s="337"/>
      <c r="K60" s="351"/>
      <c r="L60" s="245" t="s">
        <v>91</v>
      </c>
    </row>
    <row r="61" spans="1:12" s="89" customFormat="1" x14ac:dyDescent="0.2">
      <c r="A61" s="305"/>
      <c r="B61" s="10" t="s">
        <v>12</v>
      </c>
      <c r="C61" s="280">
        <v>1</v>
      </c>
      <c r="D61" s="252">
        <f>CEILING(F61*$G$4,5)</f>
        <v>0</v>
      </c>
      <c r="E61" s="252">
        <f>+C61*D61</f>
        <v>0</v>
      </c>
      <c r="F61" s="252">
        <f>SUM(G48:G59)*0.05</f>
        <v>0</v>
      </c>
      <c r="G61" s="252">
        <f>+C61*F61</f>
        <v>0</v>
      </c>
      <c r="H61" s="251"/>
      <c r="I61" s="249"/>
      <c r="J61" s="334"/>
      <c r="K61" s="351"/>
      <c r="L61" s="245"/>
    </row>
    <row r="62" spans="1:12" s="89" customFormat="1" x14ac:dyDescent="0.2">
      <c r="A62" s="305"/>
      <c r="B62" s="13" t="s">
        <v>13</v>
      </c>
      <c r="C62" s="281"/>
      <c r="D62" s="255"/>
      <c r="E62" s="255">
        <f>SUM(E50:E61)</f>
        <v>0</v>
      </c>
      <c r="F62" s="256"/>
      <c r="G62" s="257">
        <f>SUM(G48:G61)</f>
        <v>0</v>
      </c>
      <c r="H62" s="251"/>
      <c r="I62" s="249"/>
      <c r="J62" s="334"/>
      <c r="K62" s="351"/>
      <c r="L62" s="245"/>
    </row>
    <row r="63" spans="1:12" s="89" customFormat="1" x14ac:dyDescent="0.2">
      <c r="A63" s="305"/>
      <c r="B63" s="90"/>
      <c r="C63" s="279"/>
      <c r="D63" s="250"/>
      <c r="E63" s="250"/>
      <c r="F63" s="250"/>
      <c r="G63" s="250"/>
      <c r="H63" s="251"/>
      <c r="I63" s="249"/>
      <c r="J63" s="334"/>
      <c r="K63" s="351"/>
      <c r="L63" s="245"/>
    </row>
    <row r="64" spans="1:12" s="89" customFormat="1" x14ac:dyDescent="0.2">
      <c r="A64" s="306" t="s">
        <v>81</v>
      </c>
      <c r="B64" s="84" t="s">
        <v>83</v>
      </c>
      <c r="C64" s="282"/>
      <c r="D64" s="258"/>
      <c r="E64" s="258"/>
      <c r="F64" s="258"/>
      <c r="G64" s="258"/>
      <c r="H64" s="258"/>
      <c r="I64" s="258"/>
      <c r="J64" s="335"/>
      <c r="K64" s="351"/>
      <c r="L64" s="245"/>
    </row>
    <row r="65" spans="1:12" s="89" customFormat="1" x14ac:dyDescent="0.2">
      <c r="A65" s="305"/>
      <c r="B65" s="90"/>
      <c r="C65" s="279"/>
      <c r="D65" s="250"/>
      <c r="E65" s="250"/>
      <c r="F65" s="250"/>
      <c r="G65" s="250"/>
      <c r="H65" s="251"/>
      <c r="I65" s="249"/>
      <c r="J65" s="334"/>
      <c r="K65" s="351"/>
      <c r="L65" s="245"/>
    </row>
    <row r="66" spans="1:12" s="89" customFormat="1" x14ac:dyDescent="0.2">
      <c r="A66" s="302" t="s">
        <v>82</v>
      </c>
      <c r="B66" s="5" t="s">
        <v>84</v>
      </c>
      <c r="C66" s="283">
        <v>1</v>
      </c>
      <c r="D66" s="250"/>
      <c r="E66" s="353">
        <f>SUM(E79,E137)</f>
        <v>0</v>
      </c>
      <c r="F66" s="250"/>
      <c r="G66" s="250"/>
      <c r="H66" s="251"/>
      <c r="I66" s="249"/>
      <c r="J66" s="334"/>
      <c r="K66" s="351"/>
      <c r="L66" s="245" t="s">
        <v>91</v>
      </c>
    </row>
    <row r="67" spans="1:12" s="89" customFormat="1" x14ac:dyDescent="0.2">
      <c r="A67" s="307"/>
      <c r="B67" s="275" t="str">
        <f>IF(ISNA(IF(A67&lt;&gt;"",VLOOKUP(A67,#REF!,2,FALSE),"")),IF(A67&lt;&gt;"",VLOOKUP(A67,#REF!,2,FALSE),""),IF(A67&lt;&gt;"",VLOOKUP(A67,#REF!,2,FALSE),""))</f>
        <v/>
      </c>
      <c r="C67" s="278"/>
      <c r="D67" s="247" t="str">
        <f>IF(ISERROR(CEILING(F67*$G$2,5)),"",(CEILING(F67*$G$2,5)))</f>
        <v/>
      </c>
      <c r="E67" s="248" t="str">
        <f>IF(ISERROR(C67*D67),"",C67*D67)</f>
        <v/>
      </c>
      <c r="F67" s="248" t="str">
        <f>IF(OR(H67=0,H67=""),I67,H67)</f>
        <v/>
      </c>
      <c r="G67" s="248" t="str">
        <f>IF(ISERROR(C67*F67),"",C67*F67)</f>
        <v/>
      </c>
      <c r="H67" s="249" t="str">
        <f>IF(ISNA(IF(A67&lt;&gt;"",VLOOKUP(A67,#REF!,5,FALSE),"")),IF(A67&lt;&gt;"",VLOOKUP(A67,#REF!,4,FALSE),""),IF(A67&lt;&gt;"",VLOOKUP(A67,#REF!,5,FALSE),""))</f>
        <v/>
      </c>
      <c r="I67" s="249" t="str">
        <f t="shared" si="4"/>
        <v/>
      </c>
      <c r="J67" s="336"/>
      <c r="K67" s="351"/>
      <c r="L67" s="245" t="s">
        <v>91</v>
      </c>
    </row>
    <row r="68" spans="1:12" s="89" customFormat="1" x14ac:dyDescent="0.2">
      <c r="A68" s="307"/>
      <c r="B68" s="275" t="str">
        <f>IF(ISNA(IF(A68&lt;&gt;"",VLOOKUP(A68,#REF!,2,FALSE),"")),IF(A68&lt;&gt;"",VLOOKUP(A68,#REF!,2,FALSE),""),IF(A68&lt;&gt;"",VLOOKUP(A68,#REF!,2,FALSE),""))</f>
        <v/>
      </c>
      <c r="C68" s="278"/>
      <c r="D68" s="247" t="str">
        <f t="shared" ref="D68:D76" si="26">IF(ISERROR(CEILING(F68*$G$2,5)),"",(CEILING(F68*$G$2,5)))</f>
        <v/>
      </c>
      <c r="E68" s="248" t="str">
        <f t="shared" ref="E68:E76" si="27">IF(ISERROR(C68*D68),"",C68*D68)</f>
        <v/>
      </c>
      <c r="F68" s="248" t="str">
        <f t="shared" ref="F68:F76" si="28">IF(OR(H68=0,H68=""),I68,H68)</f>
        <v/>
      </c>
      <c r="G68" s="248" t="str">
        <f t="shared" ref="G68:G76" si="29">IF(ISERROR(C68*F68),"",C68*F68)</f>
        <v/>
      </c>
      <c r="H68" s="249" t="str">
        <f>IF(ISNA(IF(A68&lt;&gt;"",VLOOKUP(A68,#REF!,5,FALSE),"")),IF(A68&lt;&gt;"",VLOOKUP(A68,#REF!,4,FALSE),""),IF(A68&lt;&gt;"",VLOOKUP(A68,#REF!,5,FALSE),""))</f>
        <v/>
      </c>
      <c r="I68" s="249" t="str">
        <f t="shared" si="4"/>
        <v/>
      </c>
      <c r="J68" s="336"/>
      <c r="K68" s="351"/>
      <c r="L68" s="245" t="s">
        <v>91</v>
      </c>
    </row>
    <row r="69" spans="1:12" s="89" customFormat="1" x14ac:dyDescent="0.2">
      <c r="A69" s="307"/>
      <c r="B69" s="275" t="str">
        <f>IF(ISNA(IF(A69&lt;&gt;"",VLOOKUP(A69,#REF!,2,FALSE),"")),IF(A69&lt;&gt;"",VLOOKUP(A69,#REF!,2,FALSE),""),IF(A69&lt;&gt;"",VLOOKUP(A69,#REF!,2,FALSE),""))</f>
        <v/>
      </c>
      <c r="C69" s="278"/>
      <c r="D69" s="247" t="str">
        <f t="shared" si="26"/>
        <v/>
      </c>
      <c r="E69" s="248" t="str">
        <f t="shared" si="27"/>
        <v/>
      </c>
      <c r="F69" s="248" t="str">
        <f t="shared" si="28"/>
        <v/>
      </c>
      <c r="G69" s="248" t="str">
        <f t="shared" si="29"/>
        <v/>
      </c>
      <c r="H69" s="249" t="str">
        <f>IF(ISNA(IF(A69&lt;&gt;"",VLOOKUP(A69,#REF!,5,FALSE),"")),IF(A69&lt;&gt;"",VLOOKUP(A69,#REF!,4,FALSE),""),IF(A69&lt;&gt;"",VLOOKUP(A69,#REF!,5,FALSE),""))</f>
        <v/>
      </c>
      <c r="I69" s="249" t="str">
        <f t="shared" si="4"/>
        <v/>
      </c>
      <c r="J69" s="336"/>
      <c r="K69" s="351"/>
      <c r="L69" s="245" t="s">
        <v>91</v>
      </c>
    </row>
    <row r="70" spans="1:12" s="89" customFormat="1" x14ac:dyDescent="0.2">
      <c r="A70" s="307"/>
      <c r="B70" s="275" t="str">
        <f>IF(ISNA(IF(A70&lt;&gt;"",VLOOKUP(A70,#REF!,2,FALSE),"")),IF(A70&lt;&gt;"",VLOOKUP(A70,#REF!,2,FALSE),""),IF(A70&lt;&gt;"",VLOOKUP(A70,#REF!,2,FALSE),""))</f>
        <v/>
      </c>
      <c r="C70" s="278"/>
      <c r="D70" s="247" t="str">
        <f t="shared" si="26"/>
        <v/>
      </c>
      <c r="E70" s="248" t="str">
        <f t="shared" si="27"/>
        <v/>
      </c>
      <c r="F70" s="248" t="str">
        <f t="shared" si="28"/>
        <v/>
      </c>
      <c r="G70" s="248" t="str">
        <f t="shared" si="29"/>
        <v/>
      </c>
      <c r="H70" s="249" t="str">
        <f>IF(ISNA(IF(A70&lt;&gt;"",VLOOKUP(A70,#REF!,5,FALSE),"")),IF(A70&lt;&gt;"",VLOOKUP(A70,#REF!,4,FALSE),""),IF(A70&lt;&gt;"",VLOOKUP(A70,#REF!,5,FALSE),""))</f>
        <v/>
      </c>
      <c r="I70" s="249" t="str">
        <f t="shared" si="4"/>
        <v/>
      </c>
      <c r="J70" s="336"/>
      <c r="K70" s="351"/>
      <c r="L70" s="245" t="s">
        <v>91</v>
      </c>
    </row>
    <row r="71" spans="1:12" s="89" customFormat="1" x14ac:dyDescent="0.2">
      <c r="A71" s="307"/>
      <c r="B71" s="275" t="str">
        <f>IF(ISNA(IF(A71&lt;&gt;"",VLOOKUP(A71,#REF!,2,FALSE),"")),IF(A71&lt;&gt;"",VLOOKUP(A71,#REF!,2,FALSE),""),IF(A71&lt;&gt;"",VLOOKUP(A71,#REF!,2,FALSE),""))</f>
        <v/>
      </c>
      <c r="C71" s="278"/>
      <c r="D71" s="247" t="str">
        <f t="shared" si="26"/>
        <v/>
      </c>
      <c r="E71" s="248" t="str">
        <f t="shared" si="27"/>
        <v/>
      </c>
      <c r="F71" s="248" t="str">
        <f t="shared" si="28"/>
        <v/>
      </c>
      <c r="G71" s="248" t="str">
        <f t="shared" si="29"/>
        <v/>
      </c>
      <c r="H71" s="249" t="str">
        <f>IF(ISNA(IF(A71&lt;&gt;"",VLOOKUP(A71,#REF!,5,FALSE),"")),IF(A71&lt;&gt;"",VLOOKUP(A71,#REF!,4,FALSE),""),IF(A71&lt;&gt;"",VLOOKUP(A71,#REF!,5,FALSE),""))</f>
        <v/>
      </c>
      <c r="I71" s="249" t="str">
        <f t="shared" si="4"/>
        <v/>
      </c>
      <c r="J71" s="336"/>
      <c r="K71" s="351"/>
      <c r="L71" s="245" t="s">
        <v>91</v>
      </c>
    </row>
    <row r="72" spans="1:12" s="89" customFormat="1" x14ac:dyDescent="0.2">
      <c r="A72" s="307"/>
      <c r="B72" s="275" t="str">
        <f>IF(ISNA(IF(A72&lt;&gt;"",VLOOKUP(A72,#REF!,2,FALSE),"")),IF(A72&lt;&gt;"",VLOOKUP(A72,#REF!,2,FALSE),""),IF(A72&lt;&gt;"",VLOOKUP(A72,#REF!,2,FALSE),""))</f>
        <v/>
      </c>
      <c r="C72" s="278"/>
      <c r="D72" s="247" t="str">
        <f t="shared" si="26"/>
        <v/>
      </c>
      <c r="E72" s="248" t="str">
        <f t="shared" si="27"/>
        <v/>
      </c>
      <c r="F72" s="248" t="str">
        <f t="shared" si="28"/>
        <v/>
      </c>
      <c r="G72" s="248" t="str">
        <f t="shared" si="29"/>
        <v/>
      </c>
      <c r="H72" s="249" t="str">
        <f>IF(ISNA(IF(A72&lt;&gt;"",VLOOKUP(A72,#REF!,5,FALSE),"")),IF(A72&lt;&gt;"",VLOOKUP(A72,#REF!,4,FALSE),""),IF(A72&lt;&gt;"",VLOOKUP(A72,#REF!,5,FALSE),""))</f>
        <v/>
      </c>
      <c r="I72" s="249" t="str">
        <f t="shared" si="4"/>
        <v/>
      </c>
      <c r="J72" s="336"/>
      <c r="K72" s="351"/>
      <c r="L72" s="245" t="s">
        <v>91</v>
      </c>
    </row>
    <row r="73" spans="1:12" s="89" customFormat="1" x14ac:dyDescent="0.2">
      <c r="A73" s="307"/>
      <c r="B73" s="275" t="str">
        <f>IF(ISNA(IF(A73&lt;&gt;"",VLOOKUP(A73,#REF!,2,FALSE),"")),IF(A73&lt;&gt;"",VLOOKUP(A73,#REF!,2,FALSE),""),IF(A73&lt;&gt;"",VLOOKUP(A73,#REF!,2,FALSE),""))</f>
        <v/>
      </c>
      <c r="C73" s="278"/>
      <c r="D73" s="247" t="str">
        <f t="shared" si="26"/>
        <v/>
      </c>
      <c r="E73" s="248" t="str">
        <f t="shared" si="27"/>
        <v/>
      </c>
      <c r="F73" s="248" t="str">
        <f t="shared" si="28"/>
        <v/>
      </c>
      <c r="G73" s="248" t="str">
        <f t="shared" si="29"/>
        <v/>
      </c>
      <c r="H73" s="249" t="str">
        <f>IF(ISNA(IF(A73&lt;&gt;"",VLOOKUP(A73,#REF!,5,FALSE),"")),IF(A73&lt;&gt;"",VLOOKUP(A73,#REF!,4,FALSE),""),IF(A73&lt;&gt;"",VLOOKUP(A73,#REF!,5,FALSE),""))</f>
        <v/>
      </c>
      <c r="I73" s="249" t="str">
        <f t="shared" si="4"/>
        <v/>
      </c>
      <c r="J73" s="336"/>
      <c r="K73" s="351"/>
      <c r="L73" s="245" t="s">
        <v>91</v>
      </c>
    </row>
    <row r="74" spans="1:12" s="89" customFormat="1" x14ac:dyDescent="0.2">
      <c r="A74" s="307"/>
      <c r="B74" s="275" t="str">
        <f>IF(ISNA(IF(A74&lt;&gt;"",VLOOKUP(A74,#REF!,2,FALSE),"")),IF(A74&lt;&gt;"",VLOOKUP(A74,#REF!,2,FALSE),""),IF(A74&lt;&gt;"",VLOOKUP(A74,#REF!,2,FALSE),""))</f>
        <v/>
      </c>
      <c r="C74" s="278"/>
      <c r="D74" s="247" t="str">
        <f t="shared" si="26"/>
        <v/>
      </c>
      <c r="E74" s="248" t="str">
        <f t="shared" si="27"/>
        <v/>
      </c>
      <c r="F74" s="248" t="str">
        <f t="shared" si="28"/>
        <v/>
      </c>
      <c r="G74" s="248" t="str">
        <f t="shared" si="29"/>
        <v/>
      </c>
      <c r="H74" s="249" t="str">
        <f>IF(ISNA(IF(A74&lt;&gt;"",VLOOKUP(A74,#REF!,5,FALSE),"")),IF(A74&lt;&gt;"",VLOOKUP(A74,#REF!,4,FALSE),""),IF(A74&lt;&gt;"",VLOOKUP(A74,#REF!,5,FALSE),""))</f>
        <v/>
      </c>
      <c r="I74" s="249" t="str">
        <f t="shared" si="4"/>
        <v/>
      </c>
      <c r="J74" s="336"/>
      <c r="K74" s="351"/>
      <c r="L74" s="245" t="s">
        <v>91</v>
      </c>
    </row>
    <row r="75" spans="1:12" s="89" customFormat="1" x14ac:dyDescent="0.2">
      <c r="A75" s="307"/>
      <c r="B75" s="275" t="str">
        <f>IF(ISNA(IF(A75&lt;&gt;"",VLOOKUP(A75,#REF!,2,FALSE),"")),IF(A75&lt;&gt;"",VLOOKUP(A75,#REF!,2,FALSE),""),IF(A75&lt;&gt;"",VLOOKUP(A75,#REF!,2,FALSE),""))</f>
        <v/>
      </c>
      <c r="C75" s="278"/>
      <c r="D75" s="247" t="str">
        <f t="shared" si="26"/>
        <v/>
      </c>
      <c r="E75" s="248" t="str">
        <f t="shared" si="27"/>
        <v/>
      </c>
      <c r="F75" s="248" t="str">
        <f t="shared" si="28"/>
        <v/>
      </c>
      <c r="G75" s="248" t="str">
        <f t="shared" si="29"/>
        <v/>
      </c>
      <c r="H75" s="249" t="str">
        <f>IF(ISNA(IF(A75&lt;&gt;"",VLOOKUP(A75,#REF!,5,FALSE),"")),IF(A75&lt;&gt;"",VLOOKUP(A75,#REF!,4,FALSE),""),IF(A75&lt;&gt;"",VLOOKUP(A75,#REF!,5,FALSE),""))</f>
        <v/>
      </c>
      <c r="I75" s="249" t="str">
        <f t="shared" si="4"/>
        <v/>
      </c>
      <c r="J75" s="336"/>
      <c r="K75" s="351"/>
      <c r="L75" s="245" t="s">
        <v>91</v>
      </c>
    </row>
    <row r="76" spans="1:12" s="12" customFormat="1" x14ac:dyDescent="0.2">
      <c r="A76" s="307"/>
      <c r="B76" s="275" t="str">
        <f>IF(ISNA(IF(A76&lt;&gt;"",VLOOKUP(A76,#REF!,2,FALSE),"")),IF(A76&lt;&gt;"",VLOOKUP(A76,#REF!,2,FALSE),""),IF(A76&lt;&gt;"",VLOOKUP(A76,#REF!,2,FALSE),""))</f>
        <v/>
      </c>
      <c r="C76" s="278"/>
      <c r="D76" s="247" t="str">
        <f t="shared" si="26"/>
        <v/>
      </c>
      <c r="E76" s="248" t="str">
        <f t="shared" si="27"/>
        <v/>
      </c>
      <c r="F76" s="248" t="str">
        <f t="shared" si="28"/>
        <v/>
      </c>
      <c r="G76" s="248" t="str">
        <f t="shared" si="29"/>
        <v/>
      </c>
      <c r="H76" s="249" t="str">
        <f>IF(ISNA(IF(A76&lt;&gt;"",VLOOKUP(A76,#REF!,5,FALSE),"")),IF(A76&lt;&gt;"",VLOOKUP(A76,#REF!,4,FALSE),""),IF(A76&lt;&gt;"",VLOOKUP(A76,#REF!,5,FALSE),""))</f>
        <v/>
      </c>
      <c r="I76" s="249" t="str">
        <f t="shared" si="4"/>
        <v/>
      </c>
      <c r="J76" s="336"/>
      <c r="K76" s="351"/>
      <c r="L76" s="245" t="s">
        <v>91</v>
      </c>
    </row>
    <row r="77" spans="1:12" s="12" customFormat="1" x14ac:dyDescent="0.2">
      <c r="A77" s="307"/>
      <c r="B77" s="275" t="str">
        <f>IF(ISNA(IF(A77&lt;&gt;"",VLOOKUP(A77,#REF!,2,FALSE),"")),IF(A77&lt;&gt;"",VLOOKUP(A77,#REF!,2,FALSE),""),IF(A77&lt;&gt;"",VLOOKUP(A77,#REF!,2,FALSE),""))</f>
        <v/>
      </c>
      <c r="C77" s="278"/>
      <c r="D77" s="247"/>
      <c r="E77" s="248"/>
      <c r="F77" s="248"/>
      <c r="G77" s="248"/>
      <c r="H77" s="249"/>
      <c r="I77" s="249" t="str">
        <f t="shared" si="4"/>
        <v/>
      </c>
      <c r="J77" s="337"/>
      <c r="K77" s="351"/>
      <c r="L77" s="245" t="s">
        <v>91</v>
      </c>
    </row>
    <row r="78" spans="1:12" s="12" customFormat="1" x14ac:dyDescent="0.2">
      <c r="A78" s="308"/>
      <c r="B78" s="10" t="s">
        <v>12</v>
      </c>
      <c r="C78" s="280">
        <v>1</v>
      </c>
      <c r="D78" s="252">
        <f>CEILING(F78*$G$4,5)</f>
        <v>0</v>
      </c>
      <c r="E78" s="252">
        <f>+C78*D78</f>
        <v>0</v>
      </c>
      <c r="F78" s="252">
        <f>SUM(G67:G76)*0.05</f>
        <v>0</v>
      </c>
      <c r="G78" s="252">
        <f>+C78*F78</f>
        <v>0</v>
      </c>
      <c r="H78" s="253"/>
      <c r="I78" s="249"/>
      <c r="J78" s="338"/>
      <c r="K78" s="351"/>
      <c r="L78" s="245"/>
    </row>
    <row r="79" spans="1:12" s="12" customFormat="1" x14ac:dyDescent="0.2">
      <c r="A79" s="308"/>
      <c r="B79" s="13" t="s">
        <v>13</v>
      </c>
      <c r="C79" s="281"/>
      <c r="D79" s="255"/>
      <c r="E79" s="255">
        <f>SUM(E67:E78)</f>
        <v>0</v>
      </c>
      <c r="F79" s="256"/>
      <c r="G79" s="257">
        <f>SUM(G67:G78)</f>
        <v>0</v>
      </c>
      <c r="H79" s="253"/>
      <c r="I79" s="249"/>
      <c r="J79" s="338"/>
      <c r="K79" s="351"/>
      <c r="L79" s="245"/>
    </row>
    <row r="80" spans="1:12" s="12" customFormat="1" x14ac:dyDescent="0.2">
      <c r="A80" s="308"/>
      <c r="B80" s="13"/>
      <c r="C80" s="281"/>
      <c r="D80" s="255"/>
      <c r="E80" s="255"/>
      <c r="F80" s="256"/>
      <c r="G80" s="257"/>
      <c r="H80" s="253"/>
      <c r="I80" s="249"/>
      <c r="J80" s="338"/>
      <c r="K80" s="351"/>
      <c r="L80" s="245"/>
    </row>
    <row r="81" spans="1:12" s="12" customFormat="1" x14ac:dyDescent="0.2">
      <c r="A81" s="309"/>
      <c r="B81" s="201" t="s">
        <v>87</v>
      </c>
      <c r="C81" s="284"/>
      <c r="D81" s="259"/>
      <c r="E81" s="259"/>
      <c r="F81" s="260"/>
      <c r="G81" s="261"/>
      <c r="H81" s="262"/>
      <c r="I81" s="262"/>
      <c r="J81" s="339"/>
      <c r="K81" s="351"/>
      <c r="L81" s="245" t="s">
        <v>91</v>
      </c>
    </row>
    <row r="82" spans="1:12" s="236" customFormat="1" x14ac:dyDescent="0.2">
      <c r="A82" s="310"/>
      <c r="B82" s="235"/>
      <c r="C82" s="281"/>
      <c r="D82" s="255"/>
      <c r="E82" s="255"/>
      <c r="F82" s="263"/>
      <c r="G82" s="257"/>
      <c r="H82" s="264"/>
      <c r="I82" s="249"/>
      <c r="J82" s="340"/>
      <c r="K82" s="351"/>
      <c r="L82" s="245"/>
    </row>
    <row r="83" spans="1:12" s="12" customFormat="1" x14ac:dyDescent="0.2">
      <c r="A83" s="311" t="s">
        <v>53</v>
      </c>
      <c r="B83" s="141" t="s">
        <v>88</v>
      </c>
      <c r="C83" s="285">
        <v>1</v>
      </c>
      <c r="D83" s="255"/>
      <c r="E83" s="255"/>
      <c r="F83" s="265"/>
      <c r="G83" s="266"/>
      <c r="H83" s="253"/>
      <c r="I83" s="249"/>
      <c r="J83" s="338"/>
      <c r="K83" s="351"/>
      <c r="L83" s="245" t="s">
        <v>91</v>
      </c>
    </row>
    <row r="84" spans="1:12" s="12" customFormat="1" x14ac:dyDescent="0.2">
      <c r="A84" s="312"/>
      <c r="B84" s="276" t="str">
        <f>IF(ISNA(IF(A84&lt;&gt;"",VLOOKUP(A84,#REF!,2,FALSE),"")),IF(A84&lt;&gt;"",VLOOKUP(A84,#REF!,2,FALSE),""),IF(A84&lt;&gt;"",VLOOKUP(A84,#REF!,2,FALSE),""))</f>
        <v/>
      </c>
      <c r="C84" s="286"/>
      <c r="D84" s="247" t="str">
        <f>IF(ISERROR(CEILING(F84*$G$2,5)),"",(CEILING(F84*$G$2,5)))</f>
        <v/>
      </c>
      <c r="E84" s="248" t="str">
        <f>IF(ISERROR(C84*D84),"",C84*D84)</f>
        <v/>
      </c>
      <c r="F84" s="267" t="str">
        <f>IF(OR(H84=0,H84=""),I84,H84)</f>
        <v/>
      </c>
      <c r="G84" s="248" t="str">
        <f>IF(ISERROR(C84*F84),"",C84*F84)</f>
        <v/>
      </c>
      <c r="H84" s="253" t="str">
        <f>IF(ISNA(IF(A84&lt;&gt;"",VLOOKUP(A84,#REF!,5,FALSE),"")),IF(A84&lt;&gt;"",VLOOKUP(A84,#REF!,4,FALSE),""),IF(A84&lt;&gt;"",VLOOKUP(A84,#REF!,5,FALSE),""))</f>
        <v/>
      </c>
      <c r="I84" s="249" t="str">
        <f t="shared" ref="I84:I85" si="30">IF(H84=0,IF(K84="€",J84*$I$3,IF(K84="$",J84*$I$2,"")),"")</f>
        <v/>
      </c>
      <c r="J84" s="341"/>
      <c r="K84" s="351"/>
      <c r="L84" s="245" t="s">
        <v>91</v>
      </c>
    </row>
    <row r="85" spans="1:12" s="12" customFormat="1" x14ac:dyDescent="0.2">
      <c r="A85" s="313"/>
      <c r="B85" s="276" t="str">
        <f>IF(ISNA(IF(A85&lt;&gt;"",VLOOKUP(A85,#REF!,2,FALSE),"")),IF(A85&lt;&gt;"",VLOOKUP(A85,#REF!,2,FALSE),""),IF(A85&lt;&gt;"",VLOOKUP(A85,#REF!,2,FALSE),""))</f>
        <v/>
      </c>
      <c r="C85" s="286"/>
      <c r="D85" s="247" t="str">
        <f t="shared" ref="D85:D88" si="31">IF(ISERROR(CEILING(F85*$G$2,5)),"",(CEILING(F85*$G$2,5)))</f>
        <v/>
      </c>
      <c r="E85" s="248" t="str">
        <f t="shared" ref="E85:E88" si="32">IF(ISERROR(C85*D85),"",C85*D85)</f>
        <v/>
      </c>
      <c r="F85" s="267" t="str">
        <f t="shared" ref="F85:F88" si="33">IF(OR(H85=0,H85=""),I85,H85)</f>
        <v/>
      </c>
      <c r="G85" s="248" t="str">
        <f t="shared" ref="G85:G88" si="34">IF(ISERROR(C85*F85),"",C85*F85)</f>
        <v/>
      </c>
      <c r="H85" s="253" t="str">
        <f>IF(ISNA(IF(A85&lt;&gt;"",VLOOKUP(A85,#REF!,5,FALSE),"")),IF(A85&lt;&gt;"",VLOOKUP(A85,#REF!,4,FALSE),""),IF(A85&lt;&gt;"",VLOOKUP(A85,#REF!,5,FALSE),""))</f>
        <v/>
      </c>
      <c r="I85" s="249" t="str">
        <f t="shared" si="30"/>
        <v/>
      </c>
      <c r="J85" s="341"/>
      <c r="K85" s="351"/>
      <c r="L85" s="245" t="s">
        <v>91</v>
      </c>
    </row>
    <row r="86" spans="1:12" s="12" customFormat="1" x14ac:dyDescent="0.2">
      <c r="A86" s="313"/>
      <c r="B86" s="276" t="str">
        <f>IF(ISNA(IF(A86&lt;&gt;"",VLOOKUP(A86,#REF!,2,FALSE),"")),IF(A86&lt;&gt;"",VLOOKUP(A86,#REF!,2,FALSE),""),IF(A86&lt;&gt;"",VLOOKUP(A86,#REF!,2,FALSE),""))</f>
        <v/>
      </c>
      <c r="C86" s="286"/>
      <c r="D86" s="247" t="str">
        <f t="shared" si="31"/>
        <v/>
      </c>
      <c r="E86" s="248" t="str">
        <f t="shared" si="32"/>
        <v/>
      </c>
      <c r="F86" s="267" t="str">
        <f t="shared" si="33"/>
        <v/>
      </c>
      <c r="G86" s="248" t="str">
        <f t="shared" si="34"/>
        <v/>
      </c>
      <c r="H86" s="253" t="str">
        <f>IF(ISNA(IF(A86&lt;&gt;"",VLOOKUP(A86,#REF!,5,FALSE),"")),IF(A86&lt;&gt;"",VLOOKUP(A86,#REF!,4,FALSE),""),IF(A86&lt;&gt;"",VLOOKUP(A86,#REF!,5,FALSE),""))</f>
        <v/>
      </c>
      <c r="I86" s="249" t="str">
        <f t="shared" ref="I86:I94" si="35">IF(H86=0,IF(K86="€",J86*$I$3,IF(K86="$",J86*$I$2,"")),"")</f>
        <v/>
      </c>
      <c r="J86" s="341"/>
      <c r="K86" s="351"/>
      <c r="L86" s="245" t="s">
        <v>91</v>
      </c>
    </row>
    <row r="87" spans="1:12" s="12" customFormat="1" x14ac:dyDescent="0.2">
      <c r="A87" s="313"/>
      <c r="B87" s="276" t="str">
        <f>IF(ISNA(IF(A87&lt;&gt;"",VLOOKUP(A87,#REF!,2,FALSE),"")),IF(A87&lt;&gt;"",VLOOKUP(A87,#REF!,2,FALSE),""),IF(A87&lt;&gt;"",VLOOKUP(A87,#REF!,2,FALSE),""))</f>
        <v/>
      </c>
      <c r="C87" s="286"/>
      <c r="D87" s="247" t="str">
        <f t="shared" si="31"/>
        <v/>
      </c>
      <c r="E87" s="248" t="str">
        <f t="shared" si="32"/>
        <v/>
      </c>
      <c r="F87" s="267" t="str">
        <f t="shared" si="33"/>
        <v/>
      </c>
      <c r="G87" s="248" t="str">
        <f t="shared" si="34"/>
        <v/>
      </c>
      <c r="H87" s="253" t="str">
        <f>IF(ISNA(IF(A87&lt;&gt;"",VLOOKUP(A87,#REF!,5,FALSE),"")),IF(A87&lt;&gt;"",VLOOKUP(A87,#REF!,4,FALSE),""),IF(A87&lt;&gt;"",VLOOKUP(A87,#REF!,5,FALSE),""))</f>
        <v/>
      </c>
      <c r="I87" s="249" t="str">
        <f t="shared" si="35"/>
        <v/>
      </c>
      <c r="J87" s="341"/>
      <c r="K87" s="351"/>
      <c r="L87" s="245" t="s">
        <v>91</v>
      </c>
    </row>
    <row r="88" spans="1:12" s="12" customFormat="1" x14ac:dyDescent="0.2">
      <c r="A88" s="312"/>
      <c r="B88" s="276" t="str">
        <f>IF(ISNA(IF(A88&lt;&gt;"",VLOOKUP(A88,#REF!,2,FALSE),"")),IF(A88&lt;&gt;"",VLOOKUP(A88,#REF!,2,FALSE),""),IF(A88&lt;&gt;"",VLOOKUP(A88,#REF!,2,FALSE),""))</f>
        <v/>
      </c>
      <c r="C88" s="286"/>
      <c r="D88" s="247" t="str">
        <f t="shared" si="31"/>
        <v/>
      </c>
      <c r="E88" s="248" t="str">
        <f t="shared" si="32"/>
        <v/>
      </c>
      <c r="F88" s="267" t="str">
        <f t="shared" si="33"/>
        <v/>
      </c>
      <c r="G88" s="248" t="str">
        <f t="shared" si="34"/>
        <v/>
      </c>
      <c r="H88" s="253" t="str">
        <f>IF(ISNA(IF(A88&lt;&gt;"",VLOOKUP(A88,#REF!,5,FALSE),"")),IF(A88&lt;&gt;"",VLOOKUP(A88,#REF!,4,FALSE),""),IF(A88&lt;&gt;"",VLOOKUP(A88,#REF!,5,FALSE),""))</f>
        <v/>
      </c>
      <c r="I88" s="249" t="str">
        <f t="shared" si="35"/>
        <v/>
      </c>
      <c r="J88" s="341"/>
      <c r="K88" s="351"/>
      <c r="L88" s="245" t="s">
        <v>91</v>
      </c>
    </row>
    <row r="89" spans="1:12" s="12" customFormat="1" x14ac:dyDescent="0.2">
      <c r="A89" s="312"/>
      <c r="B89" s="276" t="str">
        <f>IF(ISNA(IF(A89&lt;&gt;"",VLOOKUP(A89,#REF!,2,FALSE),"")),IF(A89&lt;&gt;"",VLOOKUP(A89,#REF!,2,FALSE),""),IF(A89&lt;&gt;"",VLOOKUP(A89,#REF!,2,FALSE),""))</f>
        <v/>
      </c>
      <c r="C89" s="286"/>
      <c r="D89" s="247" t="str">
        <f>IF(ISERROR(CEILING(F89*$G$2,5)),"",(CEILING(F89*$G$2,5)))</f>
        <v/>
      </c>
      <c r="E89" s="248" t="str">
        <f>IF(ISERROR(C89*D89),"",C89*D89)</f>
        <v/>
      </c>
      <c r="F89" s="267" t="str">
        <f>IF(OR(H89=0,H89=""),I89,H89)</f>
        <v/>
      </c>
      <c r="G89" s="248" t="str">
        <f>IF(ISERROR(C89*F89),"",C89*F89)</f>
        <v/>
      </c>
      <c r="H89" s="253" t="str">
        <f>IF(ISNA(IF(A89&lt;&gt;"",VLOOKUP(A89,#REF!,5,FALSE),"")),IF(A89&lt;&gt;"",VLOOKUP(A89,#REF!,4,FALSE),""),IF(A89&lt;&gt;"",VLOOKUP(A89,#REF!,5,FALSE),""))</f>
        <v/>
      </c>
      <c r="I89" s="249" t="str">
        <f t="shared" ref="I89:I93" si="36">IF(H89=0,IF(K89="€",J89*$I$3,IF(K89="$",J89*$I$2,"")),"")</f>
        <v/>
      </c>
      <c r="J89" s="341"/>
      <c r="K89" s="351"/>
      <c r="L89" s="245" t="s">
        <v>91</v>
      </c>
    </row>
    <row r="90" spans="1:12" s="12" customFormat="1" x14ac:dyDescent="0.2">
      <c r="A90" s="313"/>
      <c r="B90" s="276" t="str">
        <f>IF(ISNA(IF(A90&lt;&gt;"",VLOOKUP(A90,#REF!,2,FALSE),"")),IF(A90&lt;&gt;"",VLOOKUP(A90,#REF!,2,FALSE),""),IF(A90&lt;&gt;"",VLOOKUP(A90,#REF!,2,FALSE),""))</f>
        <v/>
      </c>
      <c r="C90" s="286"/>
      <c r="D90" s="247" t="str">
        <f t="shared" ref="D90:D93" si="37">IF(ISERROR(CEILING(F90*$G$2,5)),"",(CEILING(F90*$G$2,5)))</f>
        <v/>
      </c>
      <c r="E90" s="248" t="str">
        <f t="shared" ref="E90:E93" si="38">IF(ISERROR(C90*D90),"",C90*D90)</f>
        <v/>
      </c>
      <c r="F90" s="267" t="str">
        <f t="shared" ref="F90:F93" si="39">IF(OR(H90=0,H90=""),I90,H90)</f>
        <v/>
      </c>
      <c r="G90" s="248" t="str">
        <f t="shared" ref="G90:G93" si="40">IF(ISERROR(C90*F90),"",C90*F90)</f>
        <v/>
      </c>
      <c r="H90" s="253" t="str">
        <f>IF(ISNA(IF(A90&lt;&gt;"",VLOOKUP(A90,#REF!,5,FALSE),"")),IF(A90&lt;&gt;"",VLOOKUP(A90,#REF!,4,FALSE),""),IF(A90&lt;&gt;"",VLOOKUP(A90,#REF!,5,FALSE),""))</f>
        <v/>
      </c>
      <c r="I90" s="249" t="str">
        <f t="shared" si="36"/>
        <v/>
      </c>
      <c r="J90" s="341"/>
      <c r="K90" s="351"/>
      <c r="L90" s="245" t="s">
        <v>91</v>
      </c>
    </row>
    <row r="91" spans="1:12" s="12" customFormat="1" x14ac:dyDescent="0.2">
      <c r="A91" s="313"/>
      <c r="B91" s="276" t="str">
        <f>IF(ISNA(IF(A91&lt;&gt;"",VLOOKUP(A91,#REF!,2,FALSE),"")),IF(A91&lt;&gt;"",VLOOKUP(A91,#REF!,2,FALSE),""),IF(A91&lt;&gt;"",VLOOKUP(A91,#REF!,2,FALSE),""))</f>
        <v/>
      </c>
      <c r="C91" s="286"/>
      <c r="D91" s="247" t="str">
        <f t="shared" si="37"/>
        <v/>
      </c>
      <c r="E91" s="248" t="str">
        <f t="shared" si="38"/>
        <v/>
      </c>
      <c r="F91" s="267" t="str">
        <f t="shared" si="39"/>
        <v/>
      </c>
      <c r="G91" s="248" t="str">
        <f t="shared" si="40"/>
        <v/>
      </c>
      <c r="H91" s="253" t="str">
        <f>IF(ISNA(IF(A91&lt;&gt;"",VLOOKUP(A91,#REF!,5,FALSE),"")),IF(A91&lt;&gt;"",VLOOKUP(A91,#REF!,4,FALSE),""),IF(A91&lt;&gt;"",VLOOKUP(A91,#REF!,5,FALSE),""))</f>
        <v/>
      </c>
      <c r="I91" s="249" t="str">
        <f t="shared" si="36"/>
        <v/>
      </c>
      <c r="J91" s="341"/>
      <c r="K91" s="351"/>
      <c r="L91" s="245" t="s">
        <v>91</v>
      </c>
    </row>
    <row r="92" spans="1:12" s="12" customFormat="1" x14ac:dyDescent="0.2">
      <c r="A92" s="313"/>
      <c r="B92" s="276" t="str">
        <f>IF(ISNA(IF(A92&lt;&gt;"",VLOOKUP(A92,#REF!,2,FALSE),"")),IF(A92&lt;&gt;"",VLOOKUP(A92,#REF!,2,FALSE),""),IF(A92&lt;&gt;"",VLOOKUP(A92,#REF!,2,FALSE),""))</f>
        <v/>
      </c>
      <c r="C92" s="286"/>
      <c r="D92" s="247" t="str">
        <f t="shared" si="37"/>
        <v/>
      </c>
      <c r="E92" s="248" t="str">
        <f t="shared" si="38"/>
        <v/>
      </c>
      <c r="F92" s="267" t="str">
        <f t="shared" si="39"/>
        <v/>
      </c>
      <c r="G92" s="248" t="str">
        <f t="shared" si="40"/>
        <v/>
      </c>
      <c r="H92" s="253" t="str">
        <f>IF(ISNA(IF(A92&lt;&gt;"",VLOOKUP(A92,#REF!,5,FALSE),"")),IF(A92&lt;&gt;"",VLOOKUP(A92,#REF!,4,FALSE),""),IF(A92&lt;&gt;"",VLOOKUP(A92,#REF!,5,FALSE),""))</f>
        <v/>
      </c>
      <c r="I92" s="249" t="str">
        <f t="shared" si="36"/>
        <v/>
      </c>
      <c r="J92" s="341"/>
      <c r="K92" s="351"/>
      <c r="L92" s="245" t="s">
        <v>91</v>
      </c>
    </row>
    <row r="93" spans="1:12" s="12" customFormat="1" x14ac:dyDescent="0.2">
      <c r="A93" s="312"/>
      <c r="B93" s="276" t="str">
        <f>IF(ISNA(IF(A93&lt;&gt;"",VLOOKUP(A93,#REF!,2,FALSE),"")),IF(A93&lt;&gt;"",VLOOKUP(A93,#REF!,2,FALSE),""),IF(A93&lt;&gt;"",VLOOKUP(A93,#REF!,2,FALSE),""))</f>
        <v/>
      </c>
      <c r="C93" s="286"/>
      <c r="D93" s="247" t="str">
        <f t="shared" si="37"/>
        <v/>
      </c>
      <c r="E93" s="248" t="str">
        <f t="shared" si="38"/>
        <v/>
      </c>
      <c r="F93" s="267" t="str">
        <f t="shared" si="39"/>
        <v/>
      </c>
      <c r="G93" s="248" t="str">
        <f t="shared" si="40"/>
        <v/>
      </c>
      <c r="H93" s="253" t="str">
        <f>IF(ISNA(IF(A93&lt;&gt;"",VLOOKUP(A93,#REF!,5,FALSE),"")),IF(A93&lt;&gt;"",VLOOKUP(A93,#REF!,4,FALSE),""),IF(A93&lt;&gt;"",VLOOKUP(A93,#REF!,5,FALSE),""))</f>
        <v/>
      </c>
      <c r="I93" s="249" t="str">
        <f t="shared" si="36"/>
        <v/>
      </c>
      <c r="J93" s="341"/>
      <c r="K93" s="351"/>
      <c r="L93" s="245" t="s">
        <v>91</v>
      </c>
    </row>
    <row r="94" spans="1:12" s="12" customFormat="1" x14ac:dyDescent="0.2">
      <c r="A94" s="312"/>
      <c r="B94" s="276" t="str">
        <f>IF(ISNA(IF(A94&lt;&gt;"",VLOOKUP(A94,#REF!,2,FALSE),"")),IF(A94&lt;&gt;"",VLOOKUP(A94,#REF!,2,FALSE),""),IF(A94&lt;&gt;"",VLOOKUP(A94,#REF!,2,FALSE),""))</f>
        <v/>
      </c>
      <c r="C94" s="286"/>
      <c r="D94" s="250"/>
      <c r="E94" s="250"/>
      <c r="F94" s="268"/>
      <c r="G94" s="250"/>
      <c r="H94" s="269"/>
      <c r="I94" s="249" t="str">
        <f t="shared" si="35"/>
        <v/>
      </c>
      <c r="J94" s="338"/>
      <c r="K94" s="351"/>
      <c r="L94" s="245" t="s">
        <v>91</v>
      </c>
    </row>
    <row r="95" spans="1:12" s="12" customFormat="1" x14ac:dyDescent="0.2">
      <c r="A95" s="312"/>
      <c r="B95" s="13" t="s">
        <v>13</v>
      </c>
      <c r="C95" s="281"/>
      <c r="D95" s="255"/>
      <c r="E95" s="255">
        <f>SUM(E83:E94)</f>
        <v>0</v>
      </c>
      <c r="F95" s="256"/>
      <c r="G95" s="257">
        <f>SUM(G83:G94)</f>
        <v>0</v>
      </c>
      <c r="H95" s="253"/>
      <c r="I95" s="254"/>
      <c r="J95" s="338"/>
      <c r="K95" s="351"/>
      <c r="L95" s="245"/>
    </row>
    <row r="96" spans="1:12" s="12" customFormat="1" x14ac:dyDescent="0.2">
      <c r="A96" s="312"/>
      <c r="B96" s="142"/>
      <c r="C96" s="286"/>
      <c r="D96" s="250"/>
      <c r="E96" s="250"/>
      <c r="F96" s="268"/>
      <c r="G96" s="250"/>
      <c r="H96" s="269"/>
      <c r="I96" s="254"/>
      <c r="J96" s="338"/>
      <c r="K96" s="351"/>
      <c r="L96" s="245"/>
    </row>
    <row r="97" spans="1:12" s="12" customFormat="1" x14ac:dyDescent="0.2">
      <c r="A97" s="311" t="s">
        <v>68</v>
      </c>
      <c r="B97" s="141" t="s">
        <v>70</v>
      </c>
      <c r="C97" s="285">
        <v>1</v>
      </c>
      <c r="D97" s="250"/>
      <c r="E97" s="250"/>
      <c r="F97" s="268"/>
      <c r="G97" s="250"/>
      <c r="H97" s="253"/>
      <c r="I97" s="254"/>
      <c r="J97" s="338"/>
      <c r="K97" s="351"/>
      <c r="L97" s="245" t="s">
        <v>91</v>
      </c>
    </row>
    <row r="98" spans="1:12" s="12" customFormat="1" x14ac:dyDescent="0.2">
      <c r="A98" s="314"/>
      <c r="B98" s="276" t="str">
        <f>IF(ISNA(IF(A98&lt;&gt;"",VLOOKUP(A98,#REF!,2,FALSE),"")),IF(A98&lt;&gt;"",VLOOKUP(A98,#REF!,2,FALSE),""),IF(A98&lt;&gt;"",VLOOKUP(A98,#REF!,2,FALSE),""))</f>
        <v/>
      </c>
      <c r="C98" s="286"/>
      <c r="D98" s="247" t="str">
        <f>IF(ISERROR(CEILING(F98*$G$2,5)),"",(CEILING(F98*$G$2,5)))</f>
        <v/>
      </c>
      <c r="E98" s="248" t="str">
        <f>IF(ISERROR(C98*D98),"",C98*D98)</f>
        <v/>
      </c>
      <c r="F98" s="267" t="str">
        <f>IF(OR(H98=0,H98=""),I98,H98)</f>
        <v/>
      </c>
      <c r="G98" s="248" t="str">
        <f>IF(ISERROR(C98*F98),"",C98*F98)</f>
        <v/>
      </c>
      <c r="H98" s="253" t="str">
        <f>IF(ISNA(IF(A98&lt;&gt;"",VLOOKUP(A98,#REF!,5,FALSE),"")),IF(A98&lt;&gt;"",VLOOKUP(A98,#REF!,4,FALSE),""),IF(A98&lt;&gt;"",VLOOKUP(A98,#REF!,5,FALSE),""))</f>
        <v/>
      </c>
      <c r="I98" s="249" t="str">
        <f t="shared" ref="I98:I108" si="41">IF(H98=0,IF(K98="€",J98*$I$3,IF(K98="$",J98*$I$2,"")),"")</f>
        <v/>
      </c>
      <c r="J98" s="341"/>
      <c r="K98" s="351"/>
      <c r="L98" s="245" t="s">
        <v>91</v>
      </c>
    </row>
    <row r="99" spans="1:12" s="12" customFormat="1" x14ac:dyDescent="0.2">
      <c r="A99" s="315"/>
      <c r="B99" s="276" t="str">
        <f>IF(ISNA(IF(A99&lt;&gt;"",VLOOKUP(A99,#REF!,2,FALSE),"")),IF(A99&lt;&gt;"",VLOOKUP(A99,#REF!,2,FALSE),""),IF(A99&lt;&gt;"",VLOOKUP(A99,#REF!,2,FALSE),""))</f>
        <v/>
      </c>
      <c r="C99" s="286"/>
      <c r="D99" s="247" t="str">
        <f t="shared" ref="D99:D107" si="42">IF(ISERROR(CEILING(F99*$G$2,5)),"",(CEILING(F99*$G$2,5)))</f>
        <v/>
      </c>
      <c r="E99" s="248" t="str">
        <f t="shared" ref="E99:E107" si="43">IF(ISERROR(C99*D99),"",C99*D99)</f>
        <v/>
      </c>
      <c r="F99" s="267" t="str">
        <f t="shared" ref="F99:F107" si="44">IF(OR(H99=0,H99=""),I99,H99)</f>
        <v/>
      </c>
      <c r="G99" s="248" t="str">
        <f t="shared" ref="G99:G107" si="45">IF(ISERROR(C99*F99),"",C99*F99)</f>
        <v/>
      </c>
      <c r="H99" s="253" t="str">
        <f>IF(ISNA(IF(A99&lt;&gt;"",VLOOKUP(A99,#REF!,5,FALSE),"")),IF(A99&lt;&gt;"",VLOOKUP(A99,#REF!,4,FALSE),""),IF(A99&lt;&gt;"",VLOOKUP(A99,#REF!,5,FALSE),""))</f>
        <v/>
      </c>
      <c r="I99" s="249" t="str">
        <f t="shared" si="41"/>
        <v/>
      </c>
      <c r="J99" s="341"/>
      <c r="K99" s="351"/>
      <c r="L99" s="245" t="s">
        <v>91</v>
      </c>
    </row>
    <row r="100" spans="1:12" s="12" customFormat="1" x14ac:dyDescent="0.2">
      <c r="A100" s="316"/>
      <c r="B100" s="276" t="str">
        <f>IF(ISNA(IF(A100&lt;&gt;"",VLOOKUP(A100,#REF!,2,FALSE),"")),IF(A100&lt;&gt;"",VLOOKUP(A100,#REF!,2,FALSE),""),IF(A100&lt;&gt;"",VLOOKUP(A100,#REF!,2,FALSE),""))</f>
        <v/>
      </c>
      <c r="C100" s="286"/>
      <c r="D100" s="247" t="str">
        <f t="shared" si="42"/>
        <v/>
      </c>
      <c r="E100" s="248" t="str">
        <f t="shared" si="43"/>
        <v/>
      </c>
      <c r="F100" s="267" t="str">
        <f t="shared" si="44"/>
        <v/>
      </c>
      <c r="G100" s="248" t="str">
        <f t="shared" si="45"/>
        <v/>
      </c>
      <c r="H100" s="253" t="str">
        <f>IF(ISNA(IF(A100&lt;&gt;"",VLOOKUP(A100,#REF!,5,FALSE),"")),IF(A100&lt;&gt;"",VLOOKUP(A100,#REF!,4,FALSE),""),IF(A100&lt;&gt;"",VLOOKUP(A100,#REF!,5,FALSE),""))</f>
        <v/>
      </c>
      <c r="I100" s="249" t="str">
        <f t="shared" si="41"/>
        <v/>
      </c>
      <c r="J100" s="341"/>
      <c r="K100" s="351"/>
      <c r="L100" s="245" t="s">
        <v>91</v>
      </c>
    </row>
    <row r="101" spans="1:12" s="12" customFormat="1" x14ac:dyDescent="0.2">
      <c r="A101" s="316"/>
      <c r="B101" s="276" t="str">
        <f>IF(ISNA(IF(A101&lt;&gt;"",VLOOKUP(A101,#REF!,2,FALSE),"")),IF(A101&lt;&gt;"",VLOOKUP(A101,#REF!,2,FALSE),""),IF(A101&lt;&gt;"",VLOOKUP(A101,#REF!,2,FALSE),""))</f>
        <v/>
      </c>
      <c r="C101" s="286"/>
      <c r="D101" s="247" t="str">
        <f t="shared" si="42"/>
        <v/>
      </c>
      <c r="E101" s="248" t="str">
        <f t="shared" si="43"/>
        <v/>
      </c>
      <c r="F101" s="267" t="str">
        <f t="shared" si="44"/>
        <v/>
      </c>
      <c r="G101" s="248" t="str">
        <f t="shared" si="45"/>
        <v/>
      </c>
      <c r="H101" s="253" t="str">
        <f>IF(ISNA(IF(A101&lt;&gt;"",VLOOKUP(A101,#REF!,5,FALSE),"")),IF(A101&lt;&gt;"",VLOOKUP(A101,#REF!,4,FALSE),""),IF(A101&lt;&gt;"",VLOOKUP(A101,#REF!,5,FALSE),""))</f>
        <v/>
      </c>
      <c r="I101" s="249" t="str">
        <f t="shared" si="41"/>
        <v/>
      </c>
      <c r="J101" s="341"/>
      <c r="K101" s="351"/>
      <c r="L101" s="245" t="s">
        <v>91</v>
      </c>
    </row>
    <row r="102" spans="1:12" s="12" customFormat="1" x14ac:dyDescent="0.2">
      <c r="A102" s="316"/>
      <c r="B102" s="276" t="str">
        <f>IF(ISNA(IF(A102&lt;&gt;"",VLOOKUP(A102,#REF!,2,FALSE),"")),IF(A102&lt;&gt;"",VLOOKUP(A102,#REF!,2,FALSE),""),IF(A102&lt;&gt;"",VLOOKUP(A102,#REF!,2,FALSE),""))</f>
        <v/>
      </c>
      <c r="C102" s="286"/>
      <c r="D102" s="247" t="str">
        <f t="shared" si="42"/>
        <v/>
      </c>
      <c r="E102" s="248" t="str">
        <f t="shared" si="43"/>
        <v/>
      </c>
      <c r="F102" s="267" t="str">
        <f t="shared" si="44"/>
        <v/>
      </c>
      <c r="G102" s="248" t="str">
        <f t="shared" si="45"/>
        <v/>
      </c>
      <c r="H102" s="253" t="str">
        <f>IF(ISNA(IF(A102&lt;&gt;"",VLOOKUP(A102,#REF!,5,FALSE),"")),IF(A102&lt;&gt;"",VLOOKUP(A102,#REF!,4,FALSE),""),IF(A102&lt;&gt;"",VLOOKUP(A102,#REF!,5,FALSE),""))</f>
        <v/>
      </c>
      <c r="I102" s="249" t="str">
        <f t="shared" si="41"/>
        <v/>
      </c>
      <c r="J102" s="341"/>
      <c r="K102" s="351"/>
      <c r="L102" s="245" t="s">
        <v>91</v>
      </c>
    </row>
    <row r="103" spans="1:12" s="12" customFormat="1" x14ac:dyDescent="0.2">
      <c r="A103" s="311"/>
      <c r="B103" s="276" t="str">
        <f>IF(ISNA(IF(A103&lt;&gt;"",VLOOKUP(A103,#REF!,2,FALSE),"")),IF(A103&lt;&gt;"",VLOOKUP(A103,#REF!,2,FALSE),""),IF(A103&lt;&gt;"",VLOOKUP(A103,#REF!,2,FALSE),""))</f>
        <v/>
      </c>
      <c r="C103" s="286"/>
      <c r="D103" s="247" t="str">
        <f t="shared" si="42"/>
        <v/>
      </c>
      <c r="E103" s="248" t="str">
        <f t="shared" si="43"/>
        <v/>
      </c>
      <c r="F103" s="267" t="str">
        <f t="shared" si="44"/>
        <v/>
      </c>
      <c r="G103" s="248" t="str">
        <f t="shared" si="45"/>
        <v/>
      </c>
      <c r="H103" s="253" t="str">
        <f>IF(ISNA(IF(A103&lt;&gt;"",VLOOKUP(A103,#REF!,5,FALSE),"")),IF(A103&lt;&gt;"",VLOOKUP(A103,#REF!,4,FALSE),""),IF(A103&lt;&gt;"",VLOOKUP(A103,#REF!,5,FALSE),""))</f>
        <v/>
      </c>
      <c r="I103" s="249" t="str">
        <f t="shared" si="41"/>
        <v/>
      </c>
      <c r="J103" s="341"/>
      <c r="K103" s="351"/>
      <c r="L103" s="245" t="s">
        <v>91</v>
      </c>
    </row>
    <row r="104" spans="1:12" s="12" customFormat="1" x14ac:dyDescent="0.2">
      <c r="A104" s="314"/>
      <c r="B104" s="276" t="str">
        <f>IF(ISNA(IF(A104&lt;&gt;"",VLOOKUP(A104,#REF!,2,FALSE),"")),IF(A104&lt;&gt;"",VLOOKUP(A104,#REF!,2,FALSE),""),IF(A104&lt;&gt;"",VLOOKUP(A104,#REF!,2,FALSE),""))</f>
        <v/>
      </c>
      <c r="C104" s="286"/>
      <c r="D104" s="247" t="str">
        <f t="shared" si="42"/>
        <v/>
      </c>
      <c r="E104" s="248" t="str">
        <f t="shared" si="43"/>
        <v/>
      </c>
      <c r="F104" s="267" t="str">
        <f t="shared" si="44"/>
        <v/>
      </c>
      <c r="G104" s="248" t="str">
        <f t="shared" si="45"/>
        <v/>
      </c>
      <c r="H104" s="253" t="str">
        <f>IF(ISNA(IF(A104&lt;&gt;"",VLOOKUP(A104,#REF!,5,FALSE),"")),IF(A104&lt;&gt;"",VLOOKUP(A104,#REF!,4,FALSE),""),IF(A104&lt;&gt;"",VLOOKUP(A104,#REF!,5,FALSE),""))</f>
        <v/>
      </c>
      <c r="I104" s="249" t="str">
        <f t="shared" si="41"/>
        <v/>
      </c>
      <c r="J104" s="341"/>
      <c r="K104" s="351"/>
      <c r="L104" s="245" t="s">
        <v>91</v>
      </c>
    </row>
    <row r="105" spans="1:12" s="12" customFormat="1" x14ac:dyDescent="0.2">
      <c r="A105" s="317"/>
      <c r="B105" s="276" t="str">
        <f>IF(ISNA(IF(A105&lt;&gt;"",VLOOKUP(A105,#REF!,2,FALSE),"")),IF(A105&lt;&gt;"",VLOOKUP(A105,#REF!,2,FALSE),""),IF(A105&lt;&gt;"",VLOOKUP(A105,#REF!,2,FALSE),""))</f>
        <v/>
      </c>
      <c r="C105" s="286"/>
      <c r="D105" s="247" t="str">
        <f t="shared" si="42"/>
        <v/>
      </c>
      <c r="E105" s="248" t="str">
        <f t="shared" si="43"/>
        <v/>
      </c>
      <c r="F105" s="267" t="str">
        <f t="shared" si="44"/>
        <v/>
      </c>
      <c r="G105" s="248" t="str">
        <f t="shared" si="45"/>
        <v/>
      </c>
      <c r="H105" s="253" t="str">
        <f>IF(ISNA(IF(A105&lt;&gt;"",VLOOKUP(A105,#REF!,5,FALSE),"")),IF(A105&lt;&gt;"",VLOOKUP(A105,#REF!,4,FALSE),""),IF(A105&lt;&gt;"",VLOOKUP(A105,#REF!,5,FALSE),""))</f>
        <v/>
      </c>
      <c r="I105" s="249" t="str">
        <f t="shared" si="41"/>
        <v/>
      </c>
      <c r="J105" s="341"/>
      <c r="K105" s="351"/>
      <c r="L105" s="245" t="s">
        <v>91</v>
      </c>
    </row>
    <row r="106" spans="1:12" s="12" customFormat="1" x14ac:dyDescent="0.2">
      <c r="A106" s="318"/>
      <c r="B106" s="276" t="str">
        <f>IF(ISNA(IF(A106&lt;&gt;"",VLOOKUP(A106,#REF!,2,FALSE),"")),IF(A106&lt;&gt;"",VLOOKUP(A106,#REF!,2,FALSE),""),IF(A106&lt;&gt;"",VLOOKUP(A106,#REF!,2,FALSE),""))</f>
        <v/>
      </c>
      <c r="C106" s="286"/>
      <c r="D106" s="247" t="str">
        <f t="shared" si="42"/>
        <v/>
      </c>
      <c r="E106" s="248" t="str">
        <f t="shared" si="43"/>
        <v/>
      </c>
      <c r="F106" s="267" t="str">
        <f t="shared" si="44"/>
        <v/>
      </c>
      <c r="G106" s="248" t="str">
        <f t="shared" si="45"/>
        <v/>
      </c>
      <c r="H106" s="253" t="str">
        <f>IF(ISNA(IF(A106&lt;&gt;"",VLOOKUP(A106,#REF!,5,FALSE),"")),IF(A106&lt;&gt;"",VLOOKUP(A106,#REF!,4,FALSE),""),IF(A106&lt;&gt;"",VLOOKUP(A106,#REF!,5,FALSE),""))</f>
        <v/>
      </c>
      <c r="I106" s="249" t="str">
        <f t="shared" si="41"/>
        <v/>
      </c>
      <c r="J106" s="341"/>
      <c r="K106" s="351"/>
      <c r="L106" s="245" t="s">
        <v>91</v>
      </c>
    </row>
    <row r="107" spans="1:12" s="12" customFormat="1" x14ac:dyDescent="0.2">
      <c r="A107" s="319"/>
      <c r="B107" s="276" t="str">
        <f>IF(ISNA(IF(A107&lt;&gt;"",VLOOKUP(A107,#REF!,2,FALSE),"")),IF(A107&lt;&gt;"",VLOOKUP(A107,#REF!,2,FALSE),""),IF(A107&lt;&gt;"",VLOOKUP(A107,#REF!,2,FALSE),""))</f>
        <v/>
      </c>
      <c r="C107" s="286"/>
      <c r="D107" s="247" t="str">
        <f t="shared" si="42"/>
        <v/>
      </c>
      <c r="E107" s="248" t="str">
        <f t="shared" si="43"/>
        <v/>
      </c>
      <c r="F107" s="267" t="str">
        <f t="shared" si="44"/>
        <v/>
      </c>
      <c r="G107" s="248" t="str">
        <f t="shared" si="45"/>
        <v/>
      </c>
      <c r="H107" s="253" t="str">
        <f>IF(ISNA(IF(A107&lt;&gt;"",VLOOKUP(A107,#REF!,5,FALSE),"")),IF(A107&lt;&gt;"",VLOOKUP(A107,#REF!,4,FALSE),""),IF(A107&lt;&gt;"",VLOOKUP(A107,#REF!,5,FALSE),""))</f>
        <v/>
      </c>
      <c r="I107" s="249" t="str">
        <f t="shared" si="41"/>
        <v/>
      </c>
      <c r="J107" s="341"/>
      <c r="K107" s="351"/>
      <c r="L107" s="245" t="s">
        <v>91</v>
      </c>
    </row>
    <row r="108" spans="1:12" s="12" customFormat="1" x14ac:dyDescent="0.2">
      <c r="A108" s="312"/>
      <c r="B108" s="276" t="str">
        <f>IF(ISNA(IF(A108&lt;&gt;"",VLOOKUP(A108,#REF!,2,FALSE),"")),IF(A108&lt;&gt;"",VLOOKUP(A108,#REF!,2,FALSE),""),IF(A108&lt;&gt;"",VLOOKUP(A108,#REF!,2,FALSE),""))</f>
        <v/>
      </c>
      <c r="C108" s="286"/>
      <c r="D108" s="250"/>
      <c r="E108" s="250"/>
      <c r="F108" s="268"/>
      <c r="G108" s="250"/>
      <c r="H108" s="253"/>
      <c r="I108" s="249" t="str">
        <f t="shared" si="41"/>
        <v/>
      </c>
      <c r="J108" s="338"/>
      <c r="K108" s="351"/>
      <c r="L108" s="245" t="s">
        <v>91</v>
      </c>
    </row>
    <row r="109" spans="1:12" s="12" customFormat="1" x14ac:dyDescent="0.2">
      <c r="A109" s="312"/>
      <c r="B109" s="13" t="s">
        <v>13</v>
      </c>
      <c r="C109" s="281"/>
      <c r="D109" s="255"/>
      <c r="E109" s="255">
        <f>SUM(E98:E108)</f>
        <v>0</v>
      </c>
      <c r="F109" s="256"/>
      <c r="G109" s="257">
        <f>SUM(G98:G108)</f>
        <v>0</v>
      </c>
      <c r="H109" s="253"/>
      <c r="I109" s="254"/>
      <c r="J109" s="338"/>
      <c r="K109" s="351"/>
      <c r="L109" s="245"/>
    </row>
    <row r="110" spans="1:12" s="12" customFormat="1" x14ac:dyDescent="0.2">
      <c r="A110" s="312"/>
      <c r="B110" s="13"/>
      <c r="C110" s="281"/>
      <c r="D110" s="255"/>
      <c r="E110" s="255"/>
      <c r="F110" s="256"/>
      <c r="G110" s="257"/>
      <c r="H110" s="253"/>
      <c r="I110" s="254"/>
      <c r="J110" s="338"/>
      <c r="K110" s="351"/>
      <c r="L110" s="245"/>
    </row>
    <row r="111" spans="1:12" s="12" customFormat="1" x14ac:dyDescent="0.2">
      <c r="A111" s="311" t="s">
        <v>85</v>
      </c>
      <c r="B111" s="141" t="s">
        <v>80</v>
      </c>
      <c r="C111" s="285">
        <v>1</v>
      </c>
      <c r="D111" s="250"/>
      <c r="E111" s="250"/>
      <c r="F111" s="268"/>
      <c r="G111" s="250"/>
      <c r="H111" s="253"/>
      <c r="I111" s="254"/>
      <c r="J111" s="338"/>
      <c r="K111" s="351"/>
      <c r="L111" s="245" t="s">
        <v>91</v>
      </c>
    </row>
    <row r="112" spans="1:12" s="12" customFormat="1" x14ac:dyDescent="0.2">
      <c r="A112" s="311"/>
      <c r="B112" s="276" t="str">
        <f>IF(ISNA(IF(A112&lt;&gt;"",VLOOKUP(A112,#REF!,2,FALSE),"")),IF(A112&lt;&gt;"",VLOOKUP(A112,#REF!,2,FALSE),""),IF(A112&lt;&gt;"",VLOOKUP(A112,#REF!,2,FALSE),""))</f>
        <v/>
      </c>
      <c r="C112" s="286"/>
      <c r="D112" s="270" t="str">
        <f>IF(ISERROR(CEILING(F112*$G$2,5)),"",(CEILING(F112*$G$2,5)))</f>
        <v/>
      </c>
      <c r="E112" s="250" t="str">
        <f>IF(ISERROR(C112*D112),"",C112*D112)</f>
        <v/>
      </c>
      <c r="F112" s="268" t="str">
        <f>IF(OR(H112=0,H112=""),I112,H112)</f>
        <v/>
      </c>
      <c r="G112" s="250" t="str">
        <f>IF(ISERROR(C112*F112),"",C112*F112)</f>
        <v/>
      </c>
      <c r="H112" s="269" t="str">
        <f>IF(ISNA(IF(A112&lt;&gt;"",VLOOKUP(A112,#REF!,5,FALSE),"")),IF(A112&lt;&gt;"",VLOOKUP(A112,#REF!,4,FALSE),""),IF(A112&lt;&gt;"",VLOOKUP(A112,#REF!,5,FALSE),""))</f>
        <v/>
      </c>
      <c r="I112" s="249" t="str">
        <f t="shared" ref="I112:I136" si="46">IF(H112=0,IF(K112="€",J112*$I$3,IF(K112="$",J112*$I$2,"")),"")</f>
        <v/>
      </c>
      <c r="J112" s="341"/>
      <c r="K112" s="351"/>
      <c r="L112" s="245" t="s">
        <v>91</v>
      </c>
    </row>
    <row r="113" spans="1:12" s="12" customFormat="1" x14ac:dyDescent="0.2">
      <c r="A113" s="317"/>
      <c r="B113" s="276" t="str">
        <f>IF(ISNA(IF(A113&lt;&gt;"",VLOOKUP(A113,#REF!,2,FALSE),"")),IF(A113&lt;&gt;"",VLOOKUP(A113,#REF!,2,FALSE),""),IF(A113&lt;&gt;"",VLOOKUP(A113,#REF!,2,FALSE),""))</f>
        <v/>
      </c>
      <c r="C113" s="286"/>
      <c r="D113" s="270" t="str">
        <f t="shared" ref="D113:D121" si="47">IF(ISERROR(CEILING(F113*$G$2,5)),"",(CEILING(F113*$G$2,5)))</f>
        <v/>
      </c>
      <c r="E113" s="250" t="str">
        <f t="shared" ref="E113:E121" si="48">IF(ISERROR(C113*D113),"",C113*D113)</f>
        <v/>
      </c>
      <c r="F113" s="268" t="str">
        <f t="shared" ref="F113:F121" si="49">IF(OR(H113=0,H113=""),I113,H113)</f>
        <v/>
      </c>
      <c r="G113" s="250" t="str">
        <f t="shared" ref="G113:G121" si="50">IF(ISERROR(C113*F113),"",C113*F113)</f>
        <v/>
      </c>
      <c r="H113" s="269" t="str">
        <f>IF(ISNA(IF(A113&lt;&gt;"",VLOOKUP(A113,#REF!,5,FALSE),"")),IF(A113&lt;&gt;"",VLOOKUP(A113,#REF!,4,FALSE),""),IF(A113&lt;&gt;"",VLOOKUP(A113,#REF!,5,FALSE),""))</f>
        <v/>
      </c>
      <c r="I113" s="249" t="str">
        <f t="shared" si="46"/>
        <v/>
      </c>
      <c r="J113" s="341"/>
      <c r="K113" s="351"/>
      <c r="L113" s="245" t="s">
        <v>91</v>
      </c>
    </row>
    <row r="114" spans="1:12" s="12" customFormat="1" x14ac:dyDescent="0.2">
      <c r="A114" s="311"/>
      <c r="B114" s="276" t="str">
        <f>IF(ISNA(IF(A114&lt;&gt;"",VLOOKUP(A114,#REF!,2,FALSE),"")),IF(A114&lt;&gt;"",VLOOKUP(A114,#REF!,2,FALSE),""),IF(A114&lt;&gt;"",VLOOKUP(A114,#REF!,2,FALSE),""))</f>
        <v/>
      </c>
      <c r="C114" s="286"/>
      <c r="D114" s="270" t="str">
        <f t="shared" si="47"/>
        <v/>
      </c>
      <c r="E114" s="250" t="str">
        <f t="shared" si="48"/>
        <v/>
      </c>
      <c r="F114" s="268" t="str">
        <f t="shared" si="49"/>
        <v/>
      </c>
      <c r="G114" s="250" t="str">
        <f t="shared" si="50"/>
        <v/>
      </c>
      <c r="H114" s="269" t="str">
        <f>IF(ISNA(IF(A114&lt;&gt;"",VLOOKUP(A114,#REF!,5,FALSE),"")),IF(A114&lt;&gt;"",VLOOKUP(A114,#REF!,4,FALSE),""),IF(A114&lt;&gt;"",VLOOKUP(A114,#REF!,5,FALSE),""))</f>
        <v/>
      </c>
      <c r="I114" s="249" t="str">
        <f t="shared" si="46"/>
        <v/>
      </c>
      <c r="J114" s="341"/>
      <c r="K114" s="351"/>
      <c r="L114" s="245" t="s">
        <v>91</v>
      </c>
    </row>
    <row r="115" spans="1:12" s="12" customFormat="1" x14ac:dyDescent="0.2">
      <c r="A115" s="311"/>
      <c r="B115" s="276" t="str">
        <f>IF(ISNA(IF(A115&lt;&gt;"",VLOOKUP(A115,#REF!,2,FALSE),"")),IF(A115&lt;&gt;"",VLOOKUP(A115,#REF!,2,FALSE),""),IF(A115&lt;&gt;"",VLOOKUP(A115,#REF!,2,FALSE),""))</f>
        <v/>
      </c>
      <c r="C115" s="286"/>
      <c r="D115" s="270" t="str">
        <f>IF(ISERROR(CEILING(F115*$G$2,5)),"",(CEILING(F115*$G$2,5)))</f>
        <v/>
      </c>
      <c r="E115" s="250" t="str">
        <f>IF(ISERROR(C115*D115),"",C115*D115)</f>
        <v/>
      </c>
      <c r="F115" s="268" t="str">
        <f>IF(OR(H115=0,H115=""),I115,H115)</f>
        <v/>
      </c>
      <c r="G115" s="250" t="str">
        <f>IF(ISERROR(C115*F115),"",C115*F115)</f>
        <v/>
      </c>
      <c r="H115" s="269" t="str">
        <f>IF(ISNA(IF(A115&lt;&gt;"",VLOOKUP(A115,#REF!,5,FALSE),"")),IF(A115&lt;&gt;"",VLOOKUP(A115,#REF!,4,FALSE),""),IF(A115&lt;&gt;"",VLOOKUP(A115,#REF!,5,FALSE),""))</f>
        <v/>
      </c>
      <c r="I115" s="249" t="str">
        <f t="shared" ref="I115:I116" si="51">IF(H115=0,IF(K115="€",J115*$I$3,IF(K115="$",J115*$I$2,"")),"")</f>
        <v/>
      </c>
      <c r="J115" s="341"/>
      <c r="K115" s="351"/>
      <c r="L115" s="245" t="s">
        <v>91</v>
      </c>
    </row>
    <row r="116" spans="1:12" s="12" customFormat="1" x14ac:dyDescent="0.2">
      <c r="A116" s="311"/>
      <c r="B116" s="276" t="str">
        <f>IF(ISNA(IF(A116&lt;&gt;"",VLOOKUP(A116,#REF!,2,FALSE),"")),IF(A116&lt;&gt;"",VLOOKUP(A116,#REF!,2,FALSE),""),IF(A116&lt;&gt;"",VLOOKUP(A116,#REF!,2,FALSE),""))</f>
        <v/>
      </c>
      <c r="C116" s="286"/>
      <c r="D116" s="270" t="str">
        <f t="shared" ref="D116" si="52">IF(ISERROR(CEILING(F116*$G$2,5)),"",(CEILING(F116*$G$2,5)))</f>
        <v/>
      </c>
      <c r="E116" s="250" t="str">
        <f t="shared" ref="E116" si="53">IF(ISERROR(C116*D116),"",C116*D116)</f>
        <v/>
      </c>
      <c r="F116" s="268" t="str">
        <f t="shared" ref="F116" si="54">IF(OR(H116=0,H116=""),I116,H116)</f>
        <v/>
      </c>
      <c r="G116" s="250" t="str">
        <f t="shared" ref="G116" si="55">IF(ISERROR(C116*F116),"",C116*F116)</f>
        <v/>
      </c>
      <c r="H116" s="269" t="str">
        <f>IF(ISNA(IF(A116&lt;&gt;"",VLOOKUP(A116,#REF!,5,FALSE),"")),IF(A116&lt;&gt;"",VLOOKUP(A116,#REF!,4,FALSE),""),IF(A116&lt;&gt;"",VLOOKUP(A116,#REF!,5,FALSE),""))</f>
        <v/>
      </c>
      <c r="I116" s="249" t="str">
        <f t="shared" si="51"/>
        <v/>
      </c>
      <c r="J116" s="341"/>
      <c r="K116" s="351"/>
      <c r="L116" s="245" t="s">
        <v>91</v>
      </c>
    </row>
    <row r="117" spans="1:12" s="12" customFormat="1" x14ac:dyDescent="0.2">
      <c r="A117" s="311"/>
      <c r="B117" s="276" t="str">
        <f>IF(ISNA(IF(A117&lt;&gt;"",VLOOKUP(A117,#REF!,2,FALSE),"")),IF(A117&lt;&gt;"",VLOOKUP(A117,#REF!,2,FALSE),""),IF(A117&lt;&gt;"",VLOOKUP(A117,#REF!,2,FALSE),""))</f>
        <v/>
      </c>
      <c r="C117" s="286"/>
      <c r="D117" s="270" t="str">
        <f t="shared" si="47"/>
        <v/>
      </c>
      <c r="E117" s="250" t="str">
        <f t="shared" si="48"/>
        <v/>
      </c>
      <c r="F117" s="268" t="str">
        <f t="shared" si="49"/>
        <v/>
      </c>
      <c r="G117" s="250" t="str">
        <f t="shared" si="50"/>
        <v/>
      </c>
      <c r="H117" s="269" t="str">
        <f>IF(ISNA(IF(A117&lt;&gt;"",VLOOKUP(A117,#REF!,5,FALSE),"")),IF(A117&lt;&gt;"",VLOOKUP(A117,#REF!,4,FALSE),""),IF(A117&lt;&gt;"",VLOOKUP(A117,#REF!,5,FALSE),""))</f>
        <v/>
      </c>
      <c r="I117" s="249" t="str">
        <f t="shared" si="46"/>
        <v/>
      </c>
      <c r="J117" s="341"/>
      <c r="K117" s="351"/>
      <c r="L117" s="245" t="s">
        <v>91</v>
      </c>
    </row>
    <row r="118" spans="1:12" s="12" customFormat="1" x14ac:dyDescent="0.2">
      <c r="A118" s="317"/>
      <c r="B118" s="276" t="str">
        <f>IF(ISNA(IF(A118&lt;&gt;"",VLOOKUP(A118,#REF!,2,FALSE),"")),IF(A118&lt;&gt;"",VLOOKUP(A118,#REF!,2,FALSE),""),IF(A118&lt;&gt;"",VLOOKUP(A118,#REF!,2,FALSE),""))</f>
        <v/>
      </c>
      <c r="C118" s="286"/>
      <c r="D118" s="270" t="str">
        <f t="shared" si="47"/>
        <v/>
      </c>
      <c r="E118" s="250" t="str">
        <f t="shared" si="48"/>
        <v/>
      </c>
      <c r="F118" s="268" t="str">
        <f t="shared" si="49"/>
        <v/>
      </c>
      <c r="G118" s="250" t="str">
        <f t="shared" si="50"/>
        <v/>
      </c>
      <c r="H118" s="269" t="str">
        <f>IF(ISNA(IF(A118&lt;&gt;"",VLOOKUP(A118,#REF!,5,FALSE),"")),IF(A118&lt;&gt;"",VLOOKUP(A118,#REF!,4,FALSE),""),IF(A118&lt;&gt;"",VLOOKUP(A118,#REF!,5,FALSE),""))</f>
        <v/>
      </c>
      <c r="I118" s="249" t="str">
        <f t="shared" si="46"/>
        <v/>
      </c>
      <c r="J118" s="341"/>
      <c r="K118" s="351"/>
      <c r="L118" s="245" t="s">
        <v>91</v>
      </c>
    </row>
    <row r="119" spans="1:12" s="12" customFormat="1" x14ac:dyDescent="0.2">
      <c r="A119" s="317"/>
      <c r="B119" s="276" t="str">
        <f>IF(ISNA(IF(A119&lt;&gt;"",VLOOKUP(A119,#REF!,2,FALSE),"")),IF(A119&lt;&gt;"",VLOOKUP(A119,#REF!,2,FALSE),""),IF(A119&lt;&gt;"",VLOOKUP(A119,#REF!,2,FALSE),""))</f>
        <v/>
      </c>
      <c r="C119" s="286"/>
      <c r="D119" s="270" t="str">
        <f t="shared" si="47"/>
        <v/>
      </c>
      <c r="E119" s="250" t="str">
        <f t="shared" si="48"/>
        <v/>
      </c>
      <c r="F119" s="268" t="str">
        <f t="shared" si="49"/>
        <v/>
      </c>
      <c r="G119" s="250" t="str">
        <f t="shared" si="50"/>
        <v/>
      </c>
      <c r="H119" s="269" t="str">
        <f>IF(ISNA(IF(A119&lt;&gt;"",VLOOKUP(A119,#REF!,5,FALSE),"")),IF(A119&lt;&gt;"",VLOOKUP(A119,#REF!,4,FALSE),""),IF(A119&lt;&gt;"",VLOOKUP(A119,#REF!,5,FALSE),""))</f>
        <v/>
      </c>
      <c r="I119" s="249" t="str">
        <f t="shared" si="46"/>
        <v/>
      </c>
      <c r="J119" s="341"/>
      <c r="K119" s="351"/>
      <c r="L119" s="245" t="s">
        <v>91</v>
      </c>
    </row>
    <row r="120" spans="1:12" s="12" customFormat="1" x14ac:dyDescent="0.2">
      <c r="A120" s="318"/>
      <c r="B120" s="276" t="str">
        <f>IF(ISNA(IF(A120&lt;&gt;"",VLOOKUP(A120,#REF!,2,FALSE),"")),IF(A120&lt;&gt;"",VLOOKUP(A120,#REF!,2,FALSE),""),IF(A120&lt;&gt;"",VLOOKUP(A120,#REF!,2,FALSE),""))</f>
        <v/>
      </c>
      <c r="C120" s="286"/>
      <c r="D120" s="270" t="str">
        <f t="shared" si="47"/>
        <v/>
      </c>
      <c r="E120" s="250" t="str">
        <f t="shared" si="48"/>
        <v/>
      </c>
      <c r="F120" s="268" t="str">
        <f t="shared" si="49"/>
        <v/>
      </c>
      <c r="G120" s="250" t="str">
        <f t="shared" si="50"/>
        <v/>
      </c>
      <c r="H120" s="269" t="str">
        <f>IF(ISNA(IF(A120&lt;&gt;"",VLOOKUP(A120,#REF!,5,FALSE),"")),IF(A120&lt;&gt;"",VLOOKUP(A120,#REF!,4,FALSE),""),IF(A120&lt;&gt;"",VLOOKUP(A120,#REF!,5,FALSE),""))</f>
        <v/>
      </c>
      <c r="I120" s="249" t="str">
        <f t="shared" si="46"/>
        <v/>
      </c>
      <c r="J120" s="341"/>
      <c r="K120" s="351"/>
      <c r="L120" s="245" t="s">
        <v>91</v>
      </c>
    </row>
    <row r="121" spans="1:12" s="12" customFormat="1" x14ac:dyDescent="0.2">
      <c r="A121" s="319"/>
      <c r="B121" s="276" t="str">
        <f>IF(ISNA(IF(A121&lt;&gt;"",VLOOKUP(A121,#REF!,2,FALSE),"")),IF(A121&lt;&gt;"",VLOOKUP(A121,#REF!,2,FALSE),""),IF(A121&lt;&gt;"",VLOOKUP(A121,#REF!,2,FALSE),""))</f>
        <v/>
      </c>
      <c r="C121" s="286"/>
      <c r="D121" s="270" t="str">
        <f t="shared" si="47"/>
        <v/>
      </c>
      <c r="E121" s="250" t="str">
        <f t="shared" si="48"/>
        <v/>
      </c>
      <c r="F121" s="268" t="str">
        <f t="shared" si="49"/>
        <v/>
      </c>
      <c r="G121" s="250" t="str">
        <f t="shared" si="50"/>
        <v/>
      </c>
      <c r="H121" s="269" t="str">
        <f>IF(ISNA(IF(A121&lt;&gt;"",VLOOKUP(A121,#REF!,5,FALSE),"")),IF(A121&lt;&gt;"",VLOOKUP(A121,#REF!,4,FALSE),""),IF(A121&lt;&gt;"",VLOOKUP(A121,#REF!,5,FALSE),""))</f>
        <v/>
      </c>
      <c r="I121" s="249" t="str">
        <f t="shared" si="46"/>
        <v/>
      </c>
      <c r="J121" s="341"/>
      <c r="K121" s="351"/>
      <c r="L121" s="245" t="s">
        <v>91</v>
      </c>
    </row>
    <row r="122" spans="1:12" s="12" customFormat="1" x14ac:dyDescent="0.2">
      <c r="A122" s="312"/>
      <c r="B122" s="276" t="str">
        <f>IF(ISNA(IF(A122&lt;&gt;"",VLOOKUP(A122,#REF!,2,FALSE),"")),IF(A122&lt;&gt;"",VLOOKUP(A122,#REF!,2,FALSE),""),IF(A122&lt;&gt;"",VLOOKUP(A122,#REF!,2,FALSE),""))</f>
        <v/>
      </c>
      <c r="C122" s="286"/>
      <c r="D122" s="250"/>
      <c r="E122" s="250"/>
      <c r="F122" s="268"/>
      <c r="G122" s="250"/>
      <c r="H122" s="253"/>
      <c r="I122" s="249" t="str">
        <f t="shared" si="46"/>
        <v/>
      </c>
      <c r="J122" s="338"/>
      <c r="K122" s="351"/>
      <c r="L122" s="245" t="s">
        <v>91</v>
      </c>
    </row>
    <row r="123" spans="1:12" s="12" customFormat="1" x14ac:dyDescent="0.2">
      <c r="A123" s="312"/>
      <c r="B123" s="13" t="s">
        <v>13</v>
      </c>
      <c r="C123" s="281"/>
      <c r="D123" s="255"/>
      <c r="E123" s="255">
        <f>SUM(E112:E121)</f>
        <v>0</v>
      </c>
      <c r="F123" s="256"/>
      <c r="G123" s="257">
        <f>SUM(G112:G121)</f>
        <v>0</v>
      </c>
      <c r="H123" s="253"/>
      <c r="I123" s="249"/>
      <c r="J123" s="338"/>
      <c r="K123" s="351"/>
      <c r="L123" s="245"/>
    </row>
    <row r="124" spans="1:12" s="12" customFormat="1" x14ac:dyDescent="0.2">
      <c r="A124" s="312"/>
      <c r="B124" s="13"/>
      <c r="C124" s="281"/>
      <c r="D124" s="255"/>
      <c r="E124" s="255"/>
      <c r="F124" s="256"/>
      <c r="G124" s="257"/>
      <c r="H124" s="253"/>
      <c r="I124" s="249"/>
      <c r="J124" s="338"/>
      <c r="K124" s="351"/>
      <c r="L124" s="245"/>
    </row>
    <row r="125" spans="1:12" s="12" customFormat="1" x14ac:dyDescent="0.2">
      <c r="A125" s="311" t="s">
        <v>86</v>
      </c>
      <c r="B125" s="141" t="s">
        <v>84</v>
      </c>
      <c r="C125" s="285">
        <v>1</v>
      </c>
      <c r="D125" s="250"/>
      <c r="E125" s="250"/>
      <c r="F125" s="268"/>
      <c r="G125" s="250"/>
      <c r="H125" s="253"/>
      <c r="I125" s="249"/>
      <c r="J125" s="338"/>
      <c r="K125" s="351"/>
      <c r="L125" s="245" t="s">
        <v>91</v>
      </c>
    </row>
    <row r="126" spans="1:12" s="12" customFormat="1" x14ac:dyDescent="0.2">
      <c r="A126" s="320"/>
      <c r="B126" s="277" t="str">
        <f>IF(ISNA(IF(A126&lt;&gt;"",VLOOKUP(A126,#REF!,2,FALSE),"")),IF(A126&lt;&gt;"",VLOOKUP(A126,#REF!,2,FALSE),""),IF(A126&lt;&gt;"",VLOOKUP(A126,#REF!,2,FALSE),""))</f>
        <v/>
      </c>
      <c r="C126" s="287"/>
      <c r="D126" s="247" t="str">
        <f>IF(ISERROR(CEILING(F126*$G$2,5)),"",(CEILING(F126*$G$2,5)))</f>
        <v/>
      </c>
      <c r="E126" s="248" t="str">
        <f>IF(ISERROR(C126*D126),"",C126*D126)</f>
        <v/>
      </c>
      <c r="F126" s="267" t="str">
        <f>IF(OR(H126=0,H126=""),I126,H126)</f>
        <v/>
      </c>
      <c r="G126" s="248" t="str">
        <f>IF(ISERROR(C126*F126),"",C126*F126)</f>
        <v/>
      </c>
      <c r="H126" s="253" t="str">
        <f>IF(ISNA(IF(A126&lt;&gt;"",VLOOKUP(A126,#REF!,5,FALSE),"")),IF(A126&lt;&gt;"",VLOOKUP(A126,#REF!,4,FALSE),""),IF(A126&lt;&gt;"",VLOOKUP(A126,#REF!,5,FALSE),""))</f>
        <v/>
      </c>
      <c r="I126" s="249" t="str">
        <f t="shared" si="46"/>
        <v/>
      </c>
      <c r="J126" s="336"/>
      <c r="K126" s="351"/>
      <c r="L126" s="245" t="s">
        <v>91</v>
      </c>
    </row>
    <row r="127" spans="1:12" s="12" customFormat="1" x14ac:dyDescent="0.2">
      <c r="A127" s="321"/>
      <c r="B127" s="277" t="str">
        <f>IF(ISNA(IF(A127&lt;&gt;"",VLOOKUP(A127,#REF!,2,FALSE),"")),IF(A127&lt;&gt;"",VLOOKUP(A127,#REF!,2,FALSE),""),IF(A127&lt;&gt;"",VLOOKUP(A127,#REF!,2,FALSE),""))</f>
        <v/>
      </c>
      <c r="C127" s="287"/>
      <c r="D127" s="247" t="str">
        <f t="shared" ref="D127:D134" si="56">IF(ISERROR(CEILING(F127*$G$2,5)),"",(CEILING(F127*$G$2,5)))</f>
        <v/>
      </c>
      <c r="E127" s="248" t="str">
        <f t="shared" ref="E127:E134" si="57">IF(ISERROR(C127*D127),"",C127*D127)</f>
        <v/>
      </c>
      <c r="F127" s="267" t="str">
        <f t="shared" ref="F127:F134" si="58">IF(OR(H127=0,H127=""),I127,H127)</f>
        <v/>
      </c>
      <c r="G127" s="248" t="str">
        <f t="shared" ref="G127:G134" si="59">IF(ISERROR(C127*F127),"",C127*F127)</f>
        <v/>
      </c>
      <c r="H127" s="253" t="str">
        <f>IF(ISNA(IF(A127&lt;&gt;"",VLOOKUP(A127,#REF!,5,FALSE),"")),IF(A127&lt;&gt;"",VLOOKUP(A127,#REF!,4,FALSE),""),IF(A127&lt;&gt;"",VLOOKUP(A127,#REF!,5,FALSE),""))</f>
        <v/>
      </c>
      <c r="I127" s="249" t="str">
        <f t="shared" si="46"/>
        <v/>
      </c>
      <c r="J127" s="336"/>
      <c r="K127" s="351"/>
      <c r="L127" s="245" t="s">
        <v>91</v>
      </c>
    </row>
    <row r="128" spans="1:12" s="12" customFormat="1" x14ac:dyDescent="0.2">
      <c r="A128" s="320"/>
      <c r="B128" s="277" t="str">
        <f>IF(ISNA(IF(A128&lt;&gt;"",VLOOKUP(A128,#REF!,2,FALSE),"")),IF(A128&lt;&gt;"",VLOOKUP(A128,#REF!,2,FALSE),""),IF(A128&lt;&gt;"",VLOOKUP(A128,#REF!,2,FALSE),""))</f>
        <v/>
      </c>
      <c r="C128" s="287"/>
      <c r="D128" s="247" t="str">
        <f t="shared" si="56"/>
        <v/>
      </c>
      <c r="E128" s="248" t="str">
        <f t="shared" si="57"/>
        <v/>
      </c>
      <c r="F128" s="267" t="str">
        <f t="shared" si="58"/>
        <v/>
      </c>
      <c r="G128" s="248" t="str">
        <f t="shared" si="59"/>
        <v/>
      </c>
      <c r="H128" s="253" t="str">
        <f>IF(ISNA(IF(A128&lt;&gt;"",VLOOKUP(A128,#REF!,5,FALSE),"")),IF(A128&lt;&gt;"",VLOOKUP(A128,#REF!,4,FALSE),""),IF(A128&lt;&gt;"",VLOOKUP(A128,#REF!,5,FALSE),""))</f>
        <v/>
      </c>
      <c r="I128" s="249" t="str">
        <f t="shared" si="46"/>
        <v/>
      </c>
      <c r="J128" s="336"/>
      <c r="K128" s="351"/>
      <c r="L128" s="245" t="s">
        <v>91</v>
      </c>
    </row>
    <row r="129" spans="1:12" s="12" customFormat="1" x14ac:dyDescent="0.2">
      <c r="A129" s="316"/>
      <c r="B129" s="277" t="str">
        <f>IF(ISNA(IF(A129&lt;&gt;"",VLOOKUP(A129,#REF!,2,FALSE),"")),IF(A129&lt;&gt;"",VLOOKUP(A129,#REF!,2,FALSE),""),IF(A129&lt;&gt;"",VLOOKUP(A129,#REF!,2,FALSE),""))</f>
        <v/>
      </c>
      <c r="C129" s="287"/>
      <c r="D129" s="247" t="str">
        <f t="shared" si="56"/>
        <v/>
      </c>
      <c r="E129" s="248" t="str">
        <f t="shared" si="57"/>
        <v/>
      </c>
      <c r="F129" s="267" t="str">
        <f t="shared" si="58"/>
        <v/>
      </c>
      <c r="G129" s="248" t="str">
        <f t="shared" si="59"/>
        <v/>
      </c>
      <c r="H129" s="253" t="str">
        <f>IF(ISNA(IF(A129&lt;&gt;"",VLOOKUP(A129,#REF!,5,FALSE),"")),IF(A129&lt;&gt;"",VLOOKUP(A129,#REF!,4,FALSE),""),IF(A129&lt;&gt;"",VLOOKUP(A129,#REF!,5,FALSE),""))</f>
        <v/>
      </c>
      <c r="I129" s="249" t="str">
        <f t="shared" si="46"/>
        <v/>
      </c>
      <c r="J129" s="336"/>
      <c r="K129" s="351"/>
      <c r="L129" s="245" t="s">
        <v>91</v>
      </c>
    </row>
    <row r="130" spans="1:12" s="12" customFormat="1" x14ac:dyDescent="0.2">
      <c r="A130" s="322"/>
      <c r="B130" s="277" t="str">
        <f>IF(ISNA(IF(A130&lt;&gt;"",VLOOKUP(A130,#REF!,2,FALSE),"")),IF(A130&lt;&gt;"",VLOOKUP(A130,#REF!,2,FALSE),""),IF(A130&lt;&gt;"",VLOOKUP(A130,#REF!,2,FALSE),""))</f>
        <v/>
      </c>
      <c r="C130" s="287"/>
      <c r="D130" s="247" t="str">
        <f t="shared" si="56"/>
        <v/>
      </c>
      <c r="E130" s="248" t="str">
        <f t="shared" si="57"/>
        <v/>
      </c>
      <c r="F130" s="267" t="str">
        <f t="shared" si="58"/>
        <v/>
      </c>
      <c r="G130" s="248" t="str">
        <f t="shared" si="59"/>
        <v/>
      </c>
      <c r="H130" s="253" t="str">
        <f>IF(ISNA(IF(A130&lt;&gt;"",VLOOKUP(A130,#REF!,5,FALSE),"")),IF(A130&lt;&gt;"",VLOOKUP(A130,#REF!,4,FALSE),""),IF(A130&lt;&gt;"",VLOOKUP(A130,#REF!,5,FALSE),""))</f>
        <v/>
      </c>
      <c r="I130" s="249" t="str">
        <f t="shared" si="46"/>
        <v/>
      </c>
      <c r="J130" s="336"/>
      <c r="K130" s="351"/>
      <c r="L130" s="245" t="s">
        <v>91</v>
      </c>
    </row>
    <row r="131" spans="1:12" s="12" customFormat="1" x14ac:dyDescent="0.2">
      <c r="A131" s="312"/>
      <c r="B131" s="277" t="str">
        <f>IF(ISNA(IF(A131&lt;&gt;"",VLOOKUP(A131,#REF!,2,FALSE),"")),IF(A131&lt;&gt;"",VLOOKUP(A131,#REF!,2,FALSE),""),IF(A131&lt;&gt;"",VLOOKUP(A131,#REF!,2,FALSE),""))</f>
        <v/>
      </c>
      <c r="C131" s="287"/>
      <c r="D131" s="247" t="str">
        <f t="shared" si="56"/>
        <v/>
      </c>
      <c r="E131" s="248" t="str">
        <f t="shared" si="57"/>
        <v/>
      </c>
      <c r="F131" s="267" t="str">
        <f t="shared" si="58"/>
        <v/>
      </c>
      <c r="G131" s="248" t="str">
        <f t="shared" si="59"/>
        <v/>
      </c>
      <c r="H131" s="253" t="str">
        <f>IF(ISNA(IF(A131&lt;&gt;"",VLOOKUP(A131,#REF!,5,FALSE),"")),IF(A131&lt;&gt;"",VLOOKUP(A131,#REF!,4,FALSE),""),IF(A131&lt;&gt;"",VLOOKUP(A131,#REF!,5,FALSE),""))</f>
        <v/>
      </c>
      <c r="I131" s="249" t="str">
        <f t="shared" si="46"/>
        <v/>
      </c>
      <c r="J131" s="336"/>
      <c r="K131" s="351"/>
      <c r="L131" s="245" t="s">
        <v>91</v>
      </c>
    </row>
    <row r="132" spans="1:12" s="12" customFormat="1" x14ac:dyDescent="0.2">
      <c r="A132" s="317"/>
      <c r="B132" s="277" t="str">
        <f>IF(ISNA(IF(A132&lt;&gt;"",VLOOKUP(A132,#REF!,2,FALSE),"")),IF(A132&lt;&gt;"",VLOOKUP(A132,#REF!,2,FALSE),""),IF(A132&lt;&gt;"",VLOOKUP(A132,#REF!,2,FALSE),""))</f>
        <v/>
      </c>
      <c r="C132" s="287"/>
      <c r="D132" s="247" t="str">
        <f t="shared" si="56"/>
        <v/>
      </c>
      <c r="E132" s="248" t="str">
        <f t="shared" si="57"/>
        <v/>
      </c>
      <c r="F132" s="267" t="str">
        <f t="shared" si="58"/>
        <v/>
      </c>
      <c r="G132" s="248" t="str">
        <f t="shared" si="59"/>
        <v/>
      </c>
      <c r="H132" s="253" t="str">
        <f>IF(ISNA(IF(A132&lt;&gt;"",VLOOKUP(A132,#REF!,5,FALSE),"")),IF(A132&lt;&gt;"",VLOOKUP(A132,#REF!,4,FALSE),""),IF(A132&lt;&gt;"",VLOOKUP(A132,#REF!,5,FALSE),""))</f>
        <v/>
      </c>
      <c r="I132" s="249" t="str">
        <f t="shared" si="46"/>
        <v/>
      </c>
      <c r="J132" s="336"/>
      <c r="K132" s="351"/>
      <c r="L132" s="245" t="s">
        <v>91</v>
      </c>
    </row>
    <row r="133" spans="1:12" s="12" customFormat="1" x14ac:dyDescent="0.2">
      <c r="A133" s="318"/>
      <c r="B133" s="277" t="str">
        <f>IF(ISNA(IF(A133&lt;&gt;"",VLOOKUP(A133,#REF!,2,FALSE),"")),IF(A133&lt;&gt;"",VLOOKUP(A133,#REF!,2,FALSE),""),IF(A133&lt;&gt;"",VLOOKUP(A133,#REF!,2,FALSE),""))</f>
        <v/>
      </c>
      <c r="C133" s="287"/>
      <c r="D133" s="247" t="str">
        <f t="shared" si="56"/>
        <v/>
      </c>
      <c r="E133" s="248" t="str">
        <f t="shared" si="57"/>
        <v/>
      </c>
      <c r="F133" s="267" t="str">
        <f t="shared" si="58"/>
        <v/>
      </c>
      <c r="G133" s="248" t="str">
        <f t="shared" si="59"/>
        <v/>
      </c>
      <c r="H133" s="253" t="str">
        <f>IF(ISNA(IF(A133&lt;&gt;"",VLOOKUP(A133,#REF!,5,FALSE),"")),IF(A133&lt;&gt;"",VLOOKUP(A133,#REF!,4,FALSE),""),IF(A133&lt;&gt;"",VLOOKUP(A133,#REF!,5,FALSE),""))</f>
        <v/>
      </c>
      <c r="I133" s="249" t="str">
        <f t="shared" si="46"/>
        <v/>
      </c>
      <c r="J133" s="336"/>
      <c r="K133" s="351"/>
      <c r="L133" s="245" t="s">
        <v>91</v>
      </c>
    </row>
    <row r="134" spans="1:12" s="12" customFormat="1" x14ac:dyDescent="0.2">
      <c r="A134" s="319"/>
      <c r="B134" s="277" t="str">
        <f>IF(ISNA(IF(A134&lt;&gt;"",VLOOKUP(A134,#REF!,2,FALSE),"")),IF(A134&lt;&gt;"",VLOOKUP(A134,#REF!,2,FALSE),""),IF(A134&lt;&gt;"",VLOOKUP(A134,#REF!,2,FALSE),""))</f>
        <v/>
      </c>
      <c r="C134" s="287"/>
      <c r="D134" s="247" t="str">
        <f t="shared" si="56"/>
        <v/>
      </c>
      <c r="E134" s="248" t="str">
        <f t="shared" si="57"/>
        <v/>
      </c>
      <c r="F134" s="267" t="str">
        <f t="shared" si="58"/>
        <v/>
      </c>
      <c r="G134" s="248" t="str">
        <f t="shared" si="59"/>
        <v/>
      </c>
      <c r="H134" s="253" t="str">
        <f>IF(ISNA(IF(A134&lt;&gt;"",VLOOKUP(A134,#REF!,5,FALSE),"")),IF(A134&lt;&gt;"",VLOOKUP(A134,#REF!,4,FALSE),""),IF(A134&lt;&gt;"",VLOOKUP(A134,#REF!,5,FALSE),""))</f>
        <v/>
      </c>
      <c r="I134" s="249" t="str">
        <f t="shared" si="46"/>
        <v/>
      </c>
      <c r="J134" s="336"/>
      <c r="K134" s="351"/>
      <c r="L134" s="245" t="s">
        <v>91</v>
      </c>
    </row>
    <row r="135" spans="1:12" s="12" customFormat="1" x14ac:dyDescent="0.2">
      <c r="A135" s="319"/>
      <c r="B135" s="277" t="str">
        <f>IF(ISNA(IF(A135&lt;&gt;"",VLOOKUP(A135,#REF!,2,FALSE),"")),IF(A135&lt;&gt;"",VLOOKUP(A135,#REF!,2,FALSE),""),IF(A135&lt;&gt;"",VLOOKUP(A135,#REF!,2,FALSE),""))</f>
        <v/>
      </c>
      <c r="C135" s="287"/>
      <c r="D135" s="247" t="str">
        <f t="shared" ref="D135" si="60">IF(ISERROR(CEILING(F135*$G$2,5)),"",(CEILING(F135*$G$2,5)))</f>
        <v/>
      </c>
      <c r="E135" s="248" t="str">
        <f t="shared" ref="E135" si="61">IF(ISERROR(C135*D135),"",C135*D135)</f>
        <v/>
      </c>
      <c r="F135" s="267" t="str">
        <f t="shared" ref="F135" si="62">IF(OR(H135=0,H135=""),I135,H135)</f>
        <v/>
      </c>
      <c r="G135" s="248" t="str">
        <f t="shared" ref="G135" si="63">IF(ISERROR(C135*F135),"",C135*F135)</f>
        <v/>
      </c>
      <c r="H135" s="253" t="str">
        <f>IF(ISNA(IF(A135&lt;&gt;"",VLOOKUP(A135,#REF!,5,FALSE),"")),IF(A135&lt;&gt;"",VLOOKUP(A135,#REF!,4,FALSE),""),IF(A135&lt;&gt;"",VLOOKUP(A135,#REF!,5,FALSE),""))</f>
        <v/>
      </c>
      <c r="I135" s="249" t="str">
        <f t="shared" ref="I135" si="64">IF(H135=0,IF(K135="€",J135*$I$3,IF(K135="$",J135*$I$2,"")),"")</f>
        <v/>
      </c>
      <c r="J135" s="336"/>
      <c r="K135" s="351"/>
      <c r="L135" s="245" t="s">
        <v>91</v>
      </c>
    </row>
    <row r="136" spans="1:12" s="12" customFormat="1" x14ac:dyDescent="0.2">
      <c r="A136" s="311"/>
      <c r="B136" s="277" t="str">
        <f>IF(ISNA(IF(A136&lt;&gt;"",VLOOKUP(A136,#REF!,2,FALSE),"")),IF(A136&lt;&gt;"",VLOOKUP(A136,#REF!,2,FALSE),""),IF(A136&lt;&gt;"",VLOOKUP(A136,#REF!,2,FALSE),""))</f>
        <v/>
      </c>
      <c r="C136" s="286"/>
      <c r="D136" s="250"/>
      <c r="E136" s="250"/>
      <c r="F136" s="268"/>
      <c r="G136" s="250"/>
      <c r="H136" s="269"/>
      <c r="I136" s="249" t="str">
        <f t="shared" si="46"/>
        <v/>
      </c>
      <c r="J136" s="337"/>
      <c r="K136" s="351"/>
      <c r="L136" s="245" t="s">
        <v>91</v>
      </c>
    </row>
    <row r="137" spans="1:12" s="12" customFormat="1" x14ac:dyDescent="0.2">
      <c r="A137" s="312"/>
      <c r="B137" s="13" t="s">
        <v>13</v>
      </c>
      <c r="C137" s="281"/>
      <c r="D137" s="255"/>
      <c r="E137" s="255">
        <f>SUM(E126:E134)</f>
        <v>0</v>
      </c>
      <c r="F137" s="256"/>
      <c r="G137" s="257">
        <f>SUM(G126:G134)</f>
        <v>0</v>
      </c>
      <c r="H137" s="253"/>
      <c r="I137" s="254"/>
      <c r="J137" s="338"/>
      <c r="K137" s="351"/>
      <c r="L137" s="245"/>
    </row>
    <row r="138" spans="1:12" x14ac:dyDescent="0.2">
      <c r="A138" s="323"/>
      <c r="B138" s="14"/>
      <c r="C138" s="288"/>
      <c r="D138" s="255"/>
      <c r="E138" s="255"/>
      <c r="F138" s="265"/>
      <c r="G138" s="266"/>
      <c r="H138" s="253"/>
      <c r="I138" s="254"/>
      <c r="J138" s="338"/>
      <c r="K138" s="351"/>
      <c r="L138" s="245"/>
    </row>
    <row r="139" spans="1:12" s="30" customFormat="1" ht="14.25" customHeight="1" thickBot="1" x14ac:dyDescent="0.25">
      <c r="A139" s="324"/>
      <c r="B139" s="28"/>
      <c r="C139" s="289"/>
      <c r="D139" s="271"/>
      <c r="E139" s="271"/>
      <c r="F139" s="271"/>
      <c r="G139" s="271"/>
      <c r="H139" s="272"/>
      <c r="I139" s="273"/>
      <c r="J139" s="327"/>
      <c r="K139" s="351"/>
      <c r="L139" s="245"/>
    </row>
    <row r="140" spans="1:12" s="30" customFormat="1" ht="14.25" customHeight="1" thickBot="1" x14ac:dyDescent="0.25">
      <c r="A140" s="325"/>
      <c r="B140" s="49" t="s">
        <v>15</v>
      </c>
      <c r="C140" s="148"/>
      <c r="D140" s="64"/>
      <c r="E140" s="65">
        <f>SUMIF(B11:B139,"TOTAL MATÉRIELS",E11:E139)</f>
        <v>0</v>
      </c>
      <c r="F140" s="64"/>
      <c r="G140" s="66">
        <f>SUMIF(B11:B139,"TOTAL MATÉRIELS",G11:G139)</f>
        <v>0</v>
      </c>
      <c r="H140" s="194"/>
      <c r="I140" s="347"/>
      <c r="J140" s="342"/>
      <c r="K140" s="351"/>
      <c r="L140" s="245"/>
    </row>
    <row r="141" spans="1:12" s="30" customFormat="1" ht="14.25" customHeight="1" thickBot="1" x14ac:dyDescent="0.25">
      <c r="A141" s="325"/>
      <c r="B141" s="50" t="s">
        <v>16</v>
      </c>
      <c r="C141" s="149"/>
      <c r="D141" s="62"/>
      <c r="E141" s="62" t="e">
        <f>CEILING(G141*$G$5,5000)</f>
        <v>#REF!</v>
      </c>
      <c r="F141" s="62"/>
      <c r="G141" s="63" t="e">
        <f>#REF!</f>
        <v>#REF!</v>
      </c>
      <c r="H141" s="197" t="s">
        <v>76</v>
      </c>
      <c r="I141" s="347"/>
      <c r="J141" s="342"/>
      <c r="K141" s="351"/>
      <c r="L141" s="245"/>
    </row>
    <row r="142" spans="1:12" s="30" customFormat="1" ht="12.75" thickBot="1" x14ac:dyDescent="0.25">
      <c r="A142" s="325"/>
      <c r="B142" s="51" t="s">
        <v>17</v>
      </c>
      <c r="C142" s="150"/>
      <c r="D142" s="67"/>
      <c r="E142" s="68" t="e">
        <f>SUM(E140:E141)</f>
        <v>#REF!</v>
      </c>
      <c r="F142" s="67"/>
      <c r="G142" s="69" t="e">
        <f>SUM(G140:G141)</f>
        <v>#REF!</v>
      </c>
      <c r="H142" s="198" t="str">
        <f>IF(ISERROR(E142/E140),"",E142/E140)</f>
        <v/>
      </c>
      <c r="I142" s="347"/>
      <c r="J142" s="342"/>
      <c r="K142" s="351"/>
      <c r="L142" s="245"/>
    </row>
    <row r="143" spans="1:12" s="48" customFormat="1" ht="18.75" customHeight="1" thickBot="1" x14ac:dyDescent="0.25">
      <c r="A143" s="325"/>
      <c r="B143" s="30"/>
      <c r="C143" s="151"/>
      <c r="D143" s="70"/>
      <c r="E143" s="70"/>
      <c r="F143" s="70"/>
      <c r="G143" s="70"/>
      <c r="H143" s="194"/>
      <c r="I143" s="347"/>
      <c r="J143" s="342"/>
      <c r="K143" s="351"/>
      <c r="L143" s="245"/>
    </row>
    <row r="144" spans="1:12" s="30" customFormat="1" ht="15.75" thickBot="1" x14ac:dyDescent="0.25">
      <c r="A144" s="326"/>
      <c r="B144" s="55" t="s">
        <v>24</v>
      </c>
      <c r="C144" s="358">
        <f>+G7</f>
        <v>0</v>
      </c>
      <c r="D144" s="359"/>
      <c r="E144" s="359"/>
      <c r="F144" s="359"/>
      <c r="G144" s="360"/>
      <c r="H144" s="195"/>
      <c r="I144" s="347"/>
      <c r="J144" s="343"/>
      <c r="K144" s="351"/>
      <c r="L144" s="245"/>
    </row>
    <row r="145" spans="1:12" s="30" customFormat="1" ht="14.25" customHeight="1" thickBot="1" x14ac:dyDescent="0.25">
      <c r="A145" s="325"/>
      <c r="C145" s="151"/>
      <c r="D145" s="70"/>
      <c r="E145" s="70"/>
      <c r="F145" s="70"/>
      <c r="G145" s="70"/>
      <c r="H145" s="194"/>
      <c r="I145" s="347"/>
      <c r="J145" s="342"/>
      <c r="K145" s="351"/>
      <c r="L145" s="245"/>
    </row>
    <row r="146" spans="1:12" s="30" customFormat="1" ht="14.25" customHeight="1" x14ac:dyDescent="0.2">
      <c r="A146" s="325"/>
      <c r="B146" s="52" t="str">
        <f>IF($C$144="","TOTAL MATERIELS AVEC REMISE 0%",CONCATENATE("TOTAL MATERIELS AVEC REMISE ",$C$144*100,"%"))</f>
        <v>TOTAL MATERIELS AVEC REMISE 0%</v>
      </c>
      <c r="C146" s="152"/>
      <c r="D146" s="71"/>
      <c r="E146" s="72">
        <f>+E140*(1-$C$144)</f>
        <v>0</v>
      </c>
      <c r="F146" s="71"/>
      <c r="G146" s="73">
        <f>+G140</f>
        <v>0</v>
      </c>
      <c r="H146" s="194"/>
      <c r="I146" s="347"/>
      <c r="J146" s="342"/>
      <c r="K146" s="351"/>
      <c r="L146" s="245"/>
    </row>
    <row r="147" spans="1:12" s="30" customFormat="1" ht="14.25" customHeight="1" x14ac:dyDescent="0.2">
      <c r="A147" s="325"/>
      <c r="B147" s="53" t="str">
        <f>IF($C$144="","TOTAL MAIN D'ŒUVRE AVEC REMISE 0%",CONCATENATE("TOTAL MAIN D'OEUVRE AVEC REMISE ",$C$144*100,"%"))</f>
        <v>TOTAL MAIN D'OEUVRE AVEC REMISE 0%</v>
      </c>
      <c r="C147" s="153"/>
      <c r="D147" s="74"/>
      <c r="E147" s="74" t="e">
        <f>+E141*(1-$C$144)</f>
        <v>#REF!</v>
      </c>
      <c r="F147" s="74"/>
      <c r="G147" s="75" t="e">
        <f>+G141</f>
        <v>#REF!</v>
      </c>
      <c r="H147" s="194"/>
      <c r="I147" s="347"/>
      <c r="J147" s="342"/>
      <c r="K147" s="351"/>
      <c r="L147" s="245"/>
    </row>
    <row r="148" spans="1:12" s="30" customFormat="1" ht="12.75" thickBot="1" x14ac:dyDescent="0.25">
      <c r="A148" s="325"/>
      <c r="B148" s="54" t="str">
        <f>IF($C$144="","TOTAL HORS TAXES AVEC REMISE 0%",CONCATENATE("TOTAL HORS TAXES AVEC REMISE ",$C$144*100,"%"))</f>
        <v>TOTAL HORS TAXES AVEC REMISE 0%</v>
      </c>
      <c r="C148" s="154"/>
      <c r="D148" s="76"/>
      <c r="E148" s="77" t="e">
        <f>SUM(E146:E147)</f>
        <v>#REF!</v>
      </c>
      <c r="F148" s="76"/>
      <c r="G148" s="78" t="e">
        <f>SUM(G146:G147)</f>
        <v>#REF!</v>
      </c>
      <c r="H148" s="194"/>
      <c r="I148" s="347"/>
      <c r="J148" s="342"/>
      <c r="K148" s="351"/>
      <c r="L148" s="245"/>
    </row>
    <row r="149" spans="1:12" s="48" customFormat="1" ht="18.75" customHeight="1" thickBot="1" x14ac:dyDescent="0.25">
      <c r="A149" s="325"/>
      <c r="B149" s="30"/>
      <c r="C149" s="155"/>
      <c r="D149" s="30"/>
      <c r="E149" s="30"/>
      <c r="F149" s="30"/>
      <c r="G149" s="30"/>
      <c r="H149" s="194"/>
      <c r="I149" s="347"/>
      <c r="J149" s="342"/>
      <c r="K149" s="351"/>
      <c r="L149" s="245"/>
    </row>
    <row r="150" spans="1:12" ht="15.75" thickBot="1" x14ac:dyDescent="0.25">
      <c r="A150" s="326"/>
      <c r="B150" s="55" t="s">
        <v>25</v>
      </c>
      <c r="C150" s="361" t="str">
        <f>IF(ISERROR((E148-G148)/E148),"",(E148-G148)/E148)</f>
        <v/>
      </c>
      <c r="D150" s="362"/>
      <c r="E150" s="362"/>
      <c r="F150" s="362"/>
      <c r="G150" s="363"/>
      <c r="H150" s="195"/>
      <c r="I150" s="347"/>
      <c r="J150" s="343"/>
      <c r="K150" s="351"/>
      <c r="L150" s="245"/>
    </row>
    <row r="151" spans="1:12" s="81" customFormat="1" x14ac:dyDescent="0.2">
      <c r="A151" s="327"/>
      <c r="B151" s="29"/>
      <c r="C151" s="144"/>
      <c r="D151" s="28"/>
      <c r="E151" s="28"/>
      <c r="F151" s="28"/>
      <c r="G151" s="28"/>
      <c r="H151" s="188"/>
      <c r="I151" s="273"/>
      <c r="J151" s="327"/>
      <c r="K151" s="351"/>
      <c r="L151" s="245"/>
    </row>
    <row r="152" spans="1:12" s="3" customFormat="1" x14ac:dyDescent="0.2">
      <c r="A152" s="328"/>
      <c r="B152" s="82"/>
      <c r="C152" s="156"/>
      <c r="D152" s="81"/>
      <c r="E152" s="81"/>
      <c r="F152" s="81"/>
      <c r="G152" s="81"/>
      <c r="H152" s="196"/>
      <c r="I152" s="348"/>
      <c r="J152" s="328"/>
      <c r="K152" s="351"/>
      <c r="L152" s="245"/>
    </row>
    <row r="153" spans="1:12" s="12" customFormat="1" x14ac:dyDescent="0.2">
      <c r="A153" s="83"/>
      <c r="B153" s="84" t="s">
        <v>44</v>
      </c>
      <c r="C153" s="145"/>
      <c r="D153" s="85"/>
      <c r="E153" s="85"/>
      <c r="F153" s="85"/>
      <c r="G153" s="85"/>
      <c r="H153" s="190"/>
      <c r="I153" s="349"/>
      <c r="J153" s="344"/>
      <c r="K153" s="351"/>
      <c r="L153" s="245"/>
    </row>
    <row r="154" spans="1:12" s="3" customFormat="1" x14ac:dyDescent="0.2">
      <c r="A154" s="202"/>
      <c r="B154" s="13"/>
      <c r="C154" s="159"/>
      <c r="D154" s="16"/>
      <c r="E154" s="16"/>
      <c r="F154" s="12"/>
      <c r="G154" s="17"/>
      <c r="H154" s="193"/>
      <c r="I154" s="254"/>
      <c r="J154" s="338"/>
      <c r="K154" s="351"/>
      <c r="L154" s="245"/>
    </row>
    <row r="155" spans="1:12" s="3" customFormat="1" x14ac:dyDescent="0.2">
      <c r="A155" s="80"/>
      <c r="B155" s="90" t="str">
        <f>IF(ISNA(IF(A155&lt;&gt;"",VLOOKUP(A155,#REF!,2,FALSE),"")),IF(A155&lt;&gt;"",VLOOKUP(A155,#REF!,2,FALSE),""),IF(A155&lt;&gt;"",VLOOKUP(A155,#REF!,2,FALSE),""))</f>
        <v/>
      </c>
      <c r="C155" s="160"/>
      <c r="D155" s="91" t="str">
        <f>IF(ISERROR(CEILING(F155*$G$2,5)),"",(CEILING(F155*$G$2,5)))</f>
        <v/>
      </c>
      <c r="E155" s="91" t="str">
        <f>IF(ISERROR(C155*D155),"",C155*D155)</f>
        <v/>
      </c>
      <c r="F155" s="4" t="str">
        <f>IF(OR(H155=0,H155=""),I155,H155)</f>
        <v/>
      </c>
      <c r="G155" s="91" t="str">
        <f>IF(ISERROR(C155*F155),"",C155*F155)</f>
        <v/>
      </c>
      <c r="H155" s="190" t="str">
        <f>IF(ISNA(IF(A155&lt;&gt;"",VLOOKUP(A155,#REF!,5,FALSE),"")),IF(A155&lt;&gt;"",VLOOKUP(A155,#REF!,4,FALSE),""),IF(A155&lt;&gt;"",VLOOKUP(A155,#REF!,5,FALSE),""))</f>
        <v/>
      </c>
      <c r="I155" s="349" t="str">
        <f>IF(H155=0,SUM(J155*$I$2),"")</f>
        <v/>
      </c>
      <c r="J155" s="330"/>
      <c r="K155" s="351"/>
      <c r="L155" s="245"/>
    </row>
    <row r="156" spans="1:12" s="3" customFormat="1" x14ac:dyDescent="0.2">
      <c r="A156" s="80"/>
      <c r="B156" s="90" t="str">
        <f>IF(ISNA(IF(A156&lt;&gt;"",VLOOKUP(A156,#REF!,2,FALSE),"")),IF(A156&lt;&gt;"",VLOOKUP(A156,#REF!,2,FALSE),""),IF(A156&lt;&gt;"",VLOOKUP(A156,#REF!,2,FALSE),""))</f>
        <v/>
      </c>
      <c r="C156" s="160"/>
      <c r="D156" s="91" t="str">
        <f t="shared" ref="D156:D166" si="65">IF(ISERROR(CEILING(F156*$G$2,5)),"",(CEILING(F156*$G$2,5)))</f>
        <v/>
      </c>
      <c r="E156" s="91" t="str">
        <f t="shared" ref="E156:E166" si="66">IF(ISERROR(C156*D156),"",C156*D156)</f>
        <v/>
      </c>
      <c r="F156" s="4" t="str">
        <f t="shared" ref="F156:F166" si="67">IF(OR(H156=0,H156=""),I156,H156)</f>
        <v/>
      </c>
      <c r="G156" s="91" t="str">
        <f t="shared" ref="G156:G166" si="68">IF(ISERROR(C156*F156),"",C156*F156)</f>
        <v/>
      </c>
      <c r="H156" s="190" t="str">
        <f>IF(ISNA(IF(A156&lt;&gt;"",VLOOKUP(A156,#REF!,5,FALSE),"")),IF(A156&lt;&gt;"",VLOOKUP(A156,#REF!,4,FALSE),""),IF(A156&lt;&gt;"",VLOOKUP(A156,#REF!,5,FALSE),""))</f>
        <v/>
      </c>
      <c r="I156" s="349" t="str">
        <f t="shared" ref="I156:I166" si="69">IF(H156=0,SUM(J156*$I$2),"")</f>
        <v/>
      </c>
      <c r="J156" s="330"/>
      <c r="K156" s="351"/>
      <c r="L156" s="245"/>
    </row>
    <row r="157" spans="1:12" s="3" customFormat="1" x14ac:dyDescent="0.2">
      <c r="A157" s="80"/>
      <c r="B157" s="90" t="str">
        <f>IF(ISNA(IF(A157&lt;&gt;"",VLOOKUP(A157,#REF!,2,FALSE),"")),IF(A157&lt;&gt;"",VLOOKUP(A157,#REF!,2,FALSE),""),IF(A157&lt;&gt;"",VLOOKUP(A157,#REF!,2,FALSE),""))</f>
        <v/>
      </c>
      <c r="C157" s="160"/>
      <c r="D157" s="91" t="str">
        <f t="shared" si="65"/>
        <v/>
      </c>
      <c r="E157" s="91" t="str">
        <f t="shared" si="66"/>
        <v/>
      </c>
      <c r="F157" s="4" t="str">
        <f t="shared" si="67"/>
        <v/>
      </c>
      <c r="G157" s="91" t="str">
        <f t="shared" si="68"/>
        <v/>
      </c>
      <c r="H157" s="190" t="str">
        <f>IF(ISNA(IF(A157&lt;&gt;"",VLOOKUP(A157,#REF!,5,FALSE),"")),IF(A157&lt;&gt;"",VLOOKUP(A157,#REF!,4,FALSE),""),IF(A157&lt;&gt;"",VLOOKUP(A157,#REF!,5,FALSE),""))</f>
        <v/>
      </c>
      <c r="I157" s="349" t="str">
        <f t="shared" si="69"/>
        <v/>
      </c>
      <c r="J157" s="330"/>
      <c r="K157" s="351"/>
      <c r="L157" s="245"/>
    </row>
    <row r="158" spans="1:12" s="3" customFormat="1" x14ac:dyDescent="0.2">
      <c r="A158" s="80"/>
      <c r="B158" s="90" t="str">
        <f>IF(ISNA(IF(A158&lt;&gt;"",VLOOKUP(A158,#REF!,2,FALSE),"")),IF(A158&lt;&gt;"",VLOOKUP(A158,#REF!,2,FALSE),""),IF(A158&lt;&gt;"",VLOOKUP(A158,#REF!,2,FALSE),""))</f>
        <v/>
      </c>
      <c r="C158" s="160"/>
      <c r="D158" s="91" t="str">
        <f t="shared" si="65"/>
        <v/>
      </c>
      <c r="E158" s="91" t="str">
        <f t="shared" si="66"/>
        <v/>
      </c>
      <c r="F158" s="4" t="str">
        <f t="shared" si="67"/>
        <v/>
      </c>
      <c r="G158" s="91" t="str">
        <f t="shared" si="68"/>
        <v/>
      </c>
      <c r="H158" s="190" t="str">
        <f>IF(ISNA(IF(A158&lt;&gt;"",VLOOKUP(A158,#REF!,5,FALSE),"")),IF(A158&lt;&gt;"",VLOOKUP(A158,#REF!,4,FALSE),""),IF(A158&lt;&gt;"",VLOOKUP(A158,#REF!,5,FALSE),""))</f>
        <v/>
      </c>
      <c r="I158" s="349" t="str">
        <f t="shared" si="69"/>
        <v/>
      </c>
      <c r="J158" s="330"/>
      <c r="K158" s="351"/>
      <c r="L158" s="245"/>
    </row>
    <row r="159" spans="1:12" s="3" customFormat="1" x14ac:dyDescent="0.2">
      <c r="A159" s="80"/>
      <c r="B159" s="90" t="str">
        <f>IF(ISNA(IF(A159&lt;&gt;"",VLOOKUP(A159,#REF!,2,FALSE),"")),IF(A159&lt;&gt;"",VLOOKUP(A159,#REF!,2,FALSE),""),IF(A159&lt;&gt;"",VLOOKUP(A159,#REF!,2,FALSE),""))</f>
        <v/>
      </c>
      <c r="C159" s="160"/>
      <c r="D159" s="91" t="str">
        <f t="shared" si="65"/>
        <v/>
      </c>
      <c r="E159" s="91" t="str">
        <f t="shared" si="66"/>
        <v/>
      </c>
      <c r="F159" s="4" t="str">
        <f t="shared" si="67"/>
        <v/>
      </c>
      <c r="G159" s="91" t="str">
        <f t="shared" si="68"/>
        <v/>
      </c>
      <c r="H159" s="190" t="str">
        <f>IF(ISNA(IF(A159&lt;&gt;"",VLOOKUP(A159,#REF!,5,FALSE),"")),IF(A159&lt;&gt;"",VLOOKUP(A159,#REF!,4,FALSE),""),IF(A159&lt;&gt;"",VLOOKUP(A159,#REF!,5,FALSE),""))</f>
        <v/>
      </c>
      <c r="I159" s="349" t="str">
        <f t="shared" si="69"/>
        <v/>
      </c>
      <c r="J159" s="330"/>
      <c r="K159" s="351"/>
      <c r="L159" s="245"/>
    </row>
    <row r="160" spans="1:12" s="1" customFormat="1" x14ac:dyDescent="0.2">
      <c r="A160" s="80"/>
      <c r="B160" s="90" t="str">
        <f>IF(ISNA(IF(A160&lt;&gt;"",VLOOKUP(A160,#REF!,2,FALSE),"")),IF(A160&lt;&gt;"",VLOOKUP(A160,#REF!,2,FALSE),""),IF(A160&lt;&gt;"",VLOOKUP(A160,#REF!,2,FALSE),""))</f>
        <v/>
      </c>
      <c r="C160" s="160"/>
      <c r="D160" s="91" t="str">
        <f t="shared" si="65"/>
        <v/>
      </c>
      <c r="E160" s="91" t="str">
        <f t="shared" si="66"/>
        <v/>
      </c>
      <c r="F160" s="4" t="str">
        <f t="shared" si="67"/>
        <v/>
      </c>
      <c r="G160" s="91" t="str">
        <f t="shared" si="68"/>
        <v/>
      </c>
      <c r="H160" s="190" t="str">
        <f>IF(ISNA(IF(A160&lt;&gt;"",VLOOKUP(A160,#REF!,5,FALSE),"")),IF(A160&lt;&gt;"",VLOOKUP(A160,#REF!,4,FALSE),""),IF(A160&lt;&gt;"",VLOOKUP(A160,#REF!,5,FALSE),""))</f>
        <v/>
      </c>
      <c r="I160" s="349" t="str">
        <f t="shared" si="69"/>
        <v/>
      </c>
      <c r="J160" s="330"/>
      <c r="K160" s="351"/>
      <c r="L160" s="245"/>
    </row>
    <row r="161" spans="1:12" s="1" customFormat="1" x14ac:dyDescent="0.2">
      <c r="A161" s="9"/>
      <c r="B161" s="90" t="str">
        <f>IF(ISNA(IF(A161&lt;&gt;"",VLOOKUP(A161,#REF!,2,FALSE),"")),IF(A161&lt;&gt;"",VLOOKUP(A161,#REF!,2,FALSE),""),IF(A161&lt;&gt;"",VLOOKUP(A161,#REF!,2,FALSE),""))</f>
        <v/>
      </c>
      <c r="C161" s="160"/>
      <c r="D161" s="91" t="str">
        <f t="shared" si="65"/>
        <v/>
      </c>
      <c r="E161" s="91" t="str">
        <f t="shared" si="66"/>
        <v/>
      </c>
      <c r="F161" s="4" t="str">
        <f t="shared" si="67"/>
        <v/>
      </c>
      <c r="G161" s="91" t="str">
        <f t="shared" si="68"/>
        <v/>
      </c>
      <c r="H161" s="190" t="str">
        <f>IF(ISNA(IF(A161&lt;&gt;"",VLOOKUP(A161,#REF!,5,FALSE),"")),IF(A161&lt;&gt;"",VLOOKUP(A161,#REF!,4,FALSE),""),IF(A161&lt;&gt;"",VLOOKUP(A161,#REF!,5,FALSE),""))</f>
        <v/>
      </c>
      <c r="I161" s="349" t="str">
        <f t="shared" si="69"/>
        <v/>
      </c>
      <c r="J161" s="330"/>
      <c r="K161" s="351"/>
      <c r="L161" s="245"/>
    </row>
    <row r="162" spans="1:12" s="1" customFormat="1" x14ac:dyDescent="0.2">
      <c r="A162" s="9"/>
      <c r="B162" s="90" t="str">
        <f>IF(ISNA(IF(A162&lt;&gt;"",VLOOKUP(A162,#REF!,2,FALSE),"")),IF(A162&lt;&gt;"",VLOOKUP(A162,#REF!,2,FALSE),""),IF(A162&lt;&gt;"",VLOOKUP(A162,#REF!,2,FALSE),""))</f>
        <v/>
      </c>
      <c r="C162" s="160"/>
      <c r="D162" s="91" t="str">
        <f t="shared" si="65"/>
        <v/>
      </c>
      <c r="E162" s="91" t="str">
        <f t="shared" si="66"/>
        <v/>
      </c>
      <c r="F162" s="4" t="str">
        <f t="shared" si="67"/>
        <v/>
      </c>
      <c r="G162" s="91" t="str">
        <f t="shared" si="68"/>
        <v/>
      </c>
      <c r="H162" s="190" t="str">
        <f>IF(ISNA(IF(A162&lt;&gt;"",VLOOKUP(A162,#REF!,5,FALSE),"")),IF(A162&lt;&gt;"",VLOOKUP(A162,#REF!,4,FALSE),""),IF(A162&lt;&gt;"",VLOOKUP(A162,#REF!,5,FALSE),""))</f>
        <v/>
      </c>
      <c r="I162" s="349" t="str">
        <f t="shared" si="69"/>
        <v/>
      </c>
      <c r="J162" s="330"/>
      <c r="K162" s="351"/>
      <c r="L162" s="245"/>
    </row>
    <row r="163" spans="1:12" s="1" customFormat="1" x14ac:dyDescent="0.2">
      <c r="A163" s="9"/>
      <c r="B163" s="90" t="str">
        <f>IF(ISNA(IF(A163&lt;&gt;"",VLOOKUP(A163,#REF!,2,FALSE),"")),IF(A163&lt;&gt;"",VLOOKUP(A163,#REF!,2,FALSE),""),IF(A163&lt;&gt;"",VLOOKUP(A163,#REF!,2,FALSE),""))</f>
        <v/>
      </c>
      <c r="C163" s="160"/>
      <c r="D163" s="91" t="str">
        <f t="shared" si="65"/>
        <v/>
      </c>
      <c r="E163" s="91" t="str">
        <f t="shared" si="66"/>
        <v/>
      </c>
      <c r="F163" s="4" t="str">
        <f t="shared" si="67"/>
        <v/>
      </c>
      <c r="G163" s="91" t="str">
        <f t="shared" si="68"/>
        <v/>
      </c>
      <c r="H163" s="190" t="str">
        <f>IF(ISNA(IF(A163&lt;&gt;"",VLOOKUP(A163,#REF!,5,FALSE),"")),IF(A163&lt;&gt;"",VLOOKUP(A163,#REF!,4,FALSE),""),IF(A163&lt;&gt;"",VLOOKUP(A163,#REF!,5,FALSE),""))</f>
        <v/>
      </c>
      <c r="I163" s="349" t="str">
        <f t="shared" si="69"/>
        <v/>
      </c>
      <c r="J163" s="330"/>
      <c r="K163" s="351"/>
      <c r="L163" s="245"/>
    </row>
    <row r="164" spans="1:12" s="1" customFormat="1" x14ac:dyDescent="0.2">
      <c r="A164" s="9"/>
      <c r="B164" s="90" t="str">
        <f>IF(ISNA(IF(A164&lt;&gt;"",VLOOKUP(A164,#REF!,2,FALSE),"")),IF(A164&lt;&gt;"",VLOOKUP(A164,#REF!,2,FALSE),""),IF(A164&lt;&gt;"",VLOOKUP(A164,#REF!,2,FALSE),""))</f>
        <v/>
      </c>
      <c r="C164" s="160"/>
      <c r="D164" s="91" t="str">
        <f t="shared" si="65"/>
        <v/>
      </c>
      <c r="E164" s="91" t="str">
        <f t="shared" si="66"/>
        <v/>
      </c>
      <c r="F164" s="4" t="str">
        <f t="shared" si="67"/>
        <v/>
      </c>
      <c r="G164" s="91" t="str">
        <f t="shared" si="68"/>
        <v/>
      </c>
      <c r="H164" s="190" t="str">
        <f>IF(ISNA(IF(A164&lt;&gt;"",VLOOKUP(A164,#REF!,5,FALSE),"")),IF(A164&lt;&gt;"",VLOOKUP(A164,#REF!,4,FALSE),""),IF(A164&lt;&gt;"",VLOOKUP(A164,#REF!,5,FALSE),""))</f>
        <v/>
      </c>
      <c r="I164" s="349" t="str">
        <f t="shared" si="69"/>
        <v/>
      </c>
      <c r="J164" s="330"/>
      <c r="K164" s="351"/>
      <c r="L164" s="245"/>
    </row>
    <row r="165" spans="1:12" s="89" customFormat="1" x14ac:dyDescent="0.2">
      <c r="A165" s="9"/>
      <c r="B165" s="90" t="str">
        <f>IF(ISNA(IF(A165&lt;&gt;"",VLOOKUP(A165,#REF!,2,FALSE),"")),IF(A165&lt;&gt;"",VLOOKUP(A165,#REF!,2,FALSE),""),IF(A165&lt;&gt;"",VLOOKUP(A165,#REF!,2,FALSE),""))</f>
        <v/>
      </c>
      <c r="C165" s="160"/>
      <c r="D165" s="91" t="str">
        <f t="shared" si="65"/>
        <v/>
      </c>
      <c r="E165" s="91" t="str">
        <f t="shared" si="66"/>
        <v/>
      </c>
      <c r="F165" s="4" t="str">
        <f t="shared" si="67"/>
        <v/>
      </c>
      <c r="G165" s="91" t="str">
        <f t="shared" si="68"/>
        <v/>
      </c>
      <c r="H165" s="190" t="str">
        <f>IF(ISNA(IF(A165&lt;&gt;"",VLOOKUP(A165,#REF!,5,FALSE),"")),IF(A165&lt;&gt;"",VLOOKUP(A165,#REF!,4,FALSE),""),IF(A165&lt;&gt;"",VLOOKUP(A165,#REF!,5,FALSE),""))</f>
        <v/>
      </c>
      <c r="I165" s="349" t="str">
        <f t="shared" si="69"/>
        <v/>
      </c>
      <c r="J165" s="330"/>
      <c r="K165" s="351"/>
      <c r="L165" s="245"/>
    </row>
    <row r="166" spans="1:12" s="89" customFormat="1" x14ac:dyDescent="0.2">
      <c r="A166" s="203"/>
      <c r="B166" s="90" t="str">
        <f>IF(ISNA(IF(A166&lt;&gt;"",VLOOKUP(A166,#REF!,2,FALSE),"")),IF(A166&lt;&gt;"",VLOOKUP(A166,#REF!,2,FALSE),""),IF(A166&lt;&gt;"",VLOOKUP(A166,#REF!,2,FALSE),""))</f>
        <v/>
      </c>
      <c r="C166" s="160"/>
      <c r="D166" s="91" t="str">
        <f t="shared" si="65"/>
        <v/>
      </c>
      <c r="E166" s="91" t="str">
        <f t="shared" si="66"/>
        <v/>
      </c>
      <c r="F166" s="4" t="str">
        <f t="shared" si="67"/>
        <v/>
      </c>
      <c r="G166" s="91" t="str">
        <f t="shared" si="68"/>
        <v/>
      </c>
      <c r="H166" s="190" t="str">
        <f>IF(ISNA(IF(A166&lt;&gt;"",VLOOKUP(A166,#REF!,5,FALSE),"")),IF(A166&lt;&gt;"",VLOOKUP(A166,#REF!,4,FALSE),""),IF(A166&lt;&gt;"",VLOOKUP(A166,#REF!,5,FALSE),""))</f>
        <v/>
      </c>
      <c r="I166" s="349" t="str">
        <f t="shared" si="69"/>
        <v/>
      </c>
      <c r="J166" s="330"/>
      <c r="K166" s="351"/>
      <c r="L166" s="245"/>
    </row>
    <row r="167" spans="1:12" s="12" customFormat="1" x14ac:dyDescent="0.2">
      <c r="A167" s="203"/>
      <c r="B167" s="90"/>
      <c r="C167" s="157"/>
      <c r="D167" s="91"/>
      <c r="E167" s="91"/>
      <c r="F167" s="91"/>
      <c r="G167" s="91"/>
      <c r="H167" s="192"/>
      <c r="I167" s="350"/>
      <c r="J167" s="334"/>
      <c r="K167" s="351"/>
      <c r="L167" s="245"/>
    </row>
    <row r="168" spans="1:12" s="12" customFormat="1" x14ac:dyDescent="0.2">
      <c r="A168" s="202"/>
      <c r="B168" s="10" t="s">
        <v>12</v>
      </c>
      <c r="C168" s="158">
        <v>1</v>
      </c>
      <c r="D168" s="11">
        <f>CEILING(F168*$G$4,5)</f>
        <v>0</v>
      </c>
      <c r="E168" s="11">
        <f>+C168*D168</f>
        <v>0</v>
      </c>
      <c r="F168" s="11">
        <f>SUM(F155:F166)*0.05</f>
        <v>0</v>
      </c>
      <c r="G168" s="11">
        <f>+C168*F168</f>
        <v>0</v>
      </c>
      <c r="H168" s="193"/>
      <c r="I168" s="254"/>
      <c r="J168" s="338"/>
      <c r="K168" s="338"/>
      <c r="L168" s="245"/>
    </row>
    <row r="169" spans="1:12" s="12" customFormat="1" x14ac:dyDescent="0.2">
      <c r="A169" s="202"/>
      <c r="B169" s="13" t="s">
        <v>13</v>
      </c>
      <c r="C169" s="147"/>
      <c r="D169" s="16"/>
      <c r="E169" s="16">
        <f>SUM(E155:E166)</f>
        <v>0</v>
      </c>
      <c r="G169" s="17">
        <f>SUM(G155:G166)</f>
        <v>0</v>
      </c>
      <c r="H169" s="193"/>
      <c r="I169" s="254"/>
      <c r="J169" s="338"/>
      <c r="K169" s="338"/>
      <c r="L169" s="245"/>
    </row>
    <row r="170" spans="1:12" s="30" customFormat="1" ht="14.25" customHeight="1" thickBot="1" x14ac:dyDescent="0.25">
      <c r="A170" s="13"/>
      <c r="B170" s="14"/>
      <c r="C170" s="147"/>
      <c r="D170" s="16"/>
      <c r="E170" s="16"/>
      <c r="F170" s="15"/>
      <c r="G170" s="14"/>
      <c r="H170" s="193"/>
      <c r="I170" s="254"/>
      <c r="J170" s="338"/>
      <c r="K170" s="342"/>
      <c r="L170" s="245"/>
    </row>
    <row r="171" spans="1:12" s="30" customFormat="1" ht="14.25" customHeight="1" thickBot="1" x14ac:dyDescent="0.25">
      <c r="A171" s="31"/>
      <c r="B171" s="49" t="s">
        <v>45</v>
      </c>
      <c r="C171" s="148"/>
      <c r="D171" s="64"/>
      <c r="E171" s="65">
        <f>SUMIF(B153:B170,"TOTAL MATÉRIELS",E153:E170)</f>
        <v>0</v>
      </c>
      <c r="F171" s="64"/>
      <c r="G171" s="66">
        <f>SUMIF(B153:B170,"TOTAL MATÉRIELS",G153:G170)</f>
        <v>0</v>
      </c>
      <c r="H171" s="194"/>
      <c r="I171" s="347"/>
      <c r="J171" s="342"/>
      <c r="K171" s="342"/>
      <c r="L171" s="245"/>
    </row>
    <row r="172" spans="1:12" s="30" customFormat="1" ht="14.25" customHeight="1" thickBot="1" x14ac:dyDescent="0.25">
      <c r="A172" s="31"/>
      <c r="B172" s="50" t="s">
        <v>46</v>
      </c>
      <c r="C172" s="149"/>
      <c r="D172" s="62"/>
      <c r="E172" s="62">
        <f>CEILING(G172*$G$5,5000)</f>
        <v>0</v>
      </c>
      <c r="F172" s="62"/>
      <c r="G172" s="63"/>
      <c r="H172" s="197" t="s">
        <v>76</v>
      </c>
      <c r="I172" s="347"/>
      <c r="J172" s="342"/>
      <c r="K172" s="342"/>
      <c r="L172" s="245"/>
    </row>
    <row r="173" spans="1:12" s="30" customFormat="1" ht="12.75" thickBot="1" x14ac:dyDescent="0.25">
      <c r="A173" s="31"/>
      <c r="B173" s="51" t="s">
        <v>47</v>
      </c>
      <c r="C173" s="150"/>
      <c r="D173" s="67"/>
      <c r="E173" s="68">
        <f>SUM(E171:E172)</f>
        <v>0</v>
      </c>
      <c r="F173" s="67"/>
      <c r="G173" s="69">
        <f>SUM(G171:G172)</f>
        <v>0</v>
      </c>
      <c r="H173" s="198" t="str">
        <f>IF(ISERROR(E173/E171),"",E173/E171)</f>
        <v/>
      </c>
      <c r="I173" s="347"/>
      <c r="J173" s="342"/>
      <c r="K173" s="342"/>
      <c r="L173" s="245"/>
    </row>
    <row r="174" spans="1:12" s="48" customFormat="1" ht="18.75" customHeight="1" thickBot="1" x14ac:dyDescent="0.25">
      <c r="A174" s="31"/>
      <c r="B174" s="30"/>
      <c r="C174" s="151"/>
      <c r="D174" s="70"/>
      <c r="E174" s="70"/>
      <c r="F174" s="70"/>
      <c r="G174" s="70"/>
      <c r="H174" s="194"/>
      <c r="I174" s="347"/>
      <c r="J174" s="342"/>
      <c r="K174" s="343"/>
      <c r="L174" s="245"/>
    </row>
    <row r="175" spans="1:12" s="30" customFormat="1" ht="12.75" thickBot="1" x14ac:dyDescent="0.25">
      <c r="A175" s="47"/>
      <c r="B175" s="55" t="s">
        <v>24</v>
      </c>
      <c r="C175" s="184">
        <v>0</v>
      </c>
      <c r="D175" s="182"/>
      <c r="E175" s="182"/>
      <c r="F175" s="182"/>
      <c r="G175" s="183"/>
      <c r="H175" s="195"/>
      <c r="I175" s="347"/>
      <c r="J175" s="343"/>
      <c r="K175" s="342"/>
      <c r="L175" s="245"/>
    </row>
    <row r="176" spans="1:12" s="30" customFormat="1" ht="14.25" customHeight="1" thickBot="1" x14ac:dyDescent="0.25">
      <c r="A176" s="31"/>
      <c r="C176" s="151"/>
      <c r="D176" s="70"/>
      <c r="E176" s="70"/>
      <c r="F176" s="70"/>
      <c r="G176" s="70"/>
      <c r="H176" s="194"/>
      <c r="I176" s="347"/>
      <c r="J176" s="342"/>
      <c r="K176" s="342"/>
      <c r="L176" s="245"/>
    </row>
    <row r="177" spans="1:12" s="30" customFormat="1" ht="14.25" customHeight="1" x14ac:dyDescent="0.2">
      <c r="A177" s="31"/>
      <c r="B177" s="52" t="str">
        <f>IF($C$175="","TOTAL MATERIELS AVEC REMISE 0%",CONCATENATE("TOTAL MATERIELS OPTION AVEC REMISE ",$C$175*100,"%"))</f>
        <v>TOTAL MATERIELS OPTION AVEC REMISE 0%</v>
      </c>
      <c r="C177" s="152"/>
      <c r="D177" s="71"/>
      <c r="E177" s="72">
        <f>+E171*(1-$C$175)</f>
        <v>0</v>
      </c>
      <c r="F177" s="71"/>
      <c r="G177" s="73">
        <f>+G171</f>
        <v>0</v>
      </c>
      <c r="H177" s="194"/>
      <c r="I177" s="347"/>
      <c r="J177" s="342"/>
      <c r="K177" s="342"/>
      <c r="L177" s="245"/>
    </row>
    <row r="178" spans="1:12" s="30" customFormat="1" ht="14.25" customHeight="1" x14ac:dyDescent="0.2">
      <c r="A178" s="31"/>
      <c r="B178" s="53" t="str">
        <f>IF($C$175="","TOTAL MAIN D'ŒUVRE AVEC REMISE 0%",CONCATENATE("TOTAL MAIN D'ŒUVRE OPTION AVEC REMISE ",$C$175*100,"%"))</f>
        <v>TOTAL MAIN D'ŒUVRE OPTION AVEC REMISE 0%</v>
      </c>
      <c r="C178" s="153"/>
      <c r="D178" s="74"/>
      <c r="E178" s="74">
        <f>+E172*(1-$C$175)</f>
        <v>0</v>
      </c>
      <c r="F178" s="74"/>
      <c r="G178" s="75">
        <f>+G172</f>
        <v>0</v>
      </c>
      <c r="H178" s="194"/>
      <c r="I178" s="347"/>
      <c r="J178" s="342"/>
      <c r="K178" s="342"/>
      <c r="L178" s="245"/>
    </row>
    <row r="179" spans="1:12" s="30" customFormat="1" ht="12.75" thickBot="1" x14ac:dyDescent="0.25">
      <c r="A179" s="31"/>
      <c r="B179" s="54" t="str">
        <f>IF($C$175="","TOTAL HORS TAXES AVEC REMISE 0%",CONCATENATE("TOTAL HORS TAXES OPTION AVEC REMISE ",$C$175*100,"%"))</f>
        <v>TOTAL HORS TAXES OPTION AVEC REMISE 0%</v>
      </c>
      <c r="C179" s="154"/>
      <c r="D179" s="76"/>
      <c r="E179" s="77">
        <f>SUM(E177:E178)</f>
        <v>0</v>
      </c>
      <c r="F179" s="76"/>
      <c r="G179" s="78">
        <f>SUM(G177:G178)</f>
        <v>0</v>
      </c>
      <c r="H179" s="194"/>
      <c r="I179" s="347"/>
      <c r="J179" s="342"/>
      <c r="K179" s="342"/>
      <c r="L179" s="245"/>
    </row>
    <row r="180" spans="1:12" s="48" customFormat="1" ht="18.75" customHeight="1" thickBot="1" x14ac:dyDescent="0.25">
      <c r="A180" s="31"/>
      <c r="B180" s="30"/>
      <c r="C180" s="155"/>
      <c r="D180" s="30"/>
      <c r="E180" s="30"/>
      <c r="F180" s="30"/>
      <c r="G180" s="30"/>
      <c r="H180" s="194"/>
      <c r="I180" s="347"/>
      <c r="J180" s="342"/>
      <c r="K180" s="343"/>
      <c r="L180" s="245"/>
    </row>
    <row r="181" spans="1:12" ht="12.75" thickBot="1" x14ac:dyDescent="0.25">
      <c r="A181" s="47"/>
      <c r="B181" s="55" t="s">
        <v>25</v>
      </c>
      <c r="C181" s="361" t="str">
        <f>IF(ISERROR((E179-G179)/E179),"",(E179-G179)/E179)</f>
        <v/>
      </c>
      <c r="D181" s="364"/>
      <c r="E181" s="364"/>
      <c r="F181" s="364"/>
      <c r="G181" s="365"/>
      <c r="H181" s="195"/>
      <c r="I181" s="347"/>
      <c r="J181" s="343"/>
      <c r="K181" s="327"/>
      <c r="L181" s="245"/>
    </row>
    <row r="182" spans="1:12" x14ac:dyDescent="0.2">
      <c r="K182" s="327"/>
      <c r="L182" s="245" t="str">
        <f t="shared" ref="L182:L212" si="70">IF(A182&lt;&gt;"","X","")</f>
        <v/>
      </c>
    </row>
    <row r="183" spans="1:12" x14ac:dyDescent="0.2">
      <c r="L183" s="245" t="str">
        <f t="shared" si="70"/>
        <v/>
      </c>
    </row>
    <row r="184" spans="1:12" x14ac:dyDescent="0.2">
      <c r="L184" s="245" t="str">
        <f t="shared" si="70"/>
        <v/>
      </c>
    </row>
    <row r="185" spans="1:12" x14ac:dyDescent="0.2">
      <c r="L185" s="245" t="str">
        <f t="shared" si="70"/>
        <v/>
      </c>
    </row>
    <row r="186" spans="1:12" x14ac:dyDescent="0.2">
      <c r="G186" s="29"/>
      <c r="L186" s="245" t="str">
        <f t="shared" si="70"/>
        <v/>
      </c>
    </row>
    <row r="187" spans="1:12" x14ac:dyDescent="0.2">
      <c r="L187" s="245" t="str">
        <f t="shared" si="70"/>
        <v/>
      </c>
    </row>
    <row r="188" spans="1:12" x14ac:dyDescent="0.2">
      <c r="L188" s="245" t="str">
        <f t="shared" si="70"/>
        <v/>
      </c>
    </row>
    <row r="189" spans="1:12" x14ac:dyDescent="0.2">
      <c r="L189" s="245" t="str">
        <f t="shared" si="70"/>
        <v/>
      </c>
    </row>
    <row r="190" spans="1:12" x14ac:dyDescent="0.2">
      <c r="L190" s="245" t="str">
        <f t="shared" si="70"/>
        <v/>
      </c>
    </row>
    <row r="191" spans="1:12" x14ac:dyDescent="0.2">
      <c r="L191" s="245" t="str">
        <f t="shared" si="70"/>
        <v/>
      </c>
    </row>
    <row r="192" spans="1:12" x14ac:dyDescent="0.2">
      <c r="L192" s="245" t="str">
        <f t="shared" si="70"/>
        <v/>
      </c>
    </row>
    <row r="193" spans="12:12" x14ac:dyDescent="0.2">
      <c r="L193" s="245" t="str">
        <f t="shared" si="70"/>
        <v/>
      </c>
    </row>
    <row r="194" spans="12:12" x14ac:dyDescent="0.2">
      <c r="L194" s="245" t="str">
        <f t="shared" si="70"/>
        <v/>
      </c>
    </row>
    <row r="195" spans="12:12" x14ac:dyDescent="0.2">
      <c r="L195" s="245" t="str">
        <f t="shared" si="70"/>
        <v/>
      </c>
    </row>
    <row r="196" spans="12:12" x14ac:dyDescent="0.2">
      <c r="L196" s="245" t="str">
        <f t="shared" si="70"/>
        <v/>
      </c>
    </row>
    <row r="197" spans="12:12" x14ac:dyDescent="0.2">
      <c r="L197" s="245" t="str">
        <f t="shared" si="70"/>
        <v/>
      </c>
    </row>
    <row r="198" spans="12:12" x14ac:dyDescent="0.2">
      <c r="L198" s="245" t="str">
        <f t="shared" si="70"/>
        <v/>
      </c>
    </row>
    <row r="199" spans="12:12" x14ac:dyDescent="0.2">
      <c r="L199" s="245" t="str">
        <f t="shared" si="70"/>
        <v/>
      </c>
    </row>
    <row r="200" spans="12:12" x14ac:dyDescent="0.2">
      <c r="L200" s="245" t="str">
        <f t="shared" si="70"/>
        <v/>
      </c>
    </row>
    <row r="201" spans="12:12" x14ac:dyDescent="0.2">
      <c r="L201" s="245" t="str">
        <f t="shared" si="70"/>
        <v/>
      </c>
    </row>
    <row r="202" spans="12:12" x14ac:dyDescent="0.2">
      <c r="L202" s="245" t="str">
        <f t="shared" si="70"/>
        <v/>
      </c>
    </row>
    <row r="203" spans="12:12" x14ac:dyDescent="0.2">
      <c r="L203" s="245" t="str">
        <f t="shared" si="70"/>
        <v/>
      </c>
    </row>
    <row r="204" spans="12:12" x14ac:dyDescent="0.2">
      <c r="L204" s="245" t="str">
        <f t="shared" si="70"/>
        <v/>
      </c>
    </row>
    <row r="205" spans="12:12" x14ac:dyDescent="0.2">
      <c r="L205" s="245" t="str">
        <f t="shared" si="70"/>
        <v/>
      </c>
    </row>
    <row r="206" spans="12:12" x14ac:dyDescent="0.2">
      <c r="L206" s="245" t="str">
        <f t="shared" si="70"/>
        <v/>
      </c>
    </row>
    <row r="207" spans="12:12" x14ac:dyDescent="0.2">
      <c r="L207" s="245" t="str">
        <f t="shared" si="70"/>
        <v/>
      </c>
    </row>
    <row r="208" spans="12:12" x14ac:dyDescent="0.2">
      <c r="L208" s="245" t="str">
        <f t="shared" si="70"/>
        <v/>
      </c>
    </row>
    <row r="209" spans="12:12" x14ac:dyDescent="0.2">
      <c r="L209" s="245" t="str">
        <f t="shared" si="70"/>
        <v/>
      </c>
    </row>
    <row r="210" spans="12:12" x14ac:dyDescent="0.2">
      <c r="L210" s="245" t="str">
        <f t="shared" si="70"/>
        <v/>
      </c>
    </row>
    <row r="211" spans="12:12" x14ac:dyDescent="0.2">
      <c r="L211" s="245" t="str">
        <f t="shared" si="70"/>
        <v/>
      </c>
    </row>
    <row r="212" spans="12:12" x14ac:dyDescent="0.2">
      <c r="L212" s="245" t="str">
        <f t="shared" si="70"/>
        <v/>
      </c>
    </row>
  </sheetData>
  <sheetProtection formatCells="0" formatColumns="0" formatRows="0" insertRows="0"/>
  <sortState ref="A604:R613">
    <sortCondition ref="A604:A613"/>
    <sortCondition ref="B604:B613"/>
  </sortState>
  <mergeCells count="19">
    <mergeCell ref="C150:G150"/>
    <mergeCell ref="C181:G181"/>
    <mergeCell ref="C9:D9"/>
    <mergeCell ref="E9:F9"/>
    <mergeCell ref="C2:D2"/>
    <mergeCell ref="C3:D3"/>
    <mergeCell ref="E7:F7"/>
    <mergeCell ref="E8:F8"/>
    <mergeCell ref="C6:D6"/>
    <mergeCell ref="E2:F2"/>
    <mergeCell ref="E3:F3"/>
    <mergeCell ref="E4:F4"/>
    <mergeCell ref="E5:F5"/>
    <mergeCell ref="E6:F6"/>
    <mergeCell ref="K11:K12"/>
    <mergeCell ref="A11:A12"/>
    <mergeCell ref="B11:B12"/>
    <mergeCell ref="C11:C12"/>
    <mergeCell ref="C144:G144"/>
  </mergeCells>
  <conditionalFormatting sqref="A155:A160 A15">
    <cfRule type="cellIs" dxfId="8" priority="140" stopIfTrue="1" operator="equal">
      <formula>#REF!</formula>
    </cfRule>
  </conditionalFormatting>
  <conditionalFormatting sqref="A14">
    <cfRule type="cellIs" dxfId="7" priority="132" stopIfTrue="1" operator="equal">
      <formula>#REF!</formula>
    </cfRule>
  </conditionalFormatting>
  <conditionalFormatting sqref="A161:A165">
    <cfRule type="cellIs" dxfId="6" priority="33" stopIfTrue="1" operator="equal">
      <formula>#REF!</formula>
    </cfRule>
  </conditionalFormatting>
  <conditionalFormatting sqref="A32">
    <cfRule type="cellIs" dxfId="5" priority="9" stopIfTrue="1" operator="equal">
      <formula>#REF!</formula>
    </cfRule>
  </conditionalFormatting>
  <conditionalFormatting sqref="A49">
    <cfRule type="cellIs" dxfId="4" priority="8" stopIfTrue="1" operator="equal">
      <formula>#REF!</formula>
    </cfRule>
  </conditionalFormatting>
  <conditionalFormatting sqref="A66">
    <cfRule type="cellIs" dxfId="3" priority="7" stopIfTrue="1" operator="equal">
      <formula>#REF!</formula>
    </cfRule>
  </conditionalFormatting>
  <conditionalFormatting sqref="J17">
    <cfRule type="expression" dxfId="2" priority="1">
      <formula>"K17=€"</formula>
    </cfRule>
  </conditionalFormatting>
  <dataValidations count="1">
    <dataValidation type="list" allowBlank="1" showInputMessage="1" showErrorMessage="1" sqref="K15:K167">
      <formula1>$J$2:$J$3</formula1>
    </dataValidation>
  </dataValidations>
  <pageMargins left="0.70866141732283472" right="0.70866141732283472" top="0.74803149606299213" bottom="0.74803149606299213" header="0.31496062992125984" footer="0.31496062992125984"/>
  <pageSetup paperSize="9" scale="48" orientation="portrait" r:id="rId1"/>
  <headerFooter>
    <oddHeader>&amp;L&amp;"-,Gras"&amp;10&amp;G&amp;R&amp;"-,Gras"&amp;10CLIENT</oddHeader>
    <oddFooter>&amp;L&amp;"-,Gras"&amp;10N° DEVIS&amp;C&amp;10Page &amp;P/&amp;N&amp;R&amp;10DIRECTION TECHNIQUE</oddFooter>
  </headerFooter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1DBA112B-1C46-4988-AB2E-D30B95FF0A30}">
            <xm:f>NOT(ISERROR(SEARCH($J$3,K15)))</xm:f>
            <xm:f>$J$3</xm:f>
            <x14:dxf>
              <font>
                <b/>
                <i val="0"/>
                <color rgb="FF7030A0"/>
              </font>
            </x14:dxf>
          </x14:cfRule>
          <x14:cfRule type="containsText" priority="5" operator="containsText" id="{C5EC9745-EF72-429D-895C-C13D792325B4}">
            <xm:f>NOT(ISERROR(SEARCH($J$2,K15)))</xm:f>
            <xm:f>$J$2</xm:f>
            <x14:dxf>
              <font>
                <b/>
                <i val="0"/>
                <color auto="1"/>
              </font>
            </x14:dxf>
          </x14:cfRule>
          <xm:sqref>K15:K167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2:I155"/>
  <sheetViews>
    <sheetView zoomScaleNormal="100" zoomScaleSheetLayoutView="100" workbookViewId="0">
      <selection activeCell="B9" sqref="B9:F9"/>
    </sheetView>
  </sheetViews>
  <sheetFormatPr baseColWidth="10" defaultRowHeight="11.25" x14ac:dyDescent="0.25"/>
  <cols>
    <col min="1" max="1" width="12.85546875" style="24" customWidth="1"/>
    <col min="2" max="2" width="58.28515625" style="25" customWidth="1"/>
    <col min="3" max="3" width="8.42578125" style="210" bestFit="1" customWidth="1"/>
    <col min="4" max="4" width="9.28515625" style="100" customWidth="1"/>
    <col min="5" max="5" width="12.28515625" style="25" customWidth="1"/>
    <col min="6" max="6" width="14.42578125" style="25" customWidth="1"/>
    <col min="7" max="7" width="11.42578125" style="25"/>
    <col min="8" max="8" width="11.42578125" style="230" hidden="1" customWidth="1"/>
    <col min="9" max="16384" width="11.42578125" style="25"/>
  </cols>
  <sheetData>
    <row r="2" spans="1:8" s="26" customFormat="1" x14ac:dyDescent="0.25">
      <c r="C2" s="209"/>
      <c r="D2" s="99"/>
      <c r="H2" s="229"/>
    </row>
    <row r="3" spans="1:8" s="26" customFormat="1" x14ac:dyDescent="0.25">
      <c r="C3" s="209"/>
      <c r="D3" s="99"/>
      <c r="H3" s="229"/>
    </row>
    <row r="4" spans="1:8" s="26" customFormat="1" x14ac:dyDescent="0.25">
      <c r="C4" s="209"/>
      <c r="D4" s="99"/>
      <c r="H4" s="229"/>
    </row>
    <row r="5" spans="1:8" s="26" customFormat="1" x14ac:dyDescent="0.25">
      <c r="C5" s="209"/>
      <c r="D5" s="99"/>
      <c r="H5" s="229"/>
    </row>
    <row r="6" spans="1:8" s="26" customFormat="1" x14ac:dyDescent="0.25">
      <c r="C6" s="209"/>
      <c r="D6" s="99"/>
      <c r="H6" s="229"/>
    </row>
    <row r="7" spans="1:8" s="26" customFormat="1" ht="14.25" customHeight="1" x14ac:dyDescent="0.25">
      <c r="C7" s="209"/>
      <c r="D7" s="385"/>
      <c r="E7" s="385"/>
      <c r="F7" s="385"/>
      <c r="H7" s="229"/>
    </row>
    <row r="8" spans="1:8" ht="12" thickBot="1" x14ac:dyDescent="0.3"/>
    <row r="9" spans="1:8" s="21" customFormat="1" ht="14.1" customHeight="1" thickBot="1" x14ac:dyDescent="0.3">
      <c r="A9" s="79" t="s">
        <v>0</v>
      </c>
      <c r="B9" s="390" t="str">
        <f>IF(Details!B2="","",Details!B2)</f>
        <v/>
      </c>
      <c r="C9" s="390"/>
      <c r="D9" s="390"/>
      <c r="E9" s="391"/>
      <c r="F9" s="392"/>
      <c r="H9" s="231"/>
    </row>
    <row r="10" spans="1:8" s="21" customFormat="1" ht="14.1" customHeight="1" x14ac:dyDescent="0.25">
      <c r="A10" s="127" t="s">
        <v>1</v>
      </c>
      <c r="B10" s="133" t="str">
        <f>IF(Details!B3="","",Details!B3)</f>
        <v/>
      </c>
      <c r="C10" s="211"/>
      <c r="D10" s="134"/>
      <c r="E10" s="135"/>
      <c r="F10" s="136"/>
      <c r="H10" s="231"/>
    </row>
    <row r="11" spans="1:8" s="21" customFormat="1" ht="14.1" customHeight="1" x14ac:dyDescent="0.25">
      <c r="A11" s="22"/>
      <c r="B11" s="27"/>
      <c r="C11" s="212"/>
      <c r="D11" s="101"/>
      <c r="E11" s="44"/>
      <c r="F11" s="45"/>
      <c r="H11" s="231"/>
    </row>
    <row r="12" spans="1:8" s="21" customFormat="1" ht="14.1" customHeight="1" thickBot="1" x14ac:dyDescent="0.3">
      <c r="A12" s="22"/>
      <c r="B12" s="27"/>
      <c r="C12" s="212"/>
      <c r="D12" s="101"/>
      <c r="E12" s="44"/>
      <c r="F12" s="45"/>
      <c r="H12" s="231"/>
    </row>
    <row r="13" spans="1:8" s="21" customFormat="1" ht="14.1" customHeight="1" x14ac:dyDescent="0.25">
      <c r="A13" s="127" t="s">
        <v>2</v>
      </c>
      <c r="B13" s="128" t="str">
        <f>IF(Details!B4="","",Details!B4)</f>
        <v/>
      </c>
      <c r="C13" s="213"/>
      <c r="D13" s="129"/>
      <c r="E13" s="130"/>
      <c r="F13" s="131"/>
      <c r="H13" s="231"/>
    </row>
    <row r="14" spans="1:8" s="21" customFormat="1" ht="14.1" customHeight="1" thickBot="1" x14ac:dyDescent="0.3">
      <c r="A14" s="23" t="s">
        <v>48</v>
      </c>
      <c r="B14" s="132" t="str">
        <f>IF(Details!B5="","",Details!B5)</f>
        <v/>
      </c>
      <c r="C14" s="214"/>
      <c r="D14" s="102"/>
      <c r="E14" s="46"/>
      <c r="F14" s="124"/>
      <c r="H14" s="231"/>
    </row>
    <row r="15" spans="1:8" ht="12" thickBot="1" x14ac:dyDescent="0.3"/>
    <row r="16" spans="1:8" ht="22.5" customHeight="1" thickBot="1" x14ac:dyDescent="0.3">
      <c r="A16" s="387" t="s">
        <v>23</v>
      </c>
      <c r="B16" s="388"/>
      <c r="C16" s="388"/>
      <c r="D16" s="388"/>
      <c r="E16" s="388"/>
      <c r="F16" s="389"/>
    </row>
    <row r="17" spans="1:8" ht="12" thickBot="1" x14ac:dyDescent="0.3"/>
    <row r="18" spans="1:8" s="18" customFormat="1" ht="24.75" customHeight="1" thickBot="1" x14ac:dyDescent="0.3">
      <c r="A18" s="59" t="s">
        <v>26</v>
      </c>
      <c r="B18" s="60" t="s">
        <v>39</v>
      </c>
      <c r="C18" s="204" t="s">
        <v>27</v>
      </c>
      <c r="D18" s="103" t="s">
        <v>28</v>
      </c>
      <c r="E18" s="60" t="s">
        <v>29</v>
      </c>
      <c r="F18" s="60" t="s">
        <v>14</v>
      </c>
      <c r="G18" s="86" t="str">
        <f>IF(ISERROR(Details!H142),"",Details!H142)</f>
        <v/>
      </c>
      <c r="H18" s="232"/>
    </row>
    <row r="19" spans="1:8" s="119" customFormat="1" ht="12.75" customHeight="1" x14ac:dyDescent="0.25">
      <c r="A19" s="161"/>
      <c r="B19" s="161" t="s">
        <v>40</v>
      </c>
      <c r="C19" s="223"/>
      <c r="D19" s="239"/>
      <c r="E19" s="241"/>
      <c r="F19" s="161"/>
    </row>
    <row r="20" spans="1:8" s="123" customFormat="1" ht="12.75" customHeight="1" x14ac:dyDescent="0.25">
      <c r="A20" s="222"/>
      <c r="B20" s="120" t="s">
        <v>64</v>
      </c>
      <c r="C20" s="205"/>
      <c r="D20" s="121"/>
      <c r="E20" s="122"/>
      <c r="F20" s="122"/>
      <c r="H20" s="234"/>
    </row>
    <row r="21" spans="1:8" s="21" customFormat="1" ht="12.95" customHeight="1" x14ac:dyDescent="0.25">
      <c r="A21" s="228"/>
      <c r="B21" s="137" t="str">
        <f ca="1">IF(H21="","",INDEX(OFFSET(Details!$A$1,H20,):'Details'!$K$212,MATCH("X",OFFSET(Details!$L$1,H20,):'Details'!$L$212,0),2))</f>
        <v>Vidéo-surveillance</v>
      </c>
      <c r="C21" s="206" t="s">
        <v>30</v>
      </c>
      <c r="D21" s="104">
        <f ca="1">IF(B21="","",IF(H21="","",INDEX(OFFSET(Details!$A$1,H20,):'Details'!$K$212,MATCH("X",OFFSET(Details!$L$1,H20,):'Details'!$L$212,0),3)))</f>
        <v>1</v>
      </c>
      <c r="E21" s="19">
        <f t="shared" ref="E21" ca="1" si="0">F21/D21</f>
        <v>0</v>
      </c>
      <c r="F21" s="226">
        <f ca="1">IF(H21="","",INDEX(OFFSET(Details!$A$1,H20,):'Details'!$K$212,MATCH("X",OFFSET(Details!$L$1,H20,):'Details'!$L$212,0),5))</f>
        <v>0</v>
      </c>
      <c r="H21" s="233">
        <f ca="1">IF(ISERROR(ROW(INDEX(OFFSET(Details!$A$1,H20,):'Details'!$K$212,MATCH("X",OFFSET(Details!$L$1,H20,):'Details'!$L$212,0),1))-1),"",ROW(INDEX(OFFSET(Details!$A$1,H20,):'Details'!$K$212,MATCH("X",OFFSET(Details!$L$1,H20,):'Details'!$L$212,0),1))*1)</f>
        <v>15</v>
      </c>
    </row>
    <row r="22" spans="1:8" s="21" customFormat="1" ht="12.95" customHeight="1" x14ac:dyDescent="0.25">
      <c r="A22" s="228"/>
      <c r="B22" s="237" t="str">
        <f ca="1">IF(H22="","",INDEX(OFFSET(Details!$A$1,H21,):'Details'!$K$212,MATCH("X",OFFSET(Details!$L$1,H21,):'Details'!$L$212,0),2))</f>
        <v/>
      </c>
      <c r="C22" s="224"/>
      <c r="D22" s="104" t="str">
        <f ca="1">IF(B22="","",IF(H22="","",INDEX(OFFSET(Details!$A$1,H21,):'Details'!$K$212,MATCH("X",OFFSET(Details!$L$1,H21,):'Details'!$L$212,0),3)))</f>
        <v/>
      </c>
      <c r="E22" s="19"/>
      <c r="F22" s="19"/>
      <c r="H22" s="233">
        <f ca="1">IF(ISERROR(ROW(INDEX(OFFSET(Details!$A$1,H21,):'Details'!$K$212,MATCH("X",OFFSET(Details!$L$1,H21,):'Details'!$L$212,0),1))-1),"",ROW(INDEX(OFFSET(Details!$A$1,H21,):'Details'!$K$212,MATCH("X",OFFSET(Details!$L$1,H21,):'Details'!$L$212,0),1))*1)</f>
        <v>16</v>
      </c>
    </row>
    <row r="23" spans="1:8" s="21" customFormat="1" ht="12.95" customHeight="1" x14ac:dyDescent="0.25">
      <c r="A23" s="228"/>
      <c r="B23" s="237" t="str">
        <f ca="1">IF(H23="","",INDEX(OFFSET(Details!$A$1,H22,):'Details'!$K$212,MATCH("X",OFFSET(Details!$L$1,H22,):'Details'!$L$212,0),2))</f>
        <v/>
      </c>
      <c r="C23" s="224"/>
      <c r="D23" s="104" t="str">
        <f ca="1">IF(B23="","",IF(H23="","",INDEX(OFFSET(Details!$A$1,H22,):'Details'!$K$212,MATCH("X",OFFSET(Details!$L$1,H22,):'Details'!$L$212,0),3)))</f>
        <v/>
      </c>
      <c r="E23" s="19"/>
      <c r="F23" s="19"/>
      <c r="H23" s="233">
        <f ca="1">IF(ISERROR(ROW(INDEX(OFFSET(Details!$A$1,H22,):'Details'!$K$212,MATCH("X",OFFSET(Details!$L$1,H22,):'Details'!$L$212,0),1))-1),"",ROW(INDEX(OFFSET(Details!$A$1,H22,):'Details'!$K$212,MATCH("X",OFFSET(Details!$L$1,H22,):'Details'!$L$212,0),1))*1)</f>
        <v>17</v>
      </c>
    </row>
    <row r="24" spans="1:8" s="21" customFormat="1" ht="12.95" customHeight="1" x14ac:dyDescent="0.25">
      <c r="A24" s="228"/>
      <c r="B24" s="237" t="str">
        <f ca="1">IF(H24="","",INDEX(OFFSET(Details!$A$1,H23,):'Details'!$K$212,MATCH("X",OFFSET(Details!$L$1,H23,):'Details'!$L$212,0),2))</f>
        <v/>
      </c>
      <c r="C24" s="224"/>
      <c r="D24" s="104" t="str">
        <f ca="1">IF(B24="","",IF(H24="","",INDEX(OFFSET(Details!$A$1,H23,):'Details'!$K$212,MATCH("X",OFFSET(Details!$L$1,H23,):'Details'!$L$212,0),3)))</f>
        <v/>
      </c>
      <c r="E24" s="19"/>
      <c r="F24" s="19"/>
      <c r="H24" s="233">
        <f ca="1">IF(ISERROR(ROW(INDEX(OFFSET(Details!$A$1,H23,):'Details'!$K$212,MATCH("X",OFFSET(Details!$L$1,H23,):'Details'!$L$212,0),1))-1),"",ROW(INDEX(OFFSET(Details!$A$1,H23,):'Details'!$K$212,MATCH("X",OFFSET(Details!$L$1,H23,):'Details'!$L$212,0),1))*1)</f>
        <v>18</v>
      </c>
    </row>
    <row r="25" spans="1:8" s="21" customFormat="1" ht="12.95" customHeight="1" x14ac:dyDescent="0.25">
      <c r="A25" s="228"/>
      <c r="B25" s="237" t="str">
        <f ca="1">IF(H25="","",INDEX(OFFSET(Details!$A$1,H24,):'Details'!$K$212,MATCH("X",OFFSET(Details!$L$1,H24,):'Details'!$L$212,0),2))</f>
        <v/>
      </c>
      <c r="C25" s="224"/>
      <c r="D25" s="104" t="str">
        <f ca="1">IF(B25="","",IF(H25="","",INDEX(OFFSET(Details!$A$1,H24,):'Details'!$K$212,MATCH("X",OFFSET(Details!$L$1,H24,):'Details'!$L$212,0),3)))</f>
        <v/>
      </c>
      <c r="E25" s="19"/>
      <c r="F25" s="19"/>
      <c r="H25" s="233">
        <f ca="1">IF(ISERROR(ROW(INDEX(OFFSET(Details!$A$1,H24,):'Details'!$K$212,MATCH("X",OFFSET(Details!$L$1,H24,):'Details'!$L$212,0),1))-1),"",ROW(INDEX(OFFSET(Details!$A$1,H24,):'Details'!$K$212,MATCH("X",OFFSET(Details!$L$1,H24,):'Details'!$L$212,0),1))*1)</f>
        <v>19</v>
      </c>
    </row>
    <row r="26" spans="1:8" s="21" customFormat="1" ht="12.95" customHeight="1" x14ac:dyDescent="0.25">
      <c r="A26" s="228"/>
      <c r="B26" s="237" t="str">
        <f ca="1">IF(H26="","",INDEX(OFFSET(Details!$A$1,H25,):'Details'!$K$212,MATCH("X",OFFSET(Details!$L$1,H25,):'Details'!$L$212,0),2))</f>
        <v/>
      </c>
      <c r="C26" s="225"/>
      <c r="D26" s="104" t="str">
        <f ca="1">IF(B26="","",IF(H26="","",INDEX(OFFSET(Details!$A$1,H25,):'Details'!$K$212,MATCH("X",OFFSET(Details!$L$1,H25,):'Details'!$L$212,0),3)))</f>
        <v/>
      </c>
      <c r="E26" s="19"/>
      <c r="F26" s="221"/>
      <c r="H26" s="233">
        <f ca="1">IF(ISERROR(ROW(INDEX(OFFSET(Details!$A$1,H25,):'Details'!$K$212,MATCH("X",OFFSET(Details!$L$1,H25,):'Details'!$L$212,0),1))-1),"",ROW(INDEX(OFFSET(Details!$A$1,H25,):'Details'!$K$212,MATCH("X",OFFSET(Details!$L$1,H25,):'Details'!$L$212,0),1))*1)</f>
        <v>20</v>
      </c>
    </row>
    <row r="27" spans="1:8" s="21" customFormat="1" ht="12.95" customHeight="1" x14ac:dyDescent="0.25">
      <c r="A27" s="228"/>
      <c r="B27" s="237" t="str">
        <f ca="1">IF(H27="","",INDEX(OFFSET(Details!$A$1,H26,):'Details'!$K$212,MATCH("X",OFFSET(Details!$L$1,H26,):'Details'!$L$212,0),2))</f>
        <v/>
      </c>
      <c r="C27" s="225"/>
      <c r="D27" s="104" t="str">
        <f ca="1">IF(B27="","",IF(H27="","",INDEX(OFFSET(Details!$A$1,H26,):'Details'!$K$212,MATCH("X",OFFSET(Details!$L$1,H26,):'Details'!$L$212,0),3)))</f>
        <v/>
      </c>
      <c r="E27" s="19"/>
      <c r="F27" s="226"/>
      <c r="H27" s="233">
        <f ca="1">IF(ISERROR(ROW(INDEX(OFFSET(Details!$A$1,H26,):'Details'!$K$212,MATCH("X",OFFSET(Details!$L$1,H26,):'Details'!$L$212,0),1))-1),"",ROW(INDEX(OFFSET(Details!$A$1,H26,):'Details'!$K$212,MATCH("X",OFFSET(Details!$L$1,H26,):'Details'!$L$212,0),1))*1)</f>
        <v>21</v>
      </c>
    </row>
    <row r="28" spans="1:8" s="21" customFormat="1" ht="12.95" customHeight="1" x14ac:dyDescent="0.25">
      <c r="A28" s="228"/>
      <c r="B28" s="237" t="str">
        <f ca="1">IF(H28="","",INDEX(OFFSET(Details!$A$1,H27,):'Details'!$K$212,MATCH("X",OFFSET(Details!$L$1,H27,):'Details'!$L$212,0),2))</f>
        <v/>
      </c>
      <c r="C28" s="225"/>
      <c r="D28" s="104" t="str">
        <f ca="1">IF(B28="","",IF(H28="","",INDEX(OFFSET(Details!$A$1,H27,):'Details'!$K$212,MATCH("X",OFFSET(Details!$L$1,H27,):'Details'!$L$212,0),3)))</f>
        <v/>
      </c>
      <c r="E28" s="19"/>
      <c r="F28" s="226"/>
      <c r="H28" s="233">
        <f ca="1">IF(ISERROR(ROW(INDEX(OFFSET(Details!$A$1,H27,):'Details'!$K$212,MATCH("X",OFFSET(Details!$L$1,H27,):'Details'!$L$212,0),1))-1),"",ROW(INDEX(OFFSET(Details!$A$1,H27,):'Details'!$K$212,MATCH("X",OFFSET(Details!$L$1,H27,):'Details'!$L$212,0),1))*1)</f>
        <v>22</v>
      </c>
    </row>
    <row r="29" spans="1:8" s="21" customFormat="1" ht="12.95" customHeight="1" x14ac:dyDescent="0.25">
      <c r="A29" s="228"/>
      <c r="B29" s="237" t="str">
        <f ca="1">IF(H29="","",INDEX(OFFSET(Details!$A$1,H28,):'Details'!$K$212,MATCH("X",OFFSET(Details!$L$1,H28,):'Details'!$L$212,0),2))</f>
        <v/>
      </c>
      <c r="C29" s="225"/>
      <c r="D29" s="104" t="str">
        <f ca="1">IF(B29="","",IF(H29="","",INDEX(OFFSET(Details!$A$1,H28,):'Details'!$K$212,MATCH("X",OFFSET(Details!$L$1,H28,):'Details'!$L$212,0),3)))</f>
        <v/>
      </c>
      <c r="E29" s="19"/>
      <c r="F29" s="19"/>
      <c r="H29" s="233">
        <f ca="1">IF(ISERROR(ROW(INDEX(OFFSET(Details!$A$1,H28,):'Details'!$K$212,MATCH("X",OFFSET(Details!$L$1,H28,):'Details'!$L$212,0),1))-1),"",ROW(INDEX(OFFSET(Details!$A$1,H28,):'Details'!$K$212,MATCH("X",OFFSET(Details!$L$1,H28,):'Details'!$L$212,0),1))*1)</f>
        <v>23</v>
      </c>
    </row>
    <row r="30" spans="1:8" s="21" customFormat="1" ht="12.95" customHeight="1" x14ac:dyDescent="0.25">
      <c r="A30" s="228"/>
      <c r="B30" s="237" t="str">
        <f ca="1">IF(H30="","",INDEX(OFFSET(Details!$A$1,H29,):'Details'!$K$212,MATCH("X",OFFSET(Details!$L$1,H29,):'Details'!$L$212,0),2))</f>
        <v/>
      </c>
      <c r="C30" s="225"/>
      <c r="D30" s="104" t="str">
        <f ca="1">IF(B30="","",IF(H30="","",INDEX(OFFSET(Details!$A$1,H29,):'Details'!$K$212,MATCH("X",OFFSET(Details!$L$1,H29,):'Details'!$L$212,0),3)))</f>
        <v/>
      </c>
      <c r="E30" s="19"/>
      <c r="F30" s="19"/>
      <c r="H30" s="233">
        <f ca="1">IF(ISERROR(ROW(INDEX(OFFSET(Details!$A$1,H29,):'Details'!$K$212,MATCH("X",OFFSET(Details!$L$1,H29,):'Details'!$L$212,0),1))-1),"",ROW(INDEX(OFFSET(Details!$A$1,H29,):'Details'!$K$212,MATCH("X",OFFSET(Details!$L$1,H29,):'Details'!$L$212,0),1))*1)</f>
        <v>24</v>
      </c>
    </row>
    <row r="31" spans="1:8" s="21" customFormat="1" ht="12.95" customHeight="1" x14ac:dyDescent="0.25">
      <c r="A31" s="228"/>
      <c r="B31" s="237" t="str">
        <f ca="1">IF(H31="","",INDEX(OFFSET(Details!$A$1,H30,):'Details'!$K$212,MATCH("X",OFFSET(Details!$L$1,H30,):'Details'!$L$212,0),2))</f>
        <v/>
      </c>
      <c r="C31" s="225"/>
      <c r="D31" s="104" t="str">
        <f ca="1">IF(B31="","",IF(H31="","",INDEX(OFFSET(Details!$A$1,H30,):'Details'!$K$212,MATCH("X",OFFSET(Details!$L$1,H30,):'Details'!$L$212,0),3)))</f>
        <v/>
      </c>
      <c r="E31" s="19"/>
      <c r="F31" s="19"/>
      <c r="H31" s="233">
        <f ca="1">IF(ISERROR(ROW(INDEX(OFFSET(Details!$A$1,H30,):'Details'!$K$212,MATCH("X",OFFSET(Details!$L$1,H30,):'Details'!$L$212,0),1))-1),"",ROW(INDEX(OFFSET(Details!$A$1,H30,):'Details'!$K$212,MATCH("X",OFFSET(Details!$L$1,H30,):'Details'!$L$212,0),1))*1)</f>
        <v>25</v>
      </c>
    </row>
    <row r="32" spans="1:8" s="21" customFormat="1" ht="12.95" customHeight="1" x14ac:dyDescent="0.25">
      <c r="A32" s="228"/>
      <c r="B32" s="237" t="str">
        <f ca="1">IF(H32="","",INDEX(OFFSET(Details!$A$1,H31,):'Details'!$K$212,MATCH("X",OFFSET(Details!$L$1,H31,):'Details'!$L$212,0),2))</f>
        <v/>
      </c>
      <c r="C32" s="221"/>
      <c r="D32" s="104" t="str">
        <f ca="1">IF(B32="","",IF(H32="","",INDEX(OFFSET(Details!$A$1,H31,):'Details'!$K$212,MATCH("X",OFFSET(Details!$L$1,H31,):'Details'!$L$212,0),3)))</f>
        <v/>
      </c>
      <c r="E32" s="19"/>
      <c r="F32" s="221"/>
      <c r="H32" s="233">
        <f ca="1">IF(ISERROR(ROW(INDEX(OFFSET(Details!$A$1,H31,):'Details'!$K$212,MATCH("X",OFFSET(Details!$L$1,H31,):'Details'!$L$212,0),1))-1),"",ROW(INDEX(OFFSET(Details!$A$1,H31,):'Details'!$K$212,MATCH("X",OFFSET(Details!$L$1,H31,):'Details'!$L$212,0),1))*1)</f>
        <v>26</v>
      </c>
    </row>
    <row r="33" spans="1:8" s="21" customFormat="1" ht="12.95" customHeight="1" x14ac:dyDescent="0.25">
      <c r="A33" s="228"/>
      <c r="B33" s="137" t="str">
        <f ca="1">IF(H33="","",INDEX(OFFSET(Details!$A$1,H32,):'Details'!$K$212,MATCH("X",OFFSET(Details!$L$1,H32,):'Details'!$L$212,0),2))</f>
        <v>Contrôle d'Accés</v>
      </c>
      <c r="C33" s="225" t="s">
        <v>30</v>
      </c>
      <c r="D33" s="104">
        <f ca="1">IF(B33="","",IF(H33="","",INDEX(OFFSET(Details!$A$1,H32,):'Details'!$K$212,MATCH("X",OFFSET(Details!$L$1,H32,):'Details'!$L$212,0),3)))</f>
        <v>1</v>
      </c>
      <c r="E33" s="19">
        <f ca="1">F33/D33</f>
        <v>0</v>
      </c>
      <c r="F33" s="226">
        <f ca="1">IF(H33="","",INDEX(OFFSET(Details!$A$1,H32,):'Details'!$K$212,MATCH("X",OFFSET(Details!$L$1,H32,):'Details'!$L$212,0),5))</f>
        <v>0</v>
      </c>
      <c r="H33" s="233">
        <f ca="1">IF(ISERROR(ROW(INDEX(OFFSET(Details!$A$1,H32,):'Details'!$K$212,MATCH("X",OFFSET(Details!$L$1,H32,):'Details'!$L$212,0),1))-1),"",ROW(INDEX(OFFSET(Details!$A$1,H32,):'Details'!$K$212,MATCH("X",OFFSET(Details!$L$1,H32,):'Details'!$L$212,0),1))*1)</f>
        <v>32</v>
      </c>
    </row>
    <row r="34" spans="1:8" s="21" customFormat="1" ht="12.95" customHeight="1" x14ac:dyDescent="0.25">
      <c r="A34" s="228"/>
      <c r="B34" s="237" t="str">
        <f ca="1">IF(H34="","",INDEX(OFFSET(Details!$A$1,H33,):'Details'!$K$212,MATCH("X",OFFSET(Details!$L$1,H33,):'Details'!$L$212,0),2))</f>
        <v/>
      </c>
      <c r="C34" s="225"/>
      <c r="D34" s="104" t="str">
        <f ca="1">IF(B34="","",IF(H34="","",INDEX(OFFSET(Details!$A$1,H33,):'Details'!$K$212,MATCH("X",OFFSET(Details!$L$1,H33,):'Details'!$L$212,0),3)))</f>
        <v/>
      </c>
      <c r="E34" s="19"/>
      <c r="F34" s="19"/>
      <c r="H34" s="233">
        <f ca="1">IF(ISERROR(ROW(INDEX(OFFSET(Details!$A$1,H33,):'Details'!$K$212,MATCH("X",OFFSET(Details!$L$1,H33,):'Details'!$L$212,0),1))-1),"",ROW(INDEX(OFFSET(Details!$A$1,H33,):'Details'!$K$212,MATCH("X",OFFSET(Details!$L$1,H33,):'Details'!$L$212,0),1))*1)</f>
        <v>33</v>
      </c>
    </row>
    <row r="35" spans="1:8" s="21" customFormat="1" ht="12.95" customHeight="1" x14ac:dyDescent="0.25">
      <c r="A35" s="228"/>
      <c r="B35" s="237" t="str">
        <f ca="1">IF(H35="","",INDEX(OFFSET(Details!$A$1,H34,):'Details'!$K$212,MATCH("X",OFFSET(Details!$L$1,H34,):'Details'!$L$212,0),2))</f>
        <v/>
      </c>
      <c r="C35" s="225"/>
      <c r="D35" s="104" t="str">
        <f ca="1">IF(B35="","",IF(H35="","",INDEX(OFFSET(Details!$A$1,H34,):'Details'!$K$212,MATCH("X",OFFSET(Details!$L$1,H34,):'Details'!$L$212,0),3)))</f>
        <v/>
      </c>
      <c r="E35" s="19"/>
      <c r="F35" s="19"/>
      <c r="H35" s="233">
        <f ca="1">IF(ISERROR(ROW(INDEX(OFFSET(Details!$A$1,H34,):'Details'!$K$212,MATCH("X",OFFSET(Details!$L$1,H34,):'Details'!$L$212,0),1))-1),"",ROW(INDEX(OFFSET(Details!$A$1,H34,):'Details'!$K$212,MATCH("X",OFFSET(Details!$L$1,H34,):'Details'!$L$212,0),1))*1)</f>
        <v>34</v>
      </c>
    </row>
    <row r="36" spans="1:8" s="21" customFormat="1" ht="12.95" customHeight="1" x14ac:dyDescent="0.25">
      <c r="A36" s="228"/>
      <c r="B36" s="237" t="str">
        <f ca="1">IF(H36="","",INDEX(OFFSET(Details!$A$1,H35,):'Details'!$K$212,MATCH("X",OFFSET(Details!$L$1,H35,):'Details'!$L$212,0),2))</f>
        <v/>
      </c>
      <c r="C36" s="225"/>
      <c r="D36" s="104" t="str">
        <f ca="1">IF(B36="","",IF(H36="","",INDEX(OFFSET(Details!$A$1,H35,):'Details'!$K$212,MATCH("X",OFFSET(Details!$L$1,H35,):'Details'!$L$212,0),3)))</f>
        <v/>
      </c>
      <c r="E36" s="19"/>
      <c r="F36" s="19"/>
      <c r="H36" s="233">
        <f ca="1">IF(ISERROR(ROW(INDEX(OFFSET(Details!$A$1,H35,):'Details'!$K$212,MATCH("X",OFFSET(Details!$L$1,H35,):'Details'!$L$212,0),1))-1),"",ROW(INDEX(OFFSET(Details!$A$1,H35,):'Details'!$K$212,MATCH("X",OFFSET(Details!$L$1,H35,):'Details'!$L$212,0),1))*1)</f>
        <v>35</v>
      </c>
    </row>
    <row r="37" spans="1:8" s="21" customFormat="1" ht="12.95" customHeight="1" x14ac:dyDescent="0.25">
      <c r="A37" s="228"/>
      <c r="B37" s="237" t="str">
        <f ca="1">IF(H37="","",INDEX(OFFSET(Details!$A$1,H36,):'Details'!$K$212,MATCH("X",OFFSET(Details!$L$1,H36,):'Details'!$L$212,0),2))</f>
        <v/>
      </c>
      <c r="C37" s="225"/>
      <c r="D37" s="104" t="str">
        <f ca="1">IF(B37="","",IF(H37="","",INDEX(OFFSET(Details!$A$1,H36,):'Details'!$K$212,MATCH("X",OFFSET(Details!$L$1,H36,):'Details'!$L$212,0),3)))</f>
        <v/>
      </c>
      <c r="E37" s="19"/>
      <c r="F37" s="19"/>
      <c r="H37" s="233">
        <f ca="1">IF(ISERROR(ROW(INDEX(OFFSET(Details!$A$1,H36,):'Details'!$K$212,MATCH("X",OFFSET(Details!$L$1,H36,):'Details'!$L$212,0),1))-1),"",ROW(INDEX(OFFSET(Details!$A$1,H36,):'Details'!$K$212,MATCH("X",OFFSET(Details!$L$1,H36,):'Details'!$L$212,0),1))*1)</f>
        <v>36</v>
      </c>
    </row>
    <row r="38" spans="1:8" s="21" customFormat="1" ht="12.95" customHeight="1" x14ac:dyDescent="0.25">
      <c r="A38" s="228"/>
      <c r="B38" s="237" t="str">
        <f ca="1">IF(H38="","",INDEX(OFFSET(Details!$A$1,H37,):'Details'!$K$212,MATCH("X",OFFSET(Details!$L$1,H37,):'Details'!$L$212,0),2))</f>
        <v/>
      </c>
      <c r="C38" s="225"/>
      <c r="D38" s="104" t="str">
        <f ca="1">IF(B38="","",IF(H38="","",INDEX(OFFSET(Details!$A$1,H37,):'Details'!$K$212,MATCH("X",OFFSET(Details!$L$1,H37,):'Details'!$L$212,0),3)))</f>
        <v/>
      </c>
      <c r="E38" s="19"/>
      <c r="F38" s="19"/>
      <c r="H38" s="233">
        <f ca="1">IF(ISERROR(ROW(INDEX(OFFSET(Details!$A$1,H37,):'Details'!$K$212,MATCH("X",OFFSET(Details!$L$1,H37,):'Details'!$L$212,0),1))-1),"",ROW(INDEX(OFFSET(Details!$A$1,H37,):'Details'!$K$212,MATCH("X",OFFSET(Details!$L$1,H37,):'Details'!$L$212,0),1))*1)</f>
        <v>37</v>
      </c>
    </row>
    <row r="39" spans="1:8" s="21" customFormat="1" ht="12.95" customHeight="1" x14ac:dyDescent="0.25">
      <c r="A39" s="228"/>
      <c r="B39" s="237" t="str">
        <f ca="1">IF(H39="","",INDEX(OFFSET(Details!$A$1,H38,):'Details'!$K$212,MATCH("X",OFFSET(Details!$L$1,H38,):'Details'!$L$212,0),2))</f>
        <v/>
      </c>
      <c r="C39" s="221"/>
      <c r="D39" s="104" t="str">
        <f ca="1">IF(B39="","",IF(H39="","",INDEX(OFFSET(Details!$A$1,H38,):'Details'!$K$212,MATCH("X",OFFSET(Details!$L$1,H38,):'Details'!$L$212,0),3)))</f>
        <v/>
      </c>
      <c r="E39" s="19"/>
      <c r="F39" s="221"/>
      <c r="H39" s="233">
        <f ca="1">IF(ISERROR(ROW(INDEX(OFFSET(Details!$A$1,H38,):'Details'!$K$212,MATCH("X",OFFSET(Details!$L$1,H38,):'Details'!$L$212,0),1))-1),"",ROW(INDEX(OFFSET(Details!$A$1,H38,):'Details'!$K$212,MATCH("X",OFFSET(Details!$L$1,H38,):'Details'!$L$212,0),1))*1)</f>
        <v>38</v>
      </c>
    </row>
    <row r="40" spans="1:8" s="21" customFormat="1" ht="12.95" customHeight="1" x14ac:dyDescent="0.25">
      <c r="A40" s="228"/>
      <c r="B40" s="237" t="str">
        <f ca="1">IF(H40="","",INDEX(OFFSET(Details!$A$1,H39,):'Details'!$K$212,MATCH("X",OFFSET(Details!$L$1,H39,):'Details'!$L$212,0),2))</f>
        <v/>
      </c>
      <c r="C40" s="225"/>
      <c r="D40" s="104" t="str">
        <f ca="1">IF(B40="","",IF(H40="","",INDEX(OFFSET(Details!$A$1,H39,):'Details'!$K$212,MATCH("X",OFFSET(Details!$L$1,H39,):'Details'!$L$212,0),3)))</f>
        <v/>
      </c>
      <c r="E40" s="19"/>
      <c r="F40" s="226"/>
      <c r="H40" s="233">
        <f ca="1">IF(ISERROR(ROW(INDEX(OFFSET(Details!$A$1,H39,):'Details'!$K$212,MATCH("X",OFFSET(Details!$L$1,H39,):'Details'!$L$212,0),1))-1),"",ROW(INDEX(OFFSET(Details!$A$1,H39,):'Details'!$K$212,MATCH("X",OFFSET(Details!$L$1,H39,):'Details'!$L$212,0),1))*1)</f>
        <v>39</v>
      </c>
    </row>
    <row r="41" spans="1:8" s="21" customFormat="1" ht="12.95" customHeight="1" x14ac:dyDescent="0.25">
      <c r="A41" s="228"/>
      <c r="B41" s="237" t="str">
        <f ca="1">IF(H41="","",INDEX(OFFSET(Details!$A$1,H40,):'Details'!$K$212,MATCH("X",OFFSET(Details!$L$1,H40,):'Details'!$L$212,0),2))</f>
        <v/>
      </c>
      <c r="C41" s="221"/>
      <c r="D41" s="104" t="str">
        <f ca="1">IF(B41="","",IF(H41="","",INDEX(OFFSET(Details!$A$1,H40,):'Details'!$K$212,MATCH("X",OFFSET(Details!$L$1,H40,):'Details'!$L$212,0),3)))</f>
        <v/>
      </c>
      <c r="E41" s="19"/>
      <c r="F41" s="221"/>
      <c r="H41" s="233">
        <f ca="1">IF(ISERROR(ROW(INDEX(OFFSET(Details!$A$1,H40,):'Details'!$K$212,MATCH("X",OFFSET(Details!$L$1,H40,):'Details'!$L$212,0),1))-1),"",ROW(INDEX(OFFSET(Details!$A$1,H40,):'Details'!$K$212,MATCH("X",OFFSET(Details!$L$1,H40,):'Details'!$L$212,0),1))*1)</f>
        <v>40</v>
      </c>
    </row>
    <row r="42" spans="1:8" s="21" customFormat="1" ht="12.95" customHeight="1" x14ac:dyDescent="0.25">
      <c r="A42" s="228"/>
      <c r="B42" s="237" t="str">
        <f ca="1">IF(H42="","",INDEX(OFFSET(Details!$A$1,H41,):'Details'!$K$212,MATCH("X",OFFSET(Details!$L$1,H41,):'Details'!$L$212,0),2))</f>
        <v/>
      </c>
      <c r="C42" s="225"/>
      <c r="D42" s="104" t="str">
        <f ca="1">IF(B42="","",IF(H42="","",INDEX(OFFSET(Details!$A$1,H41,):'Details'!$K$212,MATCH("X",OFFSET(Details!$L$1,H41,):'Details'!$L$212,0),3)))</f>
        <v/>
      </c>
      <c r="E42" s="19"/>
      <c r="F42" s="19"/>
      <c r="H42" s="233">
        <f ca="1">IF(ISERROR(ROW(INDEX(OFFSET(Details!$A$1,H41,):'Details'!$K$212,MATCH("X",OFFSET(Details!$L$1,H41,):'Details'!$L$212,0),1))-1),"",ROW(INDEX(OFFSET(Details!$A$1,H41,):'Details'!$K$212,MATCH("X",OFFSET(Details!$L$1,H41,):'Details'!$L$212,0),1))*1)</f>
        <v>41</v>
      </c>
    </row>
    <row r="43" spans="1:8" s="21" customFormat="1" ht="12.95" customHeight="1" x14ac:dyDescent="0.25">
      <c r="A43" s="228"/>
      <c r="B43" s="237" t="str">
        <f ca="1">IF(H43="","",INDEX(OFFSET(Details!$A$1,H42,):'Details'!$K$212,MATCH("X",OFFSET(Details!$L$1,H42,):'Details'!$L$212,0),2))</f>
        <v/>
      </c>
      <c r="C43" s="225"/>
      <c r="D43" s="104" t="str">
        <f ca="1">IF(B43="","",IF(H43="","",INDEX(OFFSET(Details!$A$1,H42,):'Details'!$K$212,MATCH("X",OFFSET(Details!$L$1,H42,):'Details'!$L$212,0),3)))</f>
        <v/>
      </c>
      <c r="E43" s="19"/>
      <c r="F43" s="19"/>
      <c r="H43" s="233">
        <f ca="1">IF(ISERROR(ROW(INDEX(OFFSET(Details!$A$1,H42,):'Details'!$K$212,MATCH("X",OFFSET(Details!$L$1,H42,):'Details'!$L$212,0),1))-1),"",ROW(INDEX(OFFSET(Details!$A$1,H42,):'Details'!$K$212,MATCH("X",OFFSET(Details!$L$1,H42,):'Details'!$L$212,0),1))*1)</f>
        <v>42</v>
      </c>
    </row>
    <row r="44" spans="1:8" s="21" customFormat="1" ht="12.95" customHeight="1" x14ac:dyDescent="0.25">
      <c r="A44" s="228"/>
      <c r="B44" s="237" t="str">
        <f ca="1">IF(H44="","",INDEX(OFFSET(Details!$A$1,H43,):'Details'!$K$212,MATCH("X",OFFSET(Details!$L$1,H43,):'Details'!$L$212,0),2))</f>
        <v/>
      </c>
      <c r="C44" s="221"/>
      <c r="D44" s="104" t="str">
        <f ca="1">IF(B44="","",IF(H44="","",INDEX(OFFSET(Details!$A$1,H43,):'Details'!$K$212,MATCH("X",OFFSET(Details!$L$1,H43,):'Details'!$L$212,0),3)))</f>
        <v/>
      </c>
      <c r="E44" s="19"/>
      <c r="F44" s="221"/>
      <c r="H44" s="233">
        <f ca="1">IF(ISERROR(ROW(INDEX(OFFSET(Details!$A$1,H43,):'Details'!$K$212,MATCH("X",OFFSET(Details!$L$1,H43,):'Details'!$L$212,0),1))-1),"",ROW(INDEX(OFFSET(Details!$A$1,H43,):'Details'!$K$212,MATCH("X",OFFSET(Details!$L$1,H43,):'Details'!$L$212,0),1))*1)</f>
        <v>43</v>
      </c>
    </row>
    <row r="45" spans="1:8" s="21" customFormat="1" ht="12.95" customHeight="1" x14ac:dyDescent="0.25">
      <c r="A45" s="228"/>
      <c r="B45" s="137" t="str">
        <f ca="1">IF(H45="","",INDEX(OFFSET(Details!$A$1,H44,):'Details'!$K$212,MATCH("X",OFFSET(Details!$L$1,H44,):'Details'!$L$212,0),2))</f>
        <v>Incendie</v>
      </c>
      <c r="C45" s="225" t="s">
        <v>30</v>
      </c>
      <c r="D45" s="104">
        <f ca="1">IF(B45="","",IF(H45="","",INDEX(OFFSET(Details!$A$1,H44,):'Details'!$K$212,MATCH("X",OFFSET(Details!$L$1,H44,):'Details'!$L$212,0),3)))</f>
        <v>1</v>
      </c>
      <c r="E45" s="19">
        <f ca="1">F45/D45</f>
        <v>0</v>
      </c>
      <c r="F45" s="226">
        <f ca="1">IF(H45="","",INDEX(OFFSET(Details!$A$1,H44,):'Details'!$K$212,MATCH("X",OFFSET(Details!$L$1,H44,):'Details'!$L$212,0),5))</f>
        <v>0</v>
      </c>
      <c r="H45" s="233">
        <f ca="1">IF(ISERROR(ROW(INDEX(OFFSET(Details!$A$1,H44,):'Details'!$K$212,MATCH("X",OFFSET(Details!$L$1,H44,):'Details'!$L$212,0),1))-1),"",ROW(INDEX(OFFSET(Details!$A$1,H44,):'Details'!$K$212,MATCH("X",OFFSET(Details!$L$1,H44,):'Details'!$L$212,0),1))*1)</f>
        <v>49</v>
      </c>
    </row>
    <row r="46" spans="1:8" s="21" customFormat="1" ht="12.95" customHeight="1" x14ac:dyDescent="0.25">
      <c r="A46" s="228"/>
      <c r="B46" s="237" t="str">
        <f ca="1">IF(H46="","",INDEX(OFFSET(Details!$A$1,H45,):'Details'!$K$212,MATCH("X",OFFSET(Details!$L$1,H45,):'Details'!$L$212,0),2))</f>
        <v/>
      </c>
      <c r="C46" s="225"/>
      <c r="D46" s="104" t="str">
        <f ca="1">IF(B46="","",IF(H46="","",INDEX(OFFSET(Details!$A$1,H45,):'Details'!$K$212,MATCH("X",OFFSET(Details!$L$1,H45,):'Details'!$L$212,0),3)))</f>
        <v/>
      </c>
      <c r="E46" s="19"/>
      <c r="F46" s="19"/>
      <c r="H46" s="233">
        <f ca="1">IF(ISERROR(ROW(INDEX(OFFSET(Details!$A$1,H45,):'Details'!$K$212,MATCH("X",OFFSET(Details!$L$1,H45,):'Details'!$L$212,0),1))-1),"",ROW(INDEX(OFFSET(Details!$A$1,H45,):'Details'!$K$212,MATCH("X",OFFSET(Details!$L$1,H45,):'Details'!$L$212,0),1))*1)</f>
        <v>50</v>
      </c>
    </row>
    <row r="47" spans="1:8" s="21" customFormat="1" ht="12.95" customHeight="1" x14ac:dyDescent="0.25">
      <c r="A47" s="228"/>
      <c r="B47" s="237" t="str">
        <f ca="1">IF(H47="","",INDEX(OFFSET(Details!$A$1,H46,):'Details'!$K$212,MATCH("X",OFFSET(Details!$L$1,H46,):'Details'!$L$212,0),2))</f>
        <v/>
      </c>
      <c r="C47" s="221"/>
      <c r="D47" s="104" t="str">
        <f ca="1">IF(B47="","",IF(H47="","",INDEX(OFFSET(Details!$A$1,H46,):'Details'!$K$212,MATCH("X",OFFSET(Details!$L$1,H46,):'Details'!$L$212,0),3)))</f>
        <v/>
      </c>
      <c r="E47" s="19"/>
      <c r="F47" s="221"/>
      <c r="H47" s="233">
        <f ca="1">IF(ISERROR(ROW(INDEX(OFFSET(Details!$A$1,H46,):'Details'!$K$212,MATCH("X",OFFSET(Details!$L$1,H46,):'Details'!$L$212,0),1))-1),"",ROW(INDEX(OFFSET(Details!$A$1,H46,):'Details'!$K$212,MATCH("X",OFFSET(Details!$L$1,H46,):'Details'!$L$212,0),1))*1)</f>
        <v>51</v>
      </c>
    </row>
    <row r="48" spans="1:8" s="21" customFormat="1" ht="12.95" customHeight="1" x14ac:dyDescent="0.25">
      <c r="A48" s="228"/>
      <c r="B48" s="237" t="str">
        <f ca="1">IF(H48="","",INDEX(OFFSET(Details!$A$1,H47,):'Details'!$K$212,MATCH("X",OFFSET(Details!$L$1,H47,):'Details'!$L$212,0),2))</f>
        <v/>
      </c>
      <c r="C48" s="206"/>
      <c r="D48" s="104" t="str">
        <f ca="1">IF(B48="","",IF(H48="","",INDEX(OFFSET(Details!$A$1,H47,):'Details'!$K$212,MATCH("X",OFFSET(Details!$L$1,H47,):'Details'!$L$212,0),3)))</f>
        <v/>
      </c>
      <c r="E48" s="19"/>
      <c r="F48" s="19"/>
      <c r="H48" s="233">
        <f ca="1">IF(ISERROR(ROW(INDEX(OFFSET(Details!$A$1,H47,):'Details'!$K$212,MATCH("X",OFFSET(Details!$L$1,H47,):'Details'!$L$212,0),1))-1),"",ROW(INDEX(OFFSET(Details!$A$1,H47,):'Details'!$K$212,MATCH("X",OFFSET(Details!$L$1,H47,):'Details'!$L$212,0),1))*1)</f>
        <v>52</v>
      </c>
    </row>
    <row r="49" spans="1:8" s="21" customFormat="1" ht="12.95" customHeight="1" x14ac:dyDescent="0.25">
      <c r="A49" s="228"/>
      <c r="B49" s="237" t="str">
        <f ca="1">IF(H49="","",INDEX(OFFSET(Details!$A$1,H48,):'Details'!$K$212,MATCH("X",OFFSET(Details!$L$1,H48,):'Details'!$L$212,0),2))</f>
        <v/>
      </c>
      <c r="C49" s="206"/>
      <c r="D49" s="104" t="str">
        <f ca="1">IF(B49="","",IF(H49="","",INDEX(OFFSET(Details!$A$1,H48,):'Details'!$K$212,MATCH("X",OFFSET(Details!$L$1,H48,):'Details'!$L$212,0),3)))</f>
        <v/>
      </c>
      <c r="E49" s="19"/>
      <c r="F49" s="19"/>
      <c r="H49" s="233">
        <f ca="1">IF(ISERROR(ROW(INDEX(OFFSET(Details!$A$1,H48,):'Details'!$K$212,MATCH("X",OFFSET(Details!$L$1,H48,):'Details'!$L$212,0),1))-1),"",ROW(INDEX(OFFSET(Details!$A$1,H48,):'Details'!$K$212,MATCH("X",OFFSET(Details!$L$1,H48,):'Details'!$L$212,0),1))*1)</f>
        <v>53</v>
      </c>
    </row>
    <row r="50" spans="1:8" s="21" customFormat="1" ht="12.95" customHeight="1" x14ac:dyDescent="0.25">
      <c r="A50" s="228"/>
      <c r="B50" s="237" t="str">
        <f ca="1">IF(H50="","",INDEX(OFFSET(Details!$A$1,H49,):'Details'!$K$212,MATCH("X",OFFSET(Details!$L$1,H49,):'Details'!$L$212,0),2))</f>
        <v/>
      </c>
      <c r="C50" s="206"/>
      <c r="D50" s="104" t="str">
        <f ca="1">IF(B50="","",IF(H50="","",INDEX(OFFSET(Details!$A$1,H49,):'Details'!$K$212,MATCH("X",OFFSET(Details!$L$1,H49,):'Details'!$L$212,0),3)))</f>
        <v/>
      </c>
      <c r="E50" s="19"/>
      <c r="F50" s="19"/>
      <c r="H50" s="233">
        <f ca="1">IF(ISERROR(ROW(INDEX(OFFSET(Details!$A$1,H49,):'Details'!$K$212,MATCH("X",OFFSET(Details!$L$1,H49,):'Details'!$L$212,0),1))-1),"",ROW(INDEX(OFFSET(Details!$A$1,H49,):'Details'!$K$212,MATCH("X",OFFSET(Details!$L$1,H49,):'Details'!$L$212,0),1))*1)</f>
        <v>54</v>
      </c>
    </row>
    <row r="51" spans="1:8" s="21" customFormat="1" ht="12.95" customHeight="1" x14ac:dyDescent="0.25">
      <c r="A51" s="228"/>
      <c r="B51" s="237" t="str">
        <f ca="1">IF(H51="","",INDEX(OFFSET(Details!$A$1,H50,):'Details'!$K$212,MATCH("X",OFFSET(Details!$L$1,H50,):'Details'!$L$212,0),2))</f>
        <v/>
      </c>
      <c r="C51" s="206"/>
      <c r="D51" s="104" t="str">
        <f ca="1">IF(B51="","",IF(H51="","",INDEX(OFFSET(Details!$A$1,H50,):'Details'!$K$212,MATCH("X",OFFSET(Details!$L$1,H50,):'Details'!$L$212,0),3)))</f>
        <v/>
      </c>
      <c r="E51" s="19"/>
      <c r="F51" s="19"/>
      <c r="H51" s="233">
        <f ca="1">IF(ISERROR(ROW(INDEX(OFFSET(Details!$A$1,H50,):'Details'!$K$212,MATCH("X",OFFSET(Details!$L$1,H50,):'Details'!$L$212,0),1))-1),"",ROW(INDEX(OFFSET(Details!$A$1,H50,):'Details'!$K$212,MATCH("X",OFFSET(Details!$L$1,H50,):'Details'!$L$212,0),1))*1)</f>
        <v>55</v>
      </c>
    </row>
    <row r="52" spans="1:8" s="21" customFormat="1" ht="12.95" customHeight="1" x14ac:dyDescent="0.25">
      <c r="A52" s="228"/>
      <c r="B52" s="237" t="str">
        <f ca="1">IF(H52="","",INDEX(OFFSET(Details!$A$1,H51,):'Details'!$K$212,MATCH("X",OFFSET(Details!$L$1,H51,):'Details'!$L$212,0),2))</f>
        <v/>
      </c>
      <c r="C52" s="221"/>
      <c r="D52" s="104" t="str">
        <f ca="1">IF(B52="","",IF(H52="","",INDEX(OFFSET(Details!$A$1,H51,):'Details'!$K$212,MATCH("X",OFFSET(Details!$L$1,H51,):'Details'!$L$212,0),3)))</f>
        <v/>
      </c>
      <c r="E52" s="19"/>
      <c r="F52" s="221"/>
      <c r="H52" s="233">
        <f ca="1">IF(ISERROR(ROW(INDEX(OFFSET(Details!$A$1,H51,):'Details'!$K$212,MATCH("X",OFFSET(Details!$L$1,H51,):'Details'!$L$212,0),1))-1),"",ROW(INDEX(OFFSET(Details!$A$1,H51,):'Details'!$K$212,MATCH("X",OFFSET(Details!$L$1,H51,):'Details'!$L$212,0),1))*1)</f>
        <v>56</v>
      </c>
    </row>
    <row r="53" spans="1:8" s="21" customFormat="1" ht="12.95" customHeight="1" x14ac:dyDescent="0.25">
      <c r="A53" s="228"/>
      <c r="B53" s="237" t="str">
        <f ca="1">IF(H53="","",INDEX(OFFSET(Details!$A$1,H52,):'Details'!$K$212,MATCH("X",OFFSET(Details!$L$1,H52,):'Details'!$L$212,0),2))</f>
        <v/>
      </c>
      <c r="C53" s="206"/>
      <c r="D53" s="104" t="str">
        <f ca="1">IF(B53="","",IF(H53="","",INDEX(OFFSET(Details!$A$1,H52,):'Details'!$K$212,MATCH("X",OFFSET(Details!$L$1,H52,):'Details'!$L$212,0),3)))</f>
        <v/>
      </c>
      <c r="E53" s="19"/>
      <c r="F53" s="19"/>
      <c r="H53" s="233">
        <f ca="1">IF(ISERROR(ROW(INDEX(OFFSET(Details!$A$1,H52,):'Details'!$K$212,MATCH("X",OFFSET(Details!$L$1,H52,):'Details'!$L$212,0),1))-1),"",ROW(INDEX(OFFSET(Details!$A$1,H52,):'Details'!$K$212,MATCH("X",OFFSET(Details!$L$1,H52,):'Details'!$L$212,0),1))*1)</f>
        <v>57</v>
      </c>
    </row>
    <row r="54" spans="1:8" s="21" customFormat="1" ht="12.95" customHeight="1" x14ac:dyDescent="0.25">
      <c r="A54" s="228"/>
      <c r="B54" s="237" t="str">
        <f ca="1">IF(H54="","",INDEX(OFFSET(Details!$A$1,H53,):'Details'!$K$212,MATCH("X",OFFSET(Details!$L$1,H53,):'Details'!$L$212,0),2))</f>
        <v/>
      </c>
      <c r="C54" s="206"/>
      <c r="D54" s="104" t="str">
        <f ca="1">IF(B54="","",IF(H54="","",INDEX(OFFSET(Details!$A$1,H53,):'Details'!$K$212,MATCH("X",OFFSET(Details!$L$1,H53,):'Details'!$L$212,0),3)))</f>
        <v/>
      </c>
      <c r="E54" s="19"/>
      <c r="F54" s="19"/>
      <c r="H54" s="233">
        <f ca="1">IF(ISERROR(ROW(INDEX(OFFSET(Details!$A$1,H53,):'Details'!$K$212,MATCH("X",OFFSET(Details!$L$1,H53,):'Details'!$L$212,0),1))-1),"",ROW(INDEX(OFFSET(Details!$A$1,H53,):'Details'!$K$212,MATCH("X",OFFSET(Details!$L$1,H53,):'Details'!$L$212,0),1))*1)</f>
        <v>58</v>
      </c>
    </row>
    <row r="55" spans="1:8" s="21" customFormat="1" ht="12.95" customHeight="1" x14ac:dyDescent="0.25">
      <c r="A55" s="228"/>
      <c r="B55" s="237" t="str">
        <f ca="1">IF(H55="","",INDEX(OFFSET(Details!$A$1,H54,):'Details'!$K$212,MATCH("X",OFFSET(Details!$L$1,H54,):'Details'!$L$212,0),2))</f>
        <v/>
      </c>
      <c r="C55" s="221"/>
      <c r="D55" s="104" t="str">
        <f ca="1">IF(B55="","",IF(H55="","",INDEX(OFFSET(Details!$A$1,H54,):'Details'!$K$212,MATCH("X",OFFSET(Details!$L$1,H54,):'Details'!$L$212,0),3)))</f>
        <v/>
      </c>
      <c r="E55" s="19"/>
      <c r="F55" s="221"/>
      <c r="H55" s="233">
        <f ca="1">IF(ISERROR(ROW(INDEX(OFFSET(Details!$A$1,H54,):'Details'!$K$212,MATCH("X",OFFSET(Details!$L$1,H54,):'Details'!$L$212,0),1))-1),"",ROW(INDEX(OFFSET(Details!$A$1,H54,):'Details'!$K$212,MATCH("X",OFFSET(Details!$L$1,H54,):'Details'!$L$212,0),1))*1)</f>
        <v>59</v>
      </c>
    </row>
    <row r="56" spans="1:8" s="21" customFormat="1" ht="12.95" customHeight="1" x14ac:dyDescent="0.25">
      <c r="A56" s="228"/>
      <c r="B56" s="237" t="str">
        <f ca="1">IF(H56="","",INDEX(OFFSET(Details!$A$1,H55,):'Details'!$K$212,MATCH("X",OFFSET(Details!$L$1,H55,):'Details'!$L$212,0),2))</f>
        <v/>
      </c>
      <c r="C56" s="206"/>
      <c r="D56" s="104" t="str">
        <f ca="1">IF(B56="","",IF(H56="","",INDEX(OFFSET(Details!$A$1,H55,):'Details'!$K$212,MATCH("X",OFFSET(Details!$L$1,H55,):'Details'!$L$212,0),3)))</f>
        <v/>
      </c>
      <c r="E56" s="19"/>
      <c r="F56" s="19"/>
      <c r="H56" s="233">
        <f ca="1">IF(ISERROR(ROW(INDEX(OFFSET(Details!$A$1,H55,):'Details'!$K$212,MATCH("X",OFFSET(Details!$L$1,H55,):'Details'!$L$212,0),1))-1),"",ROW(INDEX(OFFSET(Details!$A$1,H55,):'Details'!$K$212,MATCH("X",OFFSET(Details!$L$1,H55,):'Details'!$L$212,0),1))*1)</f>
        <v>60</v>
      </c>
    </row>
    <row r="57" spans="1:8" s="21" customFormat="1" ht="12.95" customHeight="1" x14ac:dyDescent="0.25">
      <c r="A57" s="228"/>
      <c r="B57" s="137" t="str">
        <f ca="1">IF(H57="","",INDEX(OFFSET(Details!$A$1,H56,):'Details'!$K$212,MATCH("X",OFFSET(Details!$L$1,H56,):'Details'!$L$212,0),2))</f>
        <v>Anti-intrusion</v>
      </c>
      <c r="C57" s="225" t="s">
        <v>30</v>
      </c>
      <c r="D57" s="104">
        <f ca="1">IF(B57="","",IF(H57="","",INDEX(OFFSET(Details!$A$1,H56,):'Details'!$K$212,MATCH("X",OFFSET(Details!$L$1,H56,):'Details'!$L$212,0),3)))</f>
        <v>1</v>
      </c>
      <c r="E57" s="19">
        <f ca="1">F57/D57</f>
        <v>0</v>
      </c>
      <c r="F57" s="226">
        <f ca="1">IF(H57="","",INDEX(OFFSET(Details!$A$1,H56,):'Details'!$K$212,MATCH("X",OFFSET(Details!$L$1,H56,):'Details'!$L$212,0),5))</f>
        <v>0</v>
      </c>
      <c r="H57" s="233">
        <f ca="1">IF(ISERROR(ROW(INDEX(OFFSET(Details!$A$1,H56,):'Details'!$K$212,MATCH("X",OFFSET(Details!$L$1,H56,):'Details'!$L$212,0),1))-1),"",ROW(INDEX(OFFSET(Details!$A$1,H56,):'Details'!$K$212,MATCH("X",OFFSET(Details!$L$1,H56,):'Details'!$L$212,0),1))*1)</f>
        <v>66</v>
      </c>
    </row>
    <row r="58" spans="1:8" s="21" customFormat="1" ht="12.95" customHeight="1" x14ac:dyDescent="0.25">
      <c r="A58" s="228"/>
      <c r="B58" s="237" t="str">
        <f ca="1">IF(H58="","",INDEX(OFFSET(Details!$A$1,H57,):'Details'!$K$212,MATCH("X",OFFSET(Details!$L$1,H57,):'Details'!$L$212,0),2))</f>
        <v/>
      </c>
      <c r="C58" s="206"/>
      <c r="D58" s="104" t="str">
        <f ca="1">IF(B58="","",IF(H58="","",INDEX(OFFSET(Details!$A$1,H57,):'Details'!$K$212,MATCH("X",OFFSET(Details!$L$1,H57,):'Details'!$L$212,0),3)))</f>
        <v/>
      </c>
      <c r="E58" s="19"/>
      <c r="F58" s="19"/>
      <c r="H58" s="233">
        <f ca="1">IF(ISERROR(ROW(INDEX(OFFSET(Details!$A$1,H57,):'Details'!$K$212,MATCH("X",OFFSET(Details!$L$1,H57,):'Details'!$L$212,0),1))-1),"",ROW(INDEX(OFFSET(Details!$A$1,H57,):'Details'!$K$212,MATCH("X",OFFSET(Details!$L$1,H57,):'Details'!$L$212,0),1))*1)</f>
        <v>67</v>
      </c>
    </row>
    <row r="59" spans="1:8" s="21" customFormat="1" ht="12.95" customHeight="1" x14ac:dyDescent="0.25">
      <c r="A59" s="228"/>
      <c r="B59" s="237" t="str">
        <f ca="1">IF(H59="","",INDEX(OFFSET(Details!$A$1,H58,):'Details'!$K$212,MATCH("X",OFFSET(Details!$L$1,H58,):'Details'!$L$212,0),2))</f>
        <v/>
      </c>
      <c r="C59" s="206"/>
      <c r="D59" s="104" t="str">
        <f ca="1">IF(B59="","",IF(H59="","",INDEX(OFFSET(Details!$A$1,H58,):'Details'!$K$212,MATCH("X",OFFSET(Details!$L$1,H58,):'Details'!$L$212,0),3)))</f>
        <v/>
      </c>
      <c r="E59" s="19"/>
      <c r="F59" s="19"/>
      <c r="H59" s="233">
        <f ca="1">IF(ISERROR(ROW(INDEX(OFFSET(Details!$A$1,H58,):'Details'!$K$212,MATCH("X",OFFSET(Details!$L$1,H58,):'Details'!$L$212,0),1))-1),"",ROW(INDEX(OFFSET(Details!$A$1,H58,):'Details'!$K$212,MATCH("X",OFFSET(Details!$L$1,H58,):'Details'!$L$212,0),1))*1)</f>
        <v>68</v>
      </c>
    </row>
    <row r="60" spans="1:8" s="21" customFormat="1" ht="12.95" customHeight="1" x14ac:dyDescent="0.25">
      <c r="A60" s="228"/>
      <c r="B60" s="237" t="str">
        <f ca="1">IF(H60="","",INDEX(OFFSET(Details!$A$1,H59,):'Details'!$K$212,MATCH("X",OFFSET(Details!$L$1,H59,):'Details'!$L$212,0),2))</f>
        <v/>
      </c>
      <c r="C60" s="206"/>
      <c r="D60" s="104" t="str">
        <f ca="1">IF(B60="","",IF(H60="","",INDEX(OFFSET(Details!$A$1,H59,):'Details'!$K$212,MATCH("X",OFFSET(Details!$L$1,H59,):'Details'!$L$212,0),3)))</f>
        <v/>
      </c>
      <c r="E60" s="19"/>
      <c r="F60" s="19"/>
      <c r="H60" s="233">
        <f ca="1">IF(ISERROR(ROW(INDEX(OFFSET(Details!$A$1,H59,):'Details'!$K$212,MATCH("X",OFFSET(Details!$L$1,H59,):'Details'!$L$212,0),1))-1),"",ROW(INDEX(OFFSET(Details!$A$1,H59,):'Details'!$K$212,MATCH("X",OFFSET(Details!$L$1,H59,):'Details'!$L$212,0),1))*1)</f>
        <v>69</v>
      </c>
    </row>
    <row r="61" spans="1:8" s="21" customFormat="1" ht="12.95" customHeight="1" x14ac:dyDescent="0.25">
      <c r="A61" s="228"/>
      <c r="B61" s="237" t="str">
        <f ca="1">IF(H61="","",INDEX(OFFSET(Details!$A$1,H60,):'Details'!$K$212,MATCH("X",OFFSET(Details!$L$1,H60,):'Details'!$L$212,0),2))</f>
        <v/>
      </c>
      <c r="C61" s="206"/>
      <c r="D61" s="104" t="str">
        <f ca="1">IF(B61="","",IF(H61="","",INDEX(OFFSET(Details!$A$1,H60,):'Details'!$K$212,MATCH("X",OFFSET(Details!$L$1,H60,):'Details'!$L$212,0),3)))</f>
        <v/>
      </c>
      <c r="E61" s="19"/>
      <c r="F61" s="19"/>
      <c r="H61" s="233">
        <f ca="1">IF(ISERROR(ROW(INDEX(OFFSET(Details!$A$1,H60,):'Details'!$K$212,MATCH("X",OFFSET(Details!$L$1,H60,):'Details'!$L$212,0),1))-1),"",ROW(INDEX(OFFSET(Details!$A$1,H60,):'Details'!$K$212,MATCH("X",OFFSET(Details!$L$1,H60,):'Details'!$L$212,0),1))*1)</f>
        <v>70</v>
      </c>
    </row>
    <row r="62" spans="1:8" s="21" customFormat="1" ht="12.95" customHeight="1" x14ac:dyDescent="0.25">
      <c r="A62" s="228"/>
      <c r="B62" s="237" t="str">
        <f ca="1">IF(H62="","",INDEX(OFFSET(Details!$A$1,H61,):'Details'!$K$212,MATCH("X",OFFSET(Details!$L$1,H61,):'Details'!$L$212,0),2))</f>
        <v/>
      </c>
      <c r="C62" s="206"/>
      <c r="D62" s="104" t="str">
        <f ca="1">IF(B62="","",IF(H62="","",INDEX(OFFSET(Details!$A$1,H61,):'Details'!$K$212,MATCH("X",OFFSET(Details!$L$1,H61,):'Details'!$L$212,0),3)))</f>
        <v/>
      </c>
      <c r="E62" s="19"/>
      <c r="F62" s="19"/>
      <c r="H62" s="233">
        <f ca="1">IF(ISERROR(ROW(INDEX(OFFSET(Details!$A$1,H61,):'Details'!$K$212,MATCH("X",OFFSET(Details!$L$1,H61,):'Details'!$L$212,0),1))-1),"",ROW(INDEX(OFFSET(Details!$A$1,H61,):'Details'!$K$212,MATCH("X",OFFSET(Details!$L$1,H61,):'Details'!$L$212,0),1))*1)</f>
        <v>71</v>
      </c>
    </row>
    <row r="63" spans="1:8" s="21" customFormat="1" ht="12.95" customHeight="1" x14ac:dyDescent="0.25">
      <c r="A63" s="228"/>
      <c r="B63" s="237" t="str">
        <f ca="1">IF(H63="","",INDEX(OFFSET(Details!$A$1,H62,):'Details'!$K$212,MATCH("X",OFFSET(Details!$L$1,H62,):'Details'!$L$212,0),2))</f>
        <v/>
      </c>
      <c r="C63" s="206"/>
      <c r="D63" s="104" t="str">
        <f ca="1">IF(B63="","",IF(H63="","",INDEX(OFFSET(Details!$A$1,H62,):'Details'!$K$212,MATCH("X",OFFSET(Details!$L$1,H62,):'Details'!$L$212,0),3)))</f>
        <v/>
      </c>
      <c r="E63" s="19"/>
      <c r="F63" s="19"/>
      <c r="H63" s="233">
        <f ca="1">IF(ISERROR(ROW(INDEX(OFFSET(Details!$A$1,H62,):'Details'!$K$212,MATCH("X",OFFSET(Details!$L$1,H62,):'Details'!$L$212,0),1))-1),"",ROW(INDEX(OFFSET(Details!$A$1,H62,):'Details'!$K$212,MATCH("X",OFFSET(Details!$L$1,H62,):'Details'!$L$212,0),1))*1)</f>
        <v>72</v>
      </c>
    </row>
    <row r="64" spans="1:8" s="21" customFormat="1" ht="12.95" customHeight="1" x14ac:dyDescent="0.25">
      <c r="A64" s="228"/>
      <c r="B64" s="237" t="str">
        <f ca="1">IF(H64="","",INDEX(OFFSET(Details!$A$1,H63,):'Details'!$K$212,MATCH("X",OFFSET(Details!$L$1,H63,):'Details'!$L$212,0),2))</f>
        <v/>
      </c>
      <c r="C64" s="206"/>
      <c r="D64" s="104" t="str">
        <f ca="1">IF(B64="","",IF(H64="","",INDEX(OFFSET(Details!$A$1,H63,):'Details'!$K$212,MATCH("X",OFFSET(Details!$L$1,H63,):'Details'!$L$212,0),3)))</f>
        <v/>
      </c>
      <c r="E64" s="19"/>
      <c r="F64" s="19"/>
      <c r="H64" s="233">
        <f ca="1">IF(ISERROR(ROW(INDEX(OFFSET(Details!$A$1,H63,):'Details'!$K$212,MATCH("X",OFFSET(Details!$L$1,H63,):'Details'!$L$212,0),1))-1),"",ROW(INDEX(OFFSET(Details!$A$1,H63,):'Details'!$K$212,MATCH("X",OFFSET(Details!$L$1,H63,):'Details'!$L$212,0),1))*1)</f>
        <v>73</v>
      </c>
    </row>
    <row r="65" spans="1:8" s="21" customFormat="1" ht="12.95" customHeight="1" x14ac:dyDescent="0.25">
      <c r="A65" s="228"/>
      <c r="B65" s="237" t="str">
        <f ca="1">IF(H65="","",INDEX(OFFSET(Details!$A$1,H64,):'Details'!$K$212,MATCH("X",OFFSET(Details!$L$1,H64,):'Details'!$L$212,0),2))</f>
        <v/>
      </c>
      <c r="C65" s="206"/>
      <c r="D65" s="104" t="str">
        <f ca="1">IF(B65="","",IF(H65="","",INDEX(OFFSET(Details!$A$1,H64,):'Details'!$K$212,MATCH("X",OFFSET(Details!$L$1,H64,):'Details'!$L$212,0),3)))</f>
        <v/>
      </c>
      <c r="E65" s="19"/>
      <c r="F65" s="19"/>
      <c r="H65" s="233">
        <f ca="1">IF(ISERROR(ROW(INDEX(OFFSET(Details!$A$1,H64,):'Details'!$K$212,MATCH("X",OFFSET(Details!$L$1,H64,):'Details'!$L$212,0),1))-1),"",ROW(INDEX(OFFSET(Details!$A$1,H64,):'Details'!$K$212,MATCH("X",OFFSET(Details!$L$1,H64,):'Details'!$L$212,0),1))*1)</f>
        <v>74</v>
      </c>
    </row>
    <row r="66" spans="1:8" s="21" customFormat="1" ht="12.95" customHeight="1" x14ac:dyDescent="0.25">
      <c r="A66" s="228"/>
      <c r="B66" s="237" t="str">
        <f ca="1">IF(H66="","",INDEX(OFFSET(Details!$A$1,H65,):'Details'!$K$212,MATCH("X",OFFSET(Details!$L$1,H65,):'Details'!$L$212,0),2))</f>
        <v/>
      </c>
      <c r="C66" s="206"/>
      <c r="D66" s="104" t="str">
        <f ca="1">IF(B66="","",IF(H66="","",INDEX(OFFSET(Details!$A$1,H65,):'Details'!$K$212,MATCH("X",OFFSET(Details!$L$1,H65,):'Details'!$L$212,0),3)))</f>
        <v/>
      </c>
      <c r="E66" s="19"/>
      <c r="F66" s="19"/>
      <c r="H66" s="233">
        <f ca="1">IF(ISERROR(ROW(INDEX(OFFSET(Details!$A$1,H65,):'Details'!$K$212,MATCH("X",OFFSET(Details!$L$1,H65,):'Details'!$L$212,0),1))-1),"",ROW(INDEX(OFFSET(Details!$A$1,H65,):'Details'!$K$212,MATCH("X",OFFSET(Details!$L$1,H65,):'Details'!$L$212,0),1))*1)</f>
        <v>75</v>
      </c>
    </row>
    <row r="67" spans="1:8" s="21" customFormat="1" ht="12.95" customHeight="1" x14ac:dyDescent="0.25">
      <c r="A67" s="228"/>
      <c r="B67" s="237" t="str">
        <f ca="1">IF(H67="","",INDEX(OFFSET(Details!$A$1,H66,):'Details'!$K$212,MATCH("X",OFFSET(Details!$L$1,H66,):'Details'!$L$212,0),2))</f>
        <v/>
      </c>
      <c r="C67" s="206"/>
      <c r="D67" s="104" t="str">
        <f ca="1">IF(B67="","",IF(H67="","",INDEX(OFFSET(Details!$A$1,H66,):'Details'!$K$212,MATCH("X",OFFSET(Details!$L$1,H66,):'Details'!$L$212,0),3)))</f>
        <v/>
      </c>
      <c r="E67" s="19"/>
      <c r="F67" s="19"/>
      <c r="H67" s="233">
        <f ca="1">IF(ISERROR(ROW(INDEX(OFFSET(Details!$A$1,H66,):'Details'!$K$212,MATCH("X",OFFSET(Details!$L$1,H66,):'Details'!$L$212,0),1))-1),"",ROW(INDEX(OFFSET(Details!$A$1,H66,):'Details'!$K$212,MATCH("X",OFFSET(Details!$L$1,H66,):'Details'!$L$212,0),1))*1)</f>
        <v>76</v>
      </c>
    </row>
    <row r="68" spans="1:8" s="21" customFormat="1" ht="12.95" customHeight="1" x14ac:dyDescent="0.25">
      <c r="A68" s="228"/>
      <c r="B68" s="237" t="str">
        <f ca="1">IF(H68="","",INDEX(OFFSET(Details!$A$1,H67,):'Details'!$K$212,MATCH("X",OFFSET(Details!$L$1,H67,):'Details'!$L$212,0),2))</f>
        <v/>
      </c>
      <c r="C68" s="206"/>
      <c r="D68" s="104" t="str">
        <f ca="1">IF(B68="","",IF(H68="","",INDEX(OFFSET(Details!$A$1,H67,):'Details'!$K$212,MATCH("X",OFFSET(Details!$L$1,H67,):'Details'!$L$212,0),3)))</f>
        <v/>
      </c>
      <c r="E68" s="19"/>
      <c r="F68" s="19"/>
      <c r="H68" s="233">
        <f ca="1">IF(ISERROR(ROW(INDEX(OFFSET(Details!$A$1,H67,):'Details'!$K$212,MATCH("X",OFFSET(Details!$L$1,H67,):'Details'!$L$212,0),1))-1),"",ROW(INDEX(OFFSET(Details!$A$1,H67,):'Details'!$K$212,MATCH("X",OFFSET(Details!$L$1,H67,):'Details'!$L$212,0),1))*1)</f>
        <v>77</v>
      </c>
    </row>
    <row r="69" spans="1:8" s="21" customFormat="1" ht="12.95" customHeight="1" x14ac:dyDescent="0.25">
      <c r="A69" s="228"/>
      <c r="B69" s="137" t="str">
        <f ca="1">IF(H69="","",INDEX(OFFSET(Details!$A$1,H68,):'Details'!$K$212,MATCH("X",OFFSET(Details!$L$1,H68,):'Details'!$L$212,0),2))</f>
        <v>Equipements et accéssoires.</v>
      </c>
      <c r="C69" s="206"/>
      <c r="D69" s="104">
        <f ca="1">IF(B69="","",IF(H69="","",INDEX(OFFSET(Details!$A$1,H68,):'Details'!$K$212,MATCH("X",OFFSET(Details!$L$1,H68,):'Details'!$L$212,0),3)))</f>
        <v>0</v>
      </c>
      <c r="E69" s="19"/>
      <c r="F69" s="19"/>
      <c r="H69" s="233">
        <f ca="1">IF(ISERROR(ROW(INDEX(OFFSET(Details!$A$1,H68,):'Details'!$K$212,MATCH("X",OFFSET(Details!$L$1,H68,):'Details'!$L$212,0),1))-1),"",ROW(INDEX(OFFSET(Details!$A$1,H68,):'Details'!$K$212,MATCH("X",OFFSET(Details!$L$1,H68,):'Details'!$L$212,0),1))*1)</f>
        <v>81</v>
      </c>
    </row>
    <row r="70" spans="1:8" s="21" customFormat="1" ht="12.95" customHeight="1" x14ac:dyDescent="0.25">
      <c r="A70" s="228"/>
      <c r="B70" s="137" t="str">
        <f ca="1">IF(H70="","",INDEX(OFFSET(Details!$A$1,H69,):'Details'!$K$212,MATCH("X",OFFSET(Details!$L$1,H69,):'Details'!$L$212,0),2))</f>
        <v xml:space="preserve"> Vidéosurveillance</v>
      </c>
      <c r="C70" s="206"/>
      <c r="D70" s="104">
        <f ca="1">IF(B70="","",IF(H70="","",INDEX(OFFSET(Details!$A$1,H69,):'Details'!$K$212,MATCH("X",OFFSET(Details!$L$1,H69,):'Details'!$L$212,0),3)))</f>
        <v>1</v>
      </c>
      <c r="E70" s="19"/>
      <c r="F70" s="19"/>
      <c r="H70" s="233">
        <f ca="1">IF(ISERROR(ROW(INDEX(OFFSET(Details!$A$1,H69,):'Details'!$K$212,MATCH("X",OFFSET(Details!$L$1,H69,):'Details'!$L$212,0),1))-1),"",ROW(INDEX(OFFSET(Details!$A$1,H69,):'Details'!$K$212,MATCH("X",OFFSET(Details!$L$1,H69,):'Details'!$L$212,0),1))*1)</f>
        <v>83</v>
      </c>
    </row>
    <row r="71" spans="1:8" s="21" customFormat="1" ht="12.95" customHeight="1" x14ac:dyDescent="0.25">
      <c r="A71" s="228"/>
      <c r="B71" s="237" t="str">
        <f ca="1">IF(H71="","",INDEX(OFFSET(Details!$A$1,H70,):'Details'!$K$212,MATCH("X",OFFSET(Details!$L$1,H70,):'Details'!$L$212,0),2))</f>
        <v/>
      </c>
      <c r="C71" s="206"/>
      <c r="D71" s="104" t="str">
        <f ca="1">IF(B71="","",IF(H71="","",INDEX(OFFSET(Details!$A$1,H70,):'Details'!$K$212,MATCH("X",OFFSET(Details!$L$1,H70,):'Details'!$L$212,0),3)))</f>
        <v/>
      </c>
      <c r="E71" s="19"/>
      <c r="F71" s="19"/>
      <c r="H71" s="233">
        <f ca="1">IF(ISERROR(ROW(INDEX(OFFSET(Details!$A$1,H70,):'Details'!$K$212,MATCH("X",OFFSET(Details!$L$1,H70,):'Details'!$L$212,0),1))-1),"",ROW(INDEX(OFFSET(Details!$A$1,H70,):'Details'!$K$212,MATCH("X",OFFSET(Details!$L$1,H70,):'Details'!$L$212,0),1))*1)</f>
        <v>84</v>
      </c>
    </row>
    <row r="72" spans="1:8" s="21" customFormat="1" ht="12.95" customHeight="1" x14ac:dyDescent="0.25">
      <c r="A72" s="228"/>
      <c r="B72" s="237" t="str">
        <f ca="1">IF(H72="","",INDEX(OFFSET(Details!$A$1,H71,):'Details'!$K$212,MATCH("X",OFFSET(Details!$L$1,H71,):'Details'!$L$212,0),2))</f>
        <v/>
      </c>
      <c r="C72" s="206"/>
      <c r="D72" s="104" t="str">
        <f ca="1">IF(B72="","",IF(H72="","",INDEX(OFFSET(Details!$A$1,H71,):'Details'!$K$212,MATCH("X",OFFSET(Details!$L$1,H71,):'Details'!$L$212,0),3)))</f>
        <v/>
      </c>
      <c r="E72" s="19"/>
      <c r="F72" s="19"/>
      <c r="H72" s="233">
        <f ca="1">IF(ISERROR(ROW(INDEX(OFFSET(Details!$A$1,H71,):'Details'!$K$212,MATCH("X",OFFSET(Details!$L$1,H71,):'Details'!$L$212,0),1))-1),"",ROW(INDEX(OFFSET(Details!$A$1,H71,):'Details'!$K$212,MATCH("X",OFFSET(Details!$L$1,H71,):'Details'!$L$212,0),1))*1)</f>
        <v>85</v>
      </c>
    </row>
    <row r="73" spans="1:8" s="21" customFormat="1" ht="12.95" customHeight="1" x14ac:dyDescent="0.25">
      <c r="A73" s="228"/>
      <c r="B73" s="237" t="str">
        <f ca="1">IF(H73="","",INDEX(OFFSET(Details!$A$1,H72,):'Details'!$K$212,MATCH("X",OFFSET(Details!$L$1,H72,):'Details'!$L$212,0),2))</f>
        <v/>
      </c>
      <c r="C73" s="206"/>
      <c r="D73" s="104" t="str">
        <f ca="1">IF(B73="","",IF(H73="","",INDEX(OFFSET(Details!$A$1,H72,):'Details'!$K$212,MATCH("X",OFFSET(Details!$L$1,H72,):'Details'!$L$212,0),3)))</f>
        <v/>
      </c>
      <c r="E73" s="19"/>
      <c r="F73" s="19"/>
      <c r="H73" s="233">
        <f ca="1">IF(ISERROR(ROW(INDEX(OFFSET(Details!$A$1,H72,):'Details'!$K$212,MATCH("X",OFFSET(Details!$L$1,H72,):'Details'!$L$212,0),1))-1),"",ROW(INDEX(OFFSET(Details!$A$1,H72,):'Details'!$K$212,MATCH("X",OFFSET(Details!$L$1,H72,):'Details'!$L$212,0),1))*1)</f>
        <v>86</v>
      </c>
    </row>
    <row r="74" spans="1:8" s="21" customFormat="1" ht="12.95" customHeight="1" x14ac:dyDescent="0.25">
      <c r="A74" s="228"/>
      <c r="B74" s="237" t="str">
        <f ca="1">IF(H74="","",INDEX(OFFSET(Details!$A$1,H73,):'Details'!$K$212,MATCH("X",OFFSET(Details!$L$1,H73,):'Details'!$L$212,0),2))</f>
        <v/>
      </c>
      <c r="C74" s="206"/>
      <c r="D74" s="104" t="str">
        <f ca="1">IF(B74="","",IF(H74="","",INDEX(OFFSET(Details!$A$1,H73,):'Details'!$K$212,MATCH("X",OFFSET(Details!$L$1,H73,):'Details'!$L$212,0),3)))</f>
        <v/>
      </c>
      <c r="E74" s="19"/>
      <c r="F74" s="19"/>
      <c r="H74" s="233">
        <f ca="1">IF(ISERROR(ROW(INDEX(OFFSET(Details!$A$1,H73,):'Details'!$K$212,MATCH("X",OFFSET(Details!$L$1,H73,):'Details'!$L$212,0),1))-1),"",ROW(INDEX(OFFSET(Details!$A$1,H73,):'Details'!$K$212,MATCH("X",OFFSET(Details!$L$1,H73,):'Details'!$L$212,0),1))*1)</f>
        <v>87</v>
      </c>
    </row>
    <row r="75" spans="1:8" s="21" customFormat="1" ht="12.95" customHeight="1" x14ac:dyDescent="0.25">
      <c r="A75" s="228"/>
      <c r="B75" s="237" t="str">
        <f ca="1">IF(H75="","",INDEX(OFFSET(Details!$A$1,H74,):'Details'!$K$212,MATCH("X",OFFSET(Details!$L$1,H74,):'Details'!$L$212,0),2))</f>
        <v/>
      </c>
      <c r="C75" s="206"/>
      <c r="D75" s="104" t="str">
        <f ca="1">IF(B75="","",IF(H75="","",INDEX(OFFSET(Details!$A$1,H74,):'Details'!$K$212,MATCH("X",OFFSET(Details!$L$1,H74,):'Details'!$L$212,0),3)))</f>
        <v/>
      </c>
      <c r="E75" s="19"/>
      <c r="F75" s="19"/>
      <c r="H75" s="233">
        <f ca="1">IF(ISERROR(ROW(INDEX(OFFSET(Details!$A$1,H74,):'Details'!$K$212,MATCH("X",OFFSET(Details!$L$1,H74,):'Details'!$L$212,0),1))-1),"",ROW(INDEX(OFFSET(Details!$A$1,H74,):'Details'!$K$212,MATCH("X",OFFSET(Details!$L$1,H74,):'Details'!$L$212,0),1))*1)</f>
        <v>88</v>
      </c>
    </row>
    <row r="76" spans="1:8" s="21" customFormat="1" ht="12.95" customHeight="1" x14ac:dyDescent="0.25">
      <c r="A76" s="228"/>
      <c r="B76" s="237" t="str">
        <f ca="1">IF(H76="","",INDEX(OFFSET(Details!$A$1,H75,):'Details'!$K$212,MATCH("X",OFFSET(Details!$L$1,H75,):'Details'!$L$212,0),2))</f>
        <v/>
      </c>
      <c r="C76" s="206"/>
      <c r="D76" s="104" t="str">
        <f ca="1">IF(B76="","",IF(H76="","",INDEX(OFFSET(Details!$A$1,H75,):'Details'!$K$212,MATCH("X",OFFSET(Details!$L$1,H75,):'Details'!$L$212,0),3)))</f>
        <v/>
      </c>
      <c r="E76" s="19"/>
      <c r="F76" s="19"/>
      <c r="H76" s="233">
        <f ca="1">IF(ISERROR(ROW(INDEX(OFFSET(Details!$A$1,H75,):'Details'!$K$212,MATCH("X",OFFSET(Details!$L$1,H75,):'Details'!$L$212,0),1))-1),"",ROW(INDEX(OFFSET(Details!$A$1,H75,):'Details'!$K$212,MATCH("X",OFFSET(Details!$L$1,H75,):'Details'!$L$212,0),1))*1)</f>
        <v>89</v>
      </c>
    </row>
    <row r="77" spans="1:8" s="21" customFormat="1" ht="12.95" customHeight="1" x14ac:dyDescent="0.25">
      <c r="A77" s="228"/>
      <c r="B77" s="237" t="str">
        <f ca="1">IF(H77="","",INDEX(OFFSET(Details!$A$1,H76,):'Details'!$K$212,MATCH("X",OFFSET(Details!$L$1,H76,):'Details'!$L$212,0),2))</f>
        <v/>
      </c>
      <c r="C77" s="206"/>
      <c r="D77" s="104" t="str">
        <f ca="1">IF(B77="","",IF(H77="","",INDEX(OFFSET(Details!$A$1,H76,):'Details'!$K$212,MATCH("X",OFFSET(Details!$L$1,H76,):'Details'!$L$212,0),3)))</f>
        <v/>
      </c>
      <c r="E77" s="19"/>
      <c r="F77" s="19"/>
      <c r="H77" s="233">
        <f ca="1">IF(ISERROR(ROW(INDEX(OFFSET(Details!$A$1,H76,):'Details'!$K$212,MATCH("X",OFFSET(Details!$L$1,H76,):'Details'!$L$212,0),1))-1),"",ROW(INDEX(OFFSET(Details!$A$1,H76,):'Details'!$K$212,MATCH("X",OFFSET(Details!$L$1,H76,):'Details'!$L$212,0),1))*1)</f>
        <v>90</v>
      </c>
    </row>
    <row r="78" spans="1:8" s="21" customFormat="1" ht="12.95" customHeight="1" x14ac:dyDescent="0.25">
      <c r="A78" s="228"/>
      <c r="B78" s="237" t="str">
        <f ca="1">IF(H78="","",INDEX(OFFSET(Details!$A$1,H77,):'Details'!$K$212,MATCH("X",OFFSET(Details!$L$1,H77,):'Details'!$L$212,0),2))</f>
        <v/>
      </c>
      <c r="C78" s="206"/>
      <c r="D78" s="104" t="str">
        <f ca="1">IF(B78="","",IF(H78="","",INDEX(OFFSET(Details!$A$1,H77,):'Details'!$K$212,MATCH("X",OFFSET(Details!$L$1,H77,):'Details'!$L$212,0),3)))</f>
        <v/>
      </c>
      <c r="E78" s="19"/>
      <c r="F78" s="19"/>
      <c r="H78" s="233">
        <f ca="1">IF(ISERROR(ROW(INDEX(OFFSET(Details!$A$1,H77,):'Details'!$K$212,MATCH("X",OFFSET(Details!$L$1,H77,):'Details'!$L$212,0),1))-1),"",ROW(INDEX(OFFSET(Details!$A$1,H77,):'Details'!$K$212,MATCH("X",OFFSET(Details!$L$1,H77,):'Details'!$L$212,0),1))*1)</f>
        <v>91</v>
      </c>
    </row>
    <row r="79" spans="1:8" s="21" customFormat="1" ht="12.95" customHeight="1" x14ac:dyDescent="0.25">
      <c r="A79" s="228"/>
      <c r="B79" s="237" t="str">
        <f ca="1">IF(H79="","",INDEX(OFFSET(Details!$A$1,H78,):'Details'!$K$212,MATCH("X",OFFSET(Details!$L$1,H78,):'Details'!$L$212,0),2))</f>
        <v/>
      </c>
      <c r="C79" s="206"/>
      <c r="D79" s="104" t="str">
        <f ca="1">IF(B79="","",IF(H79="","",INDEX(OFFSET(Details!$A$1,H78,):'Details'!$K$212,MATCH("X",OFFSET(Details!$L$1,H78,):'Details'!$L$212,0),3)))</f>
        <v/>
      </c>
      <c r="E79" s="19"/>
      <c r="F79" s="19"/>
      <c r="H79" s="233">
        <f ca="1">IF(ISERROR(ROW(INDEX(OFFSET(Details!$A$1,H78,):'Details'!$K$212,MATCH("X",OFFSET(Details!$L$1,H78,):'Details'!$L$212,0),1))-1),"",ROW(INDEX(OFFSET(Details!$A$1,H78,):'Details'!$K$212,MATCH("X",OFFSET(Details!$L$1,H78,):'Details'!$L$212,0),1))*1)</f>
        <v>92</v>
      </c>
    </row>
    <row r="80" spans="1:8" s="21" customFormat="1" ht="12.95" customHeight="1" x14ac:dyDescent="0.25">
      <c r="A80" s="228"/>
      <c r="B80" s="237" t="str">
        <f ca="1">IF(H80="","",INDEX(OFFSET(Details!$A$1,H79,):'Details'!$K$212,MATCH("X",OFFSET(Details!$L$1,H79,):'Details'!$L$212,0),2))</f>
        <v/>
      </c>
      <c r="C80" s="206"/>
      <c r="D80" s="104" t="str">
        <f ca="1">IF(B80="","",IF(H80="","",INDEX(OFFSET(Details!$A$1,H79,):'Details'!$K$212,MATCH("X",OFFSET(Details!$L$1,H79,):'Details'!$L$212,0),3)))</f>
        <v/>
      </c>
      <c r="E80" s="19"/>
      <c r="F80" s="19"/>
      <c r="H80" s="233">
        <f ca="1">IF(ISERROR(ROW(INDEX(OFFSET(Details!$A$1,H79,):'Details'!$K$212,MATCH("X",OFFSET(Details!$L$1,H79,):'Details'!$L$212,0),1))-1),"",ROW(INDEX(OFFSET(Details!$A$1,H79,):'Details'!$K$212,MATCH("X",OFFSET(Details!$L$1,H79,):'Details'!$L$212,0),1))*1)</f>
        <v>93</v>
      </c>
    </row>
    <row r="81" spans="1:8" s="21" customFormat="1" ht="12.95" customHeight="1" x14ac:dyDescent="0.25">
      <c r="A81" s="228"/>
      <c r="B81" s="237" t="str">
        <f ca="1">IF(H81="","",INDEX(OFFSET(Details!$A$1,H80,):'Details'!$K$212,MATCH("X",OFFSET(Details!$L$1,H80,):'Details'!$L$212,0),2))</f>
        <v/>
      </c>
      <c r="C81" s="206"/>
      <c r="D81" s="104" t="str">
        <f ca="1">IF(B81="","",IF(H81="","",INDEX(OFFSET(Details!$A$1,H80,):'Details'!$K$212,MATCH("X",OFFSET(Details!$L$1,H80,):'Details'!$L$212,0),3)))</f>
        <v/>
      </c>
      <c r="E81" s="19"/>
      <c r="F81" s="19"/>
      <c r="H81" s="233">
        <f ca="1">IF(ISERROR(ROW(INDEX(OFFSET(Details!$A$1,H80,):'Details'!$K$212,MATCH("X",OFFSET(Details!$L$1,H80,):'Details'!$L$212,0),1))-1),"",ROW(INDEX(OFFSET(Details!$A$1,H80,):'Details'!$K$212,MATCH("X",OFFSET(Details!$L$1,H80,):'Details'!$L$212,0),1))*1)</f>
        <v>94</v>
      </c>
    </row>
    <row r="82" spans="1:8" s="21" customFormat="1" ht="12.95" customHeight="1" x14ac:dyDescent="0.25">
      <c r="A82" s="228"/>
      <c r="B82" s="137" t="str">
        <f ca="1">IF(H82="","",INDEX(OFFSET(Details!$A$1,H81,):'Details'!$K$212,MATCH("X",OFFSET(Details!$L$1,H81,):'Details'!$L$212,0),2))</f>
        <v>Contrôle d'Accés</v>
      </c>
      <c r="C82" s="206"/>
      <c r="D82" s="104">
        <f ca="1">IF(B82="","",IF(H82="","",INDEX(OFFSET(Details!$A$1,H81,):'Details'!$K$212,MATCH("X",OFFSET(Details!$L$1,H81,):'Details'!$L$212,0),3)))</f>
        <v>1</v>
      </c>
      <c r="E82" s="19"/>
      <c r="F82" s="19"/>
      <c r="H82" s="233">
        <f ca="1">IF(ISERROR(ROW(INDEX(OFFSET(Details!$A$1,H81,):'Details'!$K$212,MATCH("X",OFFSET(Details!$L$1,H81,):'Details'!$L$212,0),1))-1),"",ROW(INDEX(OFFSET(Details!$A$1,H81,):'Details'!$K$212,MATCH("X",OFFSET(Details!$L$1,H81,):'Details'!$L$212,0),1))*1)</f>
        <v>97</v>
      </c>
    </row>
    <row r="83" spans="1:8" s="21" customFormat="1" ht="12.95" customHeight="1" x14ac:dyDescent="0.25">
      <c r="A83" s="228"/>
      <c r="B83" s="237" t="str">
        <f ca="1">IF(H83="","",INDEX(OFFSET(Details!$A$1,H82,):'Details'!$K$212,MATCH("X",OFFSET(Details!$L$1,H82,):'Details'!$L$212,0),2))</f>
        <v/>
      </c>
      <c r="C83" s="206"/>
      <c r="D83" s="104" t="str">
        <f ca="1">IF(B83="","",IF(H83="","",INDEX(OFFSET(Details!$A$1,H82,):'Details'!$K$212,MATCH("X",OFFSET(Details!$L$1,H82,):'Details'!$L$212,0),3)))</f>
        <v/>
      </c>
      <c r="E83" s="19"/>
      <c r="F83" s="19"/>
      <c r="H83" s="233">
        <f ca="1">IF(ISERROR(ROW(INDEX(OFFSET(Details!$A$1,H82,):'Details'!$K$212,MATCH("X",OFFSET(Details!$L$1,H82,):'Details'!$L$212,0),1))-1),"",ROW(INDEX(OFFSET(Details!$A$1,H82,):'Details'!$K$212,MATCH("X",OFFSET(Details!$L$1,H82,):'Details'!$L$212,0),1))*1)</f>
        <v>98</v>
      </c>
    </row>
    <row r="84" spans="1:8" s="21" customFormat="1" ht="12.95" customHeight="1" x14ac:dyDescent="0.25">
      <c r="A84" s="228"/>
      <c r="B84" s="237" t="str">
        <f ca="1">IF(H84="","",INDEX(OFFSET(Details!$A$1,H83,):'Details'!$K$212,MATCH("X",OFFSET(Details!$L$1,H83,):'Details'!$L$212,0),2))</f>
        <v/>
      </c>
      <c r="C84" s="206"/>
      <c r="D84" s="104" t="str">
        <f ca="1">IF(B84="","",IF(H84="","",INDEX(OFFSET(Details!$A$1,H83,):'Details'!$K$212,MATCH("X",OFFSET(Details!$L$1,H83,):'Details'!$L$212,0),3)))</f>
        <v/>
      </c>
      <c r="E84" s="19"/>
      <c r="F84" s="19"/>
      <c r="H84" s="233">
        <f ca="1">IF(ISERROR(ROW(INDEX(OFFSET(Details!$A$1,H83,):'Details'!$K$212,MATCH("X",OFFSET(Details!$L$1,H83,):'Details'!$L$212,0),1))-1),"",ROW(INDEX(OFFSET(Details!$A$1,H83,):'Details'!$K$212,MATCH("X",OFFSET(Details!$L$1,H83,):'Details'!$L$212,0),1))*1)</f>
        <v>99</v>
      </c>
    </row>
    <row r="85" spans="1:8" s="21" customFormat="1" ht="12.95" customHeight="1" x14ac:dyDescent="0.25">
      <c r="A85" s="228"/>
      <c r="B85" s="237" t="str">
        <f ca="1">IF(H85="","",INDEX(OFFSET(Details!$A$1,H84,):'Details'!$K$212,MATCH("X",OFFSET(Details!$L$1,H84,):'Details'!$L$212,0),2))</f>
        <v/>
      </c>
      <c r="C85" s="206"/>
      <c r="D85" s="104" t="str">
        <f ca="1">IF(B85="","",IF(H85="","",INDEX(OFFSET(Details!$A$1,H84,):'Details'!$K$212,MATCH("X",OFFSET(Details!$L$1,H84,):'Details'!$L$212,0),3)))</f>
        <v/>
      </c>
      <c r="E85" s="19"/>
      <c r="F85" s="19"/>
      <c r="H85" s="233">
        <f ca="1">IF(ISERROR(ROW(INDEX(OFFSET(Details!$A$1,H84,):'Details'!$K$212,MATCH("X",OFFSET(Details!$L$1,H84,):'Details'!$L$212,0),1))-1),"",ROW(INDEX(OFFSET(Details!$A$1,H84,):'Details'!$K$212,MATCH("X",OFFSET(Details!$L$1,H84,):'Details'!$L$212,0),1))*1)</f>
        <v>100</v>
      </c>
    </row>
    <row r="86" spans="1:8" s="21" customFormat="1" ht="12.95" customHeight="1" x14ac:dyDescent="0.25">
      <c r="A86" s="228"/>
      <c r="B86" s="237" t="str">
        <f ca="1">IF(H86="","",INDEX(OFFSET(Details!$A$1,H85,):'Details'!$K$212,MATCH("X",OFFSET(Details!$L$1,H85,):'Details'!$L$212,0),2))</f>
        <v/>
      </c>
      <c r="C86" s="206"/>
      <c r="D86" s="104" t="str">
        <f ca="1">IF(B86="","",IF(H86="","",INDEX(OFFSET(Details!$A$1,H85,):'Details'!$K$212,MATCH("X",OFFSET(Details!$L$1,H85,):'Details'!$L$212,0),3)))</f>
        <v/>
      </c>
      <c r="E86" s="19"/>
      <c r="F86" s="19"/>
      <c r="H86" s="233">
        <f ca="1">IF(ISERROR(ROW(INDEX(OFFSET(Details!$A$1,H85,):'Details'!$K$212,MATCH("X",OFFSET(Details!$L$1,H85,):'Details'!$L$212,0),1))-1),"",ROW(INDEX(OFFSET(Details!$A$1,H85,):'Details'!$K$212,MATCH("X",OFFSET(Details!$L$1,H85,):'Details'!$L$212,0),1))*1)</f>
        <v>101</v>
      </c>
    </row>
    <row r="87" spans="1:8" s="21" customFormat="1" ht="12.95" customHeight="1" x14ac:dyDescent="0.25">
      <c r="A87" s="228"/>
      <c r="B87" s="237" t="str">
        <f ca="1">IF(H87="","",INDEX(OFFSET(Details!$A$1,H86,):'Details'!$K$212,MATCH("X",OFFSET(Details!$L$1,H86,):'Details'!$L$212,0),2))</f>
        <v/>
      </c>
      <c r="C87" s="206"/>
      <c r="D87" s="104" t="str">
        <f ca="1">IF(B87="","",IF(H87="","",INDEX(OFFSET(Details!$A$1,H86,):'Details'!$K$212,MATCH("X",OFFSET(Details!$L$1,H86,):'Details'!$L$212,0),3)))</f>
        <v/>
      </c>
      <c r="E87" s="19"/>
      <c r="F87" s="19"/>
      <c r="H87" s="233">
        <f ca="1">IF(ISERROR(ROW(INDEX(OFFSET(Details!$A$1,H86,):'Details'!$K$212,MATCH("X",OFFSET(Details!$L$1,H86,):'Details'!$L$212,0),1))-1),"",ROW(INDEX(OFFSET(Details!$A$1,H86,):'Details'!$K$212,MATCH("X",OFFSET(Details!$L$1,H86,):'Details'!$L$212,0),1))*1)</f>
        <v>102</v>
      </c>
    </row>
    <row r="88" spans="1:8" s="21" customFormat="1" ht="12.95" customHeight="1" x14ac:dyDescent="0.25">
      <c r="A88" s="228"/>
      <c r="B88" s="237" t="str">
        <f ca="1">IF(H88="","",INDEX(OFFSET(Details!$A$1,H87,):'Details'!$K$212,MATCH("X",OFFSET(Details!$L$1,H87,):'Details'!$L$212,0),2))</f>
        <v/>
      </c>
      <c r="C88" s="206"/>
      <c r="D88" s="104" t="str">
        <f ca="1">IF(B88="","",IF(H88="","",INDEX(OFFSET(Details!$A$1,H87,):'Details'!$K$212,MATCH("X",OFFSET(Details!$L$1,H87,):'Details'!$L$212,0),3)))</f>
        <v/>
      </c>
      <c r="E88" s="19"/>
      <c r="F88" s="19"/>
      <c r="H88" s="233">
        <f ca="1">IF(ISERROR(ROW(INDEX(OFFSET(Details!$A$1,H87,):'Details'!$K$212,MATCH("X",OFFSET(Details!$L$1,H87,):'Details'!$L$212,0),1))-1),"",ROW(INDEX(OFFSET(Details!$A$1,H87,):'Details'!$K$212,MATCH("X",OFFSET(Details!$L$1,H87,):'Details'!$L$212,0),1))*1)</f>
        <v>103</v>
      </c>
    </row>
    <row r="89" spans="1:8" s="21" customFormat="1" ht="12.95" customHeight="1" x14ac:dyDescent="0.25">
      <c r="A89" s="228"/>
      <c r="B89" s="237" t="str">
        <f ca="1">IF(H89="","",INDEX(OFFSET(Details!$A$1,H88,):'Details'!$K$212,MATCH("X",OFFSET(Details!$L$1,H88,):'Details'!$L$212,0),2))</f>
        <v/>
      </c>
      <c r="C89" s="206"/>
      <c r="D89" s="104" t="str">
        <f ca="1">IF(B89="","",IF(H89="","",INDEX(OFFSET(Details!$A$1,H88,):'Details'!$K$212,MATCH("X",OFFSET(Details!$L$1,H88,):'Details'!$L$212,0),3)))</f>
        <v/>
      </c>
      <c r="E89" s="19"/>
      <c r="F89" s="19"/>
      <c r="H89" s="233">
        <f ca="1">IF(ISERROR(ROW(INDEX(OFFSET(Details!$A$1,H88,):'Details'!$K$212,MATCH("X",OFFSET(Details!$L$1,H88,):'Details'!$L$212,0),1))-1),"",ROW(INDEX(OFFSET(Details!$A$1,H88,):'Details'!$K$212,MATCH("X",OFFSET(Details!$L$1,H88,):'Details'!$L$212,0),1))*1)</f>
        <v>104</v>
      </c>
    </row>
    <row r="90" spans="1:8" s="21" customFormat="1" ht="12.95" customHeight="1" x14ac:dyDescent="0.25">
      <c r="A90" s="228"/>
      <c r="B90" s="237" t="str">
        <f ca="1">IF(H90="","",INDEX(OFFSET(Details!$A$1,H89,):'Details'!$K$212,MATCH("X",OFFSET(Details!$L$1,H89,):'Details'!$L$212,0),2))</f>
        <v/>
      </c>
      <c r="C90" s="206"/>
      <c r="D90" s="104" t="str">
        <f ca="1">IF(B90="","",IF(H90="","",INDEX(OFFSET(Details!$A$1,H89,):'Details'!$K$212,MATCH("X",OFFSET(Details!$L$1,H89,):'Details'!$L$212,0),3)))</f>
        <v/>
      </c>
      <c r="E90" s="19"/>
      <c r="F90" s="19"/>
      <c r="H90" s="233">
        <f ca="1">IF(ISERROR(ROW(INDEX(OFFSET(Details!$A$1,H89,):'Details'!$K$212,MATCH("X",OFFSET(Details!$L$1,H89,):'Details'!$L$212,0),1))-1),"",ROW(INDEX(OFFSET(Details!$A$1,H89,):'Details'!$K$212,MATCH("X",OFFSET(Details!$L$1,H89,):'Details'!$L$212,0),1))*1)</f>
        <v>105</v>
      </c>
    </row>
    <row r="91" spans="1:8" s="21" customFormat="1" ht="12.95" customHeight="1" x14ac:dyDescent="0.25">
      <c r="A91" s="228"/>
      <c r="B91" s="237" t="str">
        <f ca="1">IF(H91="","",INDEX(OFFSET(Details!$A$1,H90,):'Details'!$K$212,MATCH("X",OFFSET(Details!$L$1,H90,):'Details'!$L$212,0),2))</f>
        <v/>
      </c>
      <c r="C91" s="206"/>
      <c r="D91" s="104" t="str">
        <f ca="1">IF(B91="","",IF(H91="","",INDEX(OFFSET(Details!$A$1,H90,):'Details'!$K$212,MATCH("X",OFFSET(Details!$L$1,H90,):'Details'!$L$212,0),3)))</f>
        <v/>
      </c>
      <c r="E91" s="19"/>
      <c r="F91" s="19"/>
      <c r="H91" s="233">
        <f ca="1">IF(ISERROR(ROW(INDEX(OFFSET(Details!$A$1,H90,):'Details'!$K$212,MATCH("X",OFFSET(Details!$L$1,H90,):'Details'!$L$212,0),1))-1),"",ROW(INDEX(OFFSET(Details!$A$1,H90,):'Details'!$K$212,MATCH("X",OFFSET(Details!$L$1,H90,):'Details'!$L$212,0),1))*1)</f>
        <v>106</v>
      </c>
    </row>
    <row r="92" spans="1:8" s="21" customFormat="1" ht="12.95" customHeight="1" x14ac:dyDescent="0.25">
      <c r="A92" s="228"/>
      <c r="B92" s="237" t="str">
        <f ca="1">IF(H92="","",INDEX(OFFSET(Details!$A$1,H91,):'Details'!$K$212,MATCH("X",OFFSET(Details!$L$1,H91,):'Details'!$L$212,0),2))</f>
        <v/>
      </c>
      <c r="C92" s="206"/>
      <c r="D92" s="104" t="str">
        <f ca="1">IF(B92="","",IF(H92="","",INDEX(OFFSET(Details!$A$1,H91,):'Details'!$K$212,MATCH("X",OFFSET(Details!$L$1,H91,):'Details'!$L$212,0),3)))</f>
        <v/>
      </c>
      <c r="E92" s="19"/>
      <c r="F92" s="19"/>
      <c r="H92" s="233">
        <f ca="1">IF(ISERROR(ROW(INDEX(OFFSET(Details!$A$1,H91,):'Details'!$K$212,MATCH("X",OFFSET(Details!$L$1,H91,):'Details'!$L$212,0),1))-1),"",ROW(INDEX(OFFSET(Details!$A$1,H91,):'Details'!$K$212,MATCH("X",OFFSET(Details!$L$1,H91,):'Details'!$L$212,0),1))*1)</f>
        <v>107</v>
      </c>
    </row>
    <row r="93" spans="1:8" s="21" customFormat="1" ht="12.95" customHeight="1" x14ac:dyDescent="0.25">
      <c r="A93" s="228"/>
      <c r="B93" s="237" t="str">
        <f ca="1">IF(H93="","",INDEX(OFFSET(Details!$A$1,H92,):'Details'!$K$212,MATCH("X",OFFSET(Details!$L$1,H92,):'Details'!$L$212,0),2))</f>
        <v/>
      </c>
      <c r="C93" s="206"/>
      <c r="D93" s="104" t="str">
        <f ca="1">IF(B93="","",IF(H93="","",INDEX(OFFSET(Details!$A$1,H92,):'Details'!$K$212,MATCH("X",OFFSET(Details!$L$1,H92,):'Details'!$L$212,0),3)))</f>
        <v/>
      </c>
      <c r="E93" s="19"/>
      <c r="F93" s="19"/>
      <c r="H93" s="233">
        <f ca="1">IF(ISERROR(ROW(INDEX(OFFSET(Details!$A$1,H92,):'Details'!$K$212,MATCH("X",OFFSET(Details!$L$1,H92,):'Details'!$L$212,0),1))-1),"",ROW(INDEX(OFFSET(Details!$A$1,H92,):'Details'!$K$212,MATCH("X",OFFSET(Details!$L$1,H92,):'Details'!$L$212,0),1))*1)</f>
        <v>108</v>
      </c>
    </row>
    <row r="94" spans="1:8" s="21" customFormat="1" ht="12.95" customHeight="1" x14ac:dyDescent="0.25">
      <c r="A94" s="228"/>
      <c r="B94" s="137" t="str">
        <f ca="1">IF(H94="","",INDEX(OFFSET(Details!$A$1,H93,):'Details'!$K$212,MATCH("X",OFFSET(Details!$L$1,H93,):'Details'!$L$212,0),2))</f>
        <v>Incendie</v>
      </c>
      <c r="C94" s="206"/>
      <c r="D94" s="104">
        <f ca="1">IF(B94="","",IF(H94="","",INDEX(OFFSET(Details!$A$1,H93,):'Details'!$K$212,MATCH("X",OFFSET(Details!$L$1,H93,):'Details'!$L$212,0),3)))</f>
        <v>1</v>
      </c>
      <c r="E94" s="19"/>
      <c r="F94" s="19"/>
      <c r="H94" s="233">
        <f ca="1">IF(ISERROR(ROW(INDEX(OFFSET(Details!$A$1,H93,):'Details'!$K$212,MATCH("X",OFFSET(Details!$L$1,H93,):'Details'!$L$212,0),1))-1),"",ROW(INDEX(OFFSET(Details!$A$1,H93,):'Details'!$K$212,MATCH("X",OFFSET(Details!$L$1,H93,):'Details'!$L$212,0),1))*1)</f>
        <v>111</v>
      </c>
    </row>
    <row r="95" spans="1:8" s="21" customFormat="1" ht="12.95" customHeight="1" x14ac:dyDescent="0.25">
      <c r="A95" s="228"/>
      <c r="B95" s="237" t="str">
        <f ca="1">IF(H95="","",INDEX(OFFSET(Details!$A$1,H94,):'Details'!$K$212,MATCH("X",OFFSET(Details!$L$1,H94,):'Details'!$L$212,0),2))</f>
        <v/>
      </c>
      <c r="C95" s="206"/>
      <c r="D95" s="104" t="str">
        <f ca="1">IF(B95="","",IF(H95="","",INDEX(OFFSET(Details!$A$1,H94,):'Details'!$K$212,MATCH("X",OFFSET(Details!$L$1,H94,):'Details'!$L$212,0),3)))</f>
        <v/>
      </c>
      <c r="E95" s="19"/>
      <c r="F95" s="19"/>
      <c r="H95" s="233">
        <f ca="1">IF(ISERROR(ROW(INDEX(OFFSET(Details!$A$1,H94,):'Details'!$K$212,MATCH("X",OFFSET(Details!$L$1,H94,):'Details'!$L$212,0),1))-1),"",ROW(INDEX(OFFSET(Details!$A$1,H94,):'Details'!$K$212,MATCH("X",OFFSET(Details!$L$1,H94,):'Details'!$L$212,0),1))*1)</f>
        <v>112</v>
      </c>
    </row>
    <row r="96" spans="1:8" s="21" customFormat="1" ht="12.95" customHeight="1" x14ac:dyDescent="0.25">
      <c r="A96" s="228"/>
      <c r="B96" s="237" t="str">
        <f ca="1">IF(H96="","",INDEX(OFFSET(Details!$A$1,H95,):'Details'!$K$212,MATCH("X",OFFSET(Details!$L$1,H95,):'Details'!$L$212,0),2))</f>
        <v/>
      </c>
      <c r="C96" s="206"/>
      <c r="D96" s="104" t="str">
        <f ca="1">IF(B96="","",IF(H96="","",INDEX(OFFSET(Details!$A$1,H95,):'Details'!$K$212,MATCH("X",OFFSET(Details!$L$1,H95,):'Details'!$L$212,0),3)))</f>
        <v/>
      </c>
      <c r="E96" s="19"/>
      <c r="F96" s="19"/>
      <c r="H96" s="233">
        <f ca="1">IF(ISERROR(ROW(INDEX(OFFSET(Details!$A$1,H95,):'Details'!$K$212,MATCH("X",OFFSET(Details!$L$1,H95,):'Details'!$L$212,0),1))-1),"",ROW(INDEX(OFFSET(Details!$A$1,H95,):'Details'!$K$212,MATCH("X",OFFSET(Details!$L$1,H95,):'Details'!$L$212,0),1))*1)</f>
        <v>113</v>
      </c>
    </row>
    <row r="97" spans="1:8" s="21" customFormat="1" ht="12.95" customHeight="1" x14ac:dyDescent="0.25">
      <c r="A97" s="228"/>
      <c r="B97" s="237" t="str">
        <f ca="1">IF(H97="","",INDEX(OFFSET(Details!$A$1,H96,):'Details'!$K$212,MATCH("X",OFFSET(Details!$L$1,H96,):'Details'!$L$212,0),2))</f>
        <v/>
      </c>
      <c r="C97" s="206"/>
      <c r="D97" s="104" t="str">
        <f ca="1">IF(B97="","",IF(H97="","",INDEX(OFFSET(Details!$A$1,H96,):'Details'!$K$212,MATCH("X",OFFSET(Details!$L$1,H96,):'Details'!$L$212,0),3)))</f>
        <v/>
      </c>
      <c r="E97" s="19"/>
      <c r="F97" s="19"/>
      <c r="H97" s="233">
        <f ca="1">IF(ISERROR(ROW(INDEX(OFFSET(Details!$A$1,H96,):'Details'!$K$212,MATCH("X",OFFSET(Details!$L$1,H96,):'Details'!$L$212,0),1))-1),"",ROW(INDEX(OFFSET(Details!$A$1,H96,):'Details'!$K$212,MATCH("X",OFFSET(Details!$L$1,H96,):'Details'!$L$212,0),1))*1)</f>
        <v>114</v>
      </c>
    </row>
    <row r="98" spans="1:8" s="21" customFormat="1" ht="12.95" customHeight="1" x14ac:dyDescent="0.25">
      <c r="A98" s="228"/>
      <c r="B98" s="237" t="str">
        <f ca="1">IF(H98="","",INDEX(OFFSET(Details!$A$1,H97,):'Details'!$K$212,MATCH("X",OFFSET(Details!$L$1,H97,):'Details'!$L$212,0),2))</f>
        <v/>
      </c>
      <c r="C98" s="206"/>
      <c r="D98" s="104" t="str">
        <f ca="1">IF(B98="","",IF(H98="","",INDEX(OFFSET(Details!$A$1,H97,):'Details'!$K$212,MATCH("X",OFFSET(Details!$L$1,H97,):'Details'!$L$212,0),3)))</f>
        <v/>
      </c>
      <c r="E98" s="19"/>
      <c r="F98" s="19"/>
      <c r="H98" s="233">
        <f ca="1">IF(ISERROR(ROW(INDEX(OFFSET(Details!$A$1,H97,):'Details'!$K$212,MATCH("X",OFFSET(Details!$L$1,H97,):'Details'!$L$212,0),1))-1),"",ROW(INDEX(OFFSET(Details!$A$1,H97,):'Details'!$K$212,MATCH("X",OFFSET(Details!$L$1,H97,):'Details'!$L$212,0),1))*1)</f>
        <v>115</v>
      </c>
    </row>
    <row r="99" spans="1:8" s="21" customFormat="1" ht="12.95" customHeight="1" x14ac:dyDescent="0.25">
      <c r="A99" s="228"/>
      <c r="B99" s="237" t="str">
        <f ca="1">IF(H99="","",INDEX(OFFSET(Details!$A$1,H98,):'Details'!$K$212,MATCH("X",OFFSET(Details!$L$1,H98,):'Details'!$L$212,0),2))</f>
        <v/>
      </c>
      <c r="C99" s="206"/>
      <c r="D99" s="104" t="str">
        <f ca="1">IF(B99="","",IF(H99="","",INDEX(OFFSET(Details!$A$1,H98,):'Details'!$K$212,MATCH("X",OFFSET(Details!$L$1,H98,):'Details'!$L$212,0),3)))</f>
        <v/>
      </c>
      <c r="E99" s="19"/>
      <c r="F99" s="19"/>
      <c r="H99" s="233">
        <f ca="1">IF(ISERROR(ROW(INDEX(OFFSET(Details!$A$1,H98,):'Details'!$K$212,MATCH("X",OFFSET(Details!$L$1,H98,):'Details'!$L$212,0),1))-1),"",ROW(INDEX(OFFSET(Details!$A$1,H98,):'Details'!$K$212,MATCH("X",OFFSET(Details!$L$1,H98,):'Details'!$L$212,0),1))*1)</f>
        <v>116</v>
      </c>
    </row>
    <row r="100" spans="1:8" s="21" customFormat="1" ht="12.95" customHeight="1" x14ac:dyDescent="0.25">
      <c r="A100" s="228"/>
      <c r="B100" s="237" t="str">
        <f ca="1">IF(H100="","",INDEX(OFFSET(Details!$A$1,H99,):'Details'!$K$212,MATCH("X",OFFSET(Details!$L$1,H99,):'Details'!$L$212,0),2))</f>
        <v/>
      </c>
      <c r="C100" s="206"/>
      <c r="D100" s="104" t="str">
        <f ca="1">IF(B100="","",IF(H100="","",INDEX(OFFSET(Details!$A$1,H99,):'Details'!$K$212,MATCH("X",OFFSET(Details!$L$1,H99,):'Details'!$L$212,0),3)))</f>
        <v/>
      </c>
      <c r="E100" s="19"/>
      <c r="F100" s="19"/>
      <c r="H100" s="233">
        <f ca="1">IF(ISERROR(ROW(INDEX(OFFSET(Details!$A$1,H99,):'Details'!$K$212,MATCH("X",OFFSET(Details!$L$1,H99,):'Details'!$L$212,0),1))-1),"",ROW(INDEX(OFFSET(Details!$A$1,H99,):'Details'!$K$212,MATCH("X",OFFSET(Details!$L$1,H99,):'Details'!$L$212,0),1))*1)</f>
        <v>117</v>
      </c>
    </row>
    <row r="101" spans="1:8" s="21" customFormat="1" ht="12.95" customHeight="1" x14ac:dyDescent="0.25">
      <c r="A101" s="228"/>
      <c r="B101" s="237" t="str">
        <f ca="1">IF(H101="","",INDEX(OFFSET(Details!$A$1,H100,):'Details'!$K$212,MATCH("X",OFFSET(Details!$L$1,H100,):'Details'!$L$212,0),2))</f>
        <v/>
      </c>
      <c r="C101" s="206"/>
      <c r="D101" s="104" t="str">
        <f ca="1">IF(B101="","",IF(H101="","",INDEX(OFFSET(Details!$A$1,H100,):'Details'!$K$212,MATCH("X",OFFSET(Details!$L$1,H100,):'Details'!$L$212,0),3)))</f>
        <v/>
      </c>
      <c r="E101" s="19"/>
      <c r="F101" s="19"/>
      <c r="H101" s="233">
        <f ca="1">IF(ISERROR(ROW(INDEX(OFFSET(Details!$A$1,H100,):'Details'!$K$212,MATCH("X",OFFSET(Details!$L$1,H100,):'Details'!$L$212,0),1))-1),"",ROW(INDEX(OFFSET(Details!$A$1,H100,):'Details'!$K$212,MATCH("X",OFFSET(Details!$L$1,H100,):'Details'!$L$212,0),1))*1)</f>
        <v>118</v>
      </c>
    </row>
    <row r="102" spans="1:8" s="21" customFormat="1" ht="12.95" customHeight="1" x14ac:dyDescent="0.25">
      <c r="A102" s="228"/>
      <c r="B102" s="237" t="str">
        <f ca="1">IF(H102="","",INDEX(OFFSET(Details!$A$1,H101,):'Details'!$K$212,MATCH("X",OFFSET(Details!$L$1,H101,):'Details'!$L$212,0),2))</f>
        <v/>
      </c>
      <c r="C102" s="206"/>
      <c r="D102" s="104" t="str">
        <f ca="1">IF(B102="","",IF(H102="","",INDEX(OFFSET(Details!$A$1,H101,):'Details'!$K$212,MATCH("X",OFFSET(Details!$L$1,H101,):'Details'!$L$212,0),3)))</f>
        <v/>
      </c>
      <c r="E102" s="19"/>
      <c r="F102" s="19"/>
      <c r="H102" s="233">
        <f ca="1">IF(ISERROR(ROW(INDEX(OFFSET(Details!$A$1,H101,):'Details'!$K$212,MATCH("X",OFFSET(Details!$L$1,H101,):'Details'!$L$212,0),1))-1),"",ROW(INDEX(OFFSET(Details!$A$1,H101,):'Details'!$K$212,MATCH("X",OFFSET(Details!$L$1,H101,):'Details'!$L$212,0),1))*1)</f>
        <v>119</v>
      </c>
    </row>
    <row r="103" spans="1:8" s="21" customFormat="1" ht="12.95" customHeight="1" x14ac:dyDescent="0.25">
      <c r="A103" s="228"/>
      <c r="B103" s="237" t="str">
        <f ca="1">IF(H103="","",INDEX(OFFSET(Details!$A$1,H102,):'Details'!$K$212,MATCH("X",OFFSET(Details!$L$1,H102,):'Details'!$L$212,0),2))</f>
        <v/>
      </c>
      <c r="C103" s="206"/>
      <c r="D103" s="104" t="str">
        <f ca="1">IF(B103="","",IF(H103="","",INDEX(OFFSET(Details!$A$1,H102,):'Details'!$K$212,MATCH("X",OFFSET(Details!$L$1,H102,):'Details'!$L$212,0),3)))</f>
        <v/>
      </c>
      <c r="E103" s="19"/>
      <c r="F103" s="19"/>
      <c r="H103" s="233">
        <f ca="1">IF(ISERROR(ROW(INDEX(OFFSET(Details!$A$1,H102,):'Details'!$K$212,MATCH("X",OFFSET(Details!$L$1,H102,):'Details'!$L$212,0),1))-1),"",ROW(INDEX(OFFSET(Details!$A$1,H102,):'Details'!$K$212,MATCH("X",OFFSET(Details!$L$1,H102,):'Details'!$L$212,0),1))*1)</f>
        <v>120</v>
      </c>
    </row>
    <row r="104" spans="1:8" s="21" customFormat="1" ht="12.95" customHeight="1" x14ac:dyDescent="0.25">
      <c r="A104" s="228"/>
      <c r="B104" s="237" t="str">
        <f ca="1">IF(H104="","",INDEX(OFFSET(Details!$A$1,H103,):'Details'!$K$212,MATCH("X",OFFSET(Details!$L$1,H103,):'Details'!$L$212,0),2))</f>
        <v/>
      </c>
      <c r="C104" s="206"/>
      <c r="D104" s="104" t="str">
        <f ca="1">IF(B104="","",IF(H104="","",INDEX(OFFSET(Details!$A$1,H103,):'Details'!$K$212,MATCH("X",OFFSET(Details!$L$1,H103,):'Details'!$L$212,0),3)))</f>
        <v/>
      </c>
      <c r="E104" s="19"/>
      <c r="F104" s="19"/>
      <c r="H104" s="233">
        <f ca="1">IF(ISERROR(ROW(INDEX(OFFSET(Details!$A$1,H103,):'Details'!$K$212,MATCH("X",OFFSET(Details!$L$1,H103,):'Details'!$L$212,0),1))-1),"",ROW(INDEX(OFFSET(Details!$A$1,H103,):'Details'!$K$212,MATCH("X",OFFSET(Details!$L$1,H103,):'Details'!$L$212,0),1))*1)</f>
        <v>121</v>
      </c>
    </row>
    <row r="105" spans="1:8" s="21" customFormat="1" ht="12.95" customHeight="1" x14ac:dyDescent="0.25">
      <c r="A105" s="228"/>
      <c r="B105" s="237" t="str">
        <f ca="1">IF(H105="","",INDEX(OFFSET(Details!$A$1,H104,):'Details'!$K$212,MATCH("X",OFFSET(Details!$L$1,H104,):'Details'!$L$212,0),2))</f>
        <v/>
      </c>
      <c r="C105" s="206"/>
      <c r="D105" s="104" t="str">
        <f ca="1">IF(B105="","",IF(H105="","",INDEX(OFFSET(Details!$A$1,H104,):'Details'!$K$212,MATCH("X",OFFSET(Details!$L$1,H104,):'Details'!$L$212,0),3)))</f>
        <v/>
      </c>
      <c r="E105" s="19"/>
      <c r="F105" s="19"/>
      <c r="H105" s="233">
        <f ca="1">IF(ISERROR(ROW(INDEX(OFFSET(Details!$A$1,H104,):'Details'!$K$212,MATCH("X",OFFSET(Details!$L$1,H104,):'Details'!$L$212,0),1))-1),"",ROW(INDEX(OFFSET(Details!$A$1,H104,):'Details'!$K$212,MATCH("X",OFFSET(Details!$L$1,H104,):'Details'!$L$212,0),1))*1)</f>
        <v>122</v>
      </c>
    </row>
    <row r="106" spans="1:8" s="21" customFormat="1" ht="12.95" customHeight="1" x14ac:dyDescent="0.25">
      <c r="A106" s="228"/>
      <c r="B106" s="137" t="str">
        <f ca="1">IF(H106="","",INDEX(OFFSET(Details!$A$1,H105,):'Details'!$K$212,MATCH("X",OFFSET(Details!$L$1,H105,):'Details'!$L$212,0),2))</f>
        <v>Anti-intrusion</v>
      </c>
      <c r="C106" s="206"/>
      <c r="D106" s="104">
        <f ca="1">IF(B106="","",IF(H106="","",INDEX(OFFSET(Details!$A$1,H105,):'Details'!$K$212,MATCH("X",OFFSET(Details!$L$1,H105,):'Details'!$L$212,0),3)))</f>
        <v>1</v>
      </c>
      <c r="E106" s="19"/>
      <c r="F106" s="19"/>
      <c r="H106" s="233">
        <f ca="1">IF(ISERROR(ROW(INDEX(OFFSET(Details!$A$1,H105,):'Details'!$K$212,MATCH("X",OFFSET(Details!$L$1,H105,):'Details'!$L$212,0),1))-1),"",ROW(INDEX(OFFSET(Details!$A$1,H105,):'Details'!$K$212,MATCH("X",OFFSET(Details!$L$1,H105,):'Details'!$L$212,0),1))*1)</f>
        <v>125</v>
      </c>
    </row>
    <row r="107" spans="1:8" s="21" customFormat="1" ht="12.95" customHeight="1" x14ac:dyDescent="0.25">
      <c r="A107" s="228"/>
      <c r="B107" s="237" t="str">
        <f ca="1">IF(H107="","",INDEX(OFFSET(Details!$A$1,H106,):'Details'!$K$212,MATCH("X",OFFSET(Details!$L$1,H106,):'Details'!$L$212,0),2))</f>
        <v/>
      </c>
      <c r="C107" s="206"/>
      <c r="D107" s="104" t="str">
        <f ca="1">IF(B107="","",IF(H107="","",INDEX(OFFSET(Details!$A$1,H106,):'Details'!$K$212,MATCH("X",OFFSET(Details!$L$1,H106,):'Details'!$L$212,0),3)))</f>
        <v/>
      </c>
      <c r="E107" s="19"/>
      <c r="F107" s="19"/>
      <c r="H107" s="233">
        <f ca="1">IF(ISERROR(ROW(INDEX(OFFSET(Details!$A$1,H106,):'Details'!$K$212,MATCH("X",OFFSET(Details!$L$1,H106,):'Details'!$L$212,0),1))-1),"",ROW(INDEX(OFFSET(Details!$A$1,H106,):'Details'!$K$212,MATCH("X",OFFSET(Details!$L$1,H106,):'Details'!$L$212,0),1))*1)</f>
        <v>126</v>
      </c>
    </row>
    <row r="108" spans="1:8" s="21" customFormat="1" ht="12.95" customHeight="1" x14ac:dyDescent="0.25">
      <c r="A108" s="228"/>
      <c r="B108" s="237" t="str">
        <f ca="1">IF(H108="","",INDEX(OFFSET(Details!$A$1,H107,):'Details'!$K$212,MATCH("X",OFFSET(Details!$L$1,H107,):'Details'!$L$212,0),2))</f>
        <v/>
      </c>
      <c r="C108" s="206"/>
      <c r="D108" s="104" t="str">
        <f ca="1">IF(B108="","",IF(H108="","",INDEX(OFFSET(Details!$A$1,H107,):'Details'!$K$212,MATCH("X",OFFSET(Details!$L$1,H107,):'Details'!$L$212,0),3)))</f>
        <v/>
      </c>
      <c r="E108" s="19"/>
      <c r="F108" s="19"/>
      <c r="H108" s="233">
        <f ca="1">IF(ISERROR(ROW(INDEX(OFFSET(Details!$A$1,H107,):'Details'!$K$212,MATCH("X",OFFSET(Details!$L$1,H107,):'Details'!$L$212,0),1))-1),"",ROW(INDEX(OFFSET(Details!$A$1,H107,):'Details'!$K$212,MATCH("X",OFFSET(Details!$L$1,H107,):'Details'!$L$212,0),1))*1)</f>
        <v>127</v>
      </c>
    </row>
    <row r="109" spans="1:8" s="21" customFormat="1" ht="12.95" customHeight="1" x14ac:dyDescent="0.25">
      <c r="A109" s="228"/>
      <c r="B109" s="237" t="str">
        <f ca="1">IF(H109="","",INDEX(OFFSET(Details!$A$1,H108,):'Details'!$K$212,MATCH("X",OFFSET(Details!$L$1,H108,):'Details'!$L$212,0),2))</f>
        <v/>
      </c>
      <c r="C109" s="206"/>
      <c r="D109" s="104" t="str">
        <f ca="1">IF(B109="","",IF(H109="","",INDEX(OFFSET(Details!$A$1,H108,):'Details'!$K$212,MATCH("X",OFFSET(Details!$L$1,H108,):'Details'!$L$212,0),3)))</f>
        <v/>
      </c>
      <c r="E109" s="19"/>
      <c r="F109" s="19"/>
      <c r="H109" s="233">
        <f ca="1">IF(ISERROR(ROW(INDEX(OFFSET(Details!$A$1,H108,):'Details'!$K$212,MATCH("X",OFFSET(Details!$L$1,H108,):'Details'!$L$212,0),1))-1),"",ROW(INDEX(OFFSET(Details!$A$1,H108,):'Details'!$K$212,MATCH("X",OFFSET(Details!$L$1,H108,):'Details'!$L$212,0),1))*1)</f>
        <v>128</v>
      </c>
    </row>
    <row r="110" spans="1:8" s="21" customFormat="1" ht="12.95" customHeight="1" x14ac:dyDescent="0.25">
      <c r="A110" s="228"/>
      <c r="B110" s="237" t="str">
        <f ca="1">IF(H110="","",INDEX(OFFSET(Details!$A$1,H109,):'Details'!$K$212,MATCH("X",OFFSET(Details!$L$1,H109,):'Details'!$L$212,0),2))</f>
        <v/>
      </c>
      <c r="C110" s="206"/>
      <c r="D110" s="104" t="str">
        <f ca="1">IF(B110="","",IF(H110="","",INDEX(OFFSET(Details!$A$1,H109,):'Details'!$K$212,MATCH("X",OFFSET(Details!$L$1,H109,):'Details'!$L$212,0),3)))</f>
        <v/>
      </c>
      <c r="E110" s="19"/>
      <c r="F110" s="19"/>
      <c r="H110" s="233">
        <f ca="1">IF(ISERROR(ROW(INDEX(OFFSET(Details!$A$1,H109,):'Details'!$K$212,MATCH("X",OFFSET(Details!$L$1,H109,):'Details'!$L$212,0),1))-1),"",ROW(INDEX(OFFSET(Details!$A$1,H109,):'Details'!$K$212,MATCH("X",OFFSET(Details!$L$1,H109,):'Details'!$L$212,0),1))*1)</f>
        <v>129</v>
      </c>
    </row>
    <row r="111" spans="1:8" s="21" customFormat="1" ht="12.95" customHeight="1" x14ac:dyDescent="0.25">
      <c r="A111" s="228"/>
      <c r="B111" s="237" t="str">
        <f ca="1">IF(H111="","",INDEX(OFFSET(Details!$A$1,H110,):'Details'!$K$212,MATCH("X",OFFSET(Details!$L$1,H110,):'Details'!$L$212,0),2))</f>
        <v/>
      </c>
      <c r="C111" s="206"/>
      <c r="D111" s="104" t="str">
        <f ca="1">IF(B111="","",IF(H111="","",INDEX(OFFSET(Details!$A$1,H110,):'Details'!$K$212,MATCH("X",OFFSET(Details!$L$1,H110,):'Details'!$L$212,0),3)))</f>
        <v/>
      </c>
      <c r="E111" s="19"/>
      <c r="F111" s="19"/>
      <c r="H111" s="233">
        <f ca="1">IF(ISERROR(ROW(INDEX(OFFSET(Details!$A$1,H110,):'Details'!$K$212,MATCH("X",OFFSET(Details!$L$1,H110,):'Details'!$L$212,0),1))-1),"",ROW(INDEX(OFFSET(Details!$A$1,H110,):'Details'!$K$212,MATCH("X",OFFSET(Details!$L$1,H110,):'Details'!$L$212,0),1))*1)</f>
        <v>130</v>
      </c>
    </row>
    <row r="112" spans="1:8" s="21" customFormat="1" ht="12.95" customHeight="1" x14ac:dyDescent="0.25">
      <c r="A112" s="228"/>
      <c r="B112" s="237" t="str">
        <f ca="1">IF(H112="","",INDEX(OFFSET(Details!$A$1,H111,):'Details'!$K$212,MATCH("X",OFFSET(Details!$L$1,H111,):'Details'!$L$212,0),2))</f>
        <v/>
      </c>
      <c r="C112" s="206"/>
      <c r="D112" s="104" t="str">
        <f ca="1">IF(B112="","",IF(H112="","",INDEX(OFFSET(Details!$A$1,H111,):'Details'!$K$212,MATCH("X",OFFSET(Details!$L$1,H111,):'Details'!$L$212,0),3)))</f>
        <v/>
      </c>
      <c r="E112" s="19"/>
      <c r="F112" s="19"/>
      <c r="H112" s="233">
        <f ca="1">IF(ISERROR(ROW(INDEX(OFFSET(Details!$A$1,H111,):'Details'!$K$212,MATCH("X",OFFSET(Details!$L$1,H111,):'Details'!$L$212,0),1))-1),"",ROW(INDEX(OFFSET(Details!$A$1,H111,):'Details'!$K$212,MATCH("X",OFFSET(Details!$L$1,H111,):'Details'!$L$212,0),1))*1)</f>
        <v>131</v>
      </c>
    </row>
    <row r="113" spans="1:8" s="21" customFormat="1" ht="12.95" customHeight="1" x14ac:dyDescent="0.25">
      <c r="A113" s="228"/>
      <c r="B113" s="237" t="str">
        <f ca="1">IF(H113="","",INDEX(OFFSET(Details!$A$1,H112,):'Details'!$K$212,MATCH("X",OFFSET(Details!$L$1,H112,):'Details'!$L$212,0),2))</f>
        <v/>
      </c>
      <c r="C113" s="206"/>
      <c r="D113" s="104" t="str">
        <f ca="1">IF(B113="","",IF(H113="","",INDEX(OFFSET(Details!$A$1,H112,):'Details'!$K$212,MATCH("X",OFFSET(Details!$L$1,H112,):'Details'!$L$212,0),3)))</f>
        <v/>
      </c>
      <c r="E113" s="19"/>
      <c r="F113" s="19"/>
      <c r="H113" s="233">
        <f ca="1">IF(ISERROR(ROW(INDEX(OFFSET(Details!$A$1,H112,):'Details'!$K$212,MATCH("X",OFFSET(Details!$L$1,H112,):'Details'!$L$212,0),1))-1),"",ROW(INDEX(OFFSET(Details!$A$1,H112,):'Details'!$K$212,MATCH("X",OFFSET(Details!$L$1,H112,):'Details'!$L$212,0),1))*1)</f>
        <v>132</v>
      </c>
    </row>
    <row r="114" spans="1:8" s="21" customFormat="1" ht="12.95" customHeight="1" x14ac:dyDescent="0.25">
      <c r="A114" s="228"/>
      <c r="B114" s="237" t="str">
        <f ca="1">IF(H114="","",INDEX(OFFSET(Details!$A$1,H113,):'Details'!$K$212,MATCH("X",OFFSET(Details!$L$1,H113,):'Details'!$L$212,0),2))</f>
        <v/>
      </c>
      <c r="C114" s="206"/>
      <c r="D114" s="104" t="str">
        <f ca="1">IF(B114="","",IF(H114="","",INDEX(OFFSET(Details!$A$1,H113,):'Details'!$K$212,MATCH("X",OFFSET(Details!$L$1,H113,):'Details'!$L$212,0),3)))</f>
        <v/>
      </c>
      <c r="E114" s="19"/>
      <c r="F114" s="19"/>
      <c r="H114" s="233">
        <f ca="1">IF(ISERROR(ROW(INDEX(OFFSET(Details!$A$1,H113,):'Details'!$K$212,MATCH("X",OFFSET(Details!$L$1,H113,):'Details'!$L$212,0),1))-1),"",ROW(INDEX(OFFSET(Details!$A$1,H113,):'Details'!$K$212,MATCH("X",OFFSET(Details!$L$1,H113,):'Details'!$L$212,0),1))*1)</f>
        <v>133</v>
      </c>
    </row>
    <row r="115" spans="1:8" s="21" customFormat="1" ht="12.95" customHeight="1" x14ac:dyDescent="0.25">
      <c r="A115" s="228"/>
      <c r="B115" s="237" t="str">
        <f ca="1">IF(H115="","",INDEX(OFFSET(Details!$A$1,H114,):'Details'!$K$212,MATCH("X",OFFSET(Details!$L$1,H114,):'Details'!$L$212,0),2))</f>
        <v/>
      </c>
      <c r="C115" s="206"/>
      <c r="D115" s="104" t="str">
        <f ca="1">IF(B115="","",IF(H115="","",INDEX(OFFSET(Details!$A$1,H114,):'Details'!$K$212,MATCH("X",OFFSET(Details!$L$1,H114,):'Details'!$L$212,0),3)))</f>
        <v/>
      </c>
      <c r="E115" s="19"/>
      <c r="F115" s="19"/>
      <c r="H115" s="233">
        <f ca="1">IF(ISERROR(ROW(INDEX(OFFSET(Details!$A$1,H114,):'Details'!$K$212,MATCH("X",OFFSET(Details!$L$1,H114,):'Details'!$L$212,0),1))-1),"",ROW(INDEX(OFFSET(Details!$A$1,H114,):'Details'!$K$212,MATCH("X",OFFSET(Details!$L$1,H114,):'Details'!$L$212,0),1))*1)</f>
        <v>134</v>
      </c>
    </row>
    <row r="116" spans="1:8" s="21" customFormat="1" ht="12.95" customHeight="1" x14ac:dyDescent="0.25">
      <c r="A116" s="228"/>
      <c r="B116" s="237" t="str">
        <f ca="1">IF(H116="","",INDEX(OFFSET(Details!$A$1,H115,):'Details'!$K$212,MATCH("X",OFFSET(Details!$L$1,H115,):'Details'!$L$212,0),2))</f>
        <v/>
      </c>
      <c r="C116" s="206"/>
      <c r="D116" s="104" t="str">
        <f ca="1">IF(B116="","",IF(H116="","",INDEX(OFFSET(Details!$A$1,H115,):'Details'!$K$212,MATCH("X",OFFSET(Details!$L$1,H115,):'Details'!$L$212,0),3)))</f>
        <v/>
      </c>
      <c r="E116" s="19"/>
      <c r="F116" s="19"/>
      <c r="H116" s="233">
        <f ca="1">IF(ISERROR(ROW(INDEX(OFFSET(Details!$A$1,H115,):'Details'!$K$212,MATCH("X",OFFSET(Details!$L$1,H115,):'Details'!$L$212,0),1))-1),"",ROW(INDEX(OFFSET(Details!$A$1,H115,):'Details'!$K$212,MATCH("X",OFFSET(Details!$L$1,H115,):'Details'!$L$212,0),1))*1)</f>
        <v>135</v>
      </c>
    </row>
    <row r="117" spans="1:8" s="21" customFormat="1" ht="12.95" customHeight="1" x14ac:dyDescent="0.25">
      <c r="A117" s="228"/>
      <c r="B117" s="237" t="str">
        <f ca="1">IF(H117="","",INDEX(OFFSET(Details!$A$1,H116,):'Details'!$K$212,MATCH("X",OFFSET(Details!$L$1,H116,):'Details'!$L$212,0),2))</f>
        <v/>
      </c>
      <c r="C117" s="206"/>
      <c r="D117" s="104" t="str">
        <f ca="1">IF(B117="","",IF(H117="","",INDEX(OFFSET(Details!$A$1,H116,):'Details'!$K$212,MATCH("X",OFFSET(Details!$L$1,H116,):'Details'!$L$212,0),3)))</f>
        <v/>
      </c>
      <c r="E117" s="19"/>
      <c r="F117" s="19"/>
      <c r="H117" s="233">
        <f ca="1">IF(ISERROR(ROW(INDEX(OFFSET(Details!$A$1,H116,):'Details'!$K$212,MATCH("X",OFFSET(Details!$L$1,H116,):'Details'!$L$212,0),1))-1),"",ROW(INDEX(OFFSET(Details!$A$1,H116,):'Details'!$K$212,MATCH("X",OFFSET(Details!$L$1,H116,):'Details'!$L$212,0),1))*1)</f>
        <v>136</v>
      </c>
    </row>
    <row r="118" spans="1:8" s="21" customFormat="1" ht="12.95" customHeight="1" thickBot="1" x14ac:dyDescent="0.3">
      <c r="A118" s="240"/>
      <c r="B118" s="242" t="str">
        <f ca="1">IF(H118="","",INDEX(OFFSET(Details!$A$1,H113,):'Details'!$K$212,MATCH("X",OFFSET(Details!$L$1,H113,):'Details'!$L$212,0),2))</f>
        <v/>
      </c>
      <c r="C118" s="207"/>
      <c r="D118" s="105" t="str">
        <f ca="1">IF(B118="","",IF(H118="","",INDEX(OFFSET(Details!$A$1,H113,):'Details'!$K$212,MATCH("X",OFFSET(Details!$L$1,H113,):'Details'!$L$212,0),3)))</f>
        <v/>
      </c>
      <c r="E118" s="20"/>
      <c r="F118" s="220"/>
      <c r="H118" s="233" t="str">
        <f ca="1">IF(ISERROR(ROW(INDEX(OFFSET(Details!$A$1,H117,):'Details'!$K$212,MATCH("X",OFFSET(Details!$L$1,H117,):'Details'!$L$212,0),1))-1),"",ROW(INDEX(OFFSET(Details!$A$1,H117,):'Details'!$K$212,MATCH("X",OFFSET(Details!$L$1,H117,):'Details'!$L$212,0),1))*1)</f>
        <v/>
      </c>
    </row>
    <row r="119" spans="1:8" ht="15" customHeight="1" thickBot="1" x14ac:dyDescent="0.3">
      <c r="E119" s="94" t="s">
        <v>31</v>
      </c>
      <c r="F119" s="238">
        <f ca="1">SUM(F20:F118)</f>
        <v>0</v>
      </c>
      <c r="H119" s="233" t="str">
        <f ca="1">IF(ISERROR(ROW(INDEX(OFFSET(Details!$A$1,H118,):'Details'!$K$212,MATCH("X",OFFSET(Details!$L$1,H118,):'Details'!$L$212,0),1))-1),"",ROW(INDEX(OFFSET(Details!$A$1,H118,):'Details'!$K$212,MATCH("X",OFFSET(Details!$L$1,H118,):'Details'!$L$212,0),1))*1)</f>
        <v/>
      </c>
    </row>
    <row r="120" spans="1:8" ht="15" hidden="1" customHeight="1" thickBot="1" x14ac:dyDescent="0.3">
      <c r="E120" s="138" t="str">
        <f>CONCATENATE("Remise"," ",Details!G7*100,"%")</f>
        <v>Remise 0%</v>
      </c>
      <c r="F120" s="139" t="str">
        <f>IF(Details!G7=0,"",F119*Details!G7)</f>
        <v/>
      </c>
      <c r="H120" s="233" t="str">
        <f ca="1">IF(ISERROR(ROW(INDEX(OFFSET(Details!$A$1,H119,):'Details'!$K$212,MATCH("X",OFFSET(Details!$L$1,H119,):'Details'!$L$212,0),1))-1),"",ROW(INDEX(OFFSET(Details!$A$1,H119,):'Details'!$K$212,MATCH("X",OFFSET(Details!$L$1,H119,):'Details'!$L$212,0),1))*1)</f>
        <v/>
      </c>
    </row>
    <row r="121" spans="1:8" ht="15" hidden="1" customHeight="1" thickBot="1" x14ac:dyDescent="0.3">
      <c r="E121" s="138" t="str">
        <f>CONCATENATE("Montant Remisé"," ",Details!G7*100,"%")</f>
        <v>Montant Remisé 0%</v>
      </c>
      <c r="F121" s="98" t="str">
        <f>IF(Details!G7,Devis!F119-Devis!F120,"")</f>
        <v/>
      </c>
      <c r="H121" s="233" t="str">
        <f ca="1">IF(ISERROR(ROW(INDEX(OFFSET(Details!$A$1,H120,):'Details'!$K$212,MATCH("X",OFFSET(Details!$L$1,H120,):'Details'!$L$212,0),1))-1),"",ROW(INDEX(OFFSET(Details!$A$1,H120,):'Details'!$K$212,MATCH("X",OFFSET(Details!$L$1,H120,):'Details'!$L$212,0),1))*1)</f>
        <v/>
      </c>
    </row>
    <row r="122" spans="1:8" ht="15" customHeight="1" thickBot="1" x14ac:dyDescent="0.3">
      <c r="E122" s="96" t="s">
        <v>56</v>
      </c>
      <c r="F122" s="98">
        <f ca="1">IF(F121="",F119*20%,F121*20%)</f>
        <v>0</v>
      </c>
      <c r="H122" s="233" t="str">
        <f ca="1">IF(ISERROR(ROW(INDEX(OFFSET(Details!$A$1,H121,):'Details'!$K$212,MATCH("X",OFFSET(Details!$L$1,H121,):'Details'!$L$212,0),1))-1),"",ROW(INDEX(OFFSET(Details!$A$1,H121,):'Details'!$K$212,MATCH("X",OFFSET(Details!$L$1,H121,):'Details'!$L$212,0),1))*1)</f>
        <v/>
      </c>
    </row>
    <row r="123" spans="1:8" ht="15" customHeight="1" thickBot="1" x14ac:dyDescent="0.3">
      <c r="E123" s="97" t="s">
        <v>32</v>
      </c>
      <c r="F123" s="98">
        <f ca="1">IF(F121="",F119+F122,F121+F122)</f>
        <v>0</v>
      </c>
      <c r="H123" s="233" t="str">
        <f ca="1">IF(ISERROR(ROW(INDEX(OFFSET(Details!$A$1,H122,):'Details'!$K$212,MATCH("X",OFFSET(Details!$L$1,H122,):'Details'!$L$212,0),1))-1),"",ROW(INDEX(OFFSET(Details!$A$1,H122,):'Details'!$K$212,MATCH("X",OFFSET(Details!$L$1,H122,):'Details'!$L$212,0),1))*1)</f>
        <v/>
      </c>
    </row>
    <row r="124" spans="1:8" s="32" customFormat="1" ht="15" customHeight="1" x14ac:dyDescent="0.25">
      <c r="A124" s="109" t="s">
        <v>18</v>
      </c>
      <c r="B124" s="110"/>
      <c r="C124" s="215"/>
      <c r="D124" s="111"/>
      <c r="E124" s="110"/>
      <c r="H124" s="233" t="str">
        <f ca="1">IF(ISERROR(ROW(INDEX(OFFSET(Details!$A$1,H123,):'Details'!$K$212,MATCH("X",OFFSET(Details!$L$1,H123,):'Details'!$L$212,0),1))-1),"",ROW(INDEX(OFFSET(Details!$A$1,H123,):'Details'!$K$212,MATCH("X",OFFSET(Details!$L$1,H123,):'Details'!$L$212,0),1))*1)</f>
        <v/>
      </c>
    </row>
    <row r="125" spans="1:8" s="32" customFormat="1" ht="14.1" customHeight="1" x14ac:dyDescent="0.25">
      <c r="A125" s="112"/>
      <c r="B125" s="113"/>
      <c r="C125" s="216"/>
      <c r="D125" s="111"/>
      <c r="E125" s="114"/>
      <c r="H125" s="233" t="str">
        <f ca="1">IF(ISERROR(ROW(INDEX(OFFSET(Details!$A$1,H124,):'Details'!$K$212,MATCH("X",OFFSET(Details!$L$1,H124,):'Details'!$L$212,0),1))-1),"",ROW(INDEX(OFFSET(Details!$A$1,H124,):'Details'!$K$212,MATCH("X",OFFSET(Details!$L$1,H124,):'Details'!$L$212,0),1))*1)</f>
        <v/>
      </c>
    </row>
    <row r="126" spans="1:8" s="32" customFormat="1" ht="14.1" customHeight="1" x14ac:dyDescent="0.25">
      <c r="A126" s="115"/>
      <c r="B126" s="113"/>
      <c r="C126" s="215"/>
      <c r="D126" s="111"/>
      <c r="E126" s="110"/>
      <c r="H126" s="233" t="str">
        <f ca="1">IF(ISERROR(ROW(INDEX(OFFSET(Details!$A$1,H125,):'Details'!$K$212,MATCH("X",OFFSET(Details!$L$1,H125,):'Details'!$L$212,0),1))-1),"",ROW(INDEX(OFFSET(Details!$A$1,H125,):'Details'!$K$212,MATCH("X",OFFSET(Details!$L$1,H125,):'Details'!$L$212,0),1))*1)</f>
        <v/>
      </c>
    </row>
    <row r="127" spans="1:8" s="32" customFormat="1" ht="14.1" customHeight="1" x14ac:dyDescent="0.25">
      <c r="A127" s="115"/>
      <c r="B127" s="113"/>
      <c r="C127" s="215"/>
      <c r="D127" s="111"/>
      <c r="E127" s="110"/>
      <c r="H127" s="233" t="str">
        <f ca="1">IF(ISERROR(ROW(INDEX(OFFSET(Details!$A$1,H126,):'Details'!$K$212,MATCH("X",OFFSET(Details!$L$1,H126,):'Details'!$L$212,0),1))-1),"",ROW(INDEX(OFFSET(Details!$A$1,H126,):'Details'!$K$212,MATCH("X",OFFSET(Details!$L$1,H126,):'Details'!$L$212,0),1))*1)</f>
        <v/>
      </c>
    </row>
    <row r="128" spans="1:8" s="34" customFormat="1" ht="15" customHeight="1" x14ac:dyDescent="0.25">
      <c r="A128" s="162" t="s">
        <v>62</v>
      </c>
      <c r="B128" s="33"/>
      <c r="C128" s="217"/>
      <c r="D128" s="106"/>
      <c r="E128" s="33"/>
      <c r="H128" s="233" t="str">
        <f ca="1">IF(ISERROR(ROW(INDEX(OFFSET(Details!$A$1,H127,):'Details'!$K$212,MATCH("X",OFFSET(Details!$L$1,H127,):'Details'!$L$212,0),1))-1),"",ROW(INDEX(OFFSET(Details!$A$1,H127,):'Details'!$K$212,MATCH("X",OFFSET(Details!$L$1,H127,):'Details'!$L$212,0),1))*1)</f>
        <v/>
      </c>
    </row>
    <row r="129" spans="1:9" s="35" customFormat="1" ht="13.5" customHeight="1" x14ac:dyDescent="0.25">
      <c r="A129" s="393" t="str">
        <f ca="1">UPPER(ConvNumberLetter(F123,1,0))</f>
        <v xml:space="preserve"> ARIARY TOUTES TAXES COMPRISES </v>
      </c>
      <c r="B129" s="393"/>
      <c r="C129" s="393"/>
      <c r="D129" s="393"/>
      <c r="E129" s="393"/>
      <c r="F129" s="393"/>
      <c r="G129" s="56"/>
      <c r="H129" s="233" t="str">
        <f ca="1">IF(ISERROR(ROW(INDEX(OFFSET(Details!$A$1,H128,):'Details'!$K$212,MATCH("X",OFFSET(Details!$L$1,H128,):'Details'!$L$212,0),1))-1),"",ROW(INDEX(OFFSET(Details!$A$1,H128,):'Details'!$K$212,MATCH("X",OFFSET(Details!$L$1,H128,):'Details'!$L$212,0),1))*1)</f>
        <v/>
      </c>
      <c r="I129" s="38"/>
    </row>
    <row r="130" spans="1:9" s="35" customFormat="1" ht="13.5" customHeight="1" x14ac:dyDescent="0.25">
      <c r="B130" s="185"/>
      <c r="C130" s="218"/>
      <c r="D130" s="185"/>
      <c r="E130" s="185"/>
      <c r="F130" s="163"/>
      <c r="G130" s="56"/>
      <c r="H130" s="233" t="str">
        <f ca="1">IF(ISERROR(ROW(INDEX(OFFSET(Details!$A$1,H129,):'Details'!$K$212,MATCH("X",OFFSET(Details!$L$1,H129,):'Details'!$L$212,0),1))-1),"",ROW(INDEX(OFFSET(Details!$A$1,H129,):'Details'!$K$212,MATCH("X",OFFSET(Details!$L$1,H129,):'Details'!$L$212,0),1))*1)</f>
        <v/>
      </c>
      <c r="I130" s="38"/>
    </row>
    <row r="131" spans="1:9" s="35" customFormat="1" ht="20.25" hidden="1" customHeight="1" thickBot="1" x14ac:dyDescent="0.3">
      <c r="A131" s="387" t="s">
        <v>65</v>
      </c>
      <c r="B131" s="388"/>
      <c r="C131" s="388"/>
      <c r="D131" s="388"/>
      <c r="E131" s="388"/>
      <c r="F131" s="389"/>
      <c r="G131" s="25"/>
      <c r="H131" s="233" t="str">
        <f ca="1">IF(ISERROR(ROW(INDEX(OFFSET(Details!$A$1,H130,):'Details'!$K$212,MATCH("X",OFFSET(Details!$L$1,H130,):'Details'!$L$212,0),1))-1),"",ROW(INDEX(OFFSET(Details!$A$1,H130,):'Details'!$K$212,MATCH("X",OFFSET(Details!$L$1,H130,):'Details'!$L$212,0),1))*1)</f>
        <v/>
      </c>
      <c r="I131" s="39"/>
    </row>
    <row r="132" spans="1:9" s="35" customFormat="1" ht="13.5" hidden="1" customHeight="1" thickBot="1" x14ac:dyDescent="0.3">
      <c r="A132" s="24"/>
      <c r="B132" s="25"/>
      <c r="C132" s="210"/>
      <c r="D132" s="100"/>
      <c r="E132" s="25"/>
      <c r="F132" s="25"/>
      <c r="G132" s="25"/>
      <c r="H132" s="233" t="str">
        <f ca="1">IF(ISERROR(ROW(INDEX(OFFSET(Details!$A$1,H131,):'Details'!$K$212,MATCH("X",OFFSET(Details!$L$1,H131,):'Details'!$L$212,0),1))-1),"",ROW(INDEX(OFFSET(Details!$A$1,H131,):'Details'!$K$212,MATCH("X",OFFSET(Details!$L$1,H131,):'Details'!$L$212,0),1))*1)</f>
        <v/>
      </c>
      <c r="I132" s="39"/>
    </row>
    <row r="133" spans="1:9" s="35" customFormat="1" ht="13.5" hidden="1" customHeight="1" thickBot="1" x14ac:dyDescent="0.3">
      <c r="A133" s="59" t="s">
        <v>26</v>
      </c>
      <c r="B133" s="60" t="s">
        <v>39</v>
      </c>
      <c r="C133" s="204" t="s">
        <v>27</v>
      </c>
      <c r="D133" s="103" t="s">
        <v>28</v>
      </c>
      <c r="E133" s="60" t="s">
        <v>29</v>
      </c>
      <c r="F133" s="60" t="s">
        <v>14</v>
      </c>
      <c r="G133" s="86" t="str">
        <f>Details!H173</f>
        <v/>
      </c>
      <c r="H133" s="233" t="str">
        <f ca="1">IF(ISERROR(ROW(INDEX(OFFSET(Details!$A$1,H132,):'Details'!$K$212,MATCH("X",OFFSET(Details!$L$1,H132,):'Details'!$L$212,0),1))-1),"",ROW(INDEX(OFFSET(Details!$A$1,H132,):'Details'!$K$212,MATCH("X",OFFSET(Details!$L$1,H132,):'Details'!$L$212,0),1))*1)</f>
        <v/>
      </c>
      <c r="I133" s="39"/>
    </row>
    <row r="134" spans="1:9" s="35" customFormat="1" ht="13.5" hidden="1" customHeight="1" x14ac:dyDescent="0.25">
      <c r="A134" s="169"/>
      <c r="B134" s="175"/>
      <c r="C134" s="206"/>
      <c r="D134" s="104"/>
      <c r="E134" s="19"/>
      <c r="F134" s="19"/>
      <c r="G134" s="21"/>
      <c r="H134" s="233" t="str">
        <f ca="1">IF(ISERROR(ROW(INDEX(OFFSET(Details!$A$1,H133,):'Details'!$K$212,MATCH("X",OFFSET(Details!$L$1,H133,):'Details'!$L$212,0),1))-1),"",ROW(INDEX(OFFSET(Details!$A$1,H133,):'Details'!$K$212,MATCH("X",OFFSET(Details!$L$1,H133,):'Details'!$L$212,0),1))*1)</f>
        <v/>
      </c>
      <c r="I134" s="39"/>
    </row>
    <row r="135" spans="1:9" ht="12" hidden="1" x14ac:dyDescent="0.2">
      <c r="A135" s="170"/>
      <c r="B135" s="176" t="s">
        <v>44</v>
      </c>
      <c r="C135" s="206"/>
      <c r="D135" s="104"/>
      <c r="E135" s="19"/>
      <c r="F135" s="19"/>
      <c r="G135" s="21"/>
      <c r="H135" s="233" t="str">
        <f ca="1">IF(ISERROR(ROW(INDEX(OFFSET(Details!$A$1,H134,):'Details'!$K$212,MATCH("X",OFFSET(Details!$L$1,H134,):'Details'!$L$212,0),1))-1),"",ROW(INDEX(OFFSET(Details!$A$1,H134,):'Details'!$K$212,MATCH("X",OFFSET(Details!$L$1,H134,):'Details'!$L$212,0),1))*1)</f>
        <v/>
      </c>
    </row>
    <row r="136" spans="1:9" hidden="1" x14ac:dyDescent="0.25">
      <c r="A136" s="171"/>
      <c r="B136" s="177"/>
      <c r="C136" s="206"/>
      <c r="D136" s="104"/>
      <c r="E136" s="19" t="e">
        <f>F136/D136</f>
        <v>#VALUE!</v>
      </c>
      <c r="F136" s="19" t="e">
        <f>$G$133*Details!E171</f>
        <v>#VALUE!</v>
      </c>
      <c r="G136" s="21"/>
      <c r="H136" s="233" t="str">
        <f ca="1">IF(ISERROR(ROW(INDEX(OFFSET(Details!$A$1,H135,):'Details'!$K$212,MATCH("X",OFFSET(Details!$L$1,H135,):'Details'!$L$212,0),1))-1),"",ROW(INDEX(OFFSET(Details!$A$1,H135,):'Details'!$K$212,MATCH("X",OFFSET(Details!$L$1,H135,):'Details'!$L$212,0),1))*1)</f>
        <v/>
      </c>
    </row>
    <row r="137" spans="1:9" hidden="1" x14ac:dyDescent="0.25">
      <c r="A137" s="171"/>
      <c r="B137" s="178"/>
      <c r="C137" s="206"/>
      <c r="D137" s="104"/>
      <c r="E137" s="19"/>
      <c r="F137" s="19"/>
      <c r="G137" s="21"/>
      <c r="H137" s="233" t="str">
        <f ca="1">IF(ISERROR(ROW(INDEX(OFFSET(Details!$A$1,H136,):'Details'!$K$212,MATCH("X",OFFSET(Details!$L$1,H136,):'Details'!$L$212,0),1))-1),"",ROW(INDEX(OFFSET(Details!$A$1,H136,):'Details'!$K$212,MATCH("X",OFFSET(Details!$L$1,H136,):'Details'!$L$212,0),1))*1)</f>
        <v/>
      </c>
    </row>
    <row r="138" spans="1:9" hidden="1" x14ac:dyDescent="0.25">
      <c r="A138" s="171"/>
      <c r="B138" s="178"/>
      <c r="C138" s="206"/>
      <c r="D138" s="104"/>
      <c r="E138" s="19"/>
      <c r="F138" s="19"/>
      <c r="G138" s="21"/>
      <c r="H138" s="233" t="str">
        <f ca="1">IF(ISERROR(ROW(INDEX(OFFSET(Details!$A$1,H137,):'Details'!$K$212,MATCH("X",OFFSET(Details!$L$1,H137,):'Details'!$L$212,0),1))-1),"",ROW(INDEX(OFFSET(Details!$A$1,H137,):'Details'!$K$212,MATCH("X",OFFSET(Details!$L$1,H137,):'Details'!$L$212,0),1))*1)</f>
        <v/>
      </c>
    </row>
    <row r="139" spans="1:9" hidden="1" x14ac:dyDescent="0.25">
      <c r="A139" s="171"/>
      <c r="B139" s="177"/>
      <c r="C139" s="206"/>
      <c r="D139" s="104"/>
      <c r="E139" s="19"/>
      <c r="F139" s="19"/>
      <c r="G139" s="21"/>
      <c r="H139" s="233" t="str">
        <f ca="1">IF(ISERROR(ROW(INDEX(OFFSET(Details!$A$1,H138,):'Details'!$K$212,MATCH("X",OFFSET(Details!$L$1,H138,):'Details'!$L$212,0),1))-1),"",ROW(INDEX(OFFSET(Details!$A$1,H138,):'Details'!$K$212,MATCH("X",OFFSET(Details!$L$1,H138,):'Details'!$L$212,0),1))*1)</f>
        <v/>
      </c>
    </row>
    <row r="140" spans="1:9" ht="12" hidden="1" thickBot="1" x14ac:dyDescent="0.3">
      <c r="A140" s="172"/>
      <c r="B140" s="179"/>
      <c r="C140" s="207"/>
      <c r="D140" s="105"/>
      <c r="E140" s="20"/>
      <c r="F140" s="20"/>
      <c r="G140" s="21"/>
      <c r="H140" s="233" t="str">
        <f ca="1">IF(ISERROR(ROW(INDEX(OFFSET(Details!$A$1,H139,):'Details'!$K$212,MATCH("X",OFFSET(Details!$L$1,H139,):'Details'!$L$212,0),1))-1),"",ROW(INDEX(OFFSET(Details!$A$1,H139,):'Details'!$K$212,MATCH("X",OFFSET(Details!$L$1,H139,):'Details'!$L$212,0),1))*1)</f>
        <v/>
      </c>
    </row>
    <row r="141" spans="1:9" ht="12" hidden="1" thickBot="1" x14ac:dyDescent="0.3">
      <c r="A141" s="173"/>
      <c r="B141" s="180"/>
      <c r="C141" s="208"/>
      <c r="D141" s="181"/>
      <c r="E141" s="94" t="s">
        <v>31</v>
      </c>
      <c r="F141" s="95" t="e">
        <f>SUM(F132:F140)</f>
        <v>#VALUE!</v>
      </c>
      <c r="G141" s="21"/>
      <c r="H141" s="233" t="str">
        <f ca="1">IF(ISERROR(ROW(INDEX(OFFSET(Details!$A$1,H140,):'Details'!$K$212,MATCH("X",OFFSET(Details!$L$1,H140,):'Details'!$L$212,0),1))-1),"",ROW(INDEX(OFFSET(Details!$A$1,H140,):'Details'!$K$212,MATCH("X",OFFSET(Details!$L$1,H140,):'Details'!$L$212,0),1))*1)</f>
        <v/>
      </c>
    </row>
    <row r="142" spans="1:9" ht="12" hidden="1" thickBot="1" x14ac:dyDescent="0.3">
      <c r="A142" s="173"/>
      <c r="B142" s="180"/>
      <c r="C142" s="208"/>
      <c r="D142" s="181"/>
      <c r="E142" s="138" t="str">
        <f>CONCATENATE("Remise"," ",Details!C175*100,"%")</f>
        <v>Remise 0%</v>
      </c>
      <c r="F142" s="139" t="str">
        <f>IF(Details!C175=0,"",F141*Details!C175)</f>
        <v/>
      </c>
      <c r="G142" s="21"/>
      <c r="H142" s="233" t="str">
        <f ca="1">IF(ISERROR(ROW(INDEX(OFFSET(Details!$A$1,H141,):'Details'!$K$212,MATCH("X",OFFSET(Details!$L$1,H141,):'Details'!$L$212,0),1))-1),"",ROW(INDEX(OFFSET(Details!$A$1,H141,):'Details'!$K$212,MATCH("X",OFFSET(Details!$L$1,H141,):'Details'!$L$212,0),1))*1)</f>
        <v/>
      </c>
    </row>
    <row r="143" spans="1:9" ht="12.75" hidden="1" thickBot="1" x14ac:dyDescent="0.3">
      <c r="A143" s="174"/>
      <c r="B143" s="36"/>
      <c r="C143" s="37"/>
      <c r="D143" s="108"/>
      <c r="E143" s="138" t="str">
        <f>CONCATENATE("Montant Remisé"," ",Details!C175*100,"%")</f>
        <v>Montant Remisé 0%</v>
      </c>
      <c r="F143" s="98" t="str">
        <f>IF(Details!C175,Details!E179,"")</f>
        <v/>
      </c>
      <c r="G143" s="36"/>
      <c r="H143" s="233" t="str">
        <f ca="1">IF(ISERROR(ROW(INDEX(OFFSET(Details!$A$1,H142,):'Details'!$K$212,MATCH("X",OFFSET(Details!$L$1,H142,):'Details'!$L$212,0),1))-1),"",ROW(INDEX(OFFSET(Details!$A$1,H142,):'Details'!$K$212,MATCH("X",OFFSET(Details!$L$1,H142,):'Details'!$L$212,0),1))*1)</f>
        <v/>
      </c>
    </row>
    <row r="144" spans="1:9" ht="12.75" hidden="1" thickBot="1" x14ac:dyDescent="0.3">
      <c r="A144" s="174"/>
      <c r="B144" s="36"/>
      <c r="C144" s="37"/>
      <c r="D144" s="108"/>
      <c r="E144" s="96" t="s">
        <v>56</v>
      </c>
      <c r="F144" s="98" t="e">
        <f>IF(F143="",F141*20%,F143*20%)</f>
        <v>#VALUE!</v>
      </c>
      <c r="G144" s="36"/>
      <c r="H144" s="233" t="str">
        <f ca="1">IF(ISERROR(ROW(INDEX(OFFSET(Details!$A$1,H143,):'Details'!$K$212,MATCH("X",OFFSET(Details!$L$1,H143,):'Details'!$L$212,0),1))-1),"",ROW(INDEX(OFFSET(Details!$A$1,H143,):'Details'!$K$212,MATCH("X",OFFSET(Details!$L$1,H143,):'Details'!$L$212,0),1))*1)</f>
        <v/>
      </c>
    </row>
    <row r="145" spans="1:8" ht="12.75" hidden="1" thickBot="1" x14ac:dyDescent="0.3">
      <c r="A145" s="174"/>
      <c r="B145" s="36"/>
      <c r="C145" s="37"/>
      <c r="D145" s="108"/>
      <c r="E145" s="97" t="s">
        <v>32</v>
      </c>
      <c r="F145" s="98" t="e">
        <f>IF(F143="",F141+F144,F143+F144)</f>
        <v>#VALUE!</v>
      </c>
      <c r="G145" s="36"/>
      <c r="H145" s="233" t="str">
        <f ca="1">IF(ISERROR(ROW(INDEX(OFFSET(Details!$A$1,H144,):'Details'!$K$212,MATCH("X",OFFSET(Details!$L$1,H144,):'Details'!$L$212,0),1))-1),"",ROW(INDEX(OFFSET(Details!$A$1,H144,):'Details'!$K$212,MATCH("X",OFFSET(Details!$L$1,H144,):'Details'!$L$212,0),1))*1)</f>
        <v/>
      </c>
    </row>
    <row r="146" spans="1:8" ht="15" x14ac:dyDescent="0.25">
      <c r="A146" s="92" t="s">
        <v>90</v>
      </c>
      <c r="B146" s="93"/>
      <c r="C146" s="219"/>
      <c r="D146" s="107"/>
      <c r="E146" s="93"/>
      <c r="F146" s="93"/>
      <c r="G146" s="36"/>
      <c r="H146" s="233" t="str">
        <f ca="1">IF(ISERROR(ROW(INDEX(OFFSET(Details!$A$1,H145,):'Details'!$K$212,MATCH("X",OFFSET(Details!$L$1,H145,):'Details'!$L$212,0),1))-1),"",ROW(INDEX(OFFSET(Details!$A$1,H145,):'Details'!$K$212,MATCH("X",OFFSET(Details!$L$1,H145,):'Details'!$L$212,0),1))*1)</f>
        <v/>
      </c>
    </row>
    <row r="147" spans="1:8" x14ac:dyDescent="0.25">
      <c r="A147" s="57" t="s">
        <v>34</v>
      </c>
      <c r="B147" s="58"/>
      <c r="C147" s="37"/>
      <c r="D147" s="108"/>
      <c r="E147" s="56"/>
      <c r="F147" s="36"/>
      <c r="G147" s="36"/>
      <c r="H147" s="233" t="str">
        <f ca="1">IF(ISERROR(ROW(INDEX(OFFSET(Details!$A$1,H146,):'Details'!$K$212,MATCH("X",OFFSET(Details!$L$1,H146,):'Details'!$L$212,0),1))-1),"",ROW(INDEX(OFFSET(Details!$A$1,H146,):'Details'!$K$212,MATCH("X",OFFSET(Details!$L$1,H146,):'Details'!$L$212,0),1))*1)</f>
        <v/>
      </c>
    </row>
    <row r="148" spans="1:8" x14ac:dyDescent="0.25">
      <c r="A148" s="57" t="s">
        <v>33</v>
      </c>
      <c r="B148" s="58"/>
      <c r="C148" s="37"/>
      <c r="D148" s="108"/>
      <c r="E148" s="56"/>
      <c r="F148" s="36"/>
      <c r="G148" s="36"/>
      <c r="H148" s="233" t="str">
        <f ca="1">IF(ISERROR(ROW(INDEX(OFFSET(Details!$A$1,H147,):'Details'!$K$212,MATCH("X",OFFSET(Details!$L$1,H147,):'Details'!$L$212,0),1))-1),"",ROW(INDEX(OFFSET(Details!$A$1,H147,):'Details'!$K$212,MATCH("X",OFFSET(Details!$L$1,H147,):'Details'!$L$212,0),1))*1)</f>
        <v/>
      </c>
    </row>
    <row r="149" spans="1:8" x14ac:dyDescent="0.25">
      <c r="A149" s="57" t="s">
        <v>63</v>
      </c>
      <c r="B149" s="58"/>
      <c r="C149" s="37"/>
      <c r="D149" s="108"/>
      <c r="E149" s="56"/>
      <c r="F149" s="36"/>
      <c r="G149" s="36"/>
      <c r="H149" s="233" t="str">
        <f ca="1">IF(ISERROR(ROW(INDEX(OFFSET(Details!$A$1,H148,):'Details'!$K$212,MATCH("X",OFFSET(Details!$L$1,H148,):'Details'!$L$212,0),1))-1),"",ROW(INDEX(OFFSET(Details!$A$1,H148,):'Details'!$K$212,MATCH("X",OFFSET(Details!$L$1,H148,):'Details'!$L$212,0),1))*1)</f>
        <v/>
      </c>
    </row>
    <row r="150" spans="1:8" x14ac:dyDescent="0.25">
      <c r="A150" s="227" t="s">
        <v>89</v>
      </c>
      <c r="H150" s="233" t="str">
        <f ca="1">IF(ISERROR(ROW(INDEX(OFFSET(Details!$A$1,H149,):'Details'!$K$212,MATCH("X",OFFSET(Details!$L$1,H149,):'Details'!$L$212,0),1))-1),"",ROW(INDEX(OFFSET(Details!$A$1,H149,):'Details'!$K$212,MATCH("X",OFFSET(Details!$L$1,H149,):'Details'!$L$212,0),1))*1)</f>
        <v/>
      </c>
    </row>
    <row r="151" spans="1:8" ht="15" x14ac:dyDescent="0.25">
      <c r="D151" s="166" t="s">
        <v>19</v>
      </c>
      <c r="E151" s="386" t="s">
        <v>43</v>
      </c>
      <c r="F151" s="386"/>
      <c r="H151" s="233" t="str">
        <f ca="1">IF(ISERROR(ROW(INDEX(OFFSET(Details!$A$1,H150,):'Details'!$K$212,MATCH("X",OFFSET(Details!$L$1,H150,):'Details'!$L$212,0),1))-1),"",ROW(INDEX(OFFSET(Details!$A$1,H150,):'Details'!$K$212,MATCH("X",OFFSET(Details!$L$1,H150,):'Details'!$L$212,0),1))*1)</f>
        <v/>
      </c>
    </row>
    <row r="152" spans="1:8" ht="15" x14ac:dyDescent="0.25">
      <c r="D152" s="164" t="s">
        <v>36</v>
      </c>
      <c r="E152" s="386" t="s">
        <v>57</v>
      </c>
      <c r="F152" s="386"/>
      <c r="H152" s="233" t="str">
        <f ca="1">IF(ISERROR(ROW(INDEX(OFFSET(Details!$A$1,H151,):'Details'!$K$212,MATCH("X",OFFSET(Details!$L$1,H151,):'Details'!$L$212,0),1))-1),"",ROW(INDEX(OFFSET(Details!$A$1,H151,):'Details'!$K$212,MATCH("X",OFFSET(Details!$L$1,H151,):'Details'!$L$212,0),1))*1)</f>
        <v/>
      </c>
    </row>
    <row r="153" spans="1:8" x14ac:dyDescent="0.25">
      <c r="D153" s="165" t="s">
        <v>58</v>
      </c>
      <c r="E153" s="167" t="s">
        <v>59</v>
      </c>
      <c r="H153" s="233" t="str">
        <f ca="1">IF(ISERROR(ROW(INDEX(OFFSET(Details!$A$1,H152,):'Details'!$K$212,MATCH("X",OFFSET(Details!$L$1,H152,):'Details'!$L$212,0),1))-1),"",ROW(INDEX(OFFSET(Details!$A$1,H152,):'Details'!$K$212,MATCH("X",OFFSET(Details!$L$1,H152,):'Details'!$L$212,0),1))*1)</f>
        <v/>
      </c>
    </row>
    <row r="154" spans="1:8" ht="15" x14ac:dyDescent="0.25">
      <c r="D154" s="165" t="s">
        <v>60</v>
      </c>
      <c r="E154" s="168" t="s">
        <v>61</v>
      </c>
      <c r="H154" s="233" t="str">
        <f ca="1">IF(ISERROR(ROW(INDEX(OFFSET(Details!$A$1,H153,):'Details'!$K$212,MATCH("X",OFFSET(Details!$L$1,H153,):'Details'!$L$212,0),1))-1),"",ROW(INDEX(OFFSET(Details!$A$1,H153,):'Details'!$K$212,MATCH("X",OFFSET(Details!$L$1,H153,):'Details'!$L$212,0),1))*1)</f>
        <v/>
      </c>
    </row>
    <row r="155" spans="1:8" x14ac:dyDescent="0.25">
      <c r="H155" s="233" t="str">
        <f ca="1">IF(ISERROR(ROW(INDEX(OFFSET(Details!$A$1,H154,):'Details'!$K$212,MATCH("X",OFFSET(Details!$L$1,H154,):'Details'!$L$212,0),1))-1),"",ROW(INDEX(OFFSET(Details!$A$1,H154,):'Details'!$K$212,MATCH("X",OFFSET(Details!$L$1,H154,):'Details'!$L$212,0),1))*1)</f>
        <v/>
      </c>
    </row>
  </sheetData>
  <mergeCells count="7">
    <mergeCell ref="D7:F7"/>
    <mergeCell ref="E152:F152"/>
    <mergeCell ref="A16:F16"/>
    <mergeCell ref="B9:F9"/>
    <mergeCell ref="E151:F151"/>
    <mergeCell ref="A131:F131"/>
    <mergeCell ref="A129:F129"/>
  </mergeCells>
  <dataValidations disablePrompts="1" count="1">
    <dataValidation operator="lessThan" allowBlank="1" showInputMessage="1" showErrorMessage="1" errorTitle="COMETECH" error="Operation non conforme._x000a_vous ne pouvez pas modifier cette zone_x000a_Veuillez annuler" sqref="IX9:JA14 ST9:SW14 ACP9:ACS14 AML9:AMO14 AWH9:AWK14 BGD9:BGG14 BPZ9:BQC14 BZV9:BZY14 CJR9:CJU14 CTN9:CTQ14 DDJ9:DDM14 DNF9:DNI14 DXB9:DXE14 EGX9:EHA14 EQT9:EQW14 FAP9:FAS14 FKL9:FKO14 FUH9:FUK14 GED9:GEG14 GNZ9:GOC14 GXV9:GXY14 HHR9:HHU14 HRN9:HRQ14 IBJ9:IBM14 ILF9:ILI14 IVB9:IVE14 JEX9:JFA14 JOT9:JOW14 JYP9:JYS14 KIL9:KIO14 KSH9:KSK14 LCD9:LCG14 LLZ9:LMC14 LVV9:LVY14 MFR9:MFU14 MPN9:MPQ14 MZJ9:MZM14 NJF9:NJI14 NTB9:NTE14 OCX9:ODA14 OMT9:OMW14 OWP9:OWS14 PGL9:PGO14 PQH9:PQK14 QAD9:QAG14 QJZ9:QKC14 QTV9:QTY14 RDR9:RDU14 RNN9:RNQ14 RXJ9:RXM14 SHF9:SHI14 SRB9:SRE14 TAX9:TBA14 TKT9:TKW14 TUP9:TUS14 UEL9:UEO14 UOH9:UOK14 UYD9:UYG14 VHZ9:VIC14 VRV9:VRY14 WBR9:WBU14 WLN9:WLQ14 WVJ9:WVM14"/>
  </dataValidations>
  <hyperlinks>
    <hyperlink ref="E154" r:id="rId1"/>
  </hyperlinks>
  <pageMargins left="0.57999999999999996" right="0.51" top="0.75" bottom="0.75" header="0.3" footer="0.3"/>
  <pageSetup paperSize="9" scale="79" fitToHeight="0" orientation="portrait" r:id="rId2"/>
  <headerFooter differentFirst="1">
    <oddFooter>&amp;C&amp;10Page &amp;P/&amp;N&amp;R&amp;"-,Gras"&amp;10DEVIS N°</oddFooter>
    <firstFooter>&amp;C&amp;9Zone Galaxy Andraharo - Immeuble TITAN VI - &amp;"-,Gras"Antananarivo - MADAGASCAR&amp;"-,Normal"
&amp;"-,Gras"&amp;K000000TEL: &amp;"-,Normal"+261 020 22 627 87 - &amp;"-,Italique"&amp;KFF0000www.guilmann.com
&amp;K000099NIF: 3000018918 - CIF 0129378  - STAT: 51366 11 2010 0 10136</firstFooter>
  </headerFooter>
  <rowBreaks count="1" manualBreakCount="1">
    <brk id="68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Details</vt:lpstr>
      <vt:lpstr>Devis</vt:lpstr>
      <vt:lpstr>Devis!Impression_des_titres</vt:lpstr>
      <vt:lpstr>Details!Zone_d_impression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2017-01-25T08:41:25Z</dcterms:modified>
</cp:coreProperties>
</file>