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 Delile\Desktop\"/>
    </mc:Choice>
  </mc:AlternateContent>
  <xr:revisionPtr revIDLastSave="0" documentId="8_{274BD2E0-11A9-459F-B656-794FEA6909CC}" xr6:coauthVersionLast="43" xr6:coauthVersionMax="43" xr10:uidLastSave="{00000000-0000-0000-0000-000000000000}"/>
  <bookViews>
    <workbookView xWindow="-110" yWindow="-110" windowWidth="19420" windowHeight="10420" xr2:uid="{8332BEC6-775F-4F03-8CE3-23E8E7DC9DCE}"/>
  </bookViews>
  <sheets>
    <sheet name="BigData" sheetId="1" r:id="rId1"/>
  </sheets>
  <externalReferences>
    <externalReference r:id="rId2"/>
  </externalReferences>
  <definedNames>
    <definedName name="plagetemps">OFFSET(BigData!$C$25,,,,BigData!$N$20+BigData!$T$20+BigData!$Z$20+BigData!$AF$20+BigData!$AL$20)</definedName>
    <definedName name="plagetemps2">OFFSET(BigData!$C$32,,,,BigData!$N$27+BigData!$T$27+BigData!$Z$27+BigData!$AF$27+BigData!$AL$27)</definedName>
    <definedName name="plagevaleur">OFFSET(BigData!$C$26,,,,BigData!$N$20+BigData!$T$20+BigData!$Z$20+BigData!$AF$20+BigData!$AL$20)</definedName>
    <definedName name="plagevaleur2">OFFSET(BigData!$C$33,,,,BigData!$N$27+BigData!$T$27+BigData!$Z$27+BigData!$AF$27+BigData!$AL$27)</definedName>
    <definedName name="_xlnm.Print_Area" localSheetId="0">BigData!$A$1:$L$17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9" i="1" l="1"/>
  <c r="I39" i="1"/>
  <c r="J39" i="1"/>
  <c r="H37" i="1"/>
  <c r="I37" i="1"/>
  <c r="J37" i="1"/>
  <c r="H41" i="1"/>
  <c r="I41" i="1"/>
  <c r="J41" i="1"/>
  <c r="J38" i="1"/>
  <c r="I38" i="1"/>
  <c r="H38" i="1"/>
  <c r="J40" i="1" l="1"/>
  <c r="I40" i="1"/>
  <c r="H40" i="1"/>
  <c r="D32" i="1"/>
  <c r="U31" i="1"/>
  <c r="T31" i="1"/>
  <c r="S31" i="1"/>
  <c r="R31" i="1"/>
  <c r="Q31" i="1"/>
  <c r="N31" i="1"/>
  <c r="M31" i="1"/>
  <c r="L31" i="1"/>
  <c r="K31" i="1"/>
  <c r="J31" i="1"/>
  <c r="G31" i="1"/>
  <c r="F31" i="1"/>
  <c r="E31" i="1"/>
  <c r="D31" i="1"/>
  <c r="C31" i="1"/>
  <c r="U30" i="1"/>
  <c r="T30" i="1"/>
  <c r="S30" i="1"/>
  <c r="R30" i="1"/>
  <c r="Q30" i="1"/>
  <c r="N30" i="1"/>
  <c r="M30" i="1"/>
  <c r="L30" i="1"/>
  <c r="K30" i="1"/>
  <c r="J30" i="1"/>
  <c r="G30" i="1"/>
  <c r="F30" i="1"/>
  <c r="E30" i="1"/>
  <c r="D30" i="1"/>
  <c r="C30" i="1"/>
  <c r="Q29" i="1"/>
  <c r="P29" i="1"/>
  <c r="N29" i="1"/>
  <c r="M29" i="1"/>
  <c r="K29" i="1"/>
  <c r="J29" i="1"/>
  <c r="H29" i="1"/>
  <c r="G29" i="1"/>
  <c r="E29" i="1"/>
  <c r="D29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5" i="1"/>
  <c r="E25" i="1" s="1"/>
  <c r="U24" i="1"/>
  <c r="T24" i="1"/>
  <c r="S24" i="1"/>
  <c r="R24" i="1"/>
  <c r="Q24" i="1"/>
  <c r="N24" i="1"/>
  <c r="M24" i="1"/>
  <c r="L24" i="1"/>
  <c r="K24" i="1"/>
  <c r="J24" i="1"/>
  <c r="G24" i="1"/>
  <c r="F24" i="1"/>
  <c r="E24" i="1"/>
  <c r="D24" i="1"/>
  <c r="C24" i="1"/>
  <c r="U23" i="1"/>
  <c r="T23" i="1"/>
  <c r="S23" i="1"/>
  <c r="R23" i="1"/>
  <c r="Q23" i="1"/>
  <c r="N23" i="1"/>
  <c r="M23" i="1"/>
  <c r="L23" i="1"/>
  <c r="K23" i="1"/>
  <c r="J23" i="1"/>
  <c r="G23" i="1"/>
  <c r="F23" i="1"/>
  <c r="E23" i="1"/>
  <c r="D23" i="1"/>
  <c r="C23" i="1"/>
  <c r="Q22" i="1"/>
  <c r="P22" i="1"/>
  <c r="N22" i="1"/>
  <c r="M22" i="1"/>
  <c r="K22" i="1"/>
  <c r="J22" i="1"/>
  <c r="H22" i="1"/>
  <c r="G22" i="1"/>
  <c r="E22" i="1"/>
  <c r="D22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G17" i="1"/>
  <c r="A17" i="1"/>
  <c r="G16" i="1"/>
  <c r="A16" i="1"/>
  <c r="G15" i="1"/>
  <c r="A15" i="1"/>
  <c r="G14" i="1"/>
  <c r="A14" i="1"/>
  <c r="G13" i="1"/>
  <c r="A13" i="1"/>
  <c r="L6" i="1"/>
  <c r="F6" i="1"/>
  <c r="L5" i="1"/>
  <c r="F5" i="1"/>
  <c r="L4" i="1"/>
  <c r="F4" i="1"/>
  <c r="K3" i="1"/>
  <c r="G3" i="1"/>
  <c r="E3" i="1"/>
  <c r="A3" i="1"/>
  <c r="C33" i="1" l="1"/>
  <c r="C26" i="1"/>
  <c r="D26" i="1"/>
  <c r="D33" i="1"/>
  <c r="E32" i="1"/>
  <c r="E26" i="1"/>
  <c r="F25" i="1"/>
  <c r="E33" i="1" l="1"/>
  <c r="F32" i="1"/>
  <c r="G25" i="1"/>
  <c r="F26" i="1"/>
  <c r="G26" i="1" l="1"/>
  <c r="H25" i="1"/>
  <c r="F33" i="1"/>
  <c r="G32" i="1"/>
  <c r="G33" i="1" l="1"/>
  <c r="H32" i="1"/>
  <c r="H26" i="1"/>
  <c r="I25" i="1"/>
  <c r="I26" i="1" l="1"/>
  <c r="J25" i="1"/>
  <c r="H33" i="1"/>
  <c r="I32" i="1"/>
  <c r="I33" i="1" l="1"/>
  <c r="J32" i="1"/>
  <c r="J26" i="1"/>
  <c r="K25" i="1"/>
  <c r="K26" i="1" l="1"/>
  <c r="L25" i="1"/>
  <c r="J33" i="1"/>
  <c r="K32" i="1"/>
  <c r="K33" i="1" l="1"/>
  <c r="L32" i="1"/>
  <c r="L26" i="1"/>
  <c r="M25" i="1"/>
  <c r="M26" i="1" l="1"/>
  <c r="N25" i="1"/>
  <c r="L33" i="1"/>
  <c r="M32" i="1"/>
  <c r="M33" i="1" l="1"/>
  <c r="N32" i="1"/>
  <c r="O25" i="1"/>
  <c r="N26" i="1"/>
  <c r="O26" i="1" l="1"/>
  <c r="P25" i="1"/>
  <c r="N33" i="1"/>
  <c r="O32" i="1"/>
  <c r="O33" i="1" l="1"/>
  <c r="P32" i="1"/>
  <c r="P26" i="1"/>
  <c r="Q25" i="1"/>
  <c r="Q26" i="1" l="1"/>
  <c r="R25" i="1"/>
  <c r="P33" i="1"/>
  <c r="Q32" i="1"/>
  <c r="Q33" i="1" l="1"/>
  <c r="R32" i="1"/>
  <c r="S25" i="1"/>
  <c r="R26" i="1"/>
  <c r="S26" i="1" l="1"/>
  <c r="T25" i="1"/>
  <c r="R33" i="1"/>
  <c r="S32" i="1"/>
  <c r="T26" i="1" l="1"/>
  <c r="U25" i="1"/>
  <c r="S33" i="1"/>
  <c r="T32" i="1"/>
  <c r="T33" i="1" l="1"/>
  <c r="U32" i="1"/>
  <c r="U26" i="1"/>
  <c r="V25" i="1"/>
  <c r="W25" i="1" l="1"/>
  <c r="V26" i="1"/>
  <c r="U33" i="1"/>
  <c r="V32" i="1"/>
  <c r="V33" i="1" l="1"/>
  <c r="W32" i="1"/>
  <c r="W26" i="1"/>
  <c r="X25" i="1"/>
  <c r="X26" i="1" l="1"/>
  <c r="Y25" i="1"/>
  <c r="W33" i="1"/>
  <c r="X32" i="1"/>
  <c r="X33" i="1" l="1"/>
  <c r="Y32" i="1"/>
  <c r="Y26" i="1"/>
  <c r="Z25" i="1"/>
  <c r="Y33" i="1" l="1"/>
  <c r="Z32" i="1"/>
  <c r="Z26" i="1"/>
  <c r="AA25" i="1"/>
  <c r="AA26" i="1" l="1"/>
  <c r="AB25" i="1"/>
  <c r="Z33" i="1"/>
  <c r="AA32" i="1"/>
  <c r="AB32" i="1" l="1"/>
  <c r="AA33" i="1"/>
  <c r="AB26" i="1"/>
  <c r="AC25" i="1"/>
  <c r="AC26" i="1" l="1"/>
  <c r="AD25" i="1"/>
  <c r="AB33" i="1"/>
  <c r="AC32" i="1"/>
  <c r="AE25" i="1" l="1"/>
  <c r="AD26" i="1"/>
  <c r="AC33" i="1"/>
  <c r="AD32" i="1"/>
  <c r="AE26" i="1" l="1"/>
  <c r="AF25" i="1"/>
  <c r="AD33" i="1"/>
  <c r="AE32" i="1"/>
  <c r="AE33" i="1" l="1"/>
  <c r="AF32" i="1"/>
  <c r="AF26" i="1"/>
  <c r="AG25" i="1"/>
  <c r="AG26" i="1" l="1"/>
  <c r="AH25" i="1"/>
  <c r="AF33" i="1"/>
  <c r="AG32" i="1"/>
  <c r="AI25" i="1" l="1"/>
  <c r="AH26" i="1"/>
  <c r="AG33" i="1"/>
  <c r="AH32" i="1"/>
  <c r="AH33" i="1" l="1"/>
  <c r="AI32" i="1"/>
  <c r="AI26" i="1"/>
  <c r="AJ25" i="1"/>
  <c r="AJ26" i="1" l="1"/>
  <c r="AK25" i="1"/>
  <c r="AI33" i="1"/>
  <c r="AJ32" i="1"/>
  <c r="AJ33" i="1" l="1"/>
  <c r="AK32" i="1"/>
  <c r="AK26" i="1"/>
  <c r="AL25" i="1"/>
  <c r="AM25" i="1" l="1"/>
  <c r="AL26" i="1"/>
  <c r="AK33" i="1"/>
  <c r="AL32" i="1"/>
  <c r="AL33" i="1" l="1"/>
  <c r="AM32" i="1"/>
  <c r="AM26" i="1"/>
  <c r="AN25" i="1"/>
  <c r="AM33" i="1" l="1"/>
  <c r="AN32" i="1"/>
  <c r="AN26" i="1"/>
  <c r="AO25" i="1"/>
  <c r="AO26" i="1" l="1"/>
  <c r="AP25" i="1"/>
  <c r="AN33" i="1"/>
  <c r="AO32" i="1"/>
  <c r="AO33" i="1" l="1"/>
  <c r="AP32" i="1"/>
  <c r="AP26" i="1"/>
  <c r="AQ25" i="1"/>
  <c r="AQ26" i="1" l="1"/>
  <c r="AR25" i="1"/>
  <c r="AP33" i="1"/>
  <c r="AQ32" i="1"/>
  <c r="AR26" i="1" l="1"/>
  <c r="AS25" i="1"/>
  <c r="AQ33" i="1"/>
  <c r="AR32" i="1"/>
  <c r="AS26" i="1" l="1"/>
  <c r="AT25" i="1"/>
  <c r="AR33" i="1"/>
  <c r="AS32" i="1"/>
  <c r="AU25" i="1" l="1"/>
  <c r="AT26" i="1"/>
  <c r="AS33" i="1"/>
  <c r="AT32" i="1"/>
  <c r="AT33" i="1" l="1"/>
  <c r="AU32" i="1"/>
  <c r="AU26" i="1"/>
  <c r="AV25" i="1"/>
  <c r="AV26" i="1" l="1"/>
  <c r="AW25" i="1"/>
  <c r="AU33" i="1"/>
  <c r="AV32" i="1"/>
  <c r="AW26" i="1" l="1"/>
  <c r="AX25" i="1"/>
  <c r="AV33" i="1"/>
  <c r="AW32" i="1"/>
  <c r="AW33" i="1" l="1"/>
  <c r="AX32" i="1"/>
  <c r="AY25" i="1"/>
  <c r="AX26" i="1"/>
  <c r="AY26" i="1" l="1"/>
  <c r="AZ25" i="1"/>
  <c r="AX33" i="1"/>
  <c r="AY32" i="1"/>
  <c r="AY33" i="1" l="1"/>
  <c r="AZ32" i="1"/>
  <c r="AZ26" i="1"/>
  <c r="BA25" i="1"/>
  <c r="AZ33" i="1" l="1"/>
  <c r="BA32" i="1"/>
  <c r="BA26" i="1"/>
  <c r="BB25" i="1"/>
  <c r="BC25" i="1" l="1"/>
  <c r="BB26" i="1"/>
  <c r="BA33" i="1"/>
  <c r="BB32" i="1"/>
  <c r="BB33" i="1" l="1"/>
  <c r="BC32" i="1"/>
  <c r="BC26" i="1"/>
  <c r="BD25" i="1"/>
  <c r="BD26" i="1" l="1"/>
  <c r="BE25" i="1"/>
  <c r="BC33" i="1"/>
  <c r="BD32" i="1"/>
  <c r="BE26" i="1" l="1"/>
  <c r="BF25" i="1"/>
  <c r="BD33" i="1"/>
  <c r="BE32" i="1"/>
  <c r="BE33" i="1" l="1"/>
  <c r="BF32" i="1"/>
  <c r="BF26" i="1"/>
  <c r="BG25" i="1"/>
  <c r="BG26" i="1" l="1"/>
  <c r="BH25" i="1"/>
  <c r="BF33" i="1"/>
  <c r="BG32" i="1"/>
  <c r="BG33" i="1" l="1"/>
  <c r="BH32" i="1"/>
  <c r="BH26" i="1"/>
  <c r="BI25" i="1"/>
  <c r="BI26" i="1" l="1"/>
  <c r="BJ25" i="1"/>
  <c r="BH33" i="1"/>
  <c r="BI32" i="1"/>
  <c r="BK25" i="1" l="1"/>
  <c r="BJ26" i="1"/>
  <c r="BI33" i="1"/>
  <c r="BJ32" i="1"/>
  <c r="BJ33" i="1" l="1"/>
  <c r="BK32" i="1"/>
  <c r="BK26" i="1"/>
  <c r="BL25" i="1"/>
  <c r="BK33" i="1" l="1"/>
  <c r="BL32" i="1"/>
  <c r="BL26" i="1"/>
  <c r="BM25" i="1"/>
  <c r="BL33" i="1" l="1"/>
  <c r="BM32" i="1"/>
  <c r="BM26" i="1"/>
  <c r="BN25" i="1"/>
  <c r="BO25" i="1" l="1"/>
  <c r="BN26" i="1"/>
  <c r="BM33" i="1"/>
  <c r="BN32" i="1"/>
  <c r="BN33" i="1" l="1"/>
  <c r="BO32" i="1"/>
  <c r="BO26" i="1"/>
  <c r="BP25" i="1"/>
  <c r="BP26" i="1" l="1"/>
  <c r="BQ25" i="1"/>
  <c r="BO33" i="1"/>
  <c r="BP32" i="1"/>
  <c r="BQ26" i="1" l="1"/>
  <c r="BR25" i="1"/>
  <c r="BP33" i="1"/>
  <c r="BQ32" i="1"/>
  <c r="BQ33" i="1" l="1"/>
  <c r="BR32" i="1"/>
  <c r="BS25" i="1"/>
  <c r="BR26" i="1"/>
  <c r="BS26" i="1" l="1"/>
  <c r="BT25" i="1"/>
  <c r="BR33" i="1"/>
  <c r="BS32" i="1"/>
  <c r="BT26" i="1" l="1"/>
  <c r="BU25" i="1"/>
  <c r="BS33" i="1"/>
  <c r="BT32" i="1"/>
  <c r="BU26" i="1" l="1"/>
  <c r="BV25" i="1"/>
  <c r="BT33" i="1"/>
  <c r="BU32" i="1"/>
  <c r="BU33" i="1" l="1"/>
  <c r="BV32" i="1"/>
  <c r="BV26" i="1"/>
  <c r="BW25" i="1"/>
  <c r="BV33" i="1" l="1"/>
  <c r="BW32" i="1"/>
  <c r="BW26" i="1"/>
  <c r="BX25" i="1"/>
  <c r="BW33" i="1" l="1"/>
  <c r="BX32" i="1"/>
  <c r="BX26" i="1"/>
  <c r="BY25" i="1"/>
  <c r="BX33" i="1" l="1"/>
  <c r="BY32" i="1"/>
  <c r="BY26" i="1"/>
  <c r="BZ25" i="1"/>
  <c r="BY33" i="1" l="1"/>
  <c r="BZ32" i="1"/>
  <c r="CA25" i="1"/>
  <c r="BZ26" i="1"/>
  <c r="CA26" i="1" l="1"/>
  <c r="CB25" i="1"/>
  <c r="BZ33" i="1"/>
  <c r="CA32" i="1"/>
  <c r="CB26" i="1" l="1"/>
  <c r="CC25" i="1"/>
  <c r="CA33" i="1"/>
  <c r="CB32" i="1"/>
  <c r="CC26" i="1" l="1"/>
  <c r="CD25" i="1"/>
  <c r="CB33" i="1"/>
  <c r="CC32" i="1"/>
  <c r="CE25" i="1" l="1"/>
  <c r="CD26" i="1"/>
  <c r="CC33" i="1"/>
  <c r="CD32" i="1"/>
  <c r="CD33" i="1" l="1"/>
  <c r="CE32" i="1"/>
  <c r="CE26" i="1"/>
  <c r="CF25" i="1"/>
  <c r="CE33" i="1" l="1"/>
  <c r="CF32" i="1"/>
  <c r="CF26" i="1"/>
  <c r="CG25" i="1"/>
  <c r="CF33" i="1" l="1"/>
  <c r="CG32" i="1"/>
  <c r="CG26" i="1"/>
  <c r="CH25" i="1"/>
  <c r="CI25" i="1" l="1"/>
  <c r="CH26" i="1"/>
  <c r="CG33" i="1"/>
  <c r="CH32" i="1"/>
  <c r="CH33" i="1" l="1"/>
  <c r="CI32" i="1"/>
  <c r="CI26" i="1"/>
  <c r="CJ25" i="1"/>
  <c r="CI33" i="1" l="1"/>
  <c r="CJ32" i="1"/>
  <c r="CJ26" i="1"/>
  <c r="CK25" i="1"/>
  <c r="CK26" i="1" l="1"/>
  <c r="CL25" i="1"/>
  <c r="CJ33" i="1"/>
  <c r="CK32" i="1"/>
  <c r="CL26" i="1" l="1"/>
  <c r="CM25" i="1"/>
  <c r="CK33" i="1"/>
  <c r="CL32" i="1"/>
  <c r="CL33" i="1" l="1"/>
  <c r="CM32" i="1"/>
  <c r="CM26" i="1"/>
  <c r="CN25" i="1"/>
  <c r="CM33" i="1" l="1"/>
  <c r="CN32" i="1"/>
  <c r="CN26" i="1"/>
  <c r="CO25" i="1"/>
  <c r="CN33" i="1" l="1"/>
  <c r="CO32" i="1"/>
  <c r="CO26" i="1"/>
  <c r="CP25" i="1"/>
  <c r="CO33" i="1" l="1"/>
  <c r="CP32" i="1"/>
  <c r="CQ25" i="1"/>
  <c r="CP26" i="1"/>
  <c r="CP33" i="1" l="1"/>
  <c r="CQ32" i="1"/>
  <c r="CQ26" i="1"/>
  <c r="CR25" i="1"/>
  <c r="CQ33" i="1" l="1"/>
  <c r="CR32" i="1"/>
  <c r="CR26" i="1"/>
  <c r="CS25" i="1"/>
  <c r="CS26" i="1" l="1"/>
  <c r="CT25" i="1"/>
  <c r="CR33" i="1"/>
  <c r="CS32" i="1"/>
  <c r="CU25" i="1" l="1"/>
  <c r="CT26" i="1"/>
  <c r="CS33" i="1"/>
  <c r="CT32" i="1"/>
  <c r="CT33" i="1" l="1"/>
  <c r="CU32" i="1"/>
  <c r="CU26" i="1"/>
  <c r="CV25" i="1"/>
  <c r="CV26" i="1" l="1"/>
  <c r="CW25" i="1"/>
  <c r="CU33" i="1"/>
  <c r="CV32" i="1"/>
  <c r="CW26" i="1" l="1"/>
  <c r="CX25" i="1"/>
  <c r="CV33" i="1"/>
  <c r="CW32" i="1"/>
  <c r="CY25" i="1" l="1"/>
  <c r="CX26" i="1"/>
  <c r="CW33" i="1"/>
  <c r="CX32" i="1"/>
  <c r="CX33" i="1" l="1"/>
  <c r="CY32" i="1"/>
  <c r="CY26" i="1"/>
  <c r="CZ25" i="1"/>
  <c r="CY33" i="1" l="1"/>
  <c r="CZ32" i="1"/>
  <c r="CZ26" i="1"/>
  <c r="DA25" i="1"/>
  <c r="DA26" i="1" l="1"/>
  <c r="DB25" i="1"/>
  <c r="CZ33" i="1"/>
  <c r="DA32" i="1"/>
  <c r="DB26" i="1" l="1"/>
  <c r="DC25" i="1"/>
  <c r="DA33" i="1"/>
  <c r="DB32" i="1"/>
  <c r="DC26" i="1" l="1"/>
  <c r="DD25" i="1"/>
  <c r="DB33" i="1"/>
  <c r="DC32" i="1"/>
  <c r="DC33" i="1" l="1"/>
  <c r="DD32" i="1"/>
  <c r="DD26" i="1"/>
  <c r="DE25" i="1"/>
  <c r="DD33" i="1" l="1"/>
  <c r="DE32" i="1"/>
  <c r="DE26" i="1"/>
  <c r="DF25" i="1"/>
  <c r="DG25" i="1" l="1"/>
  <c r="DF26" i="1"/>
  <c r="DE33" i="1"/>
  <c r="DF32" i="1"/>
  <c r="DF33" i="1" l="1"/>
  <c r="DG32" i="1"/>
  <c r="DG26" i="1"/>
  <c r="DH25" i="1"/>
  <c r="DH26" i="1" l="1"/>
  <c r="DI25" i="1"/>
  <c r="DG33" i="1"/>
  <c r="DH32" i="1"/>
  <c r="DI26" i="1" l="1"/>
  <c r="DJ25" i="1"/>
  <c r="DH33" i="1"/>
  <c r="DI32" i="1"/>
  <c r="DK25" i="1" l="1"/>
  <c r="DJ26" i="1"/>
  <c r="DI33" i="1"/>
  <c r="DJ32" i="1"/>
  <c r="DJ33" i="1" l="1"/>
  <c r="DK32" i="1"/>
  <c r="DK26" i="1"/>
  <c r="DL25" i="1"/>
  <c r="DL26" i="1" l="1"/>
  <c r="DM25" i="1"/>
  <c r="DK33" i="1"/>
  <c r="DL32" i="1"/>
  <c r="DL33" i="1" l="1"/>
  <c r="DM32" i="1"/>
  <c r="DM26" i="1"/>
  <c r="DN25" i="1"/>
  <c r="DO25" i="1" l="1"/>
  <c r="DN26" i="1"/>
  <c r="DM33" i="1"/>
  <c r="DN32" i="1"/>
  <c r="DN33" i="1" l="1"/>
  <c r="DO32" i="1"/>
  <c r="DO26" i="1"/>
  <c r="DP25" i="1"/>
  <c r="DP26" i="1" l="1"/>
  <c r="DQ25" i="1"/>
  <c r="DO33" i="1"/>
  <c r="DP32" i="1"/>
  <c r="DQ26" i="1" l="1"/>
  <c r="DR25" i="1"/>
  <c r="DP33" i="1"/>
  <c r="DQ32" i="1"/>
  <c r="DR26" i="1" l="1"/>
  <c r="DS25" i="1"/>
  <c r="DQ33" i="1"/>
  <c r="DR32" i="1"/>
  <c r="DR33" i="1" l="1"/>
  <c r="DS32" i="1"/>
  <c r="DS26" i="1"/>
  <c r="DT25" i="1"/>
  <c r="DS33" i="1" l="1"/>
  <c r="DT32" i="1"/>
  <c r="DT26" i="1"/>
  <c r="DU25" i="1"/>
  <c r="DU26" i="1" l="1"/>
  <c r="DV25" i="1"/>
  <c r="DT33" i="1"/>
  <c r="DU32" i="1"/>
  <c r="DU33" i="1" l="1"/>
  <c r="DV32" i="1"/>
  <c r="DW25" i="1"/>
  <c r="DV26" i="1"/>
  <c r="DW26" i="1" l="1"/>
  <c r="DX25" i="1"/>
  <c r="DV33" i="1"/>
  <c r="DW32" i="1"/>
  <c r="DW33" i="1" l="1"/>
  <c r="DX32" i="1"/>
  <c r="DX26" i="1"/>
  <c r="DY25" i="1"/>
  <c r="DX33" i="1" l="1"/>
  <c r="DY32" i="1"/>
  <c r="DY26" i="1"/>
  <c r="DZ25" i="1"/>
  <c r="EA25" i="1" l="1"/>
  <c r="DZ26" i="1"/>
  <c r="DY33" i="1"/>
  <c r="DZ32" i="1"/>
  <c r="DZ33" i="1" l="1"/>
  <c r="EA32" i="1"/>
  <c r="EA26" i="1"/>
  <c r="EB25" i="1"/>
  <c r="EB26" i="1" l="1"/>
  <c r="EC25" i="1"/>
  <c r="EA33" i="1"/>
  <c r="EB32" i="1"/>
  <c r="EC26" i="1" l="1"/>
  <c r="ED25" i="1"/>
  <c r="EB33" i="1"/>
  <c r="EC32" i="1"/>
  <c r="ED26" i="1" l="1"/>
  <c r="EE25" i="1"/>
  <c r="EC33" i="1"/>
  <c r="ED32" i="1"/>
  <c r="ED33" i="1" l="1"/>
  <c r="EE32" i="1"/>
  <c r="EE26" i="1"/>
  <c r="EF25" i="1"/>
  <c r="EE33" i="1" l="1"/>
  <c r="EF32" i="1"/>
  <c r="EF26" i="1"/>
  <c r="EG25" i="1"/>
  <c r="EF33" i="1" l="1"/>
  <c r="EG32" i="1"/>
  <c r="EG26" i="1"/>
  <c r="EH25" i="1"/>
  <c r="EH26" i="1" l="1"/>
  <c r="EI25" i="1"/>
  <c r="EG33" i="1"/>
  <c r="EH32" i="1"/>
  <c r="EH33" i="1" l="1"/>
  <c r="EI32" i="1"/>
  <c r="EI26" i="1"/>
  <c r="EJ25" i="1"/>
  <c r="EJ26" i="1" l="1"/>
  <c r="EK25" i="1"/>
  <c r="EI33" i="1"/>
  <c r="EJ32" i="1"/>
  <c r="EK26" i="1" l="1"/>
  <c r="EL25" i="1"/>
  <c r="EJ33" i="1"/>
  <c r="EK32" i="1"/>
  <c r="EK33" i="1" l="1"/>
  <c r="EL32" i="1"/>
  <c r="EM25" i="1"/>
  <c r="EL26" i="1"/>
  <c r="EM26" i="1" l="1"/>
  <c r="EN25" i="1"/>
  <c r="EL33" i="1"/>
  <c r="EM32" i="1"/>
  <c r="EM33" i="1" l="1"/>
  <c r="EN32" i="1"/>
  <c r="EN26" i="1"/>
  <c r="EO25" i="1"/>
  <c r="EN33" i="1" l="1"/>
  <c r="EO32" i="1"/>
  <c r="EO26" i="1"/>
  <c r="EP25" i="1"/>
  <c r="EQ25" i="1" l="1"/>
  <c r="EP26" i="1"/>
  <c r="EO33" i="1"/>
  <c r="EP32" i="1"/>
  <c r="EP33" i="1" l="1"/>
  <c r="EQ32" i="1"/>
  <c r="EQ26" i="1"/>
  <c r="ER25" i="1"/>
  <c r="ER26" i="1" l="1"/>
  <c r="ES25" i="1"/>
  <c r="EQ33" i="1"/>
  <c r="ER32" i="1"/>
  <c r="ER33" i="1" l="1"/>
  <c r="ES32" i="1"/>
  <c r="ES26" i="1"/>
  <c r="ET25" i="1"/>
  <c r="ET26" i="1" l="1"/>
  <c r="EU25" i="1"/>
  <c r="ES33" i="1"/>
  <c r="ET32" i="1"/>
  <c r="ET33" i="1" l="1"/>
  <c r="EU32" i="1"/>
  <c r="EU26" i="1"/>
  <c r="EV25" i="1"/>
  <c r="EV26" i="1" l="1"/>
  <c r="EW25" i="1"/>
  <c r="EU33" i="1"/>
  <c r="EV32" i="1"/>
  <c r="EV33" i="1" l="1"/>
  <c r="EW32" i="1"/>
  <c r="EW26" i="1"/>
  <c r="EX25" i="1"/>
  <c r="EX26" i="1" l="1"/>
  <c r="EY25" i="1"/>
  <c r="EW33" i="1"/>
  <c r="EX32" i="1"/>
  <c r="EY26" i="1" l="1"/>
  <c r="EZ25" i="1"/>
  <c r="EX33" i="1"/>
  <c r="EY32" i="1"/>
  <c r="EY33" i="1" l="1"/>
  <c r="EZ32" i="1"/>
  <c r="EZ26" i="1"/>
  <c r="FA25" i="1"/>
  <c r="FA26" i="1" l="1"/>
  <c r="FB25" i="1"/>
  <c r="EZ33" i="1"/>
  <c r="FA32" i="1"/>
  <c r="FA33" i="1" l="1"/>
  <c r="FB32" i="1"/>
  <c r="FC25" i="1"/>
  <c r="FB26" i="1"/>
  <c r="FC26" i="1" l="1"/>
  <c r="FD25" i="1"/>
  <c r="FB33" i="1"/>
  <c r="FC32" i="1"/>
  <c r="FD26" i="1" l="1"/>
  <c r="FE25" i="1"/>
  <c r="FC33" i="1"/>
  <c r="FD32" i="1"/>
  <c r="FD33" i="1" l="1"/>
  <c r="FE32" i="1"/>
  <c r="FE26" i="1"/>
  <c r="FF25" i="1"/>
  <c r="FG25" i="1" l="1"/>
  <c r="FF26" i="1"/>
  <c r="FE33" i="1"/>
  <c r="FF32" i="1"/>
  <c r="FF33" i="1" l="1"/>
  <c r="FG32" i="1"/>
  <c r="FG26" i="1"/>
  <c r="FH25" i="1"/>
  <c r="FH26" i="1" l="1"/>
  <c r="FI25" i="1"/>
  <c r="FG33" i="1"/>
  <c r="FH32" i="1"/>
  <c r="FI26" i="1" l="1"/>
  <c r="FJ25" i="1"/>
  <c r="FH33" i="1"/>
  <c r="FI32" i="1"/>
  <c r="FI33" i="1" l="1"/>
  <c r="FJ32" i="1"/>
  <c r="FJ26" i="1"/>
  <c r="FK25" i="1"/>
  <c r="FJ33" i="1" l="1"/>
  <c r="FK32" i="1"/>
  <c r="FK26" i="1"/>
  <c r="FL25" i="1"/>
  <c r="FK33" i="1" l="1"/>
  <c r="FL32" i="1"/>
  <c r="FL26" i="1"/>
  <c r="FM25" i="1"/>
  <c r="FM26" i="1" l="1"/>
  <c r="FN25" i="1"/>
  <c r="FL33" i="1"/>
  <c r="FM32" i="1"/>
  <c r="FN26" i="1" l="1"/>
  <c r="FO25" i="1"/>
  <c r="FM33" i="1"/>
  <c r="FN32" i="1"/>
  <c r="FO26" i="1" l="1"/>
  <c r="FP25" i="1"/>
  <c r="FN33" i="1"/>
  <c r="FO32" i="1"/>
  <c r="FO33" i="1" l="1"/>
  <c r="FP32" i="1"/>
  <c r="FP26" i="1"/>
  <c r="FQ25" i="1"/>
  <c r="FQ26" i="1" l="1"/>
  <c r="FR25" i="1"/>
  <c r="FP33" i="1"/>
  <c r="FQ32" i="1"/>
  <c r="FQ33" i="1" l="1"/>
  <c r="FR32" i="1"/>
  <c r="FS25" i="1"/>
  <c r="FR26" i="1"/>
  <c r="FR33" i="1" l="1"/>
  <c r="FS32" i="1"/>
  <c r="FS26" i="1"/>
  <c r="FT25" i="1"/>
  <c r="FS33" i="1" l="1"/>
  <c r="FT32" i="1"/>
  <c r="FT26" i="1"/>
  <c r="FU25" i="1"/>
  <c r="FT33" i="1" l="1"/>
  <c r="FU32" i="1"/>
  <c r="FU26" i="1"/>
  <c r="FV25" i="1"/>
  <c r="FU33" i="1" l="1"/>
  <c r="FV32" i="1"/>
  <c r="FW25" i="1"/>
  <c r="FV26" i="1"/>
  <c r="FW26" i="1" l="1"/>
  <c r="FX25" i="1"/>
  <c r="FV33" i="1"/>
  <c r="FW32" i="1"/>
  <c r="FX26" i="1" l="1"/>
  <c r="FY25" i="1"/>
  <c r="FW33" i="1"/>
  <c r="FX32" i="1"/>
  <c r="FX33" i="1" l="1"/>
  <c r="FY32" i="1"/>
  <c r="FY26" i="1"/>
  <c r="FZ25" i="1"/>
  <c r="FZ26" i="1" l="1"/>
  <c r="GA25" i="1"/>
  <c r="GA26" i="1" s="1"/>
  <c r="FY33" i="1"/>
  <c r="FZ32" i="1"/>
  <c r="FZ33" i="1" l="1"/>
  <c r="GA32" i="1"/>
  <c r="GA33" i="1" s="1"/>
</calcChain>
</file>

<file path=xl/sharedStrings.xml><?xml version="1.0" encoding="utf-8"?>
<sst xmlns="http://schemas.openxmlformats.org/spreadsheetml/2006/main" count="223" uniqueCount="54">
  <si>
    <t>Alix</t>
  </si>
  <si>
    <t>Apports (/24h) :</t>
  </si>
  <si>
    <t>Glucides (/24h) :</t>
  </si>
  <si>
    <t>Durée du jeun :</t>
  </si>
  <si>
    <t>Identification</t>
  </si>
  <si>
    <t>Nutrition</t>
  </si>
  <si>
    <t>Phase 1</t>
  </si>
  <si>
    <t>Phase 2</t>
  </si>
  <si>
    <t>Phase 3</t>
  </si>
  <si>
    <t>Phase 4</t>
  </si>
  <si>
    <t>Phase 5</t>
  </si>
  <si>
    <t>Sujet</t>
  </si>
  <si>
    <t>Date</t>
  </si>
  <si>
    <t>Séance</t>
  </si>
  <si>
    <t>Apports (kcal)</t>
  </si>
  <si>
    <t>Glucides (g)</t>
  </si>
  <si>
    <t>Lipides (g)</t>
  </si>
  <si>
    <t>Protéines (g)</t>
  </si>
  <si>
    <t>Glucide (%)</t>
  </si>
  <si>
    <t>Lipide (%)</t>
  </si>
  <si>
    <t>Protéine (%)</t>
  </si>
  <si>
    <t>Jeûn (h)</t>
  </si>
  <si>
    <t>Paramètre</t>
  </si>
  <si>
    <t>Exercice</t>
  </si>
  <si>
    <t>Durée (min)</t>
  </si>
  <si>
    <t>Intensité</t>
  </si>
  <si>
    <t>Rythme</t>
  </si>
  <si>
    <t>Force Endurance Résistance (3x15min)</t>
  </si>
  <si>
    <t>Force</t>
  </si>
  <si>
    <t>DeadLift</t>
  </si>
  <si>
    <t>Très intense</t>
  </si>
  <si>
    <t>Récup longue</t>
  </si>
  <si>
    <t>Endurance</t>
  </si>
  <si>
    <t>Course à pied</t>
  </si>
  <si>
    <t>Tranquille</t>
  </si>
  <si>
    <t>Continu</t>
  </si>
  <si>
    <t>Résistance</t>
  </si>
  <si>
    <t>Sprints</t>
  </si>
  <si>
    <t>Intense</t>
  </si>
  <si>
    <t>Récup courte</t>
  </si>
  <si>
    <t>Contour</t>
  </si>
  <si>
    <t>temps</t>
  </si>
  <si>
    <t>valeur</t>
  </si>
  <si>
    <t>Etiquettes</t>
  </si>
  <si>
    <t>Position etiquette</t>
  </si>
  <si>
    <t>Parametre etiquette</t>
  </si>
  <si>
    <t>Histo</t>
  </si>
  <si>
    <t>Performance</t>
  </si>
  <si>
    <t>Josiane</t>
  </si>
  <si>
    <t>Hilde</t>
  </si>
  <si>
    <t>Gilbert</t>
  </si>
  <si>
    <t>Très haute intensité</t>
  </si>
  <si>
    <t>Pas de récup</t>
  </si>
  <si>
    <t>En continu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</si>
</sst>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Oxygen"/>
      <family val="3"/>
    </font>
    <font>
      <b/>
      <sz val="32"/>
      <color rgb="FF233746"/>
      <name val="Oxygen"/>
      <family val="3"/>
    </font>
    <font>
      <b/>
      <sz val="24"/>
      <color rgb="FF52BAB0"/>
      <name val="Oxygen"/>
      <family val="3"/>
    </font>
    <font>
      <b/>
      <sz val="12"/>
      <color rgb="FF233746"/>
      <name val="Oxygen"/>
      <family val="3"/>
    </font>
    <font>
      <sz val="9"/>
      <color theme="1"/>
      <name val="Oxygen"/>
      <family val="3"/>
    </font>
    <font>
      <b/>
      <sz val="11"/>
      <color theme="1"/>
      <name val="Oxygen"/>
      <family val="3"/>
    </font>
    <font>
      <sz val="10"/>
      <color theme="1"/>
      <name val="Oxygen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right" vertical="center"/>
    </xf>
    <xf numFmtId="0" fontId="6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right" vertical="center"/>
    </xf>
    <xf numFmtId="0" fontId="1" fillId="2" borderId="19" xfId="0" applyFont="1" applyFill="1" applyBorder="1" applyAlignment="1">
      <alignment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vertical="center"/>
    </xf>
    <xf numFmtId="0" fontId="1" fillId="2" borderId="24" xfId="0" applyFont="1" applyFill="1" applyBorder="1" applyAlignment="1">
      <alignment vertical="center"/>
    </xf>
    <xf numFmtId="0" fontId="7" fillId="2" borderId="11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left" vertical="center"/>
    </xf>
    <xf numFmtId="0" fontId="7" fillId="2" borderId="15" xfId="0" applyFont="1" applyFill="1" applyBorder="1" applyAlignment="1">
      <alignment horizontal="left" vertical="center"/>
    </xf>
    <xf numFmtId="0" fontId="7" fillId="2" borderId="16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7" fillId="2" borderId="18" xfId="0" applyFont="1" applyFill="1" applyBorder="1" applyAlignment="1">
      <alignment horizontal="left" vertical="center"/>
    </xf>
    <xf numFmtId="0" fontId="7" fillId="2" borderId="5" xfId="0" applyFont="1" applyFill="1" applyBorder="1" applyAlignment="1">
      <alignment horizontal="left" vertical="center"/>
    </xf>
    <xf numFmtId="0" fontId="7" fillId="2" borderId="6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left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 wrapText="1"/>
    </xf>
    <xf numFmtId="16" fontId="1" fillId="0" borderId="25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540324987789214"/>
          <c:y val="5.2216947455586152E-2"/>
          <c:w val="0.64212619168219398"/>
          <c:h val="0.7365562078224912"/>
        </c:manualLayout>
      </c:layout>
      <c:pieChart>
        <c:varyColors val="1"/>
        <c:ser>
          <c:idx val="0"/>
          <c:order val="0"/>
          <c:spPr>
            <a:ln w="635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rgbClr val="4BB89A"/>
              </a:solidFill>
              <a:ln w="635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8AA-4D26-A42B-EAB8AF51BAA0}"/>
              </c:ext>
            </c:extLst>
          </c:dPt>
          <c:dPt>
            <c:idx val="1"/>
            <c:bubble3D val="0"/>
            <c:spPr>
              <a:solidFill>
                <a:srgbClr val="E4B101"/>
              </a:solidFill>
              <a:ln w="635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8AA-4D26-A42B-EAB8AF51BAA0}"/>
              </c:ext>
            </c:extLst>
          </c:dPt>
          <c:dPt>
            <c:idx val="2"/>
            <c:bubble3D val="0"/>
            <c:spPr>
              <a:solidFill>
                <a:srgbClr val="BC5F54"/>
              </a:solidFill>
              <a:ln w="635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8AA-4D26-A42B-EAB8AF51BAA0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0" tIns="0" rIns="0" bIns="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Oxygen" panose="02000503000000090004" pitchFamily="50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Lit>
              <c:ptCount val="3"/>
              <c:pt idx="0">
                <c:v>Glucides</c:v>
              </c:pt>
              <c:pt idx="1">
                <c:v>Lipides</c:v>
              </c:pt>
              <c:pt idx="2">
                <c:v>Protéines</c:v>
              </c:pt>
            </c:strLit>
          </c:cat>
          <c:val>
            <c:numRef>
              <c:f>BigData!$H$20:$J$20</c:f>
              <c:numCache>
                <c:formatCode>General</c:formatCode>
                <c:ptCount val="3"/>
                <c:pt idx="0">
                  <c:v>0.35</c:v>
                </c:pt>
                <c:pt idx="1">
                  <c:v>0.39</c:v>
                </c:pt>
                <c:pt idx="2">
                  <c:v>0.26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8AA-4D26-A42B-EAB8AF51BA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3546464299281821E-2"/>
          <c:y val="0.79198167744495795"/>
          <c:w val="0.94572758190271156"/>
          <c:h val="0.199783029200275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Oxygen" panose="02000503000000090004" pitchFamily="50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Oxygen" panose="02000503000000090004" pitchFamily="50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540324987789214"/>
          <c:y val="5.2216947455586152E-2"/>
          <c:w val="0.64212619168219398"/>
          <c:h val="0.7365562078224912"/>
        </c:manualLayout>
      </c:layout>
      <c:pieChart>
        <c:varyColors val="1"/>
        <c:ser>
          <c:idx val="0"/>
          <c:order val="0"/>
          <c:spPr>
            <a:ln w="635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rgbClr val="4BB89A"/>
              </a:solidFill>
              <a:ln w="635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02CB-4DC9-8E5B-F77674743336}"/>
              </c:ext>
            </c:extLst>
          </c:dPt>
          <c:dPt>
            <c:idx val="1"/>
            <c:bubble3D val="0"/>
            <c:spPr>
              <a:solidFill>
                <a:srgbClr val="E4B101"/>
              </a:solidFill>
              <a:ln w="635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02CB-4DC9-8E5B-F77674743336}"/>
              </c:ext>
            </c:extLst>
          </c:dPt>
          <c:dPt>
            <c:idx val="2"/>
            <c:bubble3D val="0"/>
            <c:spPr>
              <a:solidFill>
                <a:srgbClr val="BC5F54"/>
              </a:solidFill>
              <a:ln w="635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02CB-4DC9-8E5B-F77674743336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Lit>
              <c:ptCount val="3"/>
              <c:pt idx="0">
                <c:v>Glucides</c:v>
              </c:pt>
              <c:pt idx="1">
                <c:v>Lipides</c:v>
              </c:pt>
              <c:pt idx="2">
                <c:v>Protéines</c:v>
              </c:pt>
            </c:strLit>
          </c:cat>
          <c:val>
            <c:numRef>
              <c:f>BigData!$H$27:$J$27</c:f>
              <c:numCache>
                <c:formatCode>General</c:formatCode>
                <c:ptCount val="3"/>
                <c:pt idx="0">
                  <c:v>0.35</c:v>
                </c:pt>
                <c:pt idx="1">
                  <c:v>0.39</c:v>
                </c:pt>
                <c:pt idx="2">
                  <c:v>0.26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2CB-4DC9-8E5B-F7767474333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3546464299281821E-2"/>
          <c:y val="0.79198167744495795"/>
          <c:w val="0.94572758190271156"/>
          <c:h val="0.199783029200275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Oxygen" panose="02000503000000090004" pitchFamily="50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Oxygen" panose="02000503000000090004" pitchFamily="50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058021541950114"/>
          <c:y val="6.2058119806847348E-2"/>
          <c:w val="0.80268735827664417"/>
          <c:h val="0.77535172053769519"/>
        </c:manualLayout>
      </c:layout>
      <c:barChart>
        <c:barDir val="col"/>
        <c:grouping val="clustered"/>
        <c:varyColors val="0"/>
        <c:ser>
          <c:idx val="1"/>
          <c:order val="1"/>
          <c:invertIfNegative val="0"/>
          <c:cat>
            <c:numRef>
              <c:f>BigData!$C$25:$AU$25</c:f>
              <c:numCache>
                <c:formatCode>General</c:formatCode>
                <c:ptCount val="4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</c:numCache>
            </c:numRef>
          </c:cat>
          <c:val>
            <c:numRef>
              <c:f>BigData!$C$26:$AU$26</c:f>
              <c:numCache>
                <c:formatCode>General</c:formatCode>
                <c:ptCount val="45"/>
                <c:pt idx="0">
                  <c:v>76</c:v>
                </c:pt>
                <c:pt idx="1">
                  <c:v>76</c:v>
                </c:pt>
                <c:pt idx="2">
                  <c:v>76</c:v>
                </c:pt>
                <c:pt idx="3">
                  <c:v>76</c:v>
                </c:pt>
                <c:pt idx="4">
                  <c:v>76</c:v>
                </c:pt>
                <c:pt idx="5">
                  <c:v>76</c:v>
                </c:pt>
                <c:pt idx="6">
                  <c:v>76</c:v>
                </c:pt>
                <c:pt idx="7">
                  <c:v>76</c:v>
                </c:pt>
                <c:pt idx="8">
                  <c:v>76</c:v>
                </c:pt>
                <c:pt idx="9">
                  <c:v>76</c:v>
                </c:pt>
                <c:pt idx="10">
                  <c:v>76</c:v>
                </c:pt>
                <c:pt idx="11">
                  <c:v>76</c:v>
                </c:pt>
                <c:pt idx="12">
                  <c:v>76</c:v>
                </c:pt>
                <c:pt idx="13">
                  <c:v>76</c:v>
                </c:pt>
                <c:pt idx="14">
                  <c:v>76</c:v>
                </c:pt>
                <c:pt idx="15">
                  <c:v>34</c:v>
                </c:pt>
                <c:pt idx="16">
                  <c:v>34</c:v>
                </c:pt>
                <c:pt idx="17">
                  <c:v>34</c:v>
                </c:pt>
                <c:pt idx="18">
                  <c:v>34</c:v>
                </c:pt>
                <c:pt idx="19">
                  <c:v>34</c:v>
                </c:pt>
                <c:pt idx="20">
                  <c:v>34</c:v>
                </c:pt>
                <c:pt idx="21">
                  <c:v>34</c:v>
                </c:pt>
                <c:pt idx="22">
                  <c:v>34</c:v>
                </c:pt>
                <c:pt idx="23">
                  <c:v>34</c:v>
                </c:pt>
                <c:pt idx="24">
                  <c:v>34</c:v>
                </c:pt>
                <c:pt idx="25">
                  <c:v>34</c:v>
                </c:pt>
                <c:pt idx="26">
                  <c:v>34</c:v>
                </c:pt>
                <c:pt idx="27">
                  <c:v>34</c:v>
                </c:pt>
                <c:pt idx="28">
                  <c:v>34</c:v>
                </c:pt>
                <c:pt idx="29">
                  <c:v>34</c:v>
                </c:pt>
                <c:pt idx="30">
                  <c:v>41</c:v>
                </c:pt>
                <c:pt idx="31">
                  <c:v>41</c:v>
                </c:pt>
                <c:pt idx="32">
                  <c:v>41</c:v>
                </c:pt>
                <c:pt idx="33">
                  <c:v>41</c:v>
                </c:pt>
                <c:pt idx="34">
                  <c:v>41</c:v>
                </c:pt>
                <c:pt idx="35">
                  <c:v>41</c:v>
                </c:pt>
                <c:pt idx="36">
                  <c:v>41</c:v>
                </c:pt>
                <c:pt idx="37">
                  <c:v>41</c:v>
                </c:pt>
                <c:pt idx="38">
                  <c:v>41</c:v>
                </c:pt>
                <c:pt idx="39">
                  <c:v>41</c:v>
                </c:pt>
                <c:pt idx="40">
                  <c:v>41</c:v>
                </c:pt>
                <c:pt idx="41">
                  <c:v>41</c:v>
                </c:pt>
                <c:pt idx="42">
                  <c:v>41</c:v>
                </c:pt>
                <c:pt idx="43">
                  <c:v>41</c:v>
                </c:pt>
                <c:pt idx="44">
                  <c:v>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F8-49B0-A4DB-12A7EF3813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776263024"/>
        <c:axId val="1923788256"/>
      </c:barChart>
      <c:scatterChart>
        <c:scatterStyle val="lineMarker"/>
        <c:varyColors val="0"/>
        <c:ser>
          <c:idx val="0"/>
          <c:order val="0"/>
          <c:spPr>
            <a:ln w="3175">
              <a:solidFill>
                <a:schemeClr val="bg1"/>
              </a:solidFill>
            </a:ln>
          </c:spPr>
          <c:marker>
            <c:symbol val="none"/>
          </c:marker>
          <c:xVal>
            <c:numRef>
              <c:f>BigData!$C$21:$S$21</c:f>
              <c:numCache>
                <c:formatCode>General</c:formatCode>
                <c:ptCount val="17"/>
                <c:pt idx="0">
                  <c:v>0.5</c:v>
                </c:pt>
                <c:pt idx="1">
                  <c:v>0.5</c:v>
                </c:pt>
                <c:pt idx="2">
                  <c:v>15.5</c:v>
                </c:pt>
                <c:pt idx="3">
                  <c:v>15.5</c:v>
                </c:pt>
                <c:pt idx="4">
                  <c:v>15.5</c:v>
                </c:pt>
                <c:pt idx="5">
                  <c:v>30.5</c:v>
                </c:pt>
                <c:pt idx="6">
                  <c:v>30.5</c:v>
                </c:pt>
                <c:pt idx="7">
                  <c:v>30.5</c:v>
                </c:pt>
                <c:pt idx="8">
                  <c:v>45.5</c:v>
                </c:pt>
                <c:pt idx="9">
                  <c:v>45.5</c:v>
                </c:pt>
                <c:pt idx="10">
                  <c:v>45.5</c:v>
                </c:pt>
                <c:pt idx="11">
                  <c:v>45.5</c:v>
                </c:pt>
                <c:pt idx="12">
                  <c:v>45.5</c:v>
                </c:pt>
                <c:pt idx="13">
                  <c:v>45.5</c:v>
                </c:pt>
                <c:pt idx="14">
                  <c:v>45.5</c:v>
                </c:pt>
                <c:pt idx="15">
                  <c:v>45.5</c:v>
                </c:pt>
              </c:numCache>
            </c:numRef>
          </c:xVal>
          <c:yVal>
            <c:numRef>
              <c:f>BigData!$C$22:$S$22</c:f>
              <c:numCache>
                <c:formatCode>General</c:formatCode>
                <c:ptCount val="17"/>
                <c:pt idx="0">
                  <c:v>0</c:v>
                </c:pt>
                <c:pt idx="1">
                  <c:v>76</c:v>
                </c:pt>
                <c:pt idx="2">
                  <c:v>76</c:v>
                </c:pt>
                <c:pt idx="3">
                  <c:v>0</c:v>
                </c:pt>
                <c:pt idx="4">
                  <c:v>34</c:v>
                </c:pt>
                <c:pt idx="5">
                  <c:v>34</c:v>
                </c:pt>
                <c:pt idx="6">
                  <c:v>0</c:v>
                </c:pt>
                <c:pt idx="7">
                  <c:v>41</c:v>
                </c:pt>
                <c:pt idx="8">
                  <c:v>41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AF8-49B0-A4DB-12A7EF381362}"/>
            </c:ext>
          </c:extLst>
        </c:ser>
        <c:ser>
          <c:idx val="2"/>
          <c:order val="2"/>
          <c:spPr>
            <a:ln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AD4F1C7-7614-4D31-BC0E-9B135C00E0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5AF8-49B0-A4DB-12A7EF38136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FFB05AF-43EC-4BC0-BF6A-BC594C3834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AF8-49B0-A4DB-12A7EF38136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612241E-9D49-4ADF-B531-E06553D1EC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5AF8-49B0-A4DB-12A7EF38136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ED33366-BA38-4F6A-A595-EDA56684DB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AF8-49B0-A4DB-12A7EF38136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2471022-5412-40CA-9562-15F372B3F2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5AF8-49B0-A4DB-12A7EF38136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b="1">
                    <a:solidFill>
                      <a:srgbClr val="233746"/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  <c15:showLeaderLines val="0"/>
              </c:ext>
            </c:extLst>
          </c:dLbls>
          <c:xVal>
            <c:numRef>
              <c:f>BigData!$J$23:$N$23</c:f>
              <c:numCache>
                <c:formatCode>General</c:formatCode>
                <c:ptCount val="5"/>
                <c:pt idx="0">
                  <c:v>7.5</c:v>
                </c:pt>
                <c:pt idx="1">
                  <c:v>22.5</c:v>
                </c:pt>
                <c:pt idx="2">
                  <c:v>37.5</c:v>
                </c:pt>
                <c:pt idx="3">
                  <c:v>45</c:v>
                </c:pt>
                <c:pt idx="4">
                  <c:v>45</c:v>
                </c:pt>
              </c:numCache>
            </c:numRef>
          </c:xVal>
          <c:yVal>
            <c:numRef>
              <c:f>BigData!$J$24:$N$24</c:f>
              <c:numCache>
                <c:formatCode>General</c:formatCode>
                <c:ptCount val="5"/>
                <c:pt idx="0">
                  <c:v>76</c:v>
                </c:pt>
                <c:pt idx="1">
                  <c:v>34</c:v>
                </c:pt>
                <c:pt idx="2">
                  <c:v>41</c:v>
                </c:pt>
                <c:pt idx="3">
                  <c:v>-50</c:v>
                </c:pt>
                <c:pt idx="4">
                  <c:v>-50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BigData!$C$24:$G$24</c15:f>
                <c15:dlblRangeCache>
                  <c:ptCount val="5"/>
                  <c:pt idx="0">
                    <c:v>76</c:v>
                  </c:pt>
                  <c:pt idx="1">
                    <c:v>34</c:v>
                  </c:pt>
                  <c:pt idx="2">
                    <c:v>41</c:v>
                  </c:pt>
                  <c:pt idx="3">
                    <c:v>-50</c:v>
                  </c:pt>
                  <c:pt idx="4">
                    <c:v>-50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7-5AF8-49B0-A4DB-12A7EF381362}"/>
            </c:ext>
          </c:extLst>
        </c:ser>
        <c:ser>
          <c:idx val="3"/>
          <c:order val="3"/>
          <c:spPr>
            <a:ln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1D06D195-00C7-4D7A-BC7B-B3ABAA1F58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5AF8-49B0-A4DB-12A7EF38136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3DF56CE-A9C3-430F-9C21-D55E91E621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5AF8-49B0-A4DB-12A7EF38136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1B80EAB-9A44-4FC6-AAC5-83B07A5540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5AF8-49B0-A4DB-12A7EF38136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774B68A-3215-4C04-B58C-26F838DC8CE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5AF8-49B0-A4DB-12A7EF38136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89CFE77-E5A0-42E1-91C0-AA62E4298D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5AF8-49B0-A4DB-12A7EF38136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b="0">
                    <a:solidFill>
                      <a:srgbClr val="233746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  <c15:showLeaderLines val="0"/>
              </c:ext>
            </c:extLst>
          </c:dLbls>
          <c:xVal>
            <c:numRef>
              <c:f>BigData!$J$23:$N$23</c:f>
              <c:numCache>
                <c:formatCode>General</c:formatCode>
                <c:ptCount val="5"/>
                <c:pt idx="0">
                  <c:v>7.5</c:v>
                </c:pt>
                <c:pt idx="1">
                  <c:v>22.5</c:v>
                </c:pt>
                <c:pt idx="2">
                  <c:v>37.5</c:v>
                </c:pt>
                <c:pt idx="3">
                  <c:v>45</c:v>
                </c:pt>
                <c:pt idx="4">
                  <c:v>45</c:v>
                </c:pt>
              </c:numCache>
            </c:numRef>
          </c:xVal>
          <c:yVal>
            <c:numRef>
              <c:f>BigData!$J$24:$N$24</c:f>
              <c:numCache>
                <c:formatCode>General</c:formatCode>
                <c:ptCount val="5"/>
                <c:pt idx="0">
                  <c:v>76</c:v>
                </c:pt>
                <c:pt idx="1">
                  <c:v>34</c:v>
                </c:pt>
                <c:pt idx="2">
                  <c:v>41</c:v>
                </c:pt>
                <c:pt idx="3">
                  <c:v>-50</c:v>
                </c:pt>
                <c:pt idx="4">
                  <c:v>-50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BigData!$Q$24:$U$24</c15:f>
                <c15:dlblRangeCache>
                  <c:ptCount val="5"/>
                  <c:pt idx="0">
                    <c:v>Force</c:v>
                  </c:pt>
                  <c:pt idx="1">
                    <c:v>Endur'</c:v>
                  </c:pt>
                  <c:pt idx="2">
                    <c:v>Résist'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D-5AF8-49B0-A4DB-12A7EF3813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76263024"/>
        <c:axId val="1923788256"/>
      </c:scatterChart>
      <c:catAx>
        <c:axId val="17762630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900" b="0">
                    <a:solidFill>
                      <a:srgbClr val="595959"/>
                    </a:solidFill>
                  </a:defRPr>
                </a:pPr>
                <a:r>
                  <a:rPr lang="fr-FR" sz="900" b="0">
                    <a:solidFill>
                      <a:srgbClr val="595959"/>
                    </a:solidFill>
                  </a:rPr>
                  <a:t>Durée</a:t>
                </a:r>
                <a:r>
                  <a:rPr lang="fr-FR" sz="900" b="0" baseline="0">
                    <a:solidFill>
                      <a:srgbClr val="595959"/>
                    </a:solidFill>
                  </a:rPr>
                  <a:t> de la séance (min)</a:t>
                </a:r>
                <a:endParaRPr lang="fr-FR" sz="900" b="0">
                  <a:solidFill>
                    <a:srgbClr val="595959"/>
                  </a:solidFill>
                </a:endParaRPr>
              </a:p>
            </c:rich>
          </c:tx>
          <c:overlay val="0"/>
        </c:title>
        <c:numFmt formatCode="#,##0" sourceLinked="0"/>
        <c:majorTickMark val="none"/>
        <c:minorTickMark val="none"/>
        <c:tickLblPos val="low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Oxygen" panose="02000503000000090004" pitchFamily="50" charset="0"/>
                <a:ea typeface="+mn-ea"/>
                <a:cs typeface="+mn-cs"/>
              </a:defRPr>
            </a:pPr>
            <a:endParaRPr lang="fr-FR"/>
          </a:p>
        </c:txPr>
        <c:crossAx val="1923788256"/>
        <c:crosses val="autoZero"/>
        <c:auto val="1"/>
        <c:lblAlgn val="ctr"/>
        <c:lblOffset val="0"/>
        <c:tickLblSkip val="10"/>
        <c:tickMarkSkip val="5"/>
        <c:noMultiLvlLbl val="0"/>
      </c:catAx>
      <c:valAx>
        <c:axId val="1923788256"/>
        <c:scaling>
          <c:orientation val="minMax"/>
          <c:max val="1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Oxygen" panose="02000503000000090004" pitchFamily="50" charset="0"/>
                    <a:ea typeface="+mn-ea"/>
                    <a:cs typeface="+mn-cs"/>
                  </a:defRPr>
                </a:pPr>
                <a:r>
                  <a:rPr lang="fr-FR" sz="900"/>
                  <a:t>Performace</a:t>
                </a:r>
              </a:p>
            </c:rich>
          </c:tx>
          <c:layout>
            <c:manualLayout>
              <c:xMode val="edge"/>
              <c:yMode val="edge"/>
              <c:x val="3.5839002267573699E-3"/>
              <c:y val="0.224175838517422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Oxygen" panose="02000503000000090004" pitchFamily="50" charset="0"/>
                <a:ea typeface="+mn-ea"/>
                <a:cs typeface="+mn-cs"/>
              </a:defRPr>
            </a:pPr>
            <a:endParaRPr lang="fr-FR"/>
          </a:p>
        </c:txPr>
        <c:crossAx val="1776263024"/>
        <c:crosses val="autoZero"/>
        <c:crossBetween val="midCat"/>
        <c:majorUnit val="25"/>
      </c:valAx>
      <c:spPr>
        <a:noFill/>
        <a:ln>
          <a:solidFill>
            <a:sysClr val="windowText" lastClr="000000"/>
          </a:solidFill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Oxygen" panose="02000503000000090004" pitchFamily="50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058021541950114"/>
          <c:y val="6.2058119806847348E-2"/>
          <c:w val="0.80268735827664417"/>
          <c:h val="0.77535172053769519"/>
        </c:manualLayout>
      </c:layout>
      <c:barChart>
        <c:barDir val="col"/>
        <c:grouping val="clustered"/>
        <c:varyColors val="0"/>
        <c:ser>
          <c:idx val="1"/>
          <c:order val="1"/>
          <c:invertIfNegative val="0"/>
          <c:cat>
            <c:numRef>
              <c:f>BigData!$C$32:$AU$32</c:f>
              <c:numCache>
                <c:formatCode>General</c:formatCode>
                <c:ptCount val="4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</c:numCache>
            </c:numRef>
          </c:cat>
          <c:val>
            <c:numRef>
              <c:f>BigData!$C$33:$AU$33</c:f>
              <c:numCache>
                <c:formatCode>General</c:formatCode>
                <c:ptCount val="45"/>
                <c:pt idx="0">
                  <c:v>76</c:v>
                </c:pt>
                <c:pt idx="1">
                  <c:v>76</c:v>
                </c:pt>
                <c:pt idx="2">
                  <c:v>76</c:v>
                </c:pt>
                <c:pt idx="3">
                  <c:v>76</c:v>
                </c:pt>
                <c:pt idx="4">
                  <c:v>76</c:v>
                </c:pt>
                <c:pt idx="5">
                  <c:v>76</c:v>
                </c:pt>
                <c:pt idx="6">
                  <c:v>76</c:v>
                </c:pt>
                <c:pt idx="7">
                  <c:v>76</c:v>
                </c:pt>
                <c:pt idx="8">
                  <c:v>76</c:v>
                </c:pt>
                <c:pt idx="9">
                  <c:v>76</c:v>
                </c:pt>
                <c:pt idx="10">
                  <c:v>76</c:v>
                </c:pt>
                <c:pt idx="11">
                  <c:v>76</c:v>
                </c:pt>
                <c:pt idx="12">
                  <c:v>76</c:v>
                </c:pt>
                <c:pt idx="13">
                  <c:v>76</c:v>
                </c:pt>
                <c:pt idx="14">
                  <c:v>76</c:v>
                </c:pt>
                <c:pt idx="15">
                  <c:v>34</c:v>
                </c:pt>
                <c:pt idx="16">
                  <c:v>34</c:v>
                </c:pt>
                <c:pt idx="17">
                  <c:v>34</c:v>
                </c:pt>
                <c:pt idx="18">
                  <c:v>34</c:v>
                </c:pt>
                <c:pt idx="19">
                  <c:v>34</c:v>
                </c:pt>
                <c:pt idx="20">
                  <c:v>34</c:v>
                </c:pt>
                <c:pt idx="21">
                  <c:v>34</c:v>
                </c:pt>
                <c:pt idx="22">
                  <c:v>34</c:v>
                </c:pt>
                <c:pt idx="23">
                  <c:v>34</c:v>
                </c:pt>
                <c:pt idx="24">
                  <c:v>34</c:v>
                </c:pt>
                <c:pt idx="25">
                  <c:v>34</c:v>
                </c:pt>
                <c:pt idx="26">
                  <c:v>34</c:v>
                </c:pt>
                <c:pt idx="27">
                  <c:v>34</c:v>
                </c:pt>
                <c:pt idx="28">
                  <c:v>34</c:v>
                </c:pt>
                <c:pt idx="29">
                  <c:v>34</c:v>
                </c:pt>
                <c:pt idx="30">
                  <c:v>41</c:v>
                </c:pt>
                <c:pt idx="31">
                  <c:v>41</c:v>
                </c:pt>
                <c:pt idx="32">
                  <c:v>41</c:v>
                </c:pt>
                <c:pt idx="33">
                  <c:v>41</c:v>
                </c:pt>
                <c:pt idx="34">
                  <c:v>41</c:v>
                </c:pt>
                <c:pt idx="35">
                  <c:v>41</c:v>
                </c:pt>
                <c:pt idx="36">
                  <c:v>41</c:v>
                </c:pt>
                <c:pt idx="37">
                  <c:v>41</c:v>
                </c:pt>
                <c:pt idx="38">
                  <c:v>41</c:v>
                </c:pt>
                <c:pt idx="39">
                  <c:v>41</c:v>
                </c:pt>
                <c:pt idx="40">
                  <c:v>41</c:v>
                </c:pt>
                <c:pt idx="41">
                  <c:v>41</c:v>
                </c:pt>
                <c:pt idx="42">
                  <c:v>41</c:v>
                </c:pt>
                <c:pt idx="43">
                  <c:v>41</c:v>
                </c:pt>
                <c:pt idx="44">
                  <c:v>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92-43FE-8501-C7DCCCC5A6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776263024"/>
        <c:axId val="1923788256"/>
      </c:barChart>
      <c:scatterChart>
        <c:scatterStyle val="lineMarker"/>
        <c:varyColors val="0"/>
        <c:ser>
          <c:idx val="0"/>
          <c:order val="0"/>
          <c:spPr>
            <a:ln w="3175">
              <a:solidFill>
                <a:schemeClr val="bg1"/>
              </a:solidFill>
            </a:ln>
          </c:spPr>
          <c:marker>
            <c:symbol val="none"/>
          </c:marker>
          <c:xVal>
            <c:numRef>
              <c:f>BigData!$C$28:$S$28</c:f>
              <c:numCache>
                <c:formatCode>General</c:formatCode>
                <c:ptCount val="17"/>
                <c:pt idx="0">
                  <c:v>0.5</c:v>
                </c:pt>
                <c:pt idx="1">
                  <c:v>0.5</c:v>
                </c:pt>
                <c:pt idx="2">
                  <c:v>15.5</c:v>
                </c:pt>
                <c:pt idx="3">
                  <c:v>15.5</c:v>
                </c:pt>
                <c:pt idx="4">
                  <c:v>15.5</c:v>
                </c:pt>
                <c:pt idx="5">
                  <c:v>30.5</c:v>
                </c:pt>
                <c:pt idx="6">
                  <c:v>30.5</c:v>
                </c:pt>
                <c:pt idx="7">
                  <c:v>30.5</c:v>
                </c:pt>
                <c:pt idx="8">
                  <c:v>45.5</c:v>
                </c:pt>
                <c:pt idx="9">
                  <c:v>45.5</c:v>
                </c:pt>
                <c:pt idx="10">
                  <c:v>45.5</c:v>
                </c:pt>
                <c:pt idx="11">
                  <c:v>45.5</c:v>
                </c:pt>
                <c:pt idx="12">
                  <c:v>45.5</c:v>
                </c:pt>
                <c:pt idx="13">
                  <c:v>45.5</c:v>
                </c:pt>
                <c:pt idx="14">
                  <c:v>45.5</c:v>
                </c:pt>
                <c:pt idx="15">
                  <c:v>45.5</c:v>
                </c:pt>
              </c:numCache>
            </c:numRef>
          </c:xVal>
          <c:yVal>
            <c:numRef>
              <c:f>BigData!$C$29:$S$29</c:f>
              <c:numCache>
                <c:formatCode>General</c:formatCode>
                <c:ptCount val="17"/>
                <c:pt idx="0">
                  <c:v>0</c:v>
                </c:pt>
                <c:pt idx="1">
                  <c:v>76</c:v>
                </c:pt>
                <c:pt idx="2">
                  <c:v>76</c:v>
                </c:pt>
                <c:pt idx="3">
                  <c:v>0</c:v>
                </c:pt>
                <c:pt idx="4">
                  <c:v>34</c:v>
                </c:pt>
                <c:pt idx="5">
                  <c:v>34</c:v>
                </c:pt>
                <c:pt idx="6">
                  <c:v>0</c:v>
                </c:pt>
                <c:pt idx="7">
                  <c:v>41</c:v>
                </c:pt>
                <c:pt idx="8">
                  <c:v>41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C92-43FE-8501-C7DCCCC5A6EC}"/>
            </c:ext>
          </c:extLst>
        </c:ser>
        <c:ser>
          <c:idx val="2"/>
          <c:order val="2"/>
          <c:spPr>
            <a:ln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12D5826-9E0A-416C-9E0F-A185EBE1CB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8C92-43FE-8501-C7DCCCC5A6E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EE954A5-BCA1-4ABA-8AA0-0F0B81C687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8C92-43FE-8501-C7DCCCC5A6E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631C657-7396-4030-B86E-240D7DBF6F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8C92-43FE-8501-C7DCCCC5A6E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75B46E3-63B0-414A-8AAF-A2781D5AAC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C92-43FE-8501-C7DCCCC5A6E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18A8390-2BDF-426F-BB07-27E4E28DC5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8C92-43FE-8501-C7DCCCC5A6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b="1">
                    <a:solidFill>
                      <a:srgbClr val="233746"/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  <c15:showLeaderLines val="1"/>
              </c:ext>
            </c:extLst>
          </c:dLbls>
          <c:xVal>
            <c:numRef>
              <c:f>BigData!$J$30:$N$30</c:f>
              <c:numCache>
                <c:formatCode>General</c:formatCode>
                <c:ptCount val="5"/>
                <c:pt idx="0">
                  <c:v>7.5</c:v>
                </c:pt>
                <c:pt idx="1">
                  <c:v>22.5</c:v>
                </c:pt>
                <c:pt idx="2">
                  <c:v>37.5</c:v>
                </c:pt>
                <c:pt idx="3">
                  <c:v>45</c:v>
                </c:pt>
                <c:pt idx="4">
                  <c:v>45</c:v>
                </c:pt>
              </c:numCache>
            </c:numRef>
          </c:xVal>
          <c:yVal>
            <c:numRef>
              <c:f>BigData!$J$31:$N$31</c:f>
              <c:numCache>
                <c:formatCode>General</c:formatCode>
                <c:ptCount val="5"/>
                <c:pt idx="0">
                  <c:v>76</c:v>
                </c:pt>
                <c:pt idx="1">
                  <c:v>34</c:v>
                </c:pt>
                <c:pt idx="2">
                  <c:v>41</c:v>
                </c:pt>
                <c:pt idx="3">
                  <c:v>-50</c:v>
                </c:pt>
                <c:pt idx="4">
                  <c:v>-50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BigData!$C$31:$G$31</c15:f>
                <c15:dlblRangeCache>
                  <c:ptCount val="5"/>
                  <c:pt idx="0">
                    <c:v>76</c:v>
                  </c:pt>
                  <c:pt idx="1">
                    <c:v>34</c:v>
                  </c:pt>
                  <c:pt idx="2">
                    <c:v>41</c:v>
                  </c:pt>
                  <c:pt idx="3">
                    <c:v>-50</c:v>
                  </c:pt>
                  <c:pt idx="4">
                    <c:v>-50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7-8C92-43FE-8501-C7DCCCC5A6EC}"/>
            </c:ext>
          </c:extLst>
        </c:ser>
        <c:ser>
          <c:idx val="3"/>
          <c:order val="3"/>
          <c:spPr>
            <a:ln>
              <a:noFill/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6F980CF-0E29-4469-989A-4F8A036A22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8C92-43FE-8501-C7DCCCC5A6E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993A45B-9E02-4B53-81D2-3FCC1298F8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8C92-43FE-8501-C7DCCCC5A6E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21552FA-D1A3-4C2E-898F-E5BE52824D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8C92-43FE-8501-C7DCCCC5A6E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BB068C0-1AF2-4611-9C7B-116402C268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8C92-43FE-8501-C7DCCCC5A6E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53EB033-F6D6-4D06-BABA-90552A05D0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8C92-43FE-8501-C7DCCCC5A6E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>
                    <a:solidFill>
                      <a:srgbClr val="233746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  <c15:showLeaderLines val="1"/>
              </c:ext>
            </c:extLst>
          </c:dLbls>
          <c:xVal>
            <c:numRef>
              <c:f>BigData!$J$30:$N$30</c:f>
              <c:numCache>
                <c:formatCode>General</c:formatCode>
                <c:ptCount val="5"/>
                <c:pt idx="0">
                  <c:v>7.5</c:v>
                </c:pt>
                <c:pt idx="1">
                  <c:v>22.5</c:v>
                </c:pt>
                <c:pt idx="2">
                  <c:v>37.5</c:v>
                </c:pt>
                <c:pt idx="3">
                  <c:v>45</c:v>
                </c:pt>
                <c:pt idx="4">
                  <c:v>45</c:v>
                </c:pt>
              </c:numCache>
            </c:numRef>
          </c:xVal>
          <c:yVal>
            <c:numRef>
              <c:f>BigData!$J$31:$N$31</c:f>
              <c:numCache>
                <c:formatCode>General</c:formatCode>
                <c:ptCount val="5"/>
                <c:pt idx="0">
                  <c:v>76</c:v>
                </c:pt>
                <c:pt idx="1">
                  <c:v>34</c:v>
                </c:pt>
                <c:pt idx="2">
                  <c:v>41</c:v>
                </c:pt>
                <c:pt idx="3">
                  <c:v>-50</c:v>
                </c:pt>
                <c:pt idx="4">
                  <c:v>-50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BigData!$Q$31:$U$31</c15:f>
                <c15:dlblRangeCache>
                  <c:ptCount val="5"/>
                  <c:pt idx="0">
                    <c:v>Force</c:v>
                  </c:pt>
                  <c:pt idx="1">
                    <c:v>Endur'</c:v>
                  </c:pt>
                  <c:pt idx="2">
                    <c:v>Résist'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D-8C92-43FE-8501-C7DCCCC5A6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76263024"/>
        <c:axId val="1923788256"/>
      </c:scatterChart>
      <c:catAx>
        <c:axId val="17762630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900" b="0">
                    <a:solidFill>
                      <a:srgbClr val="595959"/>
                    </a:solidFill>
                  </a:defRPr>
                </a:pPr>
                <a:r>
                  <a:rPr lang="fr-FR" sz="900" b="0">
                    <a:solidFill>
                      <a:srgbClr val="595959"/>
                    </a:solidFill>
                  </a:rPr>
                  <a:t>Durée</a:t>
                </a:r>
                <a:r>
                  <a:rPr lang="fr-FR" sz="900" b="0" baseline="0">
                    <a:solidFill>
                      <a:srgbClr val="595959"/>
                    </a:solidFill>
                  </a:rPr>
                  <a:t> de la séance (min)</a:t>
                </a:r>
                <a:endParaRPr lang="fr-FR" sz="900" b="0">
                  <a:solidFill>
                    <a:srgbClr val="595959"/>
                  </a:solidFill>
                </a:endParaRPr>
              </a:p>
            </c:rich>
          </c:tx>
          <c:overlay val="0"/>
        </c:title>
        <c:numFmt formatCode="#,##0" sourceLinked="0"/>
        <c:majorTickMark val="none"/>
        <c:minorTickMark val="none"/>
        <c:tickLblPos val="low"/>
        <c:spPr>
          <a:noFill/>
          <a:ln w="9525" cap="flat" cmpd="sng" algn="ctr">
            <a:solidFill>
              <a:sysClr val="windowText" lastClr="00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Oxygen" panose="02000503000000090004" pitchFamily="50" charset="0"/>
                <a:ea typeface="+mn-ea"/>
                <a:cs typeface="+mn-cs"/>
              </a:defRPr>
            </a:pPr>
            <a:endParaRPr lang="fr-FR"/>
          </a:p>
        </c:txPr>
        <c:crossAx val="1923788256"/>
        <c:crosses val="autoZero"/>
        <c:auto val="1"/>
        <c:lblAlgn val="ctr"/>
        <c:lblOffset val="0"/>
        <c:tickLblSkip val="10"/>
        <c:tickMarkSkip val="5"/>
        <c:noMultiLvlLbl val="0"/>
      </c:catAx>
      <c:valAx>
        <c:axId val="1923788256"/>
        <c:scaling>
          <c:orientation val="minMax"/>
          <c:max val="1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Oxygen" panose="02000503000000090004" pitchFamily="50" charset="0"/>
                    <a:ea typeface="+mn-ea"/>
                    <a:cs typeface="+mn-cs"/>
                  </a:defRPr>
                </a:pPr>
                <a:r>
                  <a:rPr lang="fr-FR" sz="900"/>
                  <a:t>Performance</a:t>
                </a:r>
              </a:p>
            </c:rich>
          </c:tx>
          <c:layout>
            <c:manualLayout>
              <c:xMode val="edge"/>
              <c:yMode val="edge"/>
              <c:x val="3.5839002267573699E-3"/>
              <c:y val="0.2241758385174229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Oxygen" panose="02000503000000090004" pitchFamily="50" charset="0"/>
                <a:ea typeface="+mn-ea"/>
                <a:cs typeface="+mn-cs"/>
              </a:defRPr>
            </a:pPr>
            <a:endParaRPr lang="fr-FR"/>
          </a:p>
        </c:txPr>
        <c:crossAx val="1776263024"/>
        <c:crosses val="autoZero"/>
        <c:crossBetween val="midCat"/>
        <c:majorUnit val="25"/>
      </c:valAx>
      <c:spPr>
        <a:noFill/>
        <a:ln>
          <a:solidFill>
            <a:sysClr val="windowText" lastClr="000000"/>
          </a:solidFill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Oxygen" panose="02000503000000090004" pitchFamily="50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2</xdr:row>
          <xdr:rowOff>6350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7102BE8-E7CF-441B-A4F3-B6096EE86E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2</xdr:row>
          <xdr:rowOff>6350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1026" name="SpinButton3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3607C8E-0A14-462D-A385-8726A47B0E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0</xdr:colOff>
      <xdr:row>6</xdr:row>
      <xdr:rowOff>0</xdr:rowOff>
    </xdr:from>
    <xdr:to>
      <xdr:col>5</xdr:col>
      <xdr:colOff>884464</xdr:colOff>
      <xdr:row>12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786E1B6-2FC0-4779-9A7F-E0E99F80B40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6</xdr:row>
      <xdr:rowOff>0</xdr:rowOff>
    </xdr:from>
    <xdr:to>
      <xdr:col>12</xdr:col>
      <xdr:colOff>0</xdr:colOff>
      <xdr:row>12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EABB77C-D23F-4AAC-986D-D1061BDA55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</xdr:row>
      <xdr:rowOff>0</xdr:rowOff>
    </xdr:from>
    <xdr:to>
      <xdr:col>3</xdr:col>
      <xdr:colOff>880050</xdr:colOff>
      <xdr:row>12</xdr:row>
      <xdr:rowOff>12700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44AFB42-67C6-4107-BF46-1FC12F20C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3</xdr:row>
      <xdr:rowOff>0</xdr:rowOff>
    </xdr:from>
    <xdr:to>
      <xdr:col>9</xdr:col>
      <xdr:colOff>880050</xdr:colOff>
      <xdr:row>12</xdr:row>
      <xdr:rowOff>12700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6911F90F-B551-4520-B65E-F7A8E62F5A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6350</xdr:colOff>
          <xdr:row>0</xdr:row>
          <xdr:rowOff>0</xdr:rowOff>
        </xdr:from>
        <xdr:to>
          <xdr:col>11</xdr:col>
          <xdr:colOff>863600</xdr:colOff>
          <xdr:row>2</xdr:row>
          <xdr:rowOff>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BDC79CE9-C4B9-4C57-9561-62C01F6232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LSee%20-%20Company\Exp&#233;rimentation\Inovarion%20office\Template-exp%20(version%202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9-06"/>
      <sheetName val="18-06"/>
      <sheetName val="Template"/>
      <sheetName val="Tool-nutri"/>
      <sheetName val="BigData"/>
    </sheetNames>
    <definedNames>
      <definedName name="plagetemps" refersTo="#REF!"/>
      <definedName name="plagetemps2" refersTo="#REF!"/>
      <definedName name="plagevaleur" refersTo="#REF!"/>
      <definedName name="plagevaleur2" refersTo="#REF!"/>
    </definedNames>
    <sheetDataSet>
      <sheetData sheetId="0"/>
      <sheetData sheetId="1"/>
      <sheetData sheetId="2"/>
      <sheetData sheetId="3"/>
      <sheetData sheetId="4">
        <row r="20">
          <cell r="H20">
            <v>0.51</v>
          </cell>
          <cell r="I20">
            <v>0.37</v>
          </cell>
          <cell r="J20">
            <v>0.11</v>
          </cell>
        </row>
        <row r="21">
          <cell r="C21">
            <v>0.5</v>
          </cell>
          <cell r="D21">
            <v>0.5</v>
          </cell>
          <cell r="E21">
            <v>15.5</v>
          </cell>
          <cell r="F21">
            <v>15.5</v>
          </cell>
          <cell r="G21">
            <v>15.5</v>
          </cell>
          <cell r="H21">
            <v>30.5</v>
          </cell>
          <cell r="I21">
            <v>30.5</v>
          </cell>
          <cell r="J21">
            <v>30.5</v>
          </cell>
          <cell r="K21">
            <v>45.5</v>
          </cell>
          <cell r="L21">
            <v>45.5</v>
          </cell>
          <cell r="M21">
            <v>45.5</v>
          </cell>
          <cell r="N21">
            <v>45.5</v>
          </cell>
          <cell r="O21">
            <v>45.5</v>
          </cell>
          <cell r="P21">
            <v>45.5</v>
          </cell>
          <cell r="Q21">
            <v>45.5</v>
          </cell>
          <cell r="R21">
            <v>45.5</v>
          </cell>
        </row>
        <row r="22">
          <cell r="C22">
            <v>0</v>
          </cell>
          <cell r="D22">
            <v>41</v>
          </cell>
          <cell r="E22">
            <v>41</v>
          </cell>
          <cell r="F22">
            <v>0</v>
          </cell>
          <cell r="G22">
            <v>68</v>
          </cell>
          <cell r="H22">
            <v>68</v>
          </cell>
          <cell r="I22">
            <v>0</v>
          </cell>
          <cell r="J22">
            <v>51</v>
          </cell>
          <cell r="K22">
            <v>51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</row>
        <row r="23">
          <cell r="J23">
            <v>7.5</v>
          </cell>
          <cell r="K23">
            <v>22.5</v>
          </cell>
          <cell r="L23">
            <v>37.5</v>
          </cell>
          <cell r="M23">
            <v>45</v>
          </cell>
          <cell r="N23">
            <v>45</v>
          </cell>
        </row>
        <row r="24">
          <cell r="C24">
            <v>41</v>
          </cell>
          <cell r="D24">
            <v>68</v>
          </cell>
          <cell r="E24">
            <v>51</v>
          </cell>
          <cell r="F24">
            <v>-50</v>
          </cell>
          <cell r="G24">
            <v>-50</v>
          </cell>
          <cell r="J24">
            <v>41</v>
          </cell>
          <cell r="K24">
            <v>68</v>
          </cell>
          <cell r="L24">
            <v>51</v>
          </cell>
          <cell r="M24">
            <v>-50</v>
          </cell>
          <cell r="N24">
            <v>-50</v>
          </cell>
          <cell r="Q24" t="str">
            <v>Force</v>
          </cell>
          <cell r="R24" t="str">
            <v>Endur'</v>
          </cell>
          <cell r="S24" t="str">
            <v>Résist'</v>
          </cell>
          <cell r="T24" t="str">
            <v/>
          </cell>
          <cell r="U24" t="str">
            <v/>
          </cell>
        </row>
        <row r="26">
          <cell r="C26">
            <v>41</v>
          </cell>
          <cell r="D26">
            <v>41</v>
          </cell>
          <cell r="E26">
            <v>41</v>
          </cell>
          <cell r="F26">
            <v>41</v>
          </cell>
          <cell r="G26">
            <v>41</v>
          </cell>
          <cell r="H26">
            <v>41</v>
          </cell>
          <cell r="I26">
            <v>41</v>
          </cell>
          <cell r="J26">
            <v>41</v>
          </cell>
          <cell r="K26">
            <v>41</v>
          </cell>
          <cell r="L26">
            <v>41</v>
          </cell>
          <cell r="M26">
            <v>41</v>
          </cell>
          <cell r="N26">
            <v>41</v>
          </cell>
          <cell r="O26">
            <v>41</v>
          </cell>
          <cell r="P26">
            <v>41</v>
          </cell>
          <cell r="Q26">
            <v>41</v>
          </cell>
          <cell r="R26">
            <v>68</v>
          </cell>
          <cell r="S26">
            <v>68</v>
          </cell>
          <cell r="T26">
            <v>68</v>
          </cell>
          <cell r="U26">
            <v>68</v>
          </cell>
          <cell r="V26">
            <v>68</v>
          </cell>
          <cell r="W26">
            <v>68</v>
          </cell>
          <cell r="X26">
            <v>68</v>
          </cell>
          <cell r="Y26">
            <v>68</v>
          </cell>
          <cell r="Z26">
            <v>68</v>
          </cell>
          <cell r="AA26">
            <v>68</v>
          </cell>
          <cell r="AB26">
            <v>68</v>
          </cell>
          <cell r="AC26">
            <v>68</v>
          </cell>
          <cell r="AD26">
            <v>68</v>
          </cell>
          <cell r="AE26">
            <v>68</v>
          </cell>
          <cell r="AF26">
            <v>68</v>
          </cell>
          <cell r="AG26">
            <v>51</v>
          </cell>
          <cell r="AH26">
            <v>51</v>
          </cell>
          <cell r="AI26">
            <v>51</v>
          </cell>
          <cell r="AJ26">
            <v>51</v>
          </cell>
          <cell r="AK26">
            <v>51</v>
          </cell>
          <cell r="AL26">
            <v>51</v>
          </cell>
          <cell r="AM26">
            <v>51</v>
          </cell>
          <cell r="AN26">
            <v>51</v>
          </cell>
          <cell r="AO26">
            <v>51</v>
          </cell>
          <cell r="AP26">
            <v>51</v>
          </cell>
          <cell r="AQ26">
            <v>51</v>
          </cell>
          <cell r="AR26">
            <v>51</v>
          </cell>
          <cell r="AS26">
            <v>51</v>
          </cell>
          <cell r="AT26">
            <v>51</v>
          </cell>
          <cell r="AU26">
            <v>51</v>
          </cell>
        </row>
        <row r="27">
          <cell r="H27">
            <v>0.51</v>
          </cell>
          <cell r="I27">
            <v>0.37</v>
          </cell>
          <cell r="J27">
            <v>0.11</v>
          </cell>
        </row>
        <row r="28">
          <cell r="C28">
            <v>0.5</v>
          </cell>
          <cell r="D28">
            <v>0.5</v>
          </cell>
          <cell r="E28">
            <v>15.5</v>
          </cell>
          <cell r="F28">
            <v>15.5</v>
          </cell>
          <cell r="G28">
            <v>15.5</v>
          </cell>
          <cell r="H28">
            <v>30.5</v>
          </cell>
          <cell r="I28">
            <v>30.5</v>
          </cell>
          <cell r="J28">
            <v>30.5</v>
          </cell>
          <cell r="K28">
            <v>45.5</v>
          </cell>
          <cell r="L28">
            <v>45.5</v>
          </cell>
          <cell r="M28">
            <v>45.5</v>
          </cell>
          <cell r="N28">
            <v>45.5</v>
          </cell>
          <cell r="O28">
            <v>45.5</v>
          </cell>
          <cell r="P28">
            <v>45.5</v>
          </cell>
          <cell r="Q28">
            <v>45.5</v>
          </cell>
          <cell r="R28">
            <v>45.5</v>
          </cell>
        </row>
        <row r="29">
          <cell r="C29">
            <v>0</v>
          </cell>
          <cell r="D29">
            <v>41</v>
          </cell>
          <cell r="E29">
            <v>41</v>
          </cell>
          <cell r="F29">
            <v>0</v>
          </cell>
          <cell r="G29">
            <v>68</v>
          </cell>
          <cell r="H29">
            <v>68</v>
          </cell>
          <cell r="I29">
            <v>0</v>
          </cell>
          <cell r="J29">
            <v>51</v>
          </cell>
          <cell r="K29">
            <v>51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</row>
        <row r="30">
          <cell r="J30">
            <v>7.5</v>
          </cell>
          <cell r="K30">
            <v>22.5</v>
          </cell>
          <cell r="L30">
            <v>37.5</v>
          </cell>
          <cell r="M30">
            <v>45</v>
          </cell>
          <cell r="N30">
            <v>45</v>
          </cell>
        </row>
        <row r="31">
          <cell r="C31">
            <v>41</v>
          </cell>
          <cell r="D31">
            <v>68</v>
          </cell>
          <cell r="E31">
            <v>51</v>
          </cell>
          <cell r="F31">
            <v>-50</v>
          </cell>
          <cell r="G31">
            <v>-50</v>
          </cell>
          <cell r="J31">
            <v>41</v>
          </cell>
          <cell r="K31">
            <v>68</v>
          </cell>
          <cell r="L31">
            <v>51</v>
          </cell>
          <cell r="M31">
            <v>-50</v>
          </cell>
          <cell r="N31">
            <v>-50</v>
          </cell>
          <cell r="Q31" t="str">
            <v>Force</v>
          </cell>
          <cell r="R31" t="str">
            <v>Endur'</v>
          </cell>
          <cell r="S31" t="str">
            <v>Résist'</v>
          </cell>
          <cell r="T31" t="str">
            <v/>
          </cell>
          <cell r="U31" t="str">
            <v/>
          </cell>
        </row>
        <row r="33">
          <cell r="C33">
            <v>41</v>
          </cell>
          <cell r="D33">
            <v>41</v>
          </cell>
          <cell r="E33">
            <v>41</v>
          </cell>
          <cell r="F33">
            <v>41</v>
          </cell>
          <cell r="G33">
            <v>41</v>
          </cell>
          <cell r="H33">
            <v>41</v>
          </cell>
          <cell r="I33">
            <v>41</v>
          </cell>
          <cell r="J33">
            <v>41</v>
          </cell>
          <cell r="K33">
            <v>41</v>
          </cell>
          <cell r="L33">
            <v>41</v>
          </cell>
          <cell r="M33">
            <v>41</v>
          </cell>
          <cell r="N33">
            <v>41</v>
          </cell>
          <cell r="O33">
            <v>41</v>
          </cell>
          <cell r="P33">
            <v>41</v>
          </cell>
          <cell r="Q33">
            <v>41</v>
          </cell>
          <cell r="R33">
            <v>68</v>
          </cell>
          <cell r="S33">
            <v>68</v>
          </cell>
          <cell r="T33">
            <v>68</v>
          </cell>
          <cell r="U33">
            <v>68</v>
          </cell>
          <cell r="V33">
            <v>68</v>
          </cell>
          <cell r="W33">
            <v>68</v>
          </cell>
          <cell r="X33">
            <v>68</v>
          </cell>
          <cell r="Y33">
            <v>68</v>
          </cell>
          <cell r="Z33">
            <v>68</v>
          </cell>
          <cell r="AA33">
            <v>68</v>
          </cell>
          <cell r="AB33">
            <v>68</v>
          </cell>
          <cell r="AC33">
            <v>68</v>
          </cell>
          <cell r="AD33">
            <v>68</v>
          </cell>
          <cell r="AE33">
            <v>68</v>
          </cell>
          <cell r="AF33">
            <v>68</v>
          </cell>
          <cell r="AG33">
            <v>51</v>
          </cell>
          <cell r="AH33">
            <v>51</v>
          </cell>
          <cell r="AI33">
            <v>51</v>
          </cell>
          <cell r="AJ33">
            <v>51</v>
          </cell>
          <cell r="AK33">
            <v>51</v>
          </cell>
          <cell r="AL33">
            <v>51</v>
          </cell>
          <cell r="AM33">
            <v>51</v>
          </cell>
          <cell r="AN33">
            <v>51</v>
          </cell>
          <cell r="AO33">
            <v>51</v>
          </cell>
          <cell r="AP33">
            <v>51</v>
          </cell>
          <cell r="AQ33">
            <v>51</v>
          </cell>
          <cell r="AR33">
            <v>51</v>
          </cell>
          <cell r="AS33">
            <v>51</v>
          </cell>
          <cell r="AT33">
            <v>51</v>
          </cell>
          <cell r="AU33">
            <v>51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72473-D9AE-4B99-B225-934813B54F78}">
  <sheetPr codeName="Feuil2">
    <tabColor rgb="FF52BAB0"/>
    <pageSetUpPr fitToPage="1"/>
  </sheetPr>
  <dimension ref="A1:GA41"/>
  <sheetViews>
    <sheetView tabSelected="1" zoomScaleNormal="100" workbookViewId="0">
      <selection activeCell="A27" sqref="A27:AO27"/>
    </sheetView>
  </sheetViews>
  <sheetFormatPr baseColWidth="10" defaultColWidth="12.6328125" defaultRowHeight="28" customHeight="1" x14ac:dyDescent="0.35"/>
  <cols>
    <col min="1" max="16384" width="12.6328125" style="8"/>
  </cols>
  <sheetData>
    <row r="1" spans="1:12" ht="20" customHeight="1" x14ac:dyDescent="0.35">
      <c r="A1" s="1"/>
      <c r="B1" s="2"/>
      <c r="C1" s="2"/>
      <c r="D1" s="2"/>
      <c r="E1" s="3"/>
      <c r="F1" s="4"/>
      <c r="G1" s="4"/>
      <c r="H1" s="4"/>
      <c r="I1" s="5" t="s">
        <v>50</v>
      </c>
      <c r="J1" s="6"/>
      <c r="K1" s="6"/>
      <c r="L1" s="7"/>
    </row>
    <row r="2" spans="1:12" ht="20" customHeight="1" thickBot="1" x14ac:dyDescent="0.4">
      <c r="A2" s="9"/>
      <c r="B2" s="10"/>
      <c r="C2" s="10"/>
      <c r="D2" s="10"/>
      <c r="E2" s="11"/>
      <c r="F2" s="12"/>
      <c r="G2" s="13"/>
      <c r="H2" s="13"/>
      <c r="I2" s="14"/>
      <c r="J2" s="15"/>
      <c r="K2" s="15"/>
      <c r="L2" s="16"/>
    </row>
    <row r="3" spans="1:12" ht="28" customHeight="1" x14ac:dyDescent="0.35">
      <c r="A3" s="17" t="str">
        <f>IF(C20="","",C20)</f>
        <v>Force Endurance Résistance (3x15min)</v>
      </c>
      <c r="B3" s="18"/>
      <c r="C3" s="18"/>
      <c r="D3" s="18"/>
      <c r="E3" s="19">
        <f>IF(B20="","",B20)</f>
        <v>43633</v>
      </c>
      <c r="F3" s="20"/>
      <c r="G3" s="17" t="str">
        <f>IF(C27="","",C27)</f>
        <v>Force Endurance Résistance (3x15min)</v>
      </c>
      <c r="H3" s="18"/>
      <c r="I3" s="18"/>
      <c r="J3" s="18"/>
      <c r="K3" s="19">
        <f>IF(B27="","",B27)</f>
        <v>43633</v>
      </c>
      <c r="L3" s="20"/>
    </row>
    <row r="4" spans="1:12" ht="20" customHeight="1" x14ac:dyDescent="0.35">
      <c r="A4" s="21"/>
      <c r="B4" s="22"/>
      <c r="C4" s="22"/>
      <c r="D4" s="23"/>
      <c r="E4" s="24" t="s">
        <v>1</v>
      </c>
      <c r="F4" s="25" t="str">
        <f>D20&amp;" kcal"</f>
        <v>2387 kcal</v>
      </c>
      <c r="G4" s="21"/>
      <c r="H4" s="22"/>
      <c r="I4" s="22"/>
      <c r="J4" s="23"/>
      <c r="K4" s="24" t="s">
        <v>1</v>
      </c>
      <c r="L4" s="25" t="str">
        <f>D27&amp;" kcal"</f>
        <v>2387 kcal</v>
      </c>
    </row>
    <row r="5" spans="1:12" ht="20" customHeight="1" x14ac:dyDescent="0.35">
      <c r="A5" s="26"/>
      <c r="B5" s="27"/>
      <c r="C5" s="27"/>
      <c r="D5" s="28"/>
      <c r="E5" s="29" t="s">
        <v>2</v>
      </c>
      <c r="F5" s="30" t="str">
        <f>E20&amp;" g"</f>
        <v>174 g</v>
      </c>
      <c r="G5" s="26"/>
      <c r="H5" s="27"/>
      <c r="I5" s="27"/>
      <c r="J5" s="28"/>
      <c r="K5" s="29" t="s">
        <v>2</v>
      </c>
      <c r="L5" s="31" t="str">
        <f>E27&amp;" g"</f>
        <v>174 g</v>
      </c>
    </row>
    <row r="6" spans="1:12" ht="20" customHeight="1" x14ac:dyDescent="0.35">
      <c r="A6" s="26"/>
      <c r="B6" s="27"/>
      <c r="C6" s="27"/>
      <c r="D6" s="28"/>
      <c r="E6" s="32" t="s">
        <v>3</v>
      </c>
      <c r="F6" s="31" t="str">
        <f>K20&amp;" h"</f>
        <v>3 h</v>
      </c>
      <c r="G6" s="26"/>
      <c r="H6" s="27"/>
      <c r="I6" s="27"/>
      <c r="J6" s="28"/>
      <c r="K6" s="32" t="s">
        <v>3</v>
      </c>
      <c r="L6" s="31" t="str">
        <f>K27&amp;" h"</f>
        <v>3 h</v>
      </c>
    </row>
    <row r="7" spans="1:12" ht="20" customHeight="1" x14ac:dyDescent="0.35">
      <c r="A7" s="26"/>
      <c r="B7" s="27"/>
      <c r="C7" s="27"/>
      <c r="D7" s="28"/>
      <c r="E7" s="33"/>
      <c r="F7" s="34"/>
      <c r="G7" s="26"/>
      <c r="H7" s="27"/>
      <c r="I7" s="27"/>
      <c r="J7" s="28"/>
      <c r="K7" s="33"/>
      <c r="L7" s="34"/>
    </row>
    <row r="8" spans="1:12" ht="20" customHeight="1" x14ac:dyDescent="0.35">
      <c r="A8" s="26"/>
      <c r="B8" s="27"/>
      <c r="C8" s="27"/>
      <c r="D8" s="28"/>
      <c r="E8" s="33"/>
      <c r="F8" s="34"/>
      <c r="G8" s="26"/>
      <c r="H8" s="27"/>
      <c r="I8" s="27"/>
      <c r="J8" s="28"/>
      <c r="K8" s="33"/>
      <c r="L8" s="34"/>
    </row>
    <row r="9" spans="1:12" ht="20" customHeight="1" x14ac:dyDescent="0.35">
      <c r="A9" s="26"/>
      <c r="B9" s="27"/>
      <c r="C9" s="27"/>
      <c r="D9" s="28"/>
      <c r="E9" s="33"/>
      <c r="F9" s="34"/>
      <c r="G9" s="26"/>
      <c r="H9" s="27"/>
      <c r="I9" s="27"/>
      <c r="J9" s="28"/>
      <c r="K9" s="33"/>
      <c r="L9" s="34"/>
    </row>
    <row r="10" spans="1:12" ht="20" customHeight="1" x14ac:dyDescent="0.35">
      <c r="A10" s="26"/>
      <c r="B10" s="27"/>
      <c r="C10" s="27"/>
      <c r="D10" s="28"/>
      <c r="E10" s="33"/>
      <c r="F10" s="34"/>
      <c r="G10" s="26"/>
      <c r="H10" s="27"/>
      <c r="I10" s="27"/>
      <c r="J10" s="28"/>
      <c r="K10" s="33"/>
      <c r="L10" s="34"/>
    </row>
    <row r="11" spans="1:12" ht="20" customHeight="1" x14ac:dyDescent="0.35">
      <c r="A11" s="26"/>
      <c r="B11" s="27"/>
      <c r="C11" s="27"/>
      <c r="D11" s="28"/>
      <c r="E11" s="33"/>
      <c r="F11" s="34"/>
      <c r="G11" s="26"/>
      <c r="H11" s="27"/>
      <c r="I11" s="27"/>
      <c r="J11" s="28"/>
      <c r="K11" s="33"/>
      <c r="L11" s="34"/>
    </row>
    <row r="12" spans="1:12" ht="20" customHeight="1" x14ac:dyDescent="0.35">
      <c r="A12" s="35"/>
      <c r="B12" s="36"/>
      <c r="C12" s="36"/>
      <c r="D12" s="37"/>
      <c r="E12" s="38"/>
      <c r="F12" s="39"/>
      <c r="G12" s="35"/>
      <c r="H12" s="36"/>
      <c r="I12" s="36"/>
      <c r="J12" s="37"/>
      <c r="K12" s="38"/>
      <c r="L12" s="39"/>
    </row>
    <row r="13" spans="1:12" ht="20" customHeight="1" x14ac:dyDescent="0.35">
      <c r="A13" s="40" t="str">
        <f>IF(Q20="",""," 1)   "&amp;N20&amp;"min en "&amp;L20&amp;" :   "&amp;M20&amp;",  "&amp;LOWER(O20)&amp;",  "&amp;LOWER(P20))</f>
        <v xml:space="preserve"> 1)   15min en Force :   DeadLift,  très intense,  récup longue</v>
      </c>
      <c r="B13" s="41"/>
      <c r="C13" s="41"/>
      <c r="D13" s="41"/>
      <c r="E13" s="41"/>
      <c r="F13" s="42"/>
      <c r="G13" s="40" t="str">
        <f>IF(Q27="",""," 1)   "&amp;N27&amp;"min en "&amp;L27&amp;" :   "&amp;M27&amp;",  "&amp;LOWER(O27)&amp;",  "&amp;LOWER(P27))</f>
        <v xml:space="preserve"> 1)   15min en Force :   DeadLift,  très intense,  récup longue</v>
      </c>
      <c r="H13" s="41"/>
      <c r="I13" s="41"/>
      <c r="J13" s="41"/>
      <c r="K13" s="41"/>
      <c r="L13" s="42"/>
    </row>
    <row r="14" spans="1:12" ht="20" customHeight="1" x14ac:dyDescent="0.35">
      <c r="A14" s="43" t="str">
        <f>IF(W20="","","2)   "&amp;T20&amp;"min en "&amp;R20&amp;" :   "&amp;S20&amp;",  "&amp;LOWER(U20)&amp;",  "&amp;LOWER(V20))</f>
        <v>2)   15min en Endurance :   Course à pied,  tranquille,  continu</v>
      </c>
      <c r="B14" s="44"/>
      <c r="C14" s="44"/>
      <c r="D14" s="44"/>
      <c r="E14" s="44"/>
      <c r="F14" s="45"/>
      <c r="G14" s="43" t="str">
        <f>IF(W27="","","2)   "&amp;T27&amp;"min en "&amp;R27&amp;" :   "&amp;S27&amp;",  "&amp;LOWER(U27)&amp;",  "&amp;LOWER(V27))</f>
        <v>2)   15min en Endurance :   Course à pied,  tranquille,  continu</v>
      </c>
      <c r="H14" s="44"/>
      <c r="I14" s="44"/>
      <c r="J14" s="44"/>
      <c r="K14" s="44"/>
      <c r="L14" s="45"/>
    </row>
    <row r="15" spans="1:12" ht="20" customHeight="1" x14ac:dyDescent="0.35">
      <c r="A15" s="43" t="str">
        <f>IF(AC20="","","3)   "&amp;Z20&amp;"min en "&amp;X20&amp;" :   "&amp;Y20&amp;",  "&amp;LOWER(AA20)&amp;",  "&amp;LOWER(AB20))</f>
        <v>3)   15min en Résistance :   Sprints,  intense,  récup courte</v>
      </c>
      <c r="B15" s="44"/>
      <c r="C15" s="44"/>
      <c r="D15" s="44"/>
      <c r="E15" s="44"/>
      <c r="F15" s="45"/>
      <c r="G15" s="43" t="str">
        <f>IF(AC27="","","3)   "&amp;Z27&amp;"min en "&amp;X27&amp;" :   "&amp;Y27&amp;",  "&amp;LOWER(AA27)&amp;",  "&amp;LOWER(AB27))</f>
        <v>3)   15min en Résistance :   Sprints,  intense,  récup courte</v>
      </c>
      <c r="H15" s="44"/>
      <c r="I15" s="44"/>
      <c r="J15" s="44"/>
      <c r="K15" s="44"/>
      <c r="L15" s="45"/>
    </row>
    <row r="16" spans="1:12" ht="20" customHeight="1" x14ac:dyDescent="0.35">
      <c r="A16" s="43" t="str">
        <f>IF(AI20="","","4)   "&amp;AF20&amp;"min en "&amp;AD20&amp;" :   "&amp;AE20&amp;",  "&amp;LOWER(AG20)&amp;",  "&amp;LOWER(AH20))</f>
        <v/>
      </c>
      <c r="B16" s="44"/>
      <c r="C16" s="44"/>
      <c r="D16" s="44"/>
      <c r="E16" s="44"/>
      <c r="F16" s="45"/>
      <c r="G16" s="43" t="str">
        <f>IF(AI27="","","4)   "&amp;AF27&amp;"min en "&amp;AD27&amp;" :   "&amp;AE27&amp;",  "&amp;LOWER(AG27)&amp;",  "&amp;LOWER(AH27))</f>
        <v/>
      </c>
      <c r="H16" s="44"/>
      <c r="I16" s="44"/>
      <c r="J16" s="44"/>
      <c r="K16" s="44"/>
      <c r="L16" s="45"/>
    </row>
    <row r="17" spans="1:183" ht="20" customHeight="1" thickBot="1" x14ac:dyDescent="0.4">
      <c r="A17" s="43" t="str">
        <f>IF(AO20="","","5)   "&amp;AL20&amp;"min en "&amp;AJ20&amp;" :   "&amp;AK20&amp;",  "&amp;LOWER(AM20)&amp;",  "&amp;LOWER(AN20))</f>
        <v/>
      </c>
      <c r="B17" s="44"/>
      <c r="C17" s="44"/>
      <c r="D17" s="44"/>
      <c r="E17" s="44"/>
      <c r="F17" s="45"/>
      <c r="G17" s="46" t="str">
        <f>IF(AO27="","","5)   "&amp;AL27&amp;"min en "&amp;AJ27&amp;" :   "&amp;AK27&amp;",  "&amp;LOWER(AM27)&amp;",  "&amp;LOWER(AN27))</f>
        <v/>
      </c>
      <c r="H17" s="47"/>
      <c r="I17" s="47"/>
      <c r="J17" s="47"/>
      <c r="K17" s="47"/>
      <c r="L17" s="48"/>
    </row>
    <row r="18" spans="1:183" ht="28" customHeight="1" x14ac:dyDescent="0.35">
      <c r="A18" s="49" t="s">
        <v>4</v>
      </c>
      <c r="B18" s="49"/>
      <c r="C18" s="49"/>
      <c r="D18" s="49" t="s">
        <v>5</v>
      </c>
      <c r="E18" s="49"/>
      <c r="F18" s="49"/>
      <c r="G18" s="50"/>
      <c r="H18" s="50"/>
      <c r="I18" s="50"/>
      <c r="J18" s="50"/>
      <c r="K18" s="50"/>
      <c r="L18" s="50" t="s">
        <v>6</v>
      </c>
      <c r="M18" s="49"/>
      <c r="N18" s="49"/>
      <c r="O18" s="49"/>
      <c r="P18" s="49"/>
      <c r="Q18" s="49"/>
      <c r="R18" s="49" t="s">
        <v>7</v>
      </c>
      <c r="S18" s="49"/>
      <c r="T18" s="49"/>
      <c r="U18" s="49"/>
      <c r="V18" s="49"/>
      <c r="W18" s="49"/>
      <c r="X18" s="49" t="s">
        <v>8</v>
      </c>
      <c r="Y18" s="49"/>
      <c r="Z18" s="49"/>
      <c r="AA18" s="49"/>
      <c r="AB18" s="49"/>
      <c r="AC18" s="49"/>
      <c r="AD18" s="49" t="s">
        <v>9</v>
      </c>
      <c r="AE18" s="49"/>
      <c r="AF18" s="49"/>
      <c r="AG18" s="49"/>
      <c r="AH18" s="49"/>
      <c r="AI18" s="49"/>
      <c r="AJ18" s="49" t="s">
        <v>10</v>
      </c>
      <c r="AK18" s="49"/>
      <c r="AL18" s="49"/>
      <c r="AM18" s="49"/>
      <c r="AN18" s="49"/>
      <c r="AO18" s="49"/>
    </row>
    <row r="19" spans="1:183" ht="28" customHeight="1" x14ac:dyDescent="0.35">
      <c r="A19" s="51" t="s">
        <v>11</v>
      </c>
      <c r="B19" s="51" t="s">
        <v>12</v>
      </c>
      <c r="C19" s="51" t="s">
        <v>13</v>
      </c>
      <c r="D19" s="52" t="s">
        <v>14</v>
      </c>
      <c r="E19" s="52" t="s">
        <v>15</v>
      </c>
      <c r="F19" s="52" t="s">
        <v>16</v>
      </c>
      <c r="G19" s="52" t="s">
        <v>17</v>
      </c>
      <c r="H19" s="51" t="s">
        <v>18</v>
      </c>
      <c r="I19" s="51" t="s">
        <v>19</v>
      </c>
      <c r="J19" s="51" t="s">
        <v>20</v>
      </c>
      <c r="K19" s="52" t="s">
        <v>21</v>
      </c>
      <c r="L19" s="53" t="s">
        <v>22</v>
      </c>
      <c r="M19" s="52" t="s">
        <v>23</v>
      </c>
      <c r="N19" s="52" t="s">
        <v>24</v>
      </c>
      <c r="O19" s="52" t="s">
        <v>25</v>
      </c>
      <c r="P19" s="52" t="s">
        <v>26</v>
      </c>
      <c r="Q19" s="51" t="s">
        <v>47</v>
      </c>
      <c r="R19" s="53" t="s">
        <v>22</v>
      </c>
      <c r="S19" s="52" t="s">
        <v>23</v>
      </c>
      <c r="T19" s="52" t="s">
        <v>24</v>
      </c>
      <c r="U19" s="52" t="s">
        <v>25</v>
      </c>
      <c r="V19" s="52" t="s">
        <v>26</v>
      </c>
      <c r="W19" s="51" t="s">
        <v>47</v>
      </c>
      <c r="X19" s="53" t="s">
        <v>22</v>
      </c>
      <c r="Y19" s="52" t="s">
        <v>23</v>
      </c>
      <c r="Z19" s="52" t="s">
        <v>24</v>
      </c>
      <c r="AA19" s="52" t="s">
        <v>25</v>
      </c>
      <c r="AB19" s="52" t="s">
        <v>26</v>
      </c>
      <c r="AC19" s="51" t="s">
        <v>47</v>
      </c>
      <c r="AD19" s="53" t="s">
        <v>22</v>
      </c>
      <c r="AE19" s="52" t="s">
        <v>23</v>
      </c>
      <c r="AF19" s="52" t="s">
        <v>24</v>
      </c>
      <c r="AG19" s="52" t="s">
        <v>25</v>
      </c>
      <c r="AH19" s="52" t="s">
        <v>26</v>
      </c>
      <c r="AI19" s="51" t="s">
        <v>47</v>
      </c>
      <c r="AJ19" s="53" t="s">
        <v>22</v>
      </c>
      <c r="AK19" s="52" t="s">
        <v>23</v>
      </c>
      <c r="AL19" s="52" t="s">
        <v>24</v>
      </c>
      <c r="AM19" s="52" t="s">
        <v>25</v>
      </c>
      <c r="AN19" s="52" t="s">
        <v>26</v>
      </c>
      <c r="AO19" s="51" t="s">
        <v>47</v>
      </c>
    </row>
    <row r="20" spans="1:183" ht="28" customHeight="1" x14ac:dyDescent="0.35">
      <c r="A20" s="51" t="s">
        <v>50</v>
      </c>
      <c r="B20" s="54">
        <v>43633</v>
      </c>
      <c r="C20" s="51" t="s">
        <v>27</v>
      </c>
      <c r="D20" s="52">
        <v>2387</v>
      </c>
      <c r="E20" s="52">
        <v>174</v>
      </c>
      <c r="F20" s="52">
        <v>87</v>
      </c>
      <c r="G20" s="52">
        <v>131</v>
      </c>
      <c r="H20" s="51">
        <v>0.35</v>
      </c>
      <c r="I20" s="51">
        <v>0.39</v>
      </c>
      <c r="J20" s="51">
        <v>0.26</v>
      </c>
      <c r="K20" s="52">
        <v>3</v>
      </c>
      <c r="L20" s="52" t="s">
        <v>28</v>
      </c>
      <c r="M20" s="52" t="s">
        <v>29</v>
      </c>
      <c r="N20" s="52">
        <v>15</v>
      </c>
      <c r="O20" s="52" t="s">
        <v>30</v>
      </c>
      <c r="P20" s="52" t="s">
        <v>31</v>
      </c>
      <c r="Q20" s="51">
        <v>76</v>
      </c>
      <c r="R20" s="52" t="s">
        <v>32</v>
      </c>
      <c r="S20" s="52" t="s">
        <v>33</v>
      </c>
      <c r="T20" s="52">
        <v>15</v>
      </c>
      <c r="U20" s="52" t="s">
        <v>34</v>
      </c>
      <c r="V20" s="52" t="s">
        <v>35</v>
      </c>
      <c r="W20" s="51">
        <v>34</v>
      </c>
      <c r="X20" s="52" t="s">
        <v>36</v>
      </c>
      <c r="Y20" s="52" t="s">
        <v>37</v>
      </c>
      <c r="Z20" s="52">
        <v>15</v>
      </c>
      <c r="AA20" s="52" t="s">
        <v>38</v>
      </c>
      <c r="AB20" s="52" t="s">
        <v>39</v>
      </c>
      <c r="AC20" s="51">
        <v>41</v>
      </c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</row>
    <row r="21" spans="1:183" ht="28" hidden="1" customHeight="1" x14ac:dyDescent="0.35">
      <c r="A21" s="55" t="s">
        <v>40</v>
      </c>
      <c r="B21" s="56" t="s">
        <v>41</v>
      </c>
      <c r="C21" s="8">
        <v>0.5</v>
      </c>
      <c r="D21" s="8">
        <v>0.5</v>
      </c>
      <c r="E21" s="8">
        <f>0.5+N20</f>
        <v>15.5</v>
      </c>
      <c r="F21" s="8">
        <f>0.5+N20</f>
        <v>15.5</v>
      </c>
      <c r="G21" s="8">
        <f>0.5+N20</f>
        <v>15.5</v>
      </c>
      <c r="H21" s="8">
        <f>0.5+T20+N20</f>
        <v>30.5</v>
      </c>
      <c r="I21" s="8">
        <f>0.5+T20+N20</f>
        <v>30.5</v>
      </c>
      <c r="J21" s="8">
        <f>0.5+T20+N20</f>
        <v>30.5</v>
      </c>
      <c r="K21" s="8">
        <f>0.5+T20+N20+Z20</f>
        <v>45.5</v>
      </c>
      <c r="L21" s="8">
        <f>0.5+T20+N20+Z20</f>
        <v>45.5</v>
      </c>
      <c r="M21" s="8">
        <f>0.5+T20+N20+Z20</f>
        <v>45.5</v>
      </c>
      <c r="N21" s="8">
        <f>0.5+T20+N20+Z20+AF20</f>
        <v>45.5</v>
      </c>
      <c r="O21" s="8">
        <f>0.5+T20+N20+Z20+AF20</f>
        <v>45.5</v>
      </c>
      <c r="P21" s="8">
        <f>0.5+T20+N20+Z20+AF20</f>
        <v>45.5</v>
      </c>
      <c r="Q21" s="8">
        <f>0.5+T20+N20+Z20+AF20+AL20</f>
        <v>45.5</v>
      </c>
      <c r="R21" s="8">
        <f>0.5+T20+N20+Z20+AF20+AL20</f>
        <v>45.5</v>
      </c>
    </row>
    <row r="22" spans="1:183" ht="28" hidden="1" customHeight="1" x14ac:dyDescent="0.35">
      <c r="A22" s="55"/>
      <c r="B22" s="56" t="s">
        <v>42</v>
      </c>
      <c r="C22" s="8">
        <v>0</v>
      </c>
      <c r="D22" s="8">
        <f>Q20</f>
        <v>76</v>
      </c>
      <c r="E22" s="8">
        <f>Q20</f>
        <v>76</v>
      </c>
      <c r="F22" s="8">
        <v>0</v>
      </c>
      <c r="G22" s="8">
        <f>W20</f>
        <v>34</v>
      </c>
      <c r="H22" s="8">
        <f>W20</f>
        <v>34</v>
      </c>
      <c r="I22" s="8">
        <v>0</v>
      </c>
      <c r="J22" s="8">
        <f>AC20</f>
        <v>41</v>
      </c>
      <c r="K22" s="8">
        <f>AC20</f>
        <v>41</v>
      </c>
      <c r="L22" s="8">
        <v>0</v>
      </c>
      <c r="M22" s="8">
        <f>AI20</f>
        <v>0</v>
      </c>
      <c r="N22" s="8">
        <f>AI20</f>
        <v>0</v>
      </c>
      <c r="O22" s="8">
        <v>0</v>
      </c>
      <c r="P22" s="8">
        <f>AO20</f>
        <v>0</v>
      </c>
      <c r="Q22" s="8">
        <f>AO20</f>
        <v>0</v>
      </c>
      <c r="R22" s="8">
        <v>0</v>
      </c>
    </row>
    <row r="23" spans="1:183" ht="28" hidden="1" customHeight="1" x14ac:dyDescent="0.35">
      <c r="A23" s="55" t="s">
        <v>43</v>
      </c>
      <c r="B23" s="56" t="s">
        <v>41</v>
      </c>
      <c r="C23" s="8">
        <f>(N20)/2</f>
        <v>7.5</v>
      </c>
      <c r="D23" s="8">
        <f>N20+T20/2</f>
        <v>22.5</v>
      </c>
      <c r="E23" s="8">
        <f>T20+N20+Z20/2</f>
        <v>37.5</v>
      </c>
      <c r="F23" s="8">
        <f>T20+N20+Z20+AF20/2</f>
        <v>45</v>
      </c>
      <c r="G23" s="8">
        <f>T20+N20+Z20+AF20+AL20/2</f>
        <v>45</v>
      </c>
      <c r="H23" s="57" t="s">
        <v>44</v>
      </c>
      <c r="I23" s="56" t="s">
        <v>41</v>
      </c>
      <c r="J23" s="8">
        <f>(N20)/2</f>
        <v>7.5</v>
      </c>
      <c r="K23" s="8">
        <f>N20+T20/2</f>
        <v>22.5</v>
      </c>
      <c r="L23" s="8">
        <f>T20+N20+Z20/2</f>
        <v>37.5</v>
      </c>
      <c r="M23" s="8">
        <f>T20+N20+Z20+AF20/2</f>
        <v>45</v>
      </c>
      <c r="N23" s="8">
        <f>T20+N20+Z20+AF20+AL20/2</f>
        <v>45</v>
      </c>
      <c r="O23" s="57" t="s">
        <v>45</v>
      </c>
      <c r="P23" s="56" t="s">
        <v>41</v>
      </c>
      <c r="Q23" s="8">
        <f>(N20)/2</f>
        <v>7.5</v>
      </c>
      <c r="R23" s="8">
        <f>N20+T20/2</f>
        <v>22.5</v>
      </c>
      <c r="S23" s="8">
        <f>T20+N20+Z20/2</f>
        <v>37.5</v>
      </c>
      <c r="T23" s="8">
        <f>T20+N20+Z20+AF20/2</f>
        <v>45</v>
      </c>
      <c r="U23" s="8">
        <f>T20+N20+Z20+AF20+AL20/2</f>
        <v>45</v>
      </c>
    </row>
    <row r="24" spans="1:183" ht="28" hidden="1" customHeight="1" x14ac:dyDescent="0.35">
      <c r="A24" s="55"/>
      <c r="B24" s="56" t="s">
        <v>42</v>
      </c>
      <c r="C24" s="8">
        <f>IF(Q20="",-50,Q20)</f>
        <v>76</v>
      </c>
      <c r="D24" s="8">
        <f>IF(W20="",-50,W20)</f>
        <v>34</v>
      </c>
      <c r="E24" s="8">
        <f>IF(AC20="",-50,AC20)</f>
        <v>41</v>
      </c>
      <c r="F24" s="8">
        <f>IF(AI20="",-50,AI20)</f>
        <v>-50</v>
      </c>
      <c r="G24" s="8">
        <f>IF(AO20="",-50,AO20)</f>
        <v>-50</v>
      </c>
      <c r="H24" s="57"/>
      <c r="I24" s="56" t="s">
        <v>42</v>
      </c>
      <c r="J24" s="8">
        <f>IF(Q20="",-50,IF(Q20&lt;18,18,Q20))</f>
        <v>76</v>
      </c>
      <c r="K24" s="8">
        <f>IF(W20="",-50,IF(W20&lt;18,18,W20))</f>
        <v>34</v>
      </c>
      <c r="L24" s="8">
        <f>IF(AC20="",-50,IF(AC20&lt;18,18,AC20))</f>
        <v>41</v>
      </c>
      <c r="M24" s="8">
        <f>IF(AI20="",-50,IF(AI20&lt;18,18,AI20))</f>
        <v>-50</v>
      </c>
      <c r="N24" s="8">
        <f>IF(AO20="",-50,IF(AO20&lt;18,18,AO20))</f>
        <v>-50</v>
      </c>
      <c r="O24" s="57"/>
      <c r="P24" s="56" t="s">
        <v>42</v>
      </c>
      <c r="Q24" s="8" t="str">
        <f>IF(L20="","",IF(L20="Force","Force",IF(L20="Endurance","Endur'",IF(L20="Résistance","Résist'","Inconnu"))))</f>
        <v>Force</v>
      </c>
      <c r="R24" s="8" t="str">
        <f>IF(R20="","",IF(R20="Force","Force",IF(R20="Endurance","Endur'",IF(R20="Résistance","Résist'","Inconnu"))))</f>
        <v>Endur'</v>
      </c>
      <c r="S24" s="8" t="str">
        <f>IF(X20="","",IF(X20="Force","Force",IF(X20="Endurance","Endur'",IF(X20="Résistance","Résist'","Inconnu"))))</f>
        <v>Résist'</v>
      </c>
      <c r="T24" s="8" t="str">
        <f>IF(AD20="","",IF(AD20="Force","Force",IF(AD20="Endurance","Endur'",IF(AD20="Résistance","Résist'","Inconnu"))))</f>
        <v/>
      </c>
      <c r="U24" s="8" t="str">
        <f>IF(AJ20="","",IF(AJ20="Force","Force",IF(AJ20="Endurance","Endur'",IF(AJ20="Résistance","Résist'","Inconnu"))))</f>
        <v/>
      </c>
    </row>
    <row r="25" spans="1:183" ht="28" hidden="1" customHeight="1" x14ac:dyDescent="0.35">
      <c r="A25" s="55" t="s">
        <v>46</v>
      </c>
      <c r="B25" s="56" t="s">
        <v>41</v>
      </c>
      <c r="C25" s="8">
        <v>0</v>
      </c>
      <c r="D25" s="8">
        <f t="shared" ref="D25:BO25" si="0">IF(C25="","",IF(C25+1&gt;$T$20+$N$20+$Z$20+$AF$20+$AL$20,"",C25+1))</f>
        <v>1</v>
      </c>
      <c r="E25" s="8">
        <f t="shared" si="0"/>
        <v>2</v>
      </c>
      <c r="F25" s="8">
        <f t="shared" si="0"/>
        <v>3</v>
      </c>
      <c r="G25" s="8">
        <f t="shared" si="0"/>
        <v>4</v>
      </c>
      <c r="H25" s="8">
        <f t="shared" si="0"/>
        <v>5</v>
      </c>
      <c r="I25" s="8">
        <f t="shared" si="0"/>
        <v>6</v>
      </c>
      <c r="J25" s="8">
        <f t="shared" si="0"/>
        <v>7</v>
      </c>
      <c r="K25" s="8">
        <f t="shared" si="0"/>
        <v>8</v>
      </c>
      <c r="L25" s="8">
        <f t="shared" si="0"/>
        <v>9</v>
      </c>
      <c r="M25" s="8">
        <f t="shared" si="0"/>
        <v>10</v>
      </c>
      <c r="N25" s="8">
        <f t="shared" si="0"/>
        <v>11</v>
      </c>
      <c r="O25" s="8">
        <f t="shared" si="0"/>
        <v>12</v>
      </c>
      <c r="P25" s="8">
        <f t="shared" si="0"/>
        <v>13</v>
      </c>
      <c r="Q25" s="8">
        <f t="shared" si="0"/>
        <v>14</v>
      </c>
      <c r="R25" s="8">
        <f t="shared" si="0"/>
        <v>15</v>
      </c>
      <c r="S25" s="8">
        <f t="shared" si="0"/>
        <v>16</v>
      </c>
      <c r="T25" s="8">
        <f t="shared" si="0"/>
        <v>17</v>
      </c>
      <c r="U25" s="8">
        <f t="shared" si="0"/>
        <v>18</v>
      </c>
      <c r="V25" s="8">
        <f t="shared" si="0"/>
        <v>19</v>
      </c>
      <c r="W25" s="8">
        <f t="shared" si="0"/>
        <v>20</v>
      </c>
      <c r="X25" s="8">
        <f t="shared" si="0"/>
        <v>21</v>
      </c>
      <c r="Y25" s="8">
        <f t="shared" si="0"/>
        <v>22</v>
      </c>
      <c r="Z25" s="8">
        <f t="shared" si="0"/>
        <v>23</v>
      </c>
      <c r="AA25" s="8">
        <f t="shared" si="0"/>
        <v>24</v>
      </c>
      <c r="AB25" s="8">
        <f t="shared" si="0"/>
        <v>25</v>
      </c>
      <c r="AC25" s="8">
        <f t="shared" si="0"/>
        <v>26</v>
      </c>
      <c r="AD25" s="8">
        <f t="shared" si="0"/>
        <v>27</v>
      </c>
      <c r="AE25" s="8">
        <f t="shared" si="0"/>
        <v>28</v>
      </c>
      <c r="AF25" s="8">
        <f t="shared" si="0"/>
        <v>29</v>
      </c>
      <c r="AG25" s="8">
        <f t="shared" si="0"/>
        <v>30</v>
      </c>
      <c r="AH25" s="8">
        <f t="shared" si="0"/>
        <v>31</v>
      </c>
      <c r="AI25" s="8">
        <f t="shared" si="0"/>
        <v>32</v>
      </c>
      <c r="AJ25" s="8">
        <f t="shared" si="0"/>
        <v>33</v>
      </c>
      <c r="AK25" s="8">
        <f t="shared" si="0"/>
        <v>34</v>
      </c>
      <c r="AL25" s="8">
        <f t="shared" si="0"/>
        <v>35</v>
      </c>
      <c r="AM25" s="8">
        <f t="shared" si="0"/>
        <v>36</v>
      </c>
      <c r="AN25" s="8">
        <f t="shared" si="0"/>
        <v>37</v>
      </c>
      <c r="AO25" s="8">
        <f t="shared" si="0"/>
        <v>38</v>
      </c>
      <c r="AP25" s="8">
        <f t="shared" si="0"/>
        <v>39</v>
      </c>
      <c r="AQ25" s="8">
        <f t="shared" si="0"/>
        <v>40</v>
      </c>
      <c r="AR25" s="8">
        <f t="shared" si="0"/>
        <v>41</v>
      </c>
      <c r="AS25" s="8">
        <f t="shared" si="0"/>
        <v>42</v>
      </c>
      <c r="AT25" s="8">
        <f t="shared" si="0"/>
        <v>43</v>
      </c>
      <c r="AU25" s="8">
        <f t="shared" si="0"/>
        <v>44</v>
      </c>
      <c r="AV25" s="8">
        <f t="shared" si="0"/>
        <v>45</v>
      </c>
      <c r="AW25" s="8" t="str">
        <f t="shared" si="0"/>
        <v/>
      </c>
      <c r="AX25" s="8" t="str">
        <f t="shared" si="0"/>
        <v/>
      </c>
      <c r="AY25" s="8" t="str">
        <f t="shared" si="0"/>
        <v/>
      </c>
      <c r="AZ25" s="8" t="str">
        <f t="shared" si="0"/>
        <v/>
      </c>
      <c r="BA25" s="8" t="str">
        <f t="shared" si="0"/>
        <v/>
      </c>
      <c r="BB25" s="8" t="str">
        <f t="shared" si="0"/>
        <v/>
      </c>
      <c r="BC25" s="8" t="str">
        <f t="shared" si="0"/>
        <v/>
      </c>
      <c r="BD25" s="8" t="str">
        <f t="shared" si="0"/>
        <v/>
      </c>
      <c r="BE25" s="8" t="str">
        <f t="shared" si="0"/>
        <v/>
      </c>
      <c r="BF25" s="8" t="str">
        <f t="shared" si="0"/>
        <v/>
      </c>
      <c r="BG25" s="8" t="str">
        <f t="shared" si="0"/>
        <v/>
      </c>
      <c r="BH25" s="8" t="str">
        <f t="shared" si="0"/>
        <v/>
      </c>
      <c r="BI25" s="8" t="str">
        <f t="shared" si="0"/>
        <v/>
      </c>
      <c r="BJ25" s="8" t="str">
        <f t="shared" si="0"/>
        <v/>
      </c>
      <c r="BK25" s="8" t="str">
        <f t="shared" si="0"/>
        <v/>
      </c>
      <c r="BL25" s="8" t="str">
        <f t="shared" si="0"/>
        <v/>
      </c>
      <c r="BM25" s="8" t="str">
        <f t="shared" si="0"/>
        <v/>
      </c>
      <c r="BN25" s="8" t="str">
        <f t="shared" si="0"/>
        <v/>
      </c>
      <c r="BO25" s="8" t="str">
        <f t="shared" si="0"/>
        <v/>
      </c>
      <c r="BP25" s="8" t="str">
        <f t="shared" ref="BP25:EA25" si="1">IF(BO25="","",IF(BO25+1&gt;$T$20+$N$20+$Z$20+$AF$20+$AL$20,"",BO25+1))</f>
        <v/>
      </c>
      <c r="BQ25" s="8" t="str">
        <f t="shared" si="1"/>
        <v/>
      </c>
      <c r="BR25" s="8" t="str">
        <f t="shared" si="1"/>
        <v/>
      </c>
      <c r="BS25" s="8" t="str">
        <f t="shared" si="1"/>
        <v/>
      </c>
      <c r="BT25" s="8" t="str">
        <f t="shared" si="1"/>
        <v/>
      </c>
      <c r="BU25" s="8" t="str">
        <f t="shared" si="1"/>
        <v/>
      </c>
      <c r="BV25" s="8" t="str">
        <f t="shared" si="1"/>
        <v/>
      </c>
      <c r="BW25" s="8" t="str">
        <f t="shared" si="1"/>
        <v/>
      </c>
      <c r="BX25" s="8" t="str">
        <f t="shared" si="1"/>
        <v/>
      </c>
      <c r="BY25" s="8" t="str">
        <f t="shared" si="1"/>
        <v/>
      </c>
      <c r="BZ25" s="8" t="str">
        <f t="shared" si="1"/>
        <v/>
      </c>
      <c r="CA25" s="8" t="str">
        <f t="shared" si="1"/>
        <v/>
      </c>
      <c r="CB25" s="8" t="str">
        <f t="shared" si="1"/>
        <v/>
      </c>
      <c r="CC25" s="8" t="str">
        <f t="shared" si="1"/>
        <v/>
      </c>
      <c r="CD25" s="8" t="str">
        <f t="shared" si="1"/>
        <v/>
      </c>
      <c r="CE25" s="8" t="str">
        <f t="shared" si="1"/>
        <v/>
      </c>
      <c r="CF25" s="8" t="str">
        <f t="shared" si="1"/>
        <v/>
      </c>
      <c r="CG25" s="8" t="str">
        <f t="shared" si="1"/>
        <v/>
      </c>
      <c r="CH25" s="8" t="str">
        <f t="shared" si="1"/>
        <v/>
      </c>
      <c r="CI25" s="8" t="str">
        <f t="shared" si="1"/>
        <v/>
      </c>
      <c r="CJ25" s="8" t="str">
        <f t="shared" si="1"/>
        <v/>
      </c>
      <c r="CK25" s="8" t="str">
        <f t="shared" si="1"/>
        <v/>
      </c>
      <c r="CL25" s="8" t="str">
        <f t="shared" si="1"/>
        <v/>
      </c>
      <c r="CM25" s="8" t="str">
        <f t="shared" si="1"/>
        <v/>
      </c>
      <c r="CN25" s="8" t="str">
        <f t="shared" si="1"/>
        <v/>
      </c>
      <c r="CO25" s="8" t="str">
        <f t="shared" si="1"/>
        <v/>
      </c>
      <c r="CP25" s="8" t="str">
        <f t="shared" si="1"/>
        <v/>
      </c>
      <c r="CQ25" s="8" t="str">
        <f t="shared" si="1"/>
        <v/>
      </c>
      <c r="CR25" s="8" t="str">
        <f t="shared" si="1"/>
        <v/>
      </c>
      <c r="CS25" s="8" t="str">
        <f t="shared" si="1"/>
        <v/>
      </c>
      <c r="CT25" s="8" t="str">
        <f t="shared" si="1"/>
        <v/>
      </c>
      <c r="CU25" s="8" t="str">
        <f t="shared" si="1"/>
        <v/>
      </c>
      <c r="CV25" s="8" t="str">
        <f t="shared" si="1"/>
        <v/>
      </c>
      <c r="CW25" s="8" t="str">
        <f t="shared" si="1"/>
        <v/>
      </c>
      <c r="CX25" s="8" t="str">
        <f t="shared" si="1"/>
        <v/>
      </c>
      <c r="CY25" s="8" t="str">
        <f t="shared" si="1"/>
        <v/>
      </c>
      <c r="CZ25" s="8" t="str">
        <f t="shared" si="1"/>
        <v/>
      </c>
      <c r="DA25" s="8" t="str">
        <f t="shared" si="1"/>
        <v/>
      </c>
      <c r="DB25" s="8" t="str">
        <f t="shared" si="1"/>
        <v/>
      </c>
      <c r="DC25" s="8" t="str">
        <f t="shared" si="1"/>
        <v/>
      </c>
      <c r="DD25" s="8" t="str">
        <f t="shared" si="1"/>
        <v/>
      </c>
      <c r="DE25" s="8" t="str">
        <f t="shared" si="1"/>
        <v/>
      </c>
      <c r="DF25" s="8" t="str">
        <f t="shared" si="1"/>
        <v/>
      </c>
      <c r="DG25" s="8" t="str">
        <f t="shared" si="1"/>
        <v/>
      </c>
      <c r="DH25" s="8" t="str">
        <f t="shared" si="1"/>
        <v/>
      </c>
      <c r="DI25" s="8" t="str">
        <f t="shared" si="1"/>
        <v/>
      </c>
      <c r="DJ25" s="8" t="str">
        <f t="shared" si="1"/>
        <v/>
      </c>
      <c r="DK25" s="8" t="str">
        <f t="shared" si="1"/>
        <v/>
      </c>
      <c r="DL25" s="8" t="str">
        <f t="shared" si="1"/>
        <v/>
      </c>
      <c r="DM25" s="8" t="str">
        <f t="shared" si="1"/>
        <v/>
      </c>
      <c r="DN25" s="8" t="str">
        <f t="shared" si="1"/>
        <v/>
      </c>
      <c r="DO25" s="8" t="str">
        <f t="shared" si="1"/>
        <v/>
      </c>
      <c r="DP25" s="8" t="str">
        <f t="shared" si="1"/>
        <v/>
      </c>
      <c r="DQ25" s="8" t="str">
        <f t="shared" si="1"/>
        <v/>
      </c>
      <c r="DR25" s="8" t="str">
        <f t="shared" si="1"/>
        <v/>
      </c>
      <c r="DS25" s="8" t="str">
        <f t="shared" si="1"/>
        <v/>
      </c>
      <c r="DT25" s="8" t="str">
        <f t="shared" si="1"/>
        <v/>
      </c>
      <c r="DU25" s="8" t="str">
        <f t="shared" si="1"/>
        <v/>
      </c>
      <c r="DV25" s="8" t="str">
        <f t="shared" si="1"/>
        <v/>
      </c>
      <c r="DW25" s="8" t="str">
        <f t="shared" si="1"/>
        <v/>
      </c>
      <c r="DX25" s="8" t="str">
        <f t="shared" si="1"/>
        <v/>
      </c>
      <c r="DY25" s="8" t="str">
        <f t="shared" si="1"/>
        <v/>
      </c>
      <c r="DZ25" s="8" t="str">
        <f t="shared" si="1"/>
        <v/>
      </c>
      <c r="EA25" s="8" t="str">
        <f t="shared" si="1"/>
        <v/>
      </c>
      <c r="EB25" s="8" t="str">
        <f t="shared" ref="EB25:GA25" si="2">IF(EA25="","",IF(EA25+1&gt;$T$20+$N$20+$Z$20+$AF$20+$AL$20,"",EA25+1))</f>
        <v/>
      </c>
      <c r="EC25" s="8" t="str">
        <f t="shared" si="2"/>
        <v/>
      </c>
      <c r="ED25" s="8" t="str">
        <f t="shared" si="2"/>
        <v/>
      </c>
      <c r="EE25" s="8" t="str">
        <f t="shared" si="2"/>
        <v/>
      </c>
      <c r="EF25" s="8" t="str">
        <f t="shared" si="2"/>
        <v/>
      </c>
      <c r="EG25" s="8" t="str">
        <f t="shared" si="2"/>
        <v/>
      </c>
      <c r="EH25" s="8" t="str">
        <f t="shared" si="2"/>
        <v/>
      </c>
      <c r="EI25" s="8" t="str">
        <f t="shared" si="2"/>
        <v/>
      </c>
      <c r="EJ25" s="8" t="str">
        <f t="shared" si="2"/>
        <v/>
      </c>
      <c r="EK25" s="8" t="str">
        <f t="shared" si="2"/>
        <v/>
      </c>
      <c r="EL25" s="8" t="str">
        <f t="shared" si="2"/>
        <v/>
      </c>
      <c r="EM25" s="8" t="str">
        <f t="shared" si="2"/>
        <v/>
      </c>
      <c r="EN25" s="8" t="str">
        <f t="shared" si="2"/>
        <v/>
      </c>
      <c r="EO25" s="8" t="str">
        <f t="shared" si="2"/>
        <v/>
      </c>
      <c r="EP25" s="8" t="str">
        <f t="shared" si="2"/>
        <v/>
      </c>
      <c r="EQ25" s="8" t="str">
        <f t="shared" si="2"/>
        <v/>
      </c>
      <c r="ER25" s="8" t="str">
        <f t="shared" si="2"/>
        <v/>
      </c>
      <c r="ES25" s="8" t="str">
        <f t="shared" si="2"/>
        <v/>
      </c>
      <c r="ET25" s="8" t="str">
        <f t="shared" si="2"/>
        <v/>
      </c>
      <c r="EU25" s="8" t="str">
        <f t="shared" si="2"/>
        <v/>
      </c>
      <c r="EV25" s="8" t="str">
        <f t="shared" si="2"/>
        <v/>
      </c>
      <c r="EW25" s="8" t="str">
        <f t="shared" si="2"/>
        <v/>
      </c>
      <c r="EX25" s="8" t="str">
        <f t="shared" si="2"/>
        <v/>
      </c>
      <c r="EY25" s="8" t="str">
        <f t="shared" si="2"/>
        <v/>
      </c>
      <c r="EZ25" s="8" t="str">
        <f t="shared" si="2"/>
        <v/>
      </c>
      <c r="FA25" s="8" t="str">
        <f t="shared" si="2"/>
        <v/>
      </c>
      <c r="FB25" s="8" t="str">
        <f t="shared" si="2"/>
        <v/>
      </c>
      <c r="FC25" s="8" t="str">
        <f t="shared" si="2"/>
        <v/>
      </c>
      <c r="FD25" s="8" t="str">
        <f t="shared" si="2"/>
        <v/>
      </c>
      <c r="FE25" s="8" t="str">
        <f t="shared" si="2"/>
        <v/>
      </c>
      <c r="FF25" s="8" t="str">
        <f t="shared" si="2"/>
        <v/>
      </c>
      <c r="FG25" s="8" t="str">
        <f t="shared" si="2"/>
        <v/>
      </c>
      <c r="FH25" s="8" t="str">
        <f t="shared" si="2"/>
        <v/>
      </c>
      <c r="FI25" s="8" t="str">
        <f t="shared" si="2"/>
        <v/>
      </c>
      <c r="FJ25" s="8" t="str">
        <f t="shared" si="2"/>
        <v/>
      </c>
      <c r="FK25" s="8" t="str">
        <f t="shared" si="2"/>
        <v/>
      </c>
      <c r="FL25" s="8" t="str">
        <f t="shared" si="2"/>
        <v/>
      </c>
      <c r="FM25" s="8" t="str">
        <f t="shared" si="2"/>
        <v/>
      </c>
      <c r="FN25" s="8" t="str">
        <f t="shared" si="2"/>
        <v/>
      </c>
      <c r="FO25" s="8" t="str">
        <f t="shared" si="2"/>
        <v/>
      </c>
      <c r="FP25" s="8" t="str">
        <f t="shared" si="2"/>
        <v/>
      </c>
      <c r="FQ25" s="8" t="str">
        <f t="shared" si="2"/>
        <v/>
      </c>
      <c r="FR25" s="8" t="str">
        <f t="shared" si="2"/>
        <v/>
      </c>
      <c r="FS25" s="8" t="str">
        <f t="shared" si="2"/>
        <v/>
      </c>
      <c r="FT25" s="8" t="str">
        <f t="shared" si="2"/>
        <v/>
      </c>
      <c r="FU25" s="8" t="str">
        <f t="shared" si="2"/>
        <v/>
      </c>
      <c r="FV25" s="8" t="str">
        <f t="shared" si="2"/>
        <v/>
      </c>
      <c r="FW25" s="8" t="str">
        <f t="shared" si="2"/>
        <v/>
      </c>
      <c r="FX25" s="8" t="str">
        <f t="shared" si="2"/>
        <v/>
      </c>
      <c r="FY25" s="8" t="str">
        <f t="shared" si="2"/>
        <v/>
      </c>
      <c r="FZ25" s="8" t="str">
        <f t="shared" si="2"/>
        <v/>
      </c>
      <c r="GA25" s="8" t="str">
        <f t="shared" si="2"/>
        <v/>
      </c>
    </row>
    <row r="26" spans="1:183" ht="28" hidden="1" customHeight="1" x14ac:dyDescent="0.35">
      <c r="A26" s="55"/>
      <c r="B26" s="56" t="s">
        <v>42</v>
      </c>
      <c r="C26" s="8">
        <f>IF(C25="","",HLOOKUP(C25+1,$D$21:$T$22,2))</f>
        <v>76</v>
      </c>
      <c r="D26" s="8">
        <f t="shared" ref="D26:BO26" si="3">IF(D25="","",HLOOKUP(D25+1,$D$21:$T$22,2))</f>
        <v>76</v>
      </c>
      <c r="E26" s="8">
        <f t="shared" si="3"/>
        <v>76</v>
      </c>
      <c r="F26" s="8">
        <f t="shared" si="3"/>
        <v>76</v>
      </c>
      <c r="G26" s="8">
        <f t="shared" si="3"/>
        <v>76</v>
      </c>
      <c r="H26" s="8">
        <f t="shared" si="3"/>
        <v>76</v>
      </c>
      <c r="I26" s="8">
        <f t="shared" si="3"/>
        <v>76</v>
      </c>
      <c r="J26" s="8">
        <f t="shared" si="3"/>
        <v>76</v>
      </c>
      <c r="K26" s="8">
        <f t="shared" si="3"/>
        <v>76</v>
      </c>
      <c r="L26" s="8">
        <f t="shared" si="3"/>
        <v>76</v>
      </c>
      <c r="M26" s="8">
        <f t="shared" si="3"/>
        <v>76</v>
      </c>
      <c r="N26" s="8">
        <f t="shared" si="3"/>
        <v>76</v>
      </c>
      <c r="O26" s="8">
        <f t="shared" si="3"/>
        <v>76</v>
      </c>
      <c r="P26" s="8">
        <f t="shared" si="3"/>
        <v>76</v>
      </c>
      <c r="Q26" s="8">
        <f t="shared" si="3"/>
        <v>76</v>
      </c>
      <c r="R26" s="8">
        <f t="shared" si="3"/>
        <v>34</v>
      </c>
      <c r="S26" s="8">
        <f t="shared" si="3"/>
        <v>34</v>
      </c>
      <c r="T26" s="8">
        <f t="shared" si="3"/>
        <v>34</v>
      </c>
      <c r="U26" s="8">
        <f t="shared" si="3"/>
        <v>34</v>
      </c>
      <c r="V26" s="8">
        <f t="shared" si="3"/>
        <v>34</v>
      </c>
      <c r="W26" s="8">
        <f t="shared" si="3"/>
        <v>34</v>
      </c>
      <c r="X26" s="8">
        <f t="shared" si="3"/>
        <v>34</v>
      </c>
      <c r="Y26" s="8">
        <f t="shared" si="3"/>
        <v>34</v>
      </c>
      <c r="Z26" s="8">
        <f t="shared" si="3"/>
        <v>34</v>
      </c>
      <c r="AA26" s="8">
        <f t="shared" si="3"/>
        <v>34</v>
      </c>
      <c r="AB26" s="8">
        <f t="shared" si="3"/>
        <v>34</v>
      </c>
      <c r="AC26" s="8">
        <f t="shared" si="3"/>
        <v>34</v>
      </c>
      <c r="AD26" s="8">
        <f t="shared" si="3"/>
        <v>34</v>
      </c>
      <c r="AE26" s="8">
        <f t="shared" si="3"/>
        <v>34</v>
      </c>
      <c r="AF26" s="8">
        <f t="shared" si="3"/>
        <v>34</v>
      </c>
      <c r="AG26" s="8">
        <f t="shared" si="3"/>
        <v>41</v>
      </c>
      <c r="AH26" s="8">
        <f t="shared" si="3"/>
        <v>41</v>
      </c>
      <c r="AI26" s="8">
        <f t="shared" si="3"/>
        <v>41</v>
      </c>
      <c r="AJ26" s="8">
        <f t="shared" si="3"/>
        <v>41</v>
      </c>
      <c r="AK26" s="8">
        <f t="shared" si="3"/>
        <v>41</v>
      </c>
      <c r="AL26" s="8">
        <f t="shared" si="3"/>
        <v>41</v>
      </c>
      <c r="AM26" s="8">
        <f t="shared" si="3"/>
        <v>41</v>
      </c>
      <c r="AN26" s="8">
        <f t="shared" si="3"/>
        <v>41</v>
      </c>
      <c r="AO26" s="8">
        <f t="shared" si="3"/>
        <v>41</v>
      </c>
      <c r="AP26" s="8">
        <f t="shared" si="3"/>
        <v>41</v>
      </c>
      <c r="AQ26" s="8">
        <f t="shared" si="3"/>
        <v>41</v>
      </c>
      <c r="AR26" s="8">
        <f t="shared" si="3"/>
        <v>41</v>
      </c>
      <c r="AS26" s="8">
        <f t="shared" si="3"/>
        <v>41</v>
      </c>
      <c r="AT26" s="8">
        <f t="shared" si="3"/>
        <v>41</v>
      </c>
      <c r="AU26" s="8">
        <f t="shared" si="3"/>
        <v>41</v>
      </c>
      <c r="AV26" s="8">
        <f t="shared" si="3"/>
        <v>0</v>
      </c>
      <c r="AW26" s="8" t="str">
        <f t="shared" si="3"/>
        <v/>
      </c>
      <c r="AX26" s="8" t="str">
        <f t="shared" si="3"/>
        <v/>
      </c>
      <c r="AY26" s="8" t="str">
        <f t="shared" si="3"/>
        <v/>
      </c>
      <c r="AZ26" s="8" t="str">
        <f t="shared" si="3"/>
        <v/>
      </c>
      <c r="BA26" s="8" t="str">
        <f t="shared" si="3"/>
        <v/>
      </c>
      <c r="BB26" s="8" t="str">
        <f t="shared" si="3"/>
        <v/>
      </c>
      <c r="BC26" s="8" t="str">
        <f t="shared" si="3"/>
        <v/>
      </c>
      <c r="BD26" s="8" t="str">
        <f t="shared" si="3"/>
        <v/>
      </c>
      <c r="BE26" s="8" t="str">
        <f t="shared" si="3"/>
        <v/>
      </c>
      <c r="BF26" s="8" t="str">
        <f t="shared" si="3"/>
        <v/>
      </c>
      <c r="BG26" s="8" t="str">
        <f t="shared" si="3"/>
        <v/>
      </c>
      <c r="BH26" s="8" t="str">
        <f t="shared" si="3"/>
        <v/>
      </c>
      <c r="BI26" s="8" t="str">
        <f t="shared" si="3"/>
        <v/>
      </c>
      <c r="BJ26" s="8" t="str">
        <f t="shared" si="3"/>
        <v/>
      </c>
      <c r="BK26" s="8" t="str">
        <f t="shared" si="3"/>
        <v/>
      </c>
      <c r="BL26" s="8" t="str">
        <f t="shared" si="3"/>
        <v/>
      </c>
      <c r="BM26" s="8" t="str">
        <f t="shared" si="3"/>
        <v/>
      </c>
      <c r="BN26" s="8" t="str">
        <f t="shared" si="3"/>
        <v/>
      </c>
      <c r="BO26" s="8" t="str">
        <f t="shared" si="3"/>
        <v/>
      </c>
      <c r="BP26" s="8" t="str">
        <f t="shared" ref="BP26:EA26" si="4">IF(BP25="","",HLOOKUP(BP25+1,$D$21:$T$22,2))</f>
        <v/>
      </c>
      <c r="BQ26" s="8" t="str">
        <f t="shared" si="4"/>
        <v/>
      </c>
      <c r="BR26" s="8" t="str">
        <f t="shared" si="4"/>
        <v/>
      </c>
      <c r="BS26" s="8" t="str">
        <f t="shared" si="4"/>
        <v/>
      </c>
      <c r="BT26" s="8" t="str">
        <f t="shared" si="4"/>
        <v/>
      </c>
      <c r="BU26" s="8" t="str">
        <f t="shared" si="4"/>
        <v/>
      </c>
      <c r="BV26" s="8" t="str">
        <f t="shared" si="4"/>
        <v/>
      </c>
      <c r="BW26" s="8" t="str">
        <f t="shared" si="4"/>
        <v/>
      </c>
      <c r="BX26" s="8" t="str">
        <f t="shared" si="4"/>
        <v/>
      </c>
      <c r="BY26" s="8" t="str">
        <f t="shared" si="4"/>
        <v/>
      </c>
      <c r="BZ26" s="8" t="str">
        <f t="shared" si="4"/>
        <v/>
      </c>
      <c r="CA26" s="8" t="str">
        <f t="shared" si="4"/>
        <v/>
      </c>
      <c r="CB26" s="8" t="str">
        <f t="shared" si="4"/>
        <v/>
      </c>
      <c r="CC26" s="8" t="str">
        <f t="shared" si="4"/>
        <v/>
      </c>
      <c r="CD26" s="8" t="str">
        <f t="shared" si="4"/>
        <v/>
      </c>
      <c r="CE26" s="8" t="str">
        <f t="shared" si="4"/>
        <v/>
      </c>
      <c r="CF26" s="8" t="str">
        <f t="shared" si="4"/>
        <v/>
      </c>
      <c r="CG26" s="8" t="str">
        <f t="shared" si="4"/>
        <v/>
      </c>
      <c r="CH26" s="8" t="str">
        <f t="shared" si="4"/>
        <v/>
      </c>
      <c r="CI26" s="8" t="str">
        <f t="shared" si="4"/>
        <v/>
      </c>
      <c r="CJ26" s="8" t="str">
        <f t="shared" si="4"/>
        <v/>
      </c>
      <c r="CK26" s="8" t="str">
        <f t="shared" si="4"/>
        <v/>
      </c>
      <c r="CL26" s="8" t="str">
        <f t="shared" si="4"/>
        <v/>
      </c>
      <c r="CM26" s="8" t="str">
        <f t="shared" si="4"/>
        <v/>
      </c>
      <c r="CN26" s="8" t="str">
        <f t="shared" si="4"/>
        <v/>
      </c>
      <c r="CO26" s="8" t="str">
        <f t="shared" si="4"/>
        <v/>
      </c>
      <c r="CP26" s="8" t="str">
        <f t="shared" si="4"/>
        <v/>
      </c>
      <c r="CQ26" s="8" t="str">
        <f t="shared" si="4"/>
        <v/>
      </c>
      <c r="CR26" s="8" t="str">
        <f t="shared" si="4"/>
        <v/>
      </c>
      <c r="CS26" s="8" t="str">
        <f t="shared" si="4"/>
        <v/>
      </c>
      <c r="CT26" s="8" t="str">
        <f t="shared" si="4"/>
        <v/>
      </c>
      <c r="CU26" s="8" t="str">
        <f t="shared" si="4"/>
        <v/>
      </c>
      <c r="CV26" s="8" t="str">
        <f t="shared" si="4"/>
        <v/>
      </c>
      <c r="CW26" s="8" t="str">
        <f t="shared" si="4"/>
        <v/>
      </c>
      <c r="CX26" s="8" t="str">
        <f t="shared" si="4"/>
        <v/>
      </c>
      <c r="CY26" s="8" t="str">
        <f t="shared" si="4"/>
        <v/>
      </c>
      <c r="CZ26" s="8" t="str">
        <f t="shared" si="4"/>
        <v/>
      </c>
      <c r="DA26" s="8" t="str">
        <f t="shared" si="4"/>
        <v/>
      </c>
      <c r="DB26" s="8" t="str">
        <f t="shared" si="4"/>
        <v/>
      </c>
      <c r="DC26" s="8" t="str">
        <f t="shared" si="4"/>
        <v/>
      </c>
      <c r="DD26" s="8" t="str">
        <f t="shared" si="4"/>
        <v/>
      </c>
      <c r="DE26" s="8" t="str">
        <f t="shared" si="4"/>
        <v/>
      </c>
      <c r="DF26" s="8" t="str">
        <f t="shared" si="4"/>
        <v/>
      </c>
      <c r="DG26" s="8" t="str">
        <f t="shared" si="4"/>
        <v/>
      </c>
      <c r="DH26" s="8" t="str">
        <f t="shared" si="4"/>
        <v/>
      </c>
      <c r="DI26" s="8" t="str">
        <f t="shared" si="4"/>
        <v/>
      </c>
      <c r="DJ26" s="8" t="str">
        <f t="shared" si="4"/>
        <v/>
      </c>
      <c r="DK26" s="8" t="str">
        <f t="shared" si="4"/>
        <v/>
      </c>
      <c r="DL26" s="8" t="str">
        <f t="shared" si="4"/>
        <v/>
      </c>
      <c r="DM26" s="8" t="str">
        <f t="shared" si="4"/>
        <v/>
      </c>
      <c r="DN26" s="8" t="str">
        <f t="shared" si="4"/>
        <v/>
      </c>
      <c r="DO26" s="8" t="str">
        <f t="shared" si="4"/>
        <v/>
      </c>
      <c r="DP26" s="8" t="str">
        <f t="shared" si="4"/>
        <v/>
      </c>
      <c r="DQ26" s="8" t="str">
        <f t="shared" si="4"/>
        <v/>
      </c>
      <c r="DR26" s="8" t="str">
        <f t="shared" si="4"/>
        <v/>
      </c>
      <c r="DS26" s="8" t="str">
        <f t="shared" si="4"/>
        <v/>
      </c>
      <c r="DT26" s="8" t="str">
        <f t="shared" si="4"/>
        <v/>
      </c>
      <c r="DU26" s="8" t="str">
        <f t="shared" si="4"/>
        <v/>
      </c>
      <c r="DV26" s="8" t="str">
        <f t="shared" si="4"/>
        <v/>
      </c>
      <c r="DW26" s="8" t="str">
        <f t="shared" si="4"/>
        <v/>
      </c>
      <c r="DX26" s="8" t="str">
        <f t="shared" si="4"/>
        <v/>
      </c>
      <c r="DY26" s="8" t="str">
        <f t="shared" si="4"/>
        <v/>
      </c>
      <c r="DZ26" s="8" t="str">
        <f t="shared" si="4"/>
        <v/>
      </c>
      <c r="EA26" s="8" t="str">
        <f t="shared" si="4"/>
        <v/>
      </c>
      <c r="EB26" s="8" t="str">
        <f t="shared" ref="EB26:GA26" si="5">IF(EB25="","",HLOOKUP(EB25+1,$D$21:$T$22,2))</f>
        <v/>
      </c>
      <c r="EC26" s="8" t="str">
        <f t="shared" si="5"/>
        <v/>
      </c>
      <c r="ED26" s="8" t="str">
        <f t="shared" si="5"/>
        <v/>
      </c>
      <c r="EE26" s="8" t="str">
        <f t="shared" si="5"/>
        <v/>
      </c>
      <c r="EF26" s="8" t="str">
        <f t="shared" si="5"/>
        <v/>
      </c>
      <c r="EG26" s="8" t="str">
        <f t="shared" si="5"/>
        <v/>
      </c>
      <c r="EH26" s="8" t="str">
        <f t="shared" si="5"/>
        <v/>
      </c>
      <c r="EI26" s="8" t="str">
        <f t="shared" si="5"/>
        <v/>
      </c>
      <c r="EJ26" s="8" t="str">
        <f t="shared" si="5"/>
        <v/>
      </c>
      <c r="EK26" s="8" t="str">
        <f t="shared" si="5"/>
        <v/>
      </c>
      <c r="EL26" s="8" t="str">
        <f t="shared" si="5"/>
        <v/>
      </c>
      <c r="EM26" s="8" t="str">
        <f t="shared" si="5"/>
        <v/>
      </c>
      <c r="EN26" s="8" t="str">
        <f t="shared" si="5"/>
        <v/>
      </c>
      <c r="EO26" s="8" t="str">
        <f t="shared" si="5"/>
        <v/>
      </c>
      <c r="EP26" s="8" t="str">
        <f t="shared" si="5"/>
        <v/>
      </c>
      <c r="EQ26" s="8" t="str">
        <f t="shared" si="5"/>
        <v/>
      </c>
      <c r="ER26" s="8" t="str">
        <f t="shared" si="5"/>
        <v/>
      </c>
      <c r="ES26" s="8" t="str">
        <f t="shared" si="5"/>
        <v/>
      </c>
      <c r="ET26" s="8" t="str">
        <f t="shared" si="5"/>
        <v/>
      </c>
      <c r="EU26" s="8" t="str">
        <f t="shared" si="5"/>
        <v/>
      </c>
      <c r="EV26" s="8" t="str">
        <f t="shared" si="5"/>
        <v/>
      </c>
      <c r="EW26" s="8" t="str">
        <f t="shared" si="5"/>
        <v/>
      </c>
      <c r="EX26" s="8" t="str">
        <f t="shared" si="5"/>
        <v/>
      </c>
      <c r="EY26" s="8" t="str">
        <f t="shared" si="5"/>
        <v/>
      </c>
      <c r="EZ26" s="8" t="str">
        <f t="shared" si="5"/>
        <v/>
      </c>
      <c r="FA26" s="8" t="str">
        <f t="shared" si="5"/>
        <v/>
      </c>
      <c r="FB26" s="8" t="str">
        <f t="shared" si="5"/>
        <v/>
      </c>
      <c r="FC26" s="8" t="str">
        <f t="shared" si="5"/>
        <v/>
      </c>
      <c r="FD26" s="8" t="str">
        <f t="shared" si="5"/>
        <v/>
      </c>
      <c r="FE26" s="8" t="str">
        <f t="shared" si="5"/>
        <v/>
      </c>
      <c r="FF26" s="8" t="str">
        <f t="shared" si="5"/>
        <v/>
      </c>
      <c r="FG26" s="8" t="str">
        <f t="shared" si="5"/>
        <v/>
      </c>
      <c r="FH26" s="8" t="str">
        <f t="shared" si="5"/>
        <v/>
      </c>
      <c r="FI26" s="8" t="str">
        <f t="shared" si="5"/>
        <v/>
      </c>
      <c r="FJ26" s="8" t="str">
        <f t="shared" si="5"/>
        <v/>
      </c>
      <c r="FK26" s="8" t="str">
        <f t="shared" si="5"/>
        <v/>
      </c>
      <c r="FL26" s="8" t="str">
        <f t="shared" si="5"/>
        <v/>
      </c>
      <c r="FM26" s="8" t="str">
        <f t="shared" si="5"/>
        <v/>
      </c>
      <c r="FN26" s="8" t="str">
        <f t="shared" si="5"/>
        <v/>
      </c>
      <c r="FO26" s="8" t="str">
        <f t="shared" si="5"/>
        <v/>
      </c>
      <c r="FP26" s="8" t="str">
        <f t="shared" si="5"/>
        <v/>
      </c>
      <c r="FQ26" s="8" t="str">
        <f t="shared" si="5"/>
        <v/>
      </c>
      <c r="FR26" s="8" t="str">
        <f t="shared" si="5"/>
        <v/>
      </c>
      <c r="FS26" s="8" t="str">
        <f t="shared" si="5"/>
        <v/>
      </c>
      <c r="FT26" s="8" t="str">
        <f t="shared" si="5"/>
        <v/>
      </c>
      <c r="FU26" s="8" t="str">
        <f t="shared" si="5"/>
        <v/>
      </c>
      <c r="FV26" s="8" t="str">
        <f t="shared" si="5"/>
        <v/>
      </c>
      <c r="FW26" s="8" t="str">
        <f t="shared" si="5"/>
        <v/>
      </c>
      <c r="FX26" s="8" t="str">
        <f t="shared" si="5"/>
        <v/>
      </c>
      <c r="FY26" s="8" t="str">
        <f t="shared" si="5"/>
        <v/>
      </c>
      <c r="FZ26" s="8" t="str">
        <f t="shared" si="5"/>
        <v/>
      </c>
      <c r="GA26" s="8" t="str">
        <f t="shared" si="5"/>
        <v/>
      </c>
    </row>
    <row r="27" spans="1:183" ht="28" customHeight="1" x14ac:dyDescent="0.35">
      <c r="A27" s="51" t="s">
        <v>50</v>
      </c>
      <c r="B27" s="54">
        <v>43633</v>
      </c>
      <c r="C27" s="51" t="s">
        <v>27</v>
      </c>
      <c r="D27" s="52">
        <v>2387</v>
      </c>
      <c r="E27" s="52">
        <v>174</v>
      </c>
      <c r="F27" s="52">
        <v>87</v>
      </c>
      <c r="G27" s="52">
        <v>131</v>
      </c>
      <c r="H27" s="51">
        <v>0.35</v>
      </c>
      <c r="I27" s="51">
        <v>0.39</v>
      </c>
      <c r="J27" s="51">
        <v>0.26</v>
      </c>
      <c r="K27" s="52">
        <v>3</v>
      </c>
      <c r="L27" s="52" t="s">
        <v>28</v>
      </c>
      <c r="M27" s="52" t="s">
        <v>29</v>
      </c>
      <c r="N27" s="52">
        <v>15</v>
      </c>
      <c r="O27" s="52" t="s">
        <v>30</v>
      </c>
      <c r="P27" s="52" t="s">
        <v>31</v>
      </c>
      <c r="Q27" s="51">
        <v>76</v>
      </c>
      <c r="R27" s="52" t="s">
        <v>32</v>
      </c>
      <c r="S27" s="52" t="s">
        <v>33</v>
      </c>
      <c r="T27" s="52">
        <v>15</v>
      </c>
      <c r="U27" s="52" t="s">
        <v>34</v>
      </c>
      <c r="V27" s="52" t="s">
        <v>35</v>
      </c>
      <c r="W27" s="51">
        <v>34</v>
      </c>
      <c r="X27" s="52" t="s">
        <v>36</v>
      </c>
      <c r="Y27" s="52" t="s">
        <v>37</v>
      </c>
      <c r="Z27" s="52">
        <v>15</v>
      </c>
      <c r="AA27" s="52" t="s">
        <v>38</v>
      </c>
      <c r="AB27" s="52" t="s">
        <v>39</v>
      </c>
      <c r="AC27" s="51">
        <v>41</v>
      </c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</row>
    <row r="28" spans="1:183" ht="28" hidden="1" customHeight="1" x14ac:dyDescent="0.35">
      <c r="A28" s="55" t="s">
        <v>40</v>
      </c>
      <c r="B28" s="56" t="s">
        <v>41</v>
      </c>
      <c r="C28" s="8">
        <v>0.5</v>
      </c>
      <c r="D28" s="8">
        <v>0.5</v>
      </c>
      <c r="E28" s="8">
        <f>0.5+N27</f>
        <v>15.5</v>
      </c>
      <c r="F28" s="8">
        <f>0.5+N27</f>
        <v>15.5</v>
      </c>
      <c r="G28" s="8">
        <f>0.5+N27</f>
        <v>15.5</v>
      </c>
      <c r="H28" s="8">
        <f>0.5+T27+N27</f>
        <v>30.5</v>
      </c>
      <c r="I28" s="8">
        <f>0.5+T27+N27</f>
        <v>30.5</v>
      </c>
      <c r="J28" s="8">
        <f>0.5+T27+N27</f>
        <v>30.5</v>
      </c>
      <c r="K28" s="8">
        <f>0.5+T27+N27+Z27</f>
        <v>45.5</v>
      </c>
      <c r="L28" s="8">
        <f>0.5+T27+N27+Z27</f>
        <v>45.5</v>
      </c>
      <c r="M28" s="8">
        <f>0.5+T27+N27+Z27</f>
        <v>45.5</v>
      </c>
      <c r="N28" s="8">
        <f>0.5+T27+N27+Z27+AF27</f>
        <v>45.5</v>
      </c>
      <c r="O28" s="8">
        <f>0.5+T27+N27+Z27+AF27</f>
        <v>45.5</v>
      </c>
      <c r="P28" s="8">
        <f>0.5+T27+N27+Z27+AF27</f>
        <v>45.5</v>
      </c>
      <c r="Q28" s="8">
        <f>0.5+T27+N27+Z27+AF27+AL27</f>
        <v>45.5</v>
      </c>
      <c r="R28" s="8">
        <f>0.5+T27+N27+Z27+AF27+AL27</f>
        <v>45.5</v>
      </c>
    </row>
    <row r="29" spans="1:183" ht="28" hidden="1" customHeight="1" x14ac:dyDescent="0.35">
      <c r="A29" s="55"/>
      <c r="B29" s="56" t="s">
        <v>42</v>
      </c>
      <c r="C29" s="8">
        <v>0</v>
      </c>
      <c r="D29" s="8">
        <f>Q27</f>
        <v>76</v>
      </c>
      <c r="E29" s="8">
        <f>Q27</f>
        <v>76</v>
      </c>
      <c r="F29" s="8">
        <v>0</v>
      </c>
      <c r="G29" s="8">
        <f>W27</f>
        <v>34</v>
      </c>
      <c r="H29" s="8">
        <f>W27</f>
        <v>34</v>
      </c>
      <c r="I29" s="8">
        <v>0</v>
      </c>
      <c r="J29" s="8">
        <f>AC27</f>
        <v>41</v>
      </c>
      <c r="K29" s="8">
        <f>AC27</f>
        <v>41</v>
      </c>
      <c r="L29" s="8">
        <v>0</v>
      </c>
      <c r="M29" s="8">
        <f>AI27</f>
        <v>0</v>
      </c>
      <c r="N29" s="8">
        <f>AI27</f>
        <v>0</v>
      </c>
      <c r="O29" s="8">
        <v>0</v>
      </c>
      <c r="P29" s="8">
        <f>AO27</f>
        <v>0</v>
      </c>
      <c r="Q29" s="8">
        <f>AO27</f>
        <v>0</v>
      </c>
      <c r="R29" s="8">
        <v>0</v>
      </c>
    </row>
    <row r="30" spans="1:183" ht="28" hidden="1" customHeight="1" x14ac:dyDescent="0.35">
      <c r="A30" s="55" t="s">
        <v>43</v>
      </c>
      <c r="B30" s="56" t="s">
        <v>41</v>
      </c>
      <c r="C30" s="8">
        <f>(N27)/2</f>
        <v>7.5</v>
      </c>
      <c r="D30" s="8">
        <f>N27+T27/2</f>
        <v>22.5</v>
      </c>
      <c r="E30" s="8">
        <f>T27+N27+Z27/2</f>
        <v>37.5</v>
      </c>
      <c r="F30" s="8">
        <f>T27+N27+Z27+AF27/2</f>
        <v>45</v>
      </c>
      <c r="G30" s="8">
        <f>T27+N27+Z27+AF27+AL27/2</f>
        <v>45</v>
      </c>
      <c r="H30" s="57" t="s">
        <v>44</v>
      </c>
      <c r="I30" s="56" t="s">
        <v>41</v>
      </c>
      <c r="J30" s="8">
        <f>(N27)/2</f>
        <v>7.5</v>
      </c>
      <c r="K30" s="8">
        <f>N27+T27/2</f>
        <v>22.5</v>
      </c>
      <c r="L30" s="8">
        <f>T27+N27+Z27/2</f>
        <v>37.5</v>
      </c>
      <c r="M30" s="8">
        <f>T27+N27+Z27+AF27/2</f>
        <v>45</v>
      </c>
      <c r="N30" s="8">
        <f>T27+N27+Z27+AF27+AL27/2</f>
        <v>45</v>
      </c>
      <c r="O30" s="57" t="s">
        <v>45</v>
      </c>
      <c r="P30" s="56" t="s">
        <v>41</v>
      </c>
      <c r="Q30" s="8">
        <f>(N27)/2</f>
        <v>7.5</v>
      </c>
      <c r="R30" s="8">
        <f>N27+T27/2</f>
        <v>22.5</v>
      </c>
      <c r="S30" s="8">
        <f>T27+N27+Z27/2</f>
        <v>37.5</v>
      </c>
      <c r="T30" s="8">
        <f>T27+N27+Z27+AF27/2</f>
        <v>45</v>
      </c>
      <c r="U30" s="8">
        <f>T27+N27+Z27+AF27+AL27/2</f>
        <v>45</v>
      </c>
    </row>
    <row r="31" spans="1:183" ht="28" hidden="1" customHeight="1" x14ac:dyDescent="0.35">
      <c r="A31" s="55"/>
      <c r="B31" s="56" t="s">
        <v>42</v>
      </c>
      <c r="C31" s="8">
        <f>IF(Q27="",-50,Q27)</f>
        <v>76</v>
      </c>
      <c r="D31" s="8">
        <f>IF(W27="",-50,W27)</f>
        <v>34</v>
      </c>
      <c r="E31" s="8">
        <f>IF(AC27="",-50,AC27)</f>
        <v>41</v>
      </c>
      <c r="F31" s="8">
        <f>IF(AI27="",-50,AI27)</f>
        <v>-50</v>
      </c>
      <c r="G31" s="8">
        <f>IF(AO27="",-50,AO27)</f>
        <v>-50</v>
      </c>
      <c r="H31" s="57"/>
      <c r="I31" s="56" t="s">
        <v>42</v>
      </c>
      <c r="J31" s="8">
        <f>IF(Q27="",-50,IF(Q27&lt;18,18,Q27))</f>
        <v>76</v>
      </c>
      <c r="K31" s="8">
        <f>IF(W27="",-50,IF(W27&lt;18,18,W27))</f>
        <v>34</v>
      </c>
      <c r="L31" s="8">
        <f>IF(AC27="",-50,IF(AC27&lt;18,18,AC27))</f>
        <v>41</v>
      </c>
      <c r="M31" s="8">
        <f>IF(AI27="",-50,IF(AI27&lt;18,18,AI27))</f>
        <v>-50</v>
      </c>
      <c r="N31" s="8">
        <f>IF(AO27="",-50,IF(AO27&lt;18,18,AO27))</f>
        <v>-50</v>
      </c>
      <c r="O31" s="57"/>
      <c r="P31" s="56" t="s">
        <v>42</v>
      </c>
      <c r="Q31" s="8" t="str">
        <f>IF(L27="","",IF(L27="Force","Force",IF(L27="Endurance","Endur'",IF(L27="Résistance","Résist'","Inconnu"))))</f>
        <v>Force</v>
      </c>
      <c r="R31" s="8" t="str">
        <f>IF(R27="","",IF(R27="Force","Force",IF(R27="Endurance","Endur'",IF(R27="Résistance","Résist'","Inconnu"))))</f>
        <v>Endur'</v>
      </c>
      <c r="S31" s="8" t="str">
        <f>IF(X27="","",IF(X27="Force","Force",IF(X27="Endurance","Endur'",IF(X27="Résistance","Résist'","Inconnu"))))</f>
        <v>Résist'</v>
      </c>
      <c r="T31" s="8" t="str">
        <f>IF(AD27="","",IF(AD27="Force","Force",IF(AD27="Endurance","Endur'",IF(AD27="Résistance","Résist'","Inconnu"))))</f>
        <v/>
      </c>
      <c r="U31" s="8" t="str">
        <f>IF(AJ27="","",IF(AJ27="Force","Force",IF(AJ27="Endurance","Endur'",IF(AJ27="Résistance","Résist'","Inconnu"))))</f>
        <v/>
      </c>
    </row>
    <row r="32" spans="1:183" ht="28" hidden="1" customHeight="1" x14ac:dyDescent="0.35">
      <c r="A32" s="55" t="s">
        <v>46</v>
      </c>
      <c r="B32" s="56" t="s">
        <v>41</v>
      </c>
      <c r="C32" s="8">
        <v>0</v>
      </c>
      <c r="D32" s="8">
        <f t="shared" ref="D32:BO32" si="6">IF(C32="","",IF(C32+1&gt;$T$20+$N$20+$Z$20+$AF$20+$AL$20,"",C32+1))</f>
        <v>1</v>
      </c>
      <c r="E32" s="8">
        <f t="shared" si="6"/>
        <v>2</v>
      </c>
      <c r="F32" s="8">
        <f t="shared" si="6"/>
        <v>3</v>
      </c>
      <c r="G32" s="8">
        <f t="shared" si="6"/>
        <v>4</v>
      </c>
      <c r="H32" s="8">
        <f t="shared" si="6"/>
        <v>5</v>
      </c>
      <c r="I32" s="8">
        <f t="shared" si="6"/>
        <v>6</v>
      </c>
      <c r="J32" s="8">
        <f t="shared" si="6"/>
        <v>7</v>
      </c>
      <c r="K32" s="8">
        <f t="shared" si="6"/>
        <v>8</v>
      </c>
      <c r="L32" s="8">
        <f t="shared" si="6"/>
        <v>9</v>
      </c>
      <c r="M32" s="8">
        <f t="shared" si="6"/>
        <v>10</v>
      </c>
      <c r="N32" s="8">
        <f t="shared" si="6"/>
        <v>11</v>
      </c>
      <c r="O32" s="8">
        <f t="shared" si="6"/>
        <v>12</v>
      </c>
      <c r="P32" s="8">
        <f t="shared" si="6"/>
        <v>13</v>
      </c>
      <c r="Q32" s="8">
        <f t="shared" si="6"/>
        <v>14</v>
      </c>
      <c r="R32" s="8">
        <f t="shared" si="6"/>
        <v>15</v>
      </c>
      <c r="S32" s="8">
        <f t="shared" si="6"/>
        <v>16</v>
      </c>
      <c r="T32" s="8">
        <f t="shared" si="6"/>
        <v>17</v>
      </c>
      <c r="U32" s="8">
        <f t="shared" si="6"/>
        <v>18</v>
      </c>
      <c r="V32" s="8">
        <f t="shared" si="6"/>
        <v>19</v>
      </c>
      <c r="W32" s="8">
        <f t="shared" si="6"/>
        <v>20</v>
      </c>
      <c r="X32" s="8">
        <f t="shared" si="6"/>
        <v>21</v>
      </c>
      <c r="Y32" s="8">
        <f t="shared" si="6"/>
        <v>22</v>
      </c>
      <c r="Z32" s="8">
        <f t="shared" si="6"/>
        <v>23</v>
      </c>
      <c r="AA32" s="8">
        <f t="shared" si="6"/>
        <v>24</v>
      </c>
      <c r="AB32" s="8">
        <f t="shared" si="6"/>
        <v>25</v>
      </c>
      <c r="AC32" s="8">
        <f t="shared" si="6"/>
        <v>26</v>
      </c>
      <c r="AD32" s="8">
        <f t="shared" si="6"/>
        <v>27</v>
      </c>
      <c r="AE32" s="8">
        <f t="shared" si="6"/>
        <v>28</v>
      </c>
      <c r="AF32" s="8">
        <f t="shared" si="6"/>
        <v>29</v>
      </c>
      <c r="AG32" s="8">
        <f t="shared" si="6"/>
        <v>30</v>
      </c>
      <c r="AH32" s="8">
        <f t="shared" si="6"/>
        <v>31</v>
      </c>
      <c r="AI32" s="8">
        <f t="shared" si="6"/>
        <v>32</v>
      </c>
      <c r="AJ32" s="8">
        <f t="shared" si="6"/>
        <v>33</v>
      </c>
      <c r="AK32" s="8">
        <f t="shared" si="6"/>
        <v>34</v>
      </c>
      <c r="AL32" s="8">
        <f t="shared" si="6"/>
        <v>35</v>
      </c>
      <c r="AM32" s="8">
        <f t="shared" si="6"/>
        <v>36</v>
      </c>
      <c r="AN32" s="8">
        <f t="shared" si="6"/>
        <v>37</v>
      </c>
      <c r="AO32" s="8">
        <f t="shared" si="6"/>
        <v>38</v>
      </c>
      <c r="AP32" s="8">
        <f t="shared" si="6"/>
        <v>39</v>
      </c>
      <c r="AQ32" s="8">
        <f t="shared" si="6"/>
        <v>40</v>
      </c>
      <c r="AR32" s="8">
        <f t="shared" si="6"/>
        <v>41</v>
      </c>
      <c r="AS32" s="8">
        <f t="shared" si="6"/>
        <v>42</v>
      </c>
      <c r="AT32" s="8">
        <f t="shared" si="6"/>
        <v>43</v>
      </c>
      <c r="AU32" s="8">
        <f t="shared" si="6"/>
        <v>44</v>
      </c>
      <c r="AV32" s="8">
        <f t="shared" si="6"/>
        <v>45</v>
      </c>
      <c r="AW32" s="8" t="str">
        <f t="shared" si="6"/>
        <v/>
      </c>
      <c r="AX32" s="8" t="str">
        <f t="shared" si="6"/>
        <v/>
      </c>
      <c r="AY32" s="8" t="str">
        <f t="shared" si="6"/>
        <v/>
      </c>
      <c r="AZ32" s="8" t="str">
        <f t="shared" si="6"/>
        <v/>
      </c>
      <c r="BA32" s="8" t="str">
        <f t="shared" si="6"/>
        <v/>
      </c>
      <c r="BB32" s="8" t="str">
        <f t="shared" si="6"/>
        <v/>
      </c>
      <c r="BC32" s="8" t="str">
        <f t="shared" si="6"/>
        <v/>
      </c>
      <c r="BD32" s="8" t="str">
        <f t="shared" si="6"/>
        <v/>
      </c>
      <c r="BE32" s="8" t="str">
        <f t="shared" si="6"/>
        <v/>
      </c>
      <c r="BF32" s="8" t="str">
        <f t="shared" si="6"/>
        <v/>
      </c>
      <c r="BG32" s="8" t="str">
        <f t="shared" si="6"/>
        <v/>
      </c>
      <c r="BH32" s="8" t="str">
        <f t="shared" si="6"/>
        <v/>
      </c>
      <c r="BI32" s="8" t="str">
        <f t="shared" si="6"/>
        <v/>
      </c>
      <c r="BJ32" s="8" t="str">
        <f t="shared" si="6"/>
        <v/>
      </c>
      <c r="BK32" s="8" t="str">
        <f t="shared" si="6"/>
        <v/>
      </c>
      <c r="BL32" s="8" t="str">
        <f t="shared" si="6"/>
        <v/>
      </c>
      <c r="BM32" s="8" t="str">
        <f t="shared" si="6"/>
        <v/>
      </c>
      <c r="BN32" s="8" t="str">
        <f t="shared" si="6"/>
        <v/>
      </c>
      <c r="BO32" s="8" t="str">
        <f t="shared" si="6"/>
        <v/>
      </c>
      <c r="BP32" s="8" t="str">
        <f t="shared" ref="BP32:EA32" si="7">IF(BO32="","",IF(BO32+1&gt;$T$20+$N$20+$Z$20+$AF$20+$AL$20,"",BO32+1))</f>
        <v/>
      </c>
      <c r="BQ32" s="8" t="str">
        <f t="shared" si="7"/>
        <v/>
      </c>
      <c r="BR32" s="8" t="str">
        <f t="shared" si="7"/>
        <v/>
      </c>
      <c r="BS32" s="8" t="str">
        <f t="shared" si="7"/>
        <v/>
      </c>
      <c r="BT32" s="8" t="str">
        <f t="shared" si="7"/>
        <v/>
      </c>
      <c r="BU32" s="8" t="str">
        <f t="shared" si="7"/>
        <v/>
      </c>
      <c r="BV32" s="8" t="str">
        <f t="shared" si="7"/>
        <v/>
      </c>
      <c r="BW32" s="8" t="str">
        <f t="shared" si="7"/>
        <v/>
      </c>
      <c r="BX32" s="8" t="str">
        <f t="shared" si="7"/>
        <v/>
      </c>
      <c r="BY32" s="8" t="str">
        <f t="shared" si="7"/>
        <v/>
      </c>
      <c r="BZ32" s="8" t="str">
        <f t="shared" si="7"/>
        <v/>
      </c>
      <c r="CA32" s="8" t="str">
        <f t="shared" si="7"/>
        <v/>
      </c>
      <c r="CB32" s="8" t="str">
        <f t="shared" si="7"/>
        <v/>
      </c>
      <c r="CC32" s="8" t="str">
        <f t="shared" si="7"/>
        <v/>
      </c>
      <c r="CD32" s="8" t="str">
        <f t="shared" si="7"/>
        <v/>
      </c>
      <c r="CE32" s="8" t="str">
        <f t="shared" si="7"/>
        <v/>
      </c>
      <c r="CF32" s="8" t="str">
        <f t="shared" si="7"/>
        <v/>
      </c>
      <c r="CG32" s="8" t="str">
        <f t="shared" si="7"/>
        <v/>
      </c>
      <c r="CH32" s="8" t="str">
        <f t="shared" si="7"/>
        <v/>
      </c>
      <c r="CI32" s="8" t="str">
        <f t="shared" si="7"/>
        <v/>
      </c>
      <c r="CJ32" s="8" t="str">
        <f t="shared" si="7"/>
        <v/>
      </c>
      <c r="CK32" s="8" t="str">
        <f t="shared" si="7"/>
        <v/>
      </c>
      <c r="CL32" s="8" t="str">
        <f t="shared" si="7"/>
        <v/>
      </c>
      <c r="CM32" s="8" t="str">
        <f t="shared" si="7"/>
        <v/>
      </c>
      <c r="CN32" s="8" t="str">
        <f t="shared" si="7"/>
        <v/>
      </c>
      <c r="CO32" s="8" t="str">
        <f t="shared" si="7"/>
        <v/>
      </c>
      <c r="CP32" s="8" t="str">
        <f t="shared" si="7"/>
        <v/>
      </c>
      <c r="CQ32" s="8" t="str">
        <f t="shared" si="7"/>
        <v/>
      </c>
      <c r="CR32" s="8" t="str">
        <f t="shared" si="7"/>
        <v/>
      </c>
      <c r="CS32" s="8" t="str">
        <f t="shared" si="7"/>
        <v/>
      </c>
      <c r="CT32" s="8" t="str">
        <f t="shared" si="7"/>
        <v/>
      </c>
      <c r="CU32" s="8" t="str">
        <f t="shared" si="7"/>
        <v/>
      </c>
      <c r="CV32" s="8" t="str">
        <f t="shared" si="7"/>
        <v/>
      </c>
      <c r="CW32" s="8" t="str">
        <f t="shared" si="7"/>
        <v/>
      </c>
      <c r="CX32" s="8" t="str">
        <f t="shared" si="7"/>
        <v/>
      </c>
      <c r="CY32" s="8" t="str">
        <f t="shared" si="7"/>
        <v/>
      </c>
      <c r="CZ32" s="8" t="str">
        <f t="shared" si="7"/>
        <v/>
      </c>
      <c r="DA32" s="8" t="str">
        <f t="shared" si="7"/>
        <v/>
      </c>
      <c r="DB32" s="8" t="str">
        <f t="shared" si="7"/>
        <v/>
      </c>
      <c r="DC32" s="8" t="str">
        <f t="shared" si="7"/>
        <v/>
      </c>
      <c r="DD32" s="8" t="str">
        <f t="shared" si="7"/>
        <v/>
      </c>
      <c r="DE32" s="8" t="str">
        <f t="shared" si="7"/>
        <v/>
      </c>
      <c r="DF32" s="8" t="str">
        <f t="shared" si="7"/>
        <v/>
      </c>
      <c r="DG32" s="8" t="str">
        <f t="shared" si="7"/>
        <v/>
      </c>
      <c r="DH32" s="8" t="str">
        <f t="shared" si="7"/>
        <v/>
      </c>
      <c r="DI32" s="8" t="str">
        <f t="shared" si="7"/>
        <v/>
      </c>
      <c r="DJ32" s="8" t="str">
        <f t="shared" si="7"/>
        <v/>
      </c>
      <c r="DK32" s="8" t="str">
        <f t="shared" si="7"/>
        <v/>
      </c>
      <c r="DL32" s="8" t="str">
        <f t="shared" si="7"/>
        <v/>
      </c>
      <c r="DM32" s="8" t="str">
        <f t="shared" si="7"/>
        <v/>
      </c>
      <c r="DN32" s="8" t="str">
        <f t="shared" si="7"/>
        <v/>
      </c>
      <c r="DO32" s="8" t="str">
        <f t="shared" si="7"/>
        <v/>
      </c>
      <c r="DP32" s="8" t="str">
        <f t="shared" si="7"/>
        <v/>
      </c>
      <c r="DQ32" s="8" t="str">
        <f t="shared" si="7"/>
        <v/>
      </c>
      <c r="DR32" s="8" t="str">
        <f t="shared" si="7"/>
        <v/>
      </c>
      <c r="DS32" s="8" t="str">
        <f t="shared" si="7"/>
        <v/>
      </c>
      <c r="DT32" s="8" t="str">
        <f t="shared" si="7"/>
        <v/>
      </c>
      <c r="DU32" s="8" t="str">
        <f t="shared" si="7"/>
        <v/>
      </c>
      <c r="DV32" s="8" t="str">
        <f t="shared" si="7"/>
        <v/>
      </c>
      <c r="DW32" s="8" t="str">
        <f t="shared" si="7"/>
        <v/>
      </c>
      <c r="DX32" s="8" t="str">
        <f t="shared" si="7"/>
        <v/>
      </c>
      <c r="DY32" s="8" t="str">
        <f t="shared" si="7"/>
        <v/>
      </c>
      <c r="DZ32" s="8" t="str">
        <f t="shared" si="7"/>
        <v/>
      </c>
      <c r="EA32" s="8" t="str">
        <f t="shared" si="7"/>
        <v/>
      </c>
      <c r="EB32" s="8" t="str">
        <f t="shared" ref="EB32:GA32" si="8">IF(EA32="","",IF(EA32+1&gt;$T$20+$N$20+$Z$20+$AF$20+$AL$20,"",EA32+1))</f>
        <v/>
      </c>
      <c r="EC32" s="8" t="str">
        <f t="shared" si="8"/>
        <v/>
      </c>
      <c r="ED32" s="8" t="str">
        <f t="shared" si="8"/>
        <v/>
      </c>
      <c r="EE32" s="8" t="str">
        <f t="shared" si="8"/>
        <v/>
      </c>
      <c r="EF32" s="8" t="str">
        <f t="shared" si="8"/>
        <v/>
      </c>
      <c r="EG32" s="8" t="str">
        <f t="shared" si="8"/>
        <v/>
      </c>
      <c r="EH32" s="8" t="str">
        <f t="shared" si="8"/>
        <v/>
      </c>
      <c r="EI32" s="8" t="str">
        <f t="shared" si="8"/>
        <v/>
      </c>
      <c r="EJ32" s="8" t="str">
        <f t="shared" si="8"/>
        <v/>
      </c>
      <c r="EK32" s="8" t="str">
        <f t="shared" si="8"/>
        <v/>
      </c>
      <c r="EL32" s="8" t="str">
        <f t="shared" si="8"/>
        <v/>
      </c>
      <c r="EM32" s="8" t="str">
        <f t="shared" si="8"/>
        <v/>
      </c>
      <c r="EN32" s="8" t="str">
        <f t="shared" si="8"/>
        <v/>
      </c>
      <c r="EO32" s="8" t="str">
        <f t="shared" si="8"/>
        <v/>
      </c>
      <c r="EP32" s="8" t="str">
        <f t="shared" si="8"/>
        <v/>
      </c>
      <c r="EQ32" s="8" t="str">
        <f t="shared" si="8"/>
        <v/>
      </c>
      <c r="ER32" s="8" t="str">
        <f t="shared" si="8"/>
        <v/>
      </c>
      <c r="ES32" s="8" t="str">
        <f t="shared" si="8"/>
        <v/>
      </c>
      <c r="ET32" s="8" t="str">
        <f t="shared" si="8"/>
        <v/>
      </c>
      <c r="EU32" s="8" t="str">
        <f t="shared" si="8"/>
        <v/>
      </c>
      <c r="EV32" s="8" t="str">
        <f t="shared" si="8"/>
        <v/>
      </c>
      <c r="EW32" s="8" t="str">
        <f t="shared" si="8"/>
        <v/>
      </c>
      <c r="EX32" s="8" t="str">
        <f t="shared" si="8"/>
        <v/>
      </c>
      <c r="EY32" s="8" t="str">
        <f t="shared" si="8"/>
        <v/>
      </c>
      <c r="EZ32" s="8" t="str">
        <f t="shared" si="8"/>
        <v/>
      </c>
      <c r="FA32" s="8" t="str">
        <f t="shared" si="8"/>
        <v/>
      </c>
      <c r="FB32" s="8" t="str">
        <f t="shared" si="8"/>
        <v/>
      </c>
      <c r="FC32" s="8" t="str">
        <f t="shared" si="8"/>
        <v/>
      </c>
      <c r="FD32" s="8" t="str">
        <f t="shared" si="8"/>
        <v/>
      </c>
      <c r="FE32" s="8" t="str">
        <f t="shared" si="8"/>
        <v/>
      </c>
      <c r="FF32" s="8" t="str">
        <f t="shared" si="8"/>
        <v/>
      </c>
      <c r="FG32" s="8" t="str">
        <f t="shared" si="8"/>
        <v/>
      </c>
      <c r="FH32" s="8" t="str">
        <f t="shared" si="8"/>
        <v/>
      </c>
      <c r="FI32" s="8" t="str">
        <f t="shared" si="8"/>
        <v/>
      </c>
      <c r="FJ32" s="8" t="str">
        <f t="shared" si="8"/>
        <v/>
      </c>
      <c r="FK32" s="8" t="str">
        <f t="shared" si="8"/>
        <v/>
      </c>
      <c r="FL32" s="8" t="str">
        <f t="shared" si="8"/>
        <v/>
      </c>
      <c r="FM32" s="8" t="str">
        <f t="shared" si="8"/>
        <v/>
      </c>
      <c r="FN32" s="8" t="str">
        <f t="shared" si="8"/>
        <v/>
      </c>
      <c r="FO32" s="8" t="str">
        <f t="shared" si="8"/>
        <v/>
      </c>
      <c r="FP32" s="8" t="str">
        <f t="shared" si="8"/>
        <v/>
      </c>
      <c r="FQ32" s="8" t="str">
        <f t="shared" si="8"/>
        <v/>
      </c>
      <c r="FR32" s="8" t="str">
        <f t="shared" si="8"/>
        <v/>
      </c>
      <c r="FS32" s="8" t="str">
        <f t="shared" si="8"/>
        <v/>
      </c>
      <c r="FT32" s="8" t="str">
        <f t="shared" si="8"/>
        <v/>
      </c>
      <c r="FU32" s="8" t="str">
        <f t="shared" si="8"/>
        <v/>
      </c>
      <c r="FV32" s="8" t="str">
        <f t="shared" si="8"/>
        <v/>
      </c>
      <c r="FW32" s="8" t="str">
        <f t="shared" si="8"/>
        <v/>
      </c>
      <c r="FX32" s="8" t="str">
        <f t="shared" si="8"/>
        <v/>
      </c>
      <c r="FY32" s="8" t="str">
        <f t="shared" si="8"/>
        <v/>
      </c>
      <c r="FZ32" s="8" t="str">
        <f t="shared" si="8"/>
        <v/>
      </c>
      <c r="GA32" s="8" t="str">
        <f t="shared" si="8"/>
        <v/>
      </c>
    </row>
    <row r="33" spans="1:183" ht="28" hidden="1" customHeight="1" x14ac:dyDescent="0.35">
      <c r="A33" s="55"/>
      <c r="B33" s="56" t="s">
        <v>42</v>
      </c>
      <c r="C33" s="8">
        <f t="shared" ref="C33:BN33" si="9">IF(C32="","",HLOOKUP(C32+1,$D$28:$T$29,2))</f>
        <v>76</v>
      </c>
      <c r="D33" s="8">
        <f t="shared" si="9"/>
        <v>76</v>
      </c>
      <c r="E33" s="8">
        <f t="shared" si="9"/>
        <v>76</v>
      </c>
      <c r="F33" s="8">
        <f t="shared" si="9"/>
        <v>76</v>
      </c>
      <c r="G33" s="8">
        <f t="shared" si="9"/>
        <v>76</v>
      </c>
      <c r="H33" s="8">
        <f t="shared" si="9"/>
        <v>76</v>
      </c>
      <c r="I33" s="8">
        <f t="shared" si="9"/>
        <v>76</v>
      </c>
      <c r="J33" s="8">
        <f t="shared" si="9"/>
        <v>76</v>
      </c>
      <c r="K33" s="8">
        <f t="shared" si="9"/>
        <v>76</v>
      </c>
      <c r="L33" s="8">
        <f t="shared" si="9"/>
        <v>76</v>
      </c>
      <c r="M33" s="8">
        <f t="shared" si="9"/>
        <v>76</v>
      </c>
      <c r="N33" s="8">
        <f t="shared" si="9"/>
        <v>76</v>
      </c>
      <c r="O33" s="8">
        <f t="shared" si="9"/>
        <v>76</v>
      </c>
      <c r="P33" s="8">
        <f t="shared" si="9"/>
        <v>76</v>
      </c>
      <c r="Q33" s="8">
        <f t="shared" si="9"/>
        <v>76</v>
      </c>
      <c r="R33" s="8">
        <f t="shared" si="9"/>
        <v>34</v>
      </c>
      <c r="S33" s="8">
        <f t="shared" si="9"/>
        <v>34</v>
      </c>
      <c r="T33" s="8">
        <f t="shared" si="9"/>
        <v>34</v>
      </c>
      <c r="U33" s="8">
        <f t="shared" si="9"/>
        <v>34</v>
      </c>
      <c r="V33" s="8">
        <f t="shared" si="9"/>
        <v>34</v>
      </c>
      <c r="W33" s="8">
        <f t="shared" si="9"/>
        <v>34</v>
      </c>
      <c r="X33" s="8">
        <f t="shared" si="9"/>
        <v>34</v>
      </c>
      <c r="Y33" s="8">
        <f t="shared" si="9"/>
        <v>34</v>
      </c>
      <c r="Z33" s="8">
        <f t="shared" si="9"/>
        <v>34</v>
      </c>
      <c r="AA33" s="8">
        <f t="shared" si="9"/>
        <v>34</v>
      </c>
      <c r="AB33" s="8">
        <f t="shared" si="9"/>
        <v>34</v>
      </c>
      <c r="AC33" s="8">
        <f t="shared" si="9"/>
        <v>34</v>
      </c>
      <c r="AD33" s="8">
        <f t="shared" si="9"/>
        <v>34</v>
      </c>
      <c r="AE33" s="8">
        <f t="shared" si="9"/>
        <v>34</v>
      </c>
      <c r="AF33" s="8">
        <f t="shared" si="9"/>
        <v>34</v>
      </c>
      <c r="AG33" s="8">
        <f t="shared" si="9"/>
        <v>41</v>
      </c>
      <c r="AH33" s="8">
        <f t="shared" si="9"/>
        <v>41</v>
      </c>
      <c r="AI33" s="8">
        <f t="shared" si="9"/>
        <v>41</v>
      </c>
      <c r="AJ33" s="8">
        <f t="shared" si="9"/>
        <v>41</v>
      </c>
      <c r="AK33" s="8">
        <f t="shared" si="9"/>
        <v>41</v>
      </c>
      <c r="AL33" s="8">
        <f t="shared" si="9"/>
        <v>41</v>
      </c>
      <c r="AM33" s="8">
        <f t="shared" si="9"/>
        <v>41</v>
      </c>
      <c r="AN33" s="8">
        <f t="shared" si="9"/>
        <v>41</v>
      </c>
      <c r="AO33" s="8">
        <f t="shared" si="9"/>
        <v>41</v>
      </c>
      <c r="AP33" s="8">
        <f t="shared" si="9"/>
        <v>41</v>
      </c>
      <c r="AQ33" s="8">
        <f t="shared" si="9"/>
        <v>41</v>
      </c>
      <c r="AR33" s="8">
        <f t="shared" si="9"/>
        <v>41</v>
      </c>
      <c r="AS33" s="8">
        <f t="shared" si="9"/>
        <v>41</v>
      </c>
      <c r="AT33" s="8">
        <f t="shared" si="9"/>
        <v>41</v>
      </c>
      <c r="AU33" s="8">
        <f t="shared" si="9"/>
        <v>41</v>
      </c>
      <c r="AV33" s="8">
        <f t="shared" si="9"/>
        <v>0</v>
      </c>
      <c r="AW33" s="8" t="str">
        <f t="shared" si="9"/>
        <v/>
      </c>
      <c r="AX33" s="8" t="str">
        <f t="shared" si="9"/>
        <v/>
      </c>
      <c r="AY33" s="8" t="str">
        <f t="shared" si="9"/>
        <v/>
      </c>
      <c r="AZ33" s="8" t="str">
        <f t="shared" si="9"/>
        <v/>
      </c>
      <c r="BA33" s="8" t="str">
        <f t="shared" si="9"/>
        <v/>
      </c>
      <c r="BB33" s="8" t="str">
        <f t="shared" si="9"/>
        <v/>
      </c>
      <c r="BC33" s="8" t="str">
        <f t="shared" si="9"/>
        <v/>
      </c>
      <c r="BD33" s="8" t="str">
        <f t="shared" si="9"/>
        <v/>
      </c>
      <c r="BE33" s="8" t="str">
        <f t="shared" si="9"/>
        <v/>
      </c>
      <c r="BF33" s="8" t="str">
        <f t="shared" si="9"/>
        <v/>
      </c>
      <c r="BG33" s="8" t="str">
        <f t="shared" si="9"/>
        <v/>
      </c>
      <c r="BH33" s="8" t="str">
        <f t="shared" si="9"/>
        <v/>
      </c>
      <c r="BI33" s="8" t="str">
        <f t="shared" si="9"/>
        <v/>
      </c>
      <c r="BJ33" s="8" t="str">
        <f t="shared" si="9"/>
        <v/>
      </c>
      <c r="BK33" s="8" t="str">
        <f t="shared" si="9"/>
        <v/>
      </c>
      <c r="BL33" s="8" t="str">
        <f t="shared" si="9"/>
        <v/>
      </c>
      <c r="BM33" s="8" t="str">
        <f t="shared" si="9"/>
        <v/>
      </c>
      <c r="BN33" s="8" t="str">
        <f t="shared" si="9"/>
        <v/>
      </c>
      <c r="BO33" s="8" t="str">
        <f t="shared" ref="BO33:DZ33" si="10">IF(BO32="","",HLOOKUP(BO32+1,$D$28:$T$29,2))</f>
        <v/>
      </c>
      <c r="BP33" s="8" t="str">
        <f t="shared" si="10"/>
        <v/>
      </c>
      <c r="BQ33" s="8" t="str">
        <f t="shared" si="10"/>
        <v/>
      </c>
      <c r="BR33" s="8" t="str">
        <f t="shared" si="10"/>
        <v/>
      </c>
      <c r="BS33" s="8" t="str">
        <f t="shared" si="10"/>
        <v/>
      </c>
      <c r="BT33" s="8" t="str">
        <f t="shared" si="10"/>
        <v/>
      </c>
      <c r="BU33" s="8" t="str">
        <f t="shared" si="10"/>
        <v/>
      </c>
      <c r="BV33" s="8" t="str">
        <f t="shared" si="10"/>
        <v/>
      </c>
      <c r="BW33" s="8" t="str">
        <f t="shared" si="10"/>
        <v/>
      </c>
      <c r="BX33" s="8" t="str">
        <f t="shared" si="10"/>
        <v/>
      </c>
      <c r="BY33" s="8" t="str">
        <f t="shared" si="10"/>
        <v/>
      </c>
      <c r="BZ33" s="8" t="str">
        <f t="shared" si="10"/>
        <v/>
      </c>
      <c r="CA33" s="8" t="str">
        <f t="shared" si="10"/>
        <v/>
      </c>
      <c r="CB33" s="8" t="str">
        <f t="shared" si="10"/>
        <v/>
      </c>
      <c r="CC33" s="8" t="str">
        <f t="shared" si="10"/>
        <v/>
      </c>
      <c r="CD33" s="8" t="str">
        <f t="shared" si="10"/>
        <v/>
      </c>
      <c r="CE33" s="8" t="str">
        <f t="shared" si="10"/>
        <v/>
      </c>
      <c r="CF33" s="8" t="str">
        <f t="shared" si="10"/>
        <v/>
      </c>
      <c r="CG33" s="8" t="str">
        <f t="shared" si="10"/>
        <v/>
      </c>
      <c r="CH33" s="8" t="str">
        <f t="shared" si="10"/>
        <v/>
      </c>
      <c r="CI33" s="8" t="str">
        <f t="shared" si="10"/>
        <v/>
      </c>
      <c r="CJ33" s="8" t="str">
        <f t="shared" si="10"/>
        <v/>
      </c>
      <c r="CK33" s="8" t="str">
        <f t="shared" si="10"/>
        <v/>
      </c>
      <c r="CL33" s="8" t="str">
        <f t="shared" si="10"/>
        <v/>
      </c>
      <c r="CM33" s="8" t="str">
        <f t="shared" si="10"/>
        <v/>
      </c>
      <c r="CN33" s="8" t="str">
        <f t="shared" si="10"/>
        <v/>
      </c>
      <c r="CO33" s="8" t="str">
        <f t="shared" si="10"/>
        <v/>
      </c>
      <c r="CP33" s="8" t="str">
        <f t="shared" si="10"/>
        <v/>
      </c>
      <c r="CQ33" s="8" t="str">
        <f t="shared" si="10"/>
        <v/>
      </c>
      <c r="CR33" s="8" t="str">
        <f t="shared" si="10"/>
        <v/>
      </c>
      <c r="CS33" s="8" t="str">
        <f t="shared" si="10"/>
        <v/>
      </c>
      <c r="CT33" s="8" t="str">
        <f t="shared" si="10"/>
        <v/>
      </c>
      <c r="CU33" s="8" t="str">
        <f t="shared" si="10"/>
        <v/>
      </c>
      <c r="CV33" s="8" t="str">
        <f t="shared" si="10"/>
        <v/>
      </c>
      <c r="CW33" s="8" t="str">
        <f t="shared" si="10"/>
        <v/>
      </c>
      <c r="CX33" s="8" t="str">
        <f t="shared" si="10"/>
        <v/>
      </c>
      <c r="CY33" s="8" t="str">
        <f t="shared" si="10"/>
        <v/>
      </c>
      <c r="CZ33" s="8" t="str">
        <f t="shared" si="10"/>
        <v/>
      </c>
      <c r="DA33" s="8" t="str">
        <f t="shared" si="10"/>
        <v/>
      </c>
      <c r="DB33" s="8" t="str">
        <f t="shared" si="10"/>
        <v/>
      </c>
      <c r="DC33" s="8" t="str">
        <f t="shared" si="10"/>
        <v/>
      </c>
      <c r="DD33" s="8" t="str">
        <f t="shared" si="10"/>
        <v/>
      </c>
      <c r="DE33" s="8" t="str">
        <f t="shared" si="10"/>
        <v/>
      </c>
      <c r="DF33" s="8" t="str">
        <f t="shared" si="10"/>
        <v/>
      </c>
      <c r="DG33" s="8" t="str">
        <f t="shared" si="10"/>
        <v/>
      </c>
      <c r="DH33" s="8" t="str">
        <f t="shared" si="10"/>
        <v/>
      </c>
      <c r="DI33" s="8" t="str">
        <f t="shared" si="10"/>
        <v/>
      </c>
      <c r="DJ33" s="8" t="str">
        <f t="shared" si="10"/>
        <v/>
      </c>
      <c r="DK33" s="8" t="str">
        <f t="shared" si="10"/>
        <v/>
      </c>
      <c r="DL33" s="8" t="str">
        <f t="shared" si="10"/>
        <v/>
      </c>
      <c r="DM33" s="8" t="str">
        <f t="shared" si="10"/>
        <v/>
      </c>
      <c r="DN33" s="8" t="str">
        <f t="shared" si="10"/>
        <v/>
      </c>
      <c r="DO33" s="8" t="str">
        <f t="shared" si="10"/>
        <v/>
      </c>
      <c r="DP33" s="8" t="str">
        <f t="shared" si="10"/>
        <v/>
      </c>
      <c r="DQ33" s="8" t="str">
        <f t="shared" si="10"/>
        <v/>
      </c>
      <c r="DR33" s="8" t="str">
        <f t="shared" si="10"/>
        <v/>
      </c>
      <c r="DS33" s="8" t="str">
        <f t="shared" si="10"/>
        <v/>
      </c>
      <c r="DT33" s="8" t="str">
        <f t="shared" si="10"/>
        <v/>
      </c>
      <c r="DU33" s="8" t="str">
        <f t="shared" si="10"/>
        <v/>
      </c>
      <c r="DV33" s="8" t="str">
        <f t="shared" si="10"/>
        <v/>
      </c>
      <c r="DW33" s="8" t="str">
        <f t="shared" si="10"/>
        <v/>
      </c>
      <c r="DX33" s="8" t="str">
        <f t="shared" si="10"/>
        <v/>
      </c>
      <c r="DY33" s="8" t="str">
        <f t="shared" si="10"/>
        <v/>
      </c>
      <c r="DZ33" s="8" t="str">
        <f t="shared" si="10"/>
        <v/>
      </c>
      <c r="EA33" s="8" t="str">
        <f t="shared" ref="EA33:GL33" si="11">IF(EA32="","",HLOOKUP(EA32+1,$D$28:$T$29,2))</f>
        <v/>
      </c>
      <c r="EB33" s="8" t="str">
        <f t="shared" si="11"/>
        <v/>
      </c>
      <c r="EC33" s="8" t="str">
        <f t="shared" si="11"/>
        <v/>
      </c>
      <c r="ED33" s="8" t="str">
        <f t="shared" si="11"/>
        <v/>
      </c>
      <c r="EE33" s="8" t="str">
        <f t="shared" si="11"/>
        <v/>
      </c>
      <c r="EF33" s="8" t="str">
        <f t="shared" si="11"/>
        <v/>
      </c>
      <c r="EG33" s="8" t="str">
        <f t="shared" si="11"/>
        <v/>
      </c>
      <c r="EH33" s="8" t="str">
        <f t="shared" si="11"/>
        <v/>
      </c>
      <c r="EI33" s="8" t="str">
        <f t="shared" si="11"/>
        <v/>
      </c>
      <c r="EJ33" s="8" t="str">
        <f t="shared" si="11"/>
        <v/>
      </c>
      <c r="EK33" s="8" t="str">
        <f t="shared" si="11"/>
        <v/>
      </c>
      <c r="EL33" s="8" t="str">
        <f t="shared" si="11"/>
        <v/>
      </c>
      <c r="EM33" s="8" t="str">
        <f t="shared" si="11"/>
        <v/>
      </c>
      <c r="EN33" s="8" t="str">
        <f t="shared" si="11"/>
        <v/>
      </c>
      <c r="EO33" s="8" t="str">
        <f t="shared" si="11"/>
        <v/>
      </c>
      <c r="EP33" s="8" t="str">
        <f t="shared" si="11"/>
        <v/>
      </c>
      <c r="EQ33" s="8" t="str">
        <f t="shared" si="11"/>
        <v/>
      </c>
      <c r="ER33" s="8" t="str">
        <f t="shared" si="11"/>
        <v/>
      </c>
      <c r="ES33" s="8" t="str">
        <f t="shared" si="11"/>
        <v/>
      </c>
      <c r="ET33" s="8" t="str">
        <f t="shared" si="11"/>
        <v/>
      </c>
      <c r="EU33" s="8" t="str">
        <f t="shared" si="11"/>
        <v/>
      </c>
      <c r="EV33" s="8" t="str">
        <f t="shared" si="11"/>
        <v/>
      </c>
      <c r="EW33" s="8" t="str">
        <f t="shared" si="11"/>
        <v/>
      </c>
      <c r="EX33" s="8" t="str">
        <f t="shared" si="11"/>
        <v/>
      </c>
      <c r="EY33" s="8" t="str">
        <f t="shared" si="11"/>
        <v/>
      </c>
      <c r="EZ33" s="8" t="str">
        <f t="shared" si="11"/>
        <v/>
      </c>
      <c r="FA33" s="8" t="str">
        <f t="shared" si="11"/>
        <v/>
      </c>
      <c r="FB33" s="8" t="str">
        <f t="shared" si="11"/>
        <v/>
      </c>
      <c r="FC33" s="8" t="str">
        <f t="shared" si="11"/>
        <v/>
      </c>
      <c r="FD33" s="8" t="str">
        <f t="shared" si="11"/>
        <v/>
      </c>
      <c r="FE33" s="8" t="str">
        <f t="shared" si="11"/>
        <v/>
      </c>
      <c r="FF33" s="8" t="str">
        <f t="shared" si="11"/>
        <v/>
      </c>
      <c r="FG33" s="8" t="str">
        <f t="shared" si="11"/>
        <v/>
      </c>
      <c r="FH33" s="8" t="str">
        <f t="shared" si="11"/>
        <v/>
      </c>
      <c r="FI33" s="8" t="str">
        <f t="shared" si="11"/>
        <v/>
      </c>
      <c r="FJ33" s="8" t="str">
        <f t="shared" si="11"/>
        <v/>
      </c>
      <c r="FK33" s="8" t="str">
        <f t="shared" si="11"/>
        <v/>
      </c>
      <c r="FL33" s="8" t="str">
        <f t="shared" si="11"/>
        <v/>
      </c>
      <c r="FM33" s="8" t="str">
        <f t="shared" si="11"/>
        <v/>
      </c>
      <c r="FN33" s="8" t="str">
        <f t="shared" si="11"/>
        <v/>
      </c>
      <c r="FO33" s="8" t="str">
        <f t="shared" si="11"/>
        <v/>
      </c>
      <c r="FP33" s="8" t="str">
        <f t="shared" si="11"/>
        <v/>
      </c>
      <c r="FQ33" s="8" t="str">
        <f t="shared" si="11"/>
        <v/>
      </c>
      <c r="FR33" s="8" t="str">
        <f t="shared" si="11"/>
        <v/>
      </c>
      <c r="FS33" s="8" t="str">
        <f t="shared" si="11"/>
        <v/>
      </c>
      <c r="FT33" s="8" t="str">
        <f t="shared" si="11"/>
        <v/>
      </c>
      <c r="FU33" s="8" t="str">
        <f t="shared" si="11"/>
        <v/>
      </c>
      <c r="FV33" s="8" t="str">
        <f t="shared" si="11"/>
        <v/>
      </c>
      <c r="FW33" s="8" t="str">
        <f t="shared" si="11"/>
        <v/>
      </c>
      <c r="FX33" s="8" t="str">
        <f t="shared" si="11"/>
        <v/>
      </c>
      <c r="FY33" s="8" t="str">
        <f t="shared" si="11"/>
        <v/>
      </c>
      <c r="FZ33" s="8" t="str">
        <f t="shared" si="11"/>
        <v/>
      </c>
      <c r="GA33" s="8" t="str">
        <f t="shared" si="11"/>
        <v/>
      </c>
    </row>
    <row r="35" spans="1:183" ht="28" customHeight="1" x14ac:dyDescent="0.35">
      <c r="A35" s="49" t="s">
        <v>4</v>
      </c>
      <c r="B35" s="49"/>
      <c r="C35" s="49"/>
      <c r="D35" s="49" t="s">
        <v>5</v>
      </c>
      <c r="E35" s="49"/>
      <c r="F35" s="49"/>
      <c r="G35" s="49"/>
      <c r="H35" s="49"/>
      <c r="I35" s="49"/>
      <c r="J35" s="49"/>
      <c r="K35" s="49"/>
      <c r="L35" s="49" t="s">
        <v>6</v>
      </c>
      <c r="M35" s="49"/>
      <c r="N35" s="49"/>
      <c r="O35" s="49"/>
      <c r="P35" s="49"/>
      <c r="Q35" s="49"/>
      <c r="R35" s="49" t="s">
        <v>7</v>
      </c>
      <c r="S35" s="49"/>
      <c r="T35" s="49"/>
      <c r="U35" s="49"/>
      <c r="V35" s="49"/>
      <c r="W35" s="49"/>
      <c r="X35" s="49" t="s">
        <v>8</v>
      </c>
      <c r="Y35" s="49"/>
      <c r="Z35" s="49"/>
      <c r="AA35" s="49"/>
      <c r="AB35" s="49"/>
      <c r="AC35" s="49"/>
      <c r="AD35" s="49" t="s">
        <v>9</v>
      </c>
      <c r="AE35" s="49"/>
      <c r="AF35" s="49"/>
      <c r="AG35" s="49"/>
      <c r="AH35" s="49"/>
      <c r="AI35" s="49"/>
      <c r="AJ35" s="49" t="s">
        <v>10</v>
      </c>
      <c r="AK35" s="49"/>
      <c r="AL35" s="49"/>
      <c r="AM35" s="49"/>
      <c r="AN35" s="49"/>
      <c r="AO35" s="49"/>
    </row>
    <row r="36" spans="1:183" ht="28" customHeight="1" x14ac:dyDescent="0.35">
      <c r="A36" s="51" t="s">
        <v>11</v>
      </c>
      <c r="B36" s="51" t="s">
        <v>12</v>
      </c>
      <c r="C36" s="51" t="s">
        <v>13</v>
      </c>
      <c r="D36" s="52" t="s">
        <v>14</v>
      </c>
      <c r="E36" s="52" t="s">
        <v>15</v>
      </c>
      <c r="F36" s="52" t="s">
        <v>16</v>
      </c>
      <c r="G36" s="52" t="s">
        <v>17</v>
      </c>
      <c r="H36" s="51" t="s">
        <v>18</v>
      </c>
      <c r="I36" s="51" t="s">
        <v>19</v>
      </c>
      <c r="J36" s="51" t="s">
        <v>20</v>
      </c>
      <c r="K36" s="52" t="s">
        <v>21</v>
      </c>
      <c r="L36" s="53" t="s">
        <v>22</v>
      </c>
      <c r="M36" s="52" t="s">
        <v>23</v>
      </c>
      <c r="N36" s="52" t="s">
        <v>24</v>
      </c>
      <c r="O36" s="52" t="s">
        <v>25</v>
      </c>
      <c r="P36" s="52" t="s">
        <v>26</v>
      </c>
      <c r="Q36" s="51" t="s">
        <v>47</v>
      </c>
      <c r="R36" s="53" t="s">
        <v>22</v>
      </c>
      <c r="S36" s="52" t="s">
        <v>23</v>
      </c>
      <c r="T36" s="52" t="s">
        <v>24</v>
      </c>
      <c r="U36" s="52" t="s">
        <v>25</v>
      </c>
      <c r="V36" s="52" t="s">
        <v>26</v>
      </c>
      <c r="W36" s="51" t="s">
        <v>47</v>
      </c>
      <c r="X36" s="53" t="s">
        <v>22</v>
      </c>
      <c r="Y36" s="52" t="s">
        <v>23</v>
      </c>
      <c r="Z36" s="52" t="s">
        <v>24</v>
      </c>
      <c r="AA36" s="52" t="s">
        <v>25</v>
      </c>
      <c r="AB36" s="52" t="s">
        <v>26</v>
      </c>
      <c r="AC36" s="51" t="s">
        <v>47</v>
      </c>
      <c r="AD36" s="53" t="s">
        <v>22</v>
      </c>
      <c r="AE36" s="52" t="s">
        <v>23</v>
      </c>
      <c r="AF36" s="52" t="s">
        <v>24</v>
      </c>
      <c r="AG36" s="52" t="s">
        <v>25</v>
      </c>
      <c r="AH36" s="52" t="s">
        <v>26</v>
      </c>
      <c r="AI36" s="51" t="s">
        <v>47</v>
      </c>
      <c r="AJ36" s="53" t="s">
        <v>22</v>
      </c>
      <c r="AK36" s="52" t="s">
        <v>23</v>
      </c>
      <c r="AL36" s="52" t="s">
        <v>24</v>
      </c>
      <c r="AM36" s="52" t="s">
        <v>25</v>
      </c>
      <c r="AN36" s="52" t="s">
        <v>26</v>
      </c>
      <c r="AO36" s="51" t="s">
        <v>47</v>
      </c>
    </row>
    <row r="37" spans="1:183" ht="28" customHeight="1" x14ac:dyDescent="0.35">
      <c r="A37" s="51" t="s">
        <v>50</v>
      </c>
      <c r="B37" s="54">
        <v>43633</v>
      </c>
      <c r="C37" s="51" t="s">
        <v>27</v>
      </c>
      <c r="D37" s="52">
        <v>2387</v>
      </c>
      <c r="E37" s="52">
        <v>174</v>
      </c>
      <c r="F37" s="52">
        <v>87</v>
      </c>
      <c r="G37" s="52">
        <v>131</v>
      </c>
      <c r="H37" s="51">
        <f>ROUND(E37*4/($E37*4+$F37*9+$G37*4),2)</f>
        <v>0.35</v>
      </c>
      <c r="I37" s="51">
        <f>ROUND(F37*9/($E37*4+$F37*9+$G37*4),2)</f>
        <v>0.39</v>
      </c>
      <c r="J37" s="51">
        <f>ROUND(G37*4/($E37*4+$F37*9+$G37*4),2)</f>
        <v>0.26</v>
      </c>
      <c r="K37" s="52">
        <v>3</v>
      </c>
      <c r="L37" s="52" t="s">
        <v>28</v>
      </c>
      <c r="M37" s="52" t="s">
        <v>29</v>
      </c>
      <c r="N37" s="52">
        <v>15</v>
      </c>
      <c r="O37" s="52" t="s">
        <v>30</v>
      </c>
      <c r="P37" s="52" t="s">
        <v>31</v>
      </c>
      <c r="Q37" s="51">
        <v>76</v>
      </c>
      <c r="R37" s="52" t="s">
        <v>32</v>
      </c>
      <c r="S37" s="52" t="s">
        <v>33</v>
      </c>
      <c r="T37" s="52">
        <v>15</v>
      </c>
      <c r="U37" s="52" t="s">
        <v>34</v>
      </c>
      <c r="V37" s="52" t="s">
        <v>35</v>
      </c>
      <c r="W37" s="51">
        <v>34</v>
      </c>
      <c r="X37" s="52" t="s">
        <v>36</v>
      </c>
      <c r="Y37" s="52" t="s">
        <v>37</v>
      </c>
      <c r="Z37" s="52">
        <v>15</v>
      </c>
      <c r="AA37" s="52" t="s">
        <v>38</v>
      </c>
      <c r="AB37" s="52" t="s">
        <v>39</v>
      </c>
      <c r="AC37" s="51">
        <v>41</v>
      </c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</row>
    <row r="38" spans="1:183" ht="28" customHeight="1" x14ac:dyDescent="0.35">
      <c r="A38" s="51" t="s">
        <v>49</v>
      </c>
      <c r="B38" s="54">
        <v>43634</v>
      </c>
      <c r="C38" s="51" t="s">
        <v>27</v>
      </c>
      <c r="D38" s="52">
        <v>1928</v>
      </c>
      <c r="E38" s="52">
        <v>114</v>
      </c>
      <c r="F38" s="52">
        <v>89</v>
      </c>
      <c r="G38" s="52">
        <v>167</v>
      </c>
      <c r="H38" s="51">
        <f>ROUND(E38*4/($E38*4+$F38*9+$G38*4),2)</f>
        <v>0.24</v>
      </c>
      <c r="I38" s="51">
        <f>ROUND(F38*9/($E38*4+$F38*9+$G38*4),2)</f>
        <v>0.42</v>
      </c>
      <c r="J38" s="51">
        <f>ROUND(G38*4/($E38*4+$F38*9+$G38*4),2)</f>
        <v>0.35</v>
      </c>
      <c r="K38" s="52">
        <v>5</v>
      </c>
      <c r="L38" s="52" t="s">
        <v>28</v>
      </c>
      <c r="M38" s="52" t="s">
        <v>29</v>
      </c>
      <c r="N38" s="52">
        <v>15</v>
      </c>
      <c r="O38" s="52" t="s">
        <v>30</v>
      </c>
      <c r="P38" s="52" t="s">
        <v>31</v>
      </c>
      <c r="Q38" s="51">
        <v>57</v>
      </c>
      <c r="R38" s="52" t="s">
        <v>32</v>
      </c>
      <c r="S38" s="52" t="s">
        <v>33</v>
      </c>
      <c r="T38" s="52">
        <v>15</v>
      </c>
      <c r="U38" s="52" t="s">
        <v>34</v>
      </c>
      <c r="V38" s="52" t="s">
        <v>35</v>
      </c>
      <c r="W38" s="51">
        <v>67</v>
      </c>
      <c r="X38" s="52" t="s">
        <v>36</v>
      </c>
      <c r="Y38" s="52" t="s">
        <v>37</v>
      </c>
      <c r="Z38" s="52">
        <v>15</v>
      </c>
      <c r="AA38" s="52" t="s">
        <v>38</v>
      </c>
      <c r="AB38" s="52" t="s">
        <v>39</v>
      </c>
      <c r="AC38" s="51">
        <v>32</v>
      </c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</row>
    <row r="39" spans="1:183" ht="28" customHeight="1" x14ac:dyDescent="0.35">
      <c r="A39" s="51" t="s">
        <v>49</v>
      </c>
      <c r="B39" s="54">
        <v>43635</v>
      </c>
      <c r="C39" s="51" t="s">
        <v>27</v>
      </c>
      <c r="D39" s="52">
        <v>1787</v>
      </c>
      <c r="E39" s="52">
        <v>120</v>
      </c>
      <c r="F39" s="52">
        <v>54</v>
      </c>
      <c r="G39" s="52">
        <v>149</v>
      </c>
      <c r="H39" s="51">
        <f>ROUND(E39*4/($E39*4+$F39*9+$G39*4),2)</f>
        <v>0.31</v>
      </c>
      <c r="I39" s="51">
        <f>ROUND(F39*9/($E39*4+$F39*9+$G39*4),2)</f>
        <v>0.31</v>
      </c>
      <c r="J39" s="51">
        <f>ROUND(G39*4/($E39*4+$F39*9+$G39*4),2)</f>
        <v>0.38</v>
      </c>
      <c r="K39" s="52">
        <v>6</v>
      </c>
      <c r="L39" s="52" t="s">
        <v>28</v>
      </c>
      <c r="M39" s="52" t="s">
        <v>29</v>
      </c>
      <c r="N39" s="52">
        <v>15</v>
      </c>
      <c r="O39" s="52" t="s">
        <v>30</v>
      </c>
      <c r="P39" s="52" t="s">
        <v>31</v>
      </c>
      <c r="Q39" s="51">
        <v>21</v>
      </c>
      <c r="R39" s="52" t="s">
        <v>32</v>
      </c>
      <c r="S39" s="52" t="s">
        <v>33</v>
      </c>
      <c r="T39" s="52">
        <v>15</v>
      </c>
      <c r="U39" s="52" t="s">
        <v>34</v>
      </c>
      <c r="V39" s="52" t="s">
        <v>35</v>
      </c>
      <c r="W39" s="51"/>
      <c r="X39" s="52"/>
      <c r="Y39" s="52"/>
      <c r="Z39" s="52"/>
      <c r="AA39" s="52"/>
      <c r="AB39" s="52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</row>
    <row r="40" spans="1:183" ht="28" customHeight="1" x14ac:dyDescent="0.35">
      <c r="A40" s="51" t="s">
        <v>48</v>
      </c>
      <c r="B40" s="54">
        <v>43634</v>
      </c>
      <c r="C40" s="51" t="s">
        <v>27</v>
      </c>
      <c r="D40" s="52">
        <v>1531</v>
      </c>
      <c r="E40" s="52">
        <v>185</v>
      </c>
      <c r="F40" s="52">
        <v>60</v>
      </c>
      <c r="G40" s="52">
        <v>41</v>
      </c>
      <c r="H40" s="51">
        <f>ROUND(E40*4/($E40*4+$F40*9+$G40*4),2)</f>
        <v>0.51</v>
      </c>
      <c r="I40" s="51">
        <f>ROUND(F40*9/($E40*4+$F40*9+$G40*4),2)</f>
        <v>0.37</v>
      </c>
      <c r="J40" s="51">
        <f>ROUND(G40*4/($E40*4+$F40*9+$G40*4),2)</f>
        <v>0.11</v>
      </c>
      <c r="K40" s="52">
        <v>14</v>
      </c>
      <c r="L40" s="52" t="s">
        <v>28</v>
      </c>
      <c r="M40" s="52" t="s">
        <v>29</v>
      </c>
      <c r="N40" s="52">
        <v>15</v>
      </c>
      <c r="O40" s="52" t="s">
        <v>30</v>
      </c>
      <c r="P40" s="52" t="s">
        <v>31</v>
      </c>
      <c r="Q40" s="51">
        <v>41</v>
      </c>
      <c r="R40" s="52" t="s">
        <v>32</v>
      </c>
      <c r="S40" s="52" t="s">
        <v>33</v>
      </c>
      <c r="T40" s="52">
        <v>15</v>
      </c>
      <c r="U40" s="52" t="s">
        <v>34</v>
      </c>
      <c r="V40" s="52" t="s">
        <v>35</v>
      </c>
      <c r="W40" s="51">
        <v>68</v>
      </c>
      <c r="X40" s="52" t="s">
        <v>36</v>
      </c>
      <c r="Y40" s="52" t="s">
        <v>37</v>
      </c>
      <c r="Z40" s="52">
        <v>15</v>
      </c>
      <c r="AA40" s="52" t="s">
        <v>38</v>
      </c>
      <c r="AB40" s="52" t="s">
        <v>39</v>
      </c>
      <c r="AC40" s="51">
        <v>51</v>
      </c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</row>
    <row r="41" spans="1:183" ht="28" customHeight="1" x14ac:dyDescent="0.35">
      <c r="A41" s="51" t="s">
        <v>48</v>
      </c>
      <c r="B41" s="54">
        <v>43635</v>
      </c>
      <c r="C41" s="51" t="s">
        <v>27</v>
      </c>
      <c r="D41" s="52">
        <v>1836</v>
      </c>
      <c r="E41" s="52">
        <v>219</v>
      </c>
      <c r="F41" s="52">
        <v>76</v>
      </c>
      <c r="G41" s="52">
        <v>79</v>
      </c>
      <c r="H41" s="51">
        <f>ROUND(E41*4/($E41*4+$F41*9+$G41*4),2)</f>
        <v>0.47</v>
      </c>
      <c r="I41" s="51">
        <f>ROUND(F41*9/($E41*4+$F41*9+$G41*4),2)</f>
        <v>0.36</v>
      </c>
      <c r="J41" s="51">
        <f>ROUND(G41*4/($E41*4+$F41*9+$G41*4),2)</f>
        <v>0.17</v>
      </c>
      <c r="K41" s="52">
        <v>14</v>
      </c>
      <c r="L41" s="52" t="s">
        <v>36</v>
      </c>
      <c r="M41" s="52" t="s">
        <v>0</v>
      </c>
      <c r="N41" s="52">
        <v>15</v>
      </c>
      <c r="O41" s="52" t="s">
        <v>51</v>
      </c>
      <c r="P41" s="52" t="s">
        <v>52</v>
      </c>
      <c r="Q41" s="51">
        <v>43</v>
      </c>
      <c r="R41" s="52" t="s">
        <v>32</v>
      </c>
      <c r="S41" s="52" t="s">
        <v>33</v>
      </c>
      <c r="T41" s="52">
        <v>30</v>
      </c>
      <c r="U41" s="52" t="s">
        <v>34</v>
      </c>
      <c r="V41" s="52" t="s">
        <v>53</v>
      </c>
      <c r="W41" s="51"/>
      <c r="X41" s="52"/>
      <c r="Y41" s="52"/>
      <c r="Z41" s="52"/>
      <c r="AA41" s="52"/>
      <c r="AB41" s="52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</row>
  </sheetData>
  <sortState xmlns:xlrd2="http://schemas.microsoft.com/office/spreadsheetml/2017/richdata2" ref="A37:AO41">
    <sortCondition ref="A38"/>
    <sortCondition ref="B38"/>
  </sortState>
  <mergeCells count="41">
    <mergeCell ref="AJ35:AO35"/>
    <mergeCell ref="A35:C35"/>
    <mergeCell ref="D35:K35"/>
    <mergeCell ref="L35:Q35"/>
    <mergeCell ref="R35:W35"/>
    <mergeCell ref="X35:AC35"/>
    <mergeCell ref="AD35:AI35"/>
    <mergeCell ref="A25:A26"/>
    <mergeCell ref="A28:A29"/>
    <mergeCell ref="A30:A31"/>
    <mergeCell ref="H30:H31"/>
    <mergeCell ref="O30:O31"/>
    <mergeCell ref="A32:A33"/>
    <mergeCell ref="R18:W18"/>
    <mergeCell ref="X18:AC18"/>
    <mergeCell ref="AD18:AI18"/>
    <mergeCell ref="AJ18:AO18"/>
    <mergeCell ref="A21:A22"/>
    <mergeCell ref="A23:A24"/>
    <mergeCell ref="H23:H24"/>
    <mergeCell ref="O23:O24"/>
    <mergeCell ref="A16:F16"/>
    <mergeCell ref="G16:L16"/>
    <mergeCell ref="A17:F17"/>
    <mergeCell ref="G17:L17"/>
    <mergeCell ref="A18:C18"/>
    <mergeCell ref="D18:K18"/>
    <mergeCell ref="L18:Q18"/>
    <mergeCell ref="A13:F13"/>
    <mergeCell ref="G13:L13"/>
    <mergeCell ref="A14:F14"/>
    <mergeCell ref="G14:L14"/>
    <mergeCell ref="A15:F15"/>
    <mergeCell ref="G15:L15"/>
    <mergeCell ref="A1:D2"/>
    <mergeCell ref="E1:H2"/>
    <mergeCell ref="I1:L2"/>
    <mergeCell ref="A3:D3"/>
    <mergeCell ref="G3:J3"/>
    <mergeCell ref="A4:D12"/>
    <mergeCell ref="G4:J12"/>
  </mergeCells>
  <dataValidations count="9">
    <dataValidation type="textLength" operator="equal" showInputMessage="1" showErrorMessage="1" errorTitle="Ne pas modifier" sqref="L19:P19 R19:V19 X19:AB19 AD19:AH19 AJ19:AN19 L36:P36 R36:V36 X36:AB36 AD36:AH36 AJ36:AN36" xr:uid="{75B76D5B-AE67-4DFC-82CD-EBDA15F87743}">
      <formula1>54533</formula1>
    </dataValidation>
    <dataValidation type="list" allowBlank="1" showInputMessage="1" showErrorMessage="1" sqref="X20 L20 R20 X27 L27 R27 X37:X41 L37:L41 R37:R41" xr:uid="{7CBCA713-CBF6-4006-84AD-1BA94745E0F9}">
      <formula1>"Endurance,Force,Résistance,Repos"</formula1>
    </dataValidation>
    <dataValidation type="list" allowBlank="1" showInputMessage="1" showErrorMessage="1" sqref="Y20 S20 M20 Y27 S27 M27 Y37:Y41 M39:M41 M37 S37 S39:S41" xr:uid="{ACCFED83-CFCD-4F15-B9E9-B1CABF916490}">
      <formula1>"Course à pied,Cindy,CrossTraining,DeadLift,DevCouché,Elliptique,Fitness,Sprints,SquatChargé,Tractions,Marche,Assis"</formula1>
    </dataValidation>
    <dataValidation type="list" allowBlank="1" showInputMessage="1" showErrorMessage="1" sqref="AA20 U20 O20 AA27 U27 O27 AA37:AA41 O39:O41 O37 U37 U39:U41" xr:uid="{A1F7B52D-5753-47FC-9E25-5E5FCA5FE992}">
      <formula1>"Inactif,Faible,Tranquille,Modéré,Intense,Très intense"</formula1>
    </dataValidation>
    <dataValidation type="list" allowBlank="1" showInputMessage="1" showErrorMessage="1" sqref="AB20 V20 P20 AB27 V27 P27 AB37:AB41 P39:P41 P37 V37 V39:V41" xr:uid="{AEA9B808-4C06-499A-A6F2-67677D4B9E23}">
      <formula1>"Continu,Fractionné 30:30, Tabata,Minimum de récup,Récup courte, Récup longue"</formula1>
    </dataValidation>
    <dataValidation type="textLength" operator="equal" allowBlank="1" showInputMessage="1" showErrorMessage="1" sqref="D19:G19 K19 D36:G36 K36" xr:uid="{350A5E81-7EB7-4D47-8E57-0066CE712C8A}">
      <formula1>12132</formula1>
    </dataValidation>
    <dataValidation type="list" allowBlank="1" showInputMessage="1" showErrorMessage="1" sqref="O38 U38" xr:uid="{A6381E53-1587-4653-B6BE-D5A748627FD1}">
      <formula1>"Inactif,Faible intensité,Tranquille,Intensité modéré,Haute intensité,Très haute intensité"</formula1>
    </dataValidation>
    <dataValidation type="list" allowBlank="1" showInputMessage="1" showErrorMessage="1" sqref="P38 V38" xr:uid="{BCC21BE4-3845-4E03-9EC2-401F9BACFCBE}">
      <formula1>"En continu,Fractionné 30:30, Tabata,Pas de récup,Minimum de récup,Récup courte, Récup longue"</formula1>
    </dataValidation>
    <dataValidation type="list" allowBlank="1" showInputMessage="1" showErrorMessage="1" sqref="M38 S38" xr:uid="{4D776E82-9548-459F-8230-B32DC600C194}">
      <formula1>"Alix,Course à pied,Cindy,CrossTraining,DeadLift,DevCouché,Elliptique,Fitness,Sprints,SquatChargé,Tractions,Marche,Assis"</formula1>
    </dataValidation>
  </dataValidations>
  <pageMargins left="0.7" right="0.7" top="0.75" bottom="0.75" header="0.3" footer="0.3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linkedCell="I1" r:id="rId5">
            <anchor moveWithCells="1">
              <from>
                <xdr:col>8</xdr:col>
                <xdr:colOff>6350</xdr:colOff>
                <xdr:row>0</xdr:row>
                <xdr:rowOff>0</xdr:rowOff>
              </from>
              <to>
                <xdr:col>11</xdr:col>
                <xdr:colOff>863600</xdr:colOff>
                <xdr:row>2</xdr:row>
                <xdr:rowOff>0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6" r:id="rId6" name="SpinButton3">
          <controlPr defaultSize="0" autoLine="0" r:id="rId7">
            <anchor moveWithCells="1">
              <from>
                <xdr:col>11</xdr:col>
                <xdr:colOff>12700</xdr:colOff>
                <xdr:row>2</xdr:row>
                <xdr:rowOff>6350</xdr:rowOff>
              </from>
              <to>
                <xdr:col>12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6" name="SpinButton3"/>
      </mc:Fallback>
    </mc:AlternateContent>
    <mc:AlternateContent xmlns:mc="http://schemas.openxmlformats.org/markup-compatibility/2006">
      <mc:Choice Requires="x14">
        <control shapeId="1025" r:id="rId8" name="SpinButton1">
          <controlPr defaultSize="0" autoLine="0" r:id="rId7">
            <anchor moveWithCells="1">
              <from>
                <xdr:col>5</xdr:col>
                <xdr:colOff>12700</xdr:colOff>
                <xdr:row>2</xdr:row>
                <xdr:rowOff>6350</xdr:rowOff>
              </from>
              <to>
                <xdr:col>6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8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BigData</vt:lpstr>
      <vt:lpstr>BigData!Zone_d_impression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Delile</dc:creator>
  <cp:lastModifiedBy>Sebastien Delile</cp:lastModifiedBy>
  <dcterms:created xsi:type="dcterms:W3CDTF">2019-06-22T07:57:41Z</dcterms:created>
  <dcterms:modified xsi:type="dcterms:W3CDTF">2019-06-22T08:08:30Z</dcterms:modified>
</cp:coreProperties>
</file>