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filterPrivacy="1" codeName="ThisWorkbook" defaultThemeVersion="124226"/>
  <bookViews>
    <workbookView xWindow="0" yWindow="0" windowWidth="28800" windowHeight="12420" tabRatio="590" activeTab="1"/>
  </bookViews>
  <sheets>
    <sheet name="Prime" sheetId="30" r:id="rId1"/>
    <sheet name="Janvier" sheetId="1" r:id="rId2"/>
  </sheets>
  <calcPr calcId="152511"/>
</workbook>
</file>

<file path=xl/calcChain.xml><?xml version="1.0" encoding="utf-8"?>
<calcChain xmlns="http://schemas.openxmlformats.org/spreadsheetml/2006/main">
  <c r="C36" i="1" l="1"/>
  <c r="C38" i="1" s="1"/>
  <c r="J36" i="1"/>
  <c r="M4" i="1" l="1"/>
  <c r="L4" i="1"/>
  <c r="K4" i="1"/>
  <c r="N4" i="1"/>
  <c r="J4" i="1"/>
  <c r="D4" i="30"/>
  <c r="I4" i="30"/>
  <c r="R4" i="1" l="1"/>
  <c r="Q32" i="1"/>
  <c r="Q29" i="1" l="1"/>
  <c r="H4" i="30" l="1"/>
  <c r="G4" i="30"/>
  <c r="N36" i="1" l="1"/>
  <c r="B4" i="30"/>
  <c r="F4" i="30" l="1"/>
  <c r="E4" i="30"/>
  <c r="P4" i="1" l="1"/>
  <c r="P36" i="1" s="1"/>
  <c r="M36" i="1"/>
  <c r="L36" i="1"/>
  <c r="F15" i="1"/>
  <c r="F14" i="1"/>
  <c r="I13" i="1"/>
  <c r="F27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2" i="1"/>
  <c r="I11" i="1"/>
  <c r="I10" i="1"/>
  <c r="I9" i="1"/>
  <c r="I8" i="1"/>
  <c r="I7" i="1"/>
  <c r="I6" i="1"/>
  <c r="I5" i="1"/>
  <c r="I4" i="1"/>
  <c r="F34" i="1"/>
  <c r="F33" i="1"/>
  <c r="F32" i="1"/>
  <c r="F31" i="1"/>
  <c r="F30" i="1"/>
  <c r="F29" i="1"/>
  <c r="F28" i="1"/>
  <c r="F26" i="1"/>
  <c r="F25" i="1"/>
  <c r="F24" i="1"/>
  <c r="F23" i="1"/>
  <c r="F22" i="1"/>
  <c r="F21" i="1"/>
  <c r="F20" i="1"/>
  <c r="F19" i="1"/>
  <c r="F18" i="1"/>
  <c r="F17" i="1"/>
  <c r="F16" i="1"/>
  <c r="F13" i="1"/>
  <c r="F12" i="1"/>
  <c r="F11" i="1"/>
  <c r="F10" i="1"/>
  <c r="F9" i="1"/>
  <c r="F8" i="1"/>
  <c r="F7" i="1"/>
  <c r="F6" i="1"/>
  <c r="F5" i="1"/>
  <c r="F4" i="1"/>
  <c r="S36" i="1"/>
  <c r="Q34" i="1"/>
  <c r="R34" i="1" s="1"/>
  <c r="T34" i="1" s="1"/>
  <c r="Q33" i="1"/>
  <c r="R33" i="1"/>
  <c r="T33" i="1" s="1"/>
  <c r="R32" i="1"/>
  <c r="T32" i="1" s="1"/>
  <c r="Q31" i="1"/>
  <c r="R31" i="1"/>
  <c r="T31" i="1" s="1"/>
  <c r="Q30" i="1"/>
  <c r="R30" i="1" s="1"/>
  <c r="T30" i="1" s="1"/>
  <c r="R29" i="1"/>
  <c r="T29" i="1" s="1"/>
  <c r="Q28" i="1"/>
  <c r="R28" i="1" s="1"/>
  <c r="T28" i="1" s="1"/>
  <c r="Q27" i="1"/>
  <c r="R27" i="1"/>
  <c r="T27" i="1" s="1"/>
  <c r="Q26" i="1"/>
  <c r="R26" i="1" s="1"/>
  <c r="T26" i="1" s="1"/>
  <c r="Q25" i="1"/>
  <c r="R25" i="1"/>
  <c r="T25" i="1" s="1"/>
  <c r="Q24" i="1"/>
  <c r="R24" i="1" s="1"/>
  <c r="T24" i="1" s="1"/>
  <c r="Q23" i="1"/>
  <c r="R23" i="1"/>
  <c r="T23" i="1" s="1"/>
  <c r="Q22" i="1"/>
  <c r="R22" i="1" s="1"/>
  <c r="T22" i="1" s="1"/>
  <c r="Q21" i="1"/>
  <c r="R21" i="1"/>
  <c r="T21" i="1" s="1"/>
  <c r="Q20" i="1"/>
  <c r="R20" i="1" s="1"/>
  <c r="T20" i="1" s="1"/>
  <c r="Q19" i="1"/>
  <c r="R19" i="1" s="1"/>
  <c r="T19" i="1" s="1"/>
  <c r="Q18" i="1"/>
  <c r="R18" i="1" s="1"/>
  <c r="T18" i="1" s="1"/>
  <c r="Q17" i="1"/>
  <c r="R17" i="1"/>
  <c r="T17" i="1" s="1"/>
  <c r="Q16" i="1"/>
  <c r="R16" i="1" s="1"/>
  <c r="T16" i="1" s="1"/>
  <c r="Q15" i="1"/>
  <c r="R15" i="1"/>
  <c r="T15" i="1" s="1"/>
  <c r="Q14" i="1"/>
  <c r="R14" i="1" s="1"/>
  <c r="T14" i="1" s="1"/>
  <c r="Q13" i="1"/>
  <c r="R13" i="1"/>
  <c r="T13" i="1" s="1"/>
  <c r="Q12" i="1"/>
  <c r="R12" i="1" s="1"/>
  <c r="T12" i="1" s="1"/>
  <c r="Q11" i="1"/>
  <c r="R11" i="1" s="1"/>
  <c r="T11" i="1" s="1"/>
  <c r="Q10" i="1"/>
  <c r="R10" i="1" s="1"/>
  <c r="T10" i="1" s="1"/>
  <c r="Q9" i="1"/>
  <c r="R9" i="1"/>
  <c r="T9" i="1" s="1"/>
  <c r="Q8" i="1"/>
  <c r="R8" i="1" s="1"/>
  <c r="T8" i="1" s="1"/>
  <c r="Q7" i="1"/>
  <c r="R7" i="1"/>
  <c r="T7" i="1" s="1"/>
  <c r="Q6" i="1"/>
  <c r="R6" i="1" s="1"/>
  <c r="T6" i="1" s="1"/>
  <c r="Q5" i="1"/>
  <c r="Q4" i="1"/>
  <c r="O36" i="1"/>
  <c r="Q36" i="1" l="1"/>
  <c r="Q40" i="1" s="1"/>
  <c r="R40" i="1" s="1"/>
  <c r="R5" i="1"/>
  <c r="T5" i="1" s="1"/>
  <c r="T4" i="1"/>
  <c r="R36" i="1" l="1"/>
  <c r="T36" i="1" s="1"/>
  <c r="K36" i="1"/>
</calcChain>
</file>

<file path=xl/sharedStrings.xml><?xml version="1.0" encoding="utf-8"?>
<sst xmlns="http://schemas.openxmlformats.org/spreadsheetml/2006/main" count="59" uniqueCount="43">
  <si>
    <t>CC</t>
  </si>
  <si>
    <t>MATIN</t>
  </si>
  <si>
    <t>APRES MIDI</t>
  </si>
  <si>
    <t>JANVIER</t>
  </si>
  <si>
    <t>Temps</t>
  </si>
  <si>
    <t>TOTAL</t>
  </si>
  <si>
    <t>Service</t>
  </si>
  <si>
    <t>RTT</t>
  </si>
  <si>
    <t>Heures Supp</t>
  </si>
  <si>
    <t>Kéolis</t>
  </si>
  <si>
    <t>Heures</t>
  </si>
  <si>
    <t>Centièmes</t>
  </si>
  <si>
    <t>Différence</t>
  </si>
  <si>
    <t>FERIE</t>
  </si>
  <si>
    <t>314-4</t>
  </si>
  <si>
    <t>862-15</t>
  </si>
  <si>
    <t>512-15</t>
  </si>
  <si>
    <t>805-1</t>
  </si>
  <si>
    <t>CH(MSH)</t>
  </si>
  <si>
    <t>Date</t>
  </si>
  <si>
    <t>Jours travaillés</t>
  </si>
  <si>
    <t>748-8(MSH)</t>
  </si>
  <si>
    <t>717-2(MSH)</t>
  </si>
  <si>
    <t>739-5(MSH)</t>
  </si>
  <si>
    <t>RTT(MSH)</t>
  </si>
  <si>
    <t>CC(MSH)</t>
  </si>
  <si>
    <t>104-5(MSH)</t>
  </si>
  <si>
    <t>50RE(MSH)</t>
  </si>
  <si>
    <t>862-15(MSH)</t>
  </si>
  <si>
    <t>PJ1</t>
  </si>
  <si>
    <t>PJ2</t>
  </si>
  <si>
    <t>VP</t>
  </si>
  <si>
    <t>Dimanche</t>
  </si>
  <si>
    <t>Sal+Ancien</t>
  </si>
  <si>
    <t>905-1</t>
  </si>
  <si>
    <t>Dim Dem</t>
  </si>
  <si>
    <t>850-24(MSH)</t>
  </si>
  <si>
    <t>805-3</t>
  </si>
  <si>
    <t>803-9</t>
  </si>
  <si>
    <t>Prime de nuit</t>
  </si>
  <si>
    <t>Nuit</t>
  </si>
  <si>
    <t>CP</t>
  </si>
  <si>
    <t>FERIÉ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</si>
</sst>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h:mm;@"/>
    <numFmt numFmtId="165" formatCode="[h]:mm;@"/>
    <numFmt numFmtId="166" formatCode="0.00;[Red]0.00"/>
    <numFmt numFmtId="167" formatCode="[h]:mm"/>
    <numFmt numFmtId="168" formatCode="0.000;[Red]0.000"/>
    <numFmt numFmtId="169" formatCode="0.000_ ;[Red]\-0.000\ "/>
    <numFmt numFmtId="170" formatCode="#,##0.00\ &quot;€&quot;"/>
    <numFmt numFmtId="171" formatCode="[$-F800]dddd\,\ mmmm\ dd\,\ yyyy"/>
    <numFmt numFmtId="172" formatCode="#,##0.00\ _€;[Red]#,##0.00\ _€"/>
    <numFmt numFmtId="173" formatCode="#,##0.00\ &quot;€&quot;;[Red]#,##0.00\ &quot;€&quot;"/>
  </numFmts>
  <fonts count="32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sz val="11"/>
      <color theme="1"/>
      <name val="Times New Roman"/>
      <family val="1"/>
    </font>
    <font>
      <sz val="11"/>
      <color theme="8"/>
      <name val="Calibri"/>
      <family val="2"/>
      <scheme val="minor"/>
    </font>
    <font>
      <b/>
      <sz val="11"/>
      <color theme="5" tint="-0.499984740745262"/>
      <name val="Times New Roman"/>
      <family val="1"/>
    </font>
    <font>
      <b/>
      <sz val="12"/>
      <color rgb="FFC00000"/>
      <name val="Times New Roman"/>
      <family val="1"/>
    </font>
    <font>
      <b/>
      <sz val="12"/>
      <color rgb="FFFF0000"/>
      <name val="Times New Roman"/>
      <family val="1"/>
    </font>
    <font>
      <b/>
      <sz val="11"/>
      <color theme="8"/>
      <name val="Times New Roman"/>
      <family val="1"/>
    </font>
    <font>
      <b/>
      <sz val="11"/>
      <color theme="1"/>
      <name val="Times New Roman"/>
      <family val="1"/>
    </font>
    <font>
      <b/>
      <sz val="12"/>
      <color rgb="FF00B050"/>
      <name val="Times New Roman"/>
      <family val="1"/>
    </font>
    <font>
      <b/>
      <sz val="11"/>
      <color rgb="FF7030A0"/>
      <name val="Times New Roman"/>
      <family val="1"/>
    </font>
    <font>
      <b/>
      <sz val="11"/>
      <color theme="5"/>
      <name val="Times New Roman"/>
      <family val="1"/>
    </font>
    <font>
      <b/>
      <sz val="11"/>
      <color rgb="FF00B050"/>
      <name val="Times New Roman"/>
      <family val="1"/>
    </font>
    <font>
      <b/>
      <i/>
      <sz val="11"/>
      <color rgb="FF7030A0"/>
      <name val="Times New Roman"/>
      <family val="1"/>
    </font>
    <font>
      <b/>
      <sz val="11"/>
      <color rgb="FFFF0000"/>
      <name val="Times New Roman"/>
      <family val="1"/>
    </font>
    <font>
      <b/>
      <i/>
      <sz val="11"/>
      <color rgb="FFFF0000"/>
      <name val="Times New Roman"/>
      <family val="1"/>
    </font>
    <font>
      <b/>
      <sz val="11"/>
      <color rgb="FF00B0F0"/>
      <name val="Times New Roman"/>
      <family val="1"/>
    </font>
    <font>
      <b/>
      <sz val="11"/>
      <color theme="9" tint="-0.249977111117893"/>
      <name val="Times New Roman"/>
      <family val="1"/>
    </font>
    <font>
      <b/>
      <i/>
      <sz val="11"/>
      <color rgb="FF00B0F0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9" tint="-0.499984740745262"/>
      <name val="Times New Roman"/>
      <family val="1"/>
    </font>
    <font>
      <u/>
      <sz val="11"/>
      <color theme="10"/>
      <name val="Calibri"/>
      <family val="2"/>
      <scheme val="minor"/>
    </font>
    <font>
      <b/>
      <sz val="12"/>
      <color rgb="FF0070C0"/>
      <name val="Times New Roman"/>
      <family val="1"/>
    </font>
    <font>
      <sz val="11"/>
      <color theme="0"/>
      <name val="Times New Roman"/>
      <family val="1"/>
    </font>
    <font>
      <b/>
      <i/>
      <sz val="11"/>
      <color theme="0"/>
      <name val="Times New Roman"/>
      <family val="1"/>
    </font>
    <font>
      <b/>
      <sz val="11"/>
      <color theme="0"/>
      <name val="Times New Roman"/>
      <family val="1"/>
    </font>
    <font>
      <sz val="11"/>
      <color theme="0"/>
      <name val="Calibri"/>
      <family val="2"/>
      <scheme val="minor"/>
    </font>
    <font>
      <b/>
      <sz val="12"/>
      <name val="Times New Roman"/>
      <family val="1"/>
    </font>
    <font>
      <b/>
      <sz val="12"/>
      <color theme="9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hair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164" fontId="2" fillId="0" borderId="1" applyBorder="0">
      <alignment horizontal="center"/>
    </xf>
    <xf numFmtId="0" fontId="24" fillId="0" borderId="0" applyNumberFormat="0" applyFill="0" applyBorder="0" applyAlignment="0" applyProtection="0"/>
  </cellStyleXfs>
  <cellXfs count="15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66" fontId="7" fillId="0" borderId="0" xfId="0" applyNumberFormat="1" applyFont="1" applyAlignment="1">
      <alignment horizontal="center"/>
    </xf>
    <xf numFmtId="168" fontId="10" fillId="0" borderId="0" xfId="0" applyNumberFormat="1" applyFont="1" applyAlignment="1">
      <alignment horizontal="center"/>
    </xf>
    <xf numFmtId="168" fontId="7" fillId="0" borderId="0" xfId="0" applyNumberFormat="1" applyFont="1" applyAlignment="1">
      <alignment horizontal="center"/>
    </xf>
    <xf numFmtId="168" fontId="11" fillId="2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166" fontId="0" fillId="0" borderId="0" xfId="0" applyNumberFormat="1" applyFont="1"/>
    <xf numFmtId="0" fontId="5" fillId="0" borderId="0" xfId="0" applyFont="1" applyAlignment="1">
      <alignment horizontal="left"/>
    </xf>
    <xf numFmtId="0" fontId="1" fillId="0" borderId="2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166" fontId="7" fillId="0" borderId="15" xfId="0" applyNumberFormat="1" applyFont="1" applyBorder="1" applyAlignment="1">
      <alignment horizontal="center"/>
    </xf>
    <xf numFmtId="171" fontId="5" fillId="0" borderId="3" xfId="0" applyNumberFormat="1" applyFont="1" applyBorder="1" applyAlignment="1">
      <alignment horizontal="left"/>
    </xf>
    <xf numFmtId="14" fontId="5" fillId="0" borderId="3" xfId="0" applyNumberFormat="1" applyFont="1" applyBorder="1" applyAlignment="1">
      <alignment horizontal="center"/>
    </xf>
    <xf numFmtId="20" fontId="5" fillId="0" borderId="4" xfId="0" applyNumberFormat="1" applyFont="1" applyBorder="1" applyAlignment="1">
      <alignment horizontal="center"/>
    </xf>
    <xf numFmtId="20" fontId="5" fillId="0" borderId="5" xfId="0" applyNumberFormat="1" applyFont="1" applyBorder="1" applyAlignment="1">
      <alignment horizontal="center"/>
    </xf>
    <xf numFmtId="20" fontId="16" fillId="0" borderId="5" xfId="0" applyNumberFormat="1" applyFont="1" applyBorder="1" applyAlignment="1">
      <alignment horizontal="center"/>
    </xf>
    <xf numFmtId="168" fontId="7" fillId="0" borderId="17" xfId="0" applyNumberFormat="1" applyFont="1" applyBorder="1" applyAlignment="1">
      <alignment horizontal="center"/>
    </xf>
    <xf numFmtId="169" fontId="15" fillId="0" borderId="21" xfId="0" applyNumberFormat="1" applyFont="1" applyBorder="1" applyAlignment="1">
      <alignment horizontal="center"/>
    </xf>
    <xf numFmtId="171" fontId="5" fillId="0" borderId="6" xfId="0" applyNumberFormat="1" applyFont="1" applyBorder="1" applyAlignment="1">
      <alignment horizontal="left"/>
    </xf>
    <xf numFmtId="20" fontId="16" fillId="0" borderId="8" xfId="0" applyNumberFormat="1" applyFont="1" applyBorder="1" applyAlignment="1">
      <alignment horizontal="center"/>
    </xf>
    <xf numFmtId="20" fontId="5" fillId="0" borderId="8" xfId="0" applyNumberFormat="1" applyFont="1" applyBorder="1" applyAlignment="1">
      <alignment horizontal="center"/>
    </xf>
    <xf numFmtId="168" fontId="7" fillId="0" borderId="18" xfId="0" applyNumberFormat="1" applyFont="1" applyBorder="1" applyAlignment="1">
      <alignment horizontal="center"/>
    </xf>
    <xf numFmtId="14" fontId="5" fillId="0" borderId="6" xfId="0" applyNumberFormat="1" applyFont="1" applyBorder="1" applyAlignment="1">
      <alignment horizontal="center"/>
    </xf>
    <xf numFmtId="20" fontId="5" fillId="0" borderId="7" xfId="0" applyNumberFormat="1" applyFont="1" applyBorder="1" applyAlignment="1">
      <alignment horizontal="center"/>
    </xf>
    <xf numFmtId="171" fontId="5" fillId="0" borderId="9" xfId="0" applyNumberFormat="1" applyFont="1" applyBorder="1" applyAlignment="1">
      <alignment horizontal="left"/>
    </xf>
    <xf numFmtId="14" fontId="5" fillId="0" borderId="9" xfId="0" applyNumberFormat="1" applyFont="1" applyBorder="1" applyAlignment="1">
      <alignment horizontal="center"/>
    </xf>
    <xf numFmtId="20" fontId="5" fillId="0" borderId="10" xfId="0" applyNumberFormat="1" applyFont="1" applyBorder="1" applyAlignment="1">
      <alignment horizontal="center"/>
    </xf>
    <xf numFmtId="20" fontId="5" fillId="0" borderId="11" xfId="0" applyNumberFormat="1" applyFont="1" applyBorder="1" applyAlignment="1">
      <alignment horizontal="center"/>
    </xf>
    <xf numFmtId="20" fontId="16" fillId="0" borderId="11" xfId="0" applyNumberFormat="1" applyFont="1" applyBorder="1" applyAlignment="1">
      <alignment horizontal="center"/>
    </xf>
    <xf numFmtId="168" fontId="7" fillId="0" borderId="19" xfId="0" applyNumberFormat="1" applyFont="1" applyBorder="1" applyAlignment="1">
      <alignment horizontal="center"/>
    </xf>
    <xf numFmtId="169" fontId="15" fillId="0" borderId="22" xfId="0" applyNumberFormat="1" applyFont="1" applyBorder="1" applyAlignment="1">
      <alignment horizontal="center"/>
    </xf>
    <xf numFmtId="1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20" fontId="14" fillId="0" borderId="0" xfId="0" applyNumberFormat="1" applyFont="1" applyAlignment="1">
      <alignment horizontal="center"/>
    </xf>
    <xf numFmtId="165" fontId="17" fillId="0" borderId="0" xfId="0" applyNumberFormat="1" applyFont="1" applyAlignment="1">
      <alignment horizontal="center"/>
    </xf>
    <xf numFmtId="169" fontId="11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167" fontId="11" fillId="2" borderId="0" xfId="0" applyNumberFormat="1" applyFont="1" applyFill="1" applyAlignment="1">
      <alignment horizontal="center"/>
    </xf>
    <xf numFmtId="167" fontId="11" fillId="3" borderId="0" xfId="0" applyNumberFormat="1" applyFont="1" applyFill="1" applyAlignment="1">
      <alignment horizontal="center"/>
    </xf>
    <xf numFmtId="168" fontId="11" fillId="3" borderId="0" xfId="0" applyNumberFormat="1" applyFont="1" applyFill="1" applyAlignment="1">
      <alignment horizontal="center"/>
    </xf>
    <xf numFmtId="166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17" fillId="0" borderId="23" xfId="0" applyFont="1" applyBorder="1" applyAlignment="1">
      <alignment horizontal="center"/>
    </xf>
    <xf numFmtId="172" fontId="18" fillId="0" borderId="24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172" fontId="5" fillId="0" borderId="0" xfId="0" applyNumberFormat="1" applyFont="1" applyAlignment="1">
      <alignment horizontal="center"/>
    </xf>
    <xf numFmtId="173" fontId="19" fillId="0" borderId="0" xfId="0" applyNumberFormat="1" applyFont="1" applyAlignment="1">
      <alignment horizontal="center"/>
    </xf>
    <xf numFmtId="173" fontId="20" fillId="0" borderId="0" xfId="0" applyNumberFormat="1" applyFont="1" applyAlignment="1">
      <alignment horizontal="center"/>
    </xf>
    <xf numFmtId="0" fontId="11" fillId="3" borderId="0" xfId="0" applyFont="1" applyFill="1" applyAlignment="1"/>
    <xf numFmtId="0" fontId="11" fillId="2" borderId="0" xfId="0" applyFont="1" applyFill="1" applyAlignment="1"/>
    <xf numFmtId="173" fontId="0" fillId="0" borderId="0" xfId="0" applyNumberFormat="1" applyFont="1"/>
    <xf numFmtId="170" fontId="21" fillId="0" borderId="24" xfId="0" applyNumberFormat="1" applyFont="1" applyBorder="1" applyAlignment="1">
      <alignment horizontal="center"/>
    </xf>
    <xf numFmtId="20" fontId="5" fillId="0" borderId="0" xfId="0" applyNumberFormat="1" applyFont="1" applyAlignment="1">
      <alignment horizontal="center"/>
    </xf>
    <xf numFmtId="20" fontId="17" fillId="0" borderId="25" xfId="0" applyNumberFormat="1" applyFont="1" applyBorder="1" applyAlignment="1">
      <alignment horizontal="center"/>
    </xf>
    <xf numFmtId="20" fontId="17" fillId="0" borderId="26" xfId="0" applyNumberFormat="1" applyFont="1" applyBorder="1" applyAlignment="1">
      <alignment horizontal="center"/>
    </xf>
    <xf numFmtId="20" fontId="17" fillId="0" borderId="27" xfId="0" applyNumberFormat="1" applyFont="1" applyBorder="1" applyAlignment="1">
      <alignment horizontal="center"/>
    </xf>
    <xf numFmtId="2" fontId="14" fillId="0" borderId="0" xfId="0" applyNumberFormat="1" applyFont="1" applyAlignment="1">
      <alignment horizontal="center"/>
    </xf>
    <xf numFmtId="0" fontId="11" fillId="3" borderId="0" xfId="0" applyFont="1" applyFill="1" applyAlignment="1"/>
    <xf numFmtId="0" fontId="11" fillId="2" borderId="0" xfId="0" applyFont="1" applyFill="1" applyAlignment="1"/>
    <xf numFmtId="0" fontId="24" fillId="0" borderId="0" xfId="2" applyAlignment="1">
      <alignment horizontal="center"/>
    </xf>
    <xf numFmtId="173" fontId="20" fillId="0" borderId="24" xfId="0" applyNumberFormat="1" applyFont="1" applyBorder="1" applyAlignment="1">
      <alignment horizontal="center"/>
    </xf>
    <xf numFmtId="2" fontId="5" fillId="0" borderId="36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37" xfId="0" applyNumberFormat="1" applyFont="1" applyBorder="1" applyAlignment="1">
      <alignment horizontal="center"/>
    </xf>
    <xf numFmtId="2" fontId="5" fillId="0" borderId="38" xfId="0" applyNumberFormat="1" applyFont="1" applyBorder="1" applyAlignment="1">
      <alignment horizontal="center"/>
    </xf>
    <xf numFmtId="2" fontId="5" fillId="0" borderId="39" xfId="0" applyNumberFormat="1" applyFont="1" applyBorder="1" applyAlignment="1">
      <alignment horizontal="center"/>
    </xf>
    <xf numFmtId="0" fontId="20" fillId="0" borderId="23" xfId="0" applyFont="1" applyBorder="1" applyAlignment="1">
      <alignment horizontal="center"/>
    </xf>
    <xf numFmtId="0" fontId="9" fillId="0" borderId="40" xfId="0" applyFont="1" applyBorder="1"/>
    <xf numFmtId="0" fontId="12" fillId="0" borderId="29" xfId="0" applyFont="1" applyBorder="1" applyAlignment="1">
      <alignment horizontal="center"/>
    </xf>
    <xf numFmtId="0" fontId="12" fillId="0" borderId="32" xfId="0" applyFont="1" applyBorder="1" applyAlignment="1">
      <alignment horizontal="center"/>
    </xf>
    <xf numFmtId="0" fontId="25" fillId="0" borderId="30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23" fillId="0" borderId="40" xfId="0" applyFont="1" applyBorder="1" applyAlignment="1">
      <alignment horizontal="center"/>
    </xf>
    <xf numFmtId="2" fontId="23" fillId="0" borderId="41" xfId="0" applyNumberFormat="1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20" fillId="0" borderId="42" xfId="0" applyFont="1" applyBorder="1" applyAlignment="1">
      <alignment horizontal="center"/>
    </xf>
    <xf numFmtId="172" fontId="17" fillId="0" borderId="0" xfId="0" applyNumberFormat="1" applyFont="1" applyAlignment="1">
      <alignment horizontal="center"/>
    </xf>
    <xf numFmtId="0" fontId="9" fillId="0" borderId="41" xfId="0" applyFont="1" applyBorder="1" applyAlignment="1">
      <alignment horizontal="center"/>
    </xf>
    <xf numFmtId="0" fontId="24" fillId="0" borderId="0" xfId="2"/>
    <xf numFmtId="171" fontId="5" fillId="7" borderId="6" xfId="0" applyNumberFormat="1" applyFont="1" applyFill="1" applyBorder="1" applyAlignment="1">
      <alignment horizontal="left"/>
    </xf>
    <xf numFmtId="14" fontId="5" fillId="7" borderId="3" xfId="0" applyNumberFormat="1" applyFont="1" applyFill="1" applyBorder="1" applyAlignment="1">
      <alignment horizontal="center"/>
    </xf>
    <xf numFmtId="20" fontId="5" fillId="7" borderId="4" xfId="0" applyNumberFormat="1" applyFont="1" applyFill="1" applyBorder="1" applyAlignment="1">
      <alignment horizontal="center"/>
    </xf>
    <xf numFmtId="20" fontId="5" fillId="7" borderId="5" xfId="0" applyNumberFormat="1" applyFont="1" applyFill="1" applyBorder="1" applyAlignment="1">
      <alignment horizontal="center"/>
    </xf>
    <xf numFmtId="20" fontId="16" fillId="7" borderId="8" xfId="0" applyNumberFormat="1" applyFont="1" applyFill="1" applyBorder="1" applyAlignment="1">
      <alignment horizontal="center"/>
    </xf>
    <xf numFmtId="20" fontId="5" fillId="7" borderId="8" xfId="0" applyNumberFormat="1" applyFont="1" applyFill="1" applyBorder="1" applyAlignment="1">
      <alignment horizontal="center"/>
    </xf>
    <xf numFmtId="20" fontId="11" fillId="7" borderId="4" xfId="0" applyNumberFormat="1" applyFont="1" applyFill="1" applyBorder="1" applyAlignment="1">
      <alignment horizontal="center"/>
    </xf>
    <xf numFmtId="171" fontId="5" fillId="8" borderId="6" xfId="0" applyNumberFormat="1" applyFont="1" applyFill="1" applyBorder="1" applyAlignment="1">
      <alignment horizontal="left"/>
    </xf>
    <xf numFmtId="14" fontId="5" fillId="8" borderId="3" xfId="0" applyNumberFormat="1" applyFont="1" applyFill="1" applyBorder="1" applyAlignment="1">
      <alignment horizontal="center"/>
    </xf>
    <xf numFmtId="20" fontId="5" fillId="8" borderId="4" xfId="0" applyNumberFormat="1" applyFont="1" applyFill="1" applyBorder="1" applyAlignment="1">
      <alignment horizontal="center"/>
    </xf>
    <xf numFmtId="20" fontId="5" fillId="8" borderId="5" xfId="0" applyNumberFormat="1" applyFont="1" applyFill="1" applyBorder="1" applyAlignment="1">
      <alignment horizontal="center"/>
    </xf>
    <xf numFmtId="20" fontId="16" fillId="8" borderId="8" xfId="0" applyNumberFormat="1" applyFont="1" applyFill="1" applyBorder="1" applyAlignment="1">
      <alignment horizontal="center"/>
    </xf>
    <xf numFmtId="20" fontId="5" fillId="8" borderId="8" xfId="0" applyNumberFormat="1" applyFont="1" applyFill="1" applyBorder="1" applyAlignment="1">
      <alignment horizontal="center"/>
    </xf>
    <xf numFmtId="20" fontId="13" fillId="8" borderId="8" xfId="0" applyNumberFormat="1" applyFont="1" applyFill="1" applyBorder="1" applyAlignment="1">
      <alignment horizontal="center"/>
    </xf>
    <xf numFmtId="14" fontId="5" fillId="8" borderId="6" xfId="0" applyNumberFormat="1" applyFont="1" applyFill="1" applyBorder="1" applyAlignment="1">
      <alignment horizontal="center"/>
    </xf>
    <xf numFmtId="20" fontId="5" fillId="8" borderId="7" xfId="0" applyNumberFormat="1" applyFont="1" applyFill="1" applyBorder="1" applyAlignment="1">
      <alignment horizontal="center"/>
    </xf>
    <xf numFmtId="171" fontId="26" fillId="5" borderId="6" xfId="0" applyNumberFormat="1" applyFont="1" applyFill="1" applyBorder="1" applyAlignment="1">
      <alignment horizontal="left"/>
    </xf>
    <xf numFmtId="14" fontId="26" fillId="5" borderId="6" xfId="0" applyNumberFormat="1" applyFont="1" applyFill="1" applyBorder="1" applyAlignment="1">
      <alignment horizontal="center"/>
    </xf>
    <xf numFmtId="20" fontId="26" fillId="5" borderId="7" xfId="0" applyNumberFormat="1" applyFont="1" applyFill="1" applyBorder="1" applyAlignment="1">
      <alignment horizontal="center"/>
    </xf>
    <xf numFmtId="20" fontId="26" fillId="5" borderId="8" xfId="0" applyNumberFormat="1" applyFont="1" applyFill="1" applyBorder="1" applyAlignment="1">
      <alignment horizontal="center"/>
    </xf>
    <xf numFmtId="20" fontId="27" fillId="5" borderId="8" xfId="0" applyNumberFormat="1" applyFont="1" applyFill="1" applyBorder="1" applyAlignment="1">
      <alignment horizontal="center"/>
    </xf>
    <xf numFmtId="0" fontId="26" fillId="6" borderId="0" xfId="0" applyFont="1" applyFill="1" applyAlignment="1">
      <alignment horizontal="center"/>
    </xf>
    <xf numFmtId="2" fontId="26" fillId="6" borderId="13" xfId="0" applyNumberFormat="1" applyFont="1" applyFill="1" applyBorder="1" applyAlignment="1">
      <alignment horizontal="center"/>
    </xf>
    <xf numFmtId="2" fontId="26" fillId="6" borderId="37" xfId="0" applyNumberFormat="1" applyFont="1" applyFill="1" applyBorder="1" applyAlignment="1">
      <alignment horizontal="center"/>
    </xf>
    <xf numFmtId="168" fontId="28" fillId="6" borderId="18" xfId="0" applyNumberFormat="1" applyFont="1" applyFill="1" applyBorder="1" applyAlignment="1">
      <alignment horizontal="center"/>
    </xf>
    <xf numFmtId="169" fontId="28" fillId="6" borderId="21" xfId="0" applyNumberFormat="1" applyFont="1" applyFill="1" applyBorder="1" applyAlignment="1">
      <alignment horizontal="center"/>
    </xf>
    <xf numFmtId="0" fontId="29" fillId="6" borderId="0" xfId="0" applyFont="1" applyFill="1"/>
    <xf numFmtId="20" fontId="18" fillId="7" borderId="8" xfId="0" applyNumberFormat="1" applyFont="1" applyFill="1" applyBorder="1" applyAlignment="1">
      <alignment horizontal="center"/>
    </xf>
    <xf numFmtId="20" fontId="18" fillId="7" borderId="5" xfId="0" applyNumberFormat="1" applyFont="1" applyFill="1" applyBorder="1" applyAlignment="1">
      <alignment horizontal="center"/>
    </xf>
    <xf numFmtId="173" fontId="20" fillId="0" borderId="36" xfId="0" applyNumberFormat="1" applyFont="1" applyBorder="1" applyAlignment="1">
      <alignment horizontal="center"/>
    </xf>
    <xf numFmtId="173" fontId="20" fillId="7" borderId="45" xfId="0" applyNumberFormat="1" applyFont="1" applyFill="1" applyBorder="1" applyAlignment="1">
      <alignment horizontal="center"/>
    </xf>
    <xf numFmtId="173" fontId="20" fillId="0" borderId="45" xfId="0" applyNumberFormat="1" applyFont="1" applyBorder="1" applyAlignment="1">
      <alignment horizontal="center"/>
    </xf>
    <xf numFmtId="173" fontId="20" fillId="8" borderId="45" xfId="0" applyNumberFormat="1" applyFont="1" applyFill="1" applyBorder="1" applyAlignment="1">
      <alignment horizontal="center"/>
    </xf>
    <xf numFmtId="173" fontId="28" fillId="5" borderId="45" xfId="0" applyNumberFormat="1" applyFont="1" applyFill="1" applyBorder="1" applyAlignment="1">
      <alignment horizontal="center"/>
    </xf>
    <xf numFmtId="173" fontId="20" fillId="0" borderId="39" xfId="0" applyNumberFormat="1" applyFont="1" applyBorder="1" applyAlignment="1">
      <alignment horizontal="center"/>
    </xf>
    <xf numFmtId="166" fontId="15" fillId="0" borderId="16" xfId="0" applyNumberFormat="1" applyFont="1" applyBorder="1" applyAlignment="1">
      <alignment horizontal="center"/>
    </xf>
    <xf numFmtId="166" fontId="7" fillId="0" borderId="18" xfId="0" applyNumberFormat="1" applyFont="1" applyBorder="1" applyAlignment="1">
      <alignment horizontal="center"/>
    </xf>
    <xf numFmtId="2" fontId="10" fillId="0" borderId="17" xfId="0" applyNumberFormat="1" applyFont="1" applyBorder="1" applyAlignment="1">
      <alignment horizontal="center"/>
    </xf>
    <xf numFmtId="2" fontId="10" fillId="0" borderId="18" xfId="0" applyNumberFormat="1" applyFont="1" applyBorder="1" applyAlignment="1">
      <alignment horizontal="center"/>
    </xf>
    <xf numFmtId="2" fontId="28" fillId="6" borderId="18" xfId="0" applyNumberFormat="1" applyFont="1" applyFill="1" applyBorder="1" applyAlignment="1">
      <alignment horizontal="center"/>
    </xf>
    <xf numFmtId="2" fontId="10" fillId="0" borderId="19" xfId="0" applyNumberFormat="1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2" fontId="16" fillId="0" borderId="24" xfId="0" applyNumberFormat="1" applyFont="1" applyBorder="1" applyAlignment="1">
      <alignment horizontal="center"/>
    </xf>
    <xf numFmtId="170" fontId="25" fillId="0" borderId="33" xfId="0" applyNumberFormat="1" applyFont="1" applyBorder="1" applyAlignment="1">
      <alignment horizontal="center"/>
    </xf>
    <xf numFmtId="2" fontId="8" fillId="0" borderId="33" xfId="0" applyNumberFormat="1" applyFont="1" applyBorder="1" applyAlignment="1">
      <alignment horizontal="center"/>
    </xf>
    <xf numFmtId="2" fontId="4" fillId="0" borderId="34" xfId="0" applyNumberFormat="1" applyFont="1" applyBorder="1" applyAlignment="1">
      <alignment horizontal="center"/>
    </xf>
    <xf numFmtId="0" fontId="30" fillId="0" borderId="46" xfId="0" applyFont="1" applyBorder="1" applyAlignment="1">
      <alignment horizontal="center"/>
    </xf>
    <xf numFmtId="0" fontId="30" fillId="0" borderId="47" xfId="0" applyFont="1" applyBorder="1" applyAlignment="1">
      <alignment horizontal="center"/>
    </xf>
    <xf numFmtId="0" fontId="31" fillId="0" borderId="31" xfId="0" applyFont="1" applyBorder="1" applyAlignment="1">
      <alignment horizontal="center"/>
    </xf>
    <xf numFmtId="2" fontId="31" fillId="0" borderId="43" xfId="0" applyNumberFormat="1" applyFont="1" applyBorder="1" applyAlignment="1">
      <alignment horizontal="center"/>
    </xf>
    <xf numFmtId="2" fontId="24" fillId="0" borderId="35" xfId="2" applyNumberForma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2" xfId="0" applyFont="1" applyBorder="1" applyAlignment="1">
      <alignment horizontal="center"/>
    </xf>
    <xf numFmtId="0" fontId="22" fillId="0" borderId="20" xfId="0" applyFont="1" applyBorder="1" applyAlignment="1"/>
    <xf numFmtId="0" fontId="22" fillId="0" borderId="28" xfId="0" applyFont="1" applyBorder="1" applyAlignment="1"/>
    <xf numFmtId="0" fontId="14" fillId="0" borderId="2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23" xfId="0" applyFont="1" applyBorder="1" applyAlignment="1">
      <alignment horizontal="center"/>
    </xf>
    <xf numFmtId="1" fontId="11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center"/>
    </xf>
    <xf numFmtId="0" fontId="22" fillId="9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Style 1" xfId="1"/>
  </cellStyles>
  <dxfs count="7">
    <dxf>
      <fill>
        <patternFill>
          <bgColor rgb="FFFFFF00"/>
        </patternFill>
      </fill>
    </dxf>
    <dxf>
      <font>
        <color rgb="FFFFFF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6"/>
  <sheetViews>
    <sheetView workbookViewId="0">
      <selection activeCell="H17" sqref="H17"/>
    </sheetView>
  </sheetViews>
  <sheetFormatPr baseColWidth="10" defaultRowHeight="15.75" x14ac:dyDescent="0.25"/>
  <cols>
    <col min="1" max="16384" width="11.42578125" style="1"/>
  </cols>
  <sheetData>
    <row r="2" spans="2:11" ht="16.5" thickBot="1" x14ac:dyDescent="0.3">
      <c r="E2" s="2"/>
      <c r="F2" s="2"/>
    </row>
    <row r="3" spans="2:11" x14ac:dyDescent="0.25">
      <c r="B3" s="75" t="s">
        <v>33</v>
      </c>
      <c r="C3" s="76" t="s">
        <v>31</v>
      </c>
      <c r="D3" s="133" t="s">
        <v>40</v>
      </c>
      <c r="E3" s="78" t="s">
        <v>29</v>
      </c>
      <c r="F3" s="79" t="s">
        <v>30</v>
      </c>
      <c r="G3" s="82" t="s">
        <v>32</v>
      </c>
      <c r="H3" s="135" t="s">
        <v>35</v>
      </c>
      <c r="I3" s="80" t="s">
        <v>13</v>
      </c>
      <c r="J3" s="2"/>
      <c r="K3" s="2"/>
    </row>
    <row r="4" spans="2:11" ht="16.5" thickBot="1" x14ac:dyDescent="0.3">
      <c r="B4" s="85">
        <f>(1885.65+213)</f>
        <v>2098.65</v>
      </c>
      <c r="C4" s="77">
        <v>8.8528000000000002</v>
      </c>
      <c r="D4" s="134">
        <f>C4*2</f>
        <v>17.7056</v>
      </c>
      <c r="E4" s="130">
        <f>C4*2</f>
        <v>17.7056</v>
      </c>
      <c r="F4" s="131">
        <f>C4*2</f>
        <v>17.7056</v>
      </c>
      <c r="G4" s="132">
        <f>C4*5</f>
        <v>44.264000000000003</v>
      </c>
      <c r="H4" s="136">
        <f>C4*7</f>
        <v>61.9696</v>
      </c>
      <c r="I4" s="81">
        <f>B4/20</f>
        <v>104.9325</v>
      </c>
      <c r="J4" s="2"/>
      <c r="K4" s="2"/>
    </row>
    <row r="5" spans="2:11" x14ac:dyDescent="0.25">
      <c r="C5" s="2"/>
      <c r="D5" s="2"/>
      <c r="E5" s="2"/>
      <c r="F5" s="2"/>
    </row>
    <row r="6" spans="2:11" x14ac:dyDescent="0.25">
      <c r="C6" s="2"/>
      <c r="D6" s="2"/>
      <c r="E6" s="2"/>
      <c r="F6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8"/>
  <sheetViews>
    <sheetView tabSelected="1" topLeftCell="A3" zoomScale="106" zoomScaleNormal="106" workbookViewId="0">
      <selection activeCell="C33" sqref="C33"/>
    </sheetView>
  </sheetViews>
  <sheetFormatPr baseColWidth="10" defaultRowHeight="15" x14ac:dyDescent="0.25"/>
  <cols>
    <col min="1" max="1" width="2.7109375" style="9" customWidth="1"/>
    <col min="2" max="2" width="25.7109375" style="44" customWidth="1"/>
    <col min="3" max="3" width="14.7109375" style="9" customWidth="1"/>
    <col min="4" max="4" width="14.7109375" style="49" customWidth="1"/>
    <col min="5" max="19" width="14.7109375" style="9" customWidth="1"/>
    <col min="20" max="20" width="14.7109375" style="48" customWidth="1"/>
    <col min="21" max="21" width="14.7109375" style="9" customWidth="1"/>
    <col min="22" max="22" width="8.7109375" style="9" customWidth="1"/>
    <col min="23" max="23" width="3.42578125" style="9" customWidth="1"/>
    <col min="24" max="24" width="8.7109375" style="9" customWidth="1"/>
    <col min="25" max="25" width="2.5703125" style="9" customWidth="1"/>
    <col min="26" max="26" width="8.140625" style="9" customWidth="1"/>
    <col min="27" max="27" width="3.5703125" style="9" customWidth="1"/>
    <col min="28" max="28" width="13.5703125" style="9" customWidth="1"/>
    <col min="29" max="16384" width="11.42578125" style="9"/>
  </cols>
  <sheetData>
    <row r="1" spans="1:20" s="10" customFormat="1" ht="15.75" thickBot="1" x14ac:dyDescent="0.3">
      <c r="A1" s="8"/>
      <c r="B1" s="138" t="s">
        <v>3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9"/>
      <c r="T1" s="11"/>
    </row>
    <row r="2" spans="1:20" s="10" customFormat="1" ht="15.75" thickBot="1" x14ac:dyDescent="0.3">
      <c r="A2" s="8"/>
      <c r="B2" s="12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60"/>
      <c r="P2" s="60"/>
      <c r="Q2" s="139" t="s">
        <v>5</v>
      </c>
      <c r="R2" s="140"/>
      <c r="S2" s="140"/>
      <c r="T2" s="141"/>
    </row>
    <row r="3" spans="1:20" s="10" customFormat="1" ht="15.75" thickBot="1" x14ac:dyDescent="0.3">
      <c r="A3" s="8"/>
      <c r="B3" s="13" t="s">
        <v>19</v>
      </c>
      <c r="C3" s="13" t="s">
        <v>6</v>
      </c>
      <c r="D3" s="144" t="s">
        <v>1</v>
      </c>
      <c r="E3" s="145"/>
      <c r="F3" s="14" t="s">
        <v>4</v>
      </c>
      <c r="G3" s="146" t="s">
        <v>2</v>
      </c>
      <c r="H3" s="145"/>
      <c r="I3" s="14" t="s">
        <v>4</v>
      </c>
      <c r="J3" s="128" t="s">
        <v>39</v>
      </c>
      <c r="K3" s="52" t="s">
        <v>29</v>
      </c>
      <c r="L3" s="50" t="s">
        <v>30</v>
      </c>
      <c r="M3" s="74" t="s">
        <v>32</v>
      </c>
      <c r="N3" s="83" t="s">
        <v>13</v>
      </c>
      <c r="O3" s="142" t="s">
        <v>8</v>
      </c>
      <c r="P3" s="143"/>
      <c r="Q3" s="15" t="s">
        <v>10</v>
      </c>
      <c r="R3" s="16" t="s">
        <v>11</v>
      </c>
      <c r="S3" s="17" t="s">
        <v>9</v>
      </c>
      <c r="T3" s="122" t="s">
        <v>12</v>
      </c>
    </row>
    <row r="4" spans="1:20" s="10" customFormat="1" x14ac:dyDescent="0.25">
      <c r="A4" s="8"/>
      <c r="B4" s="18">
        <v>41274</v>
      </c>
      <c r="C4" s="19" t="s">
        <v>18</v>
      </c>
      <c r="D4" s="20">
        <v>0</v>
      </c>
      <c r="E4" s="21">
        <v>0</v>
      </c>
      <c r="F4" s="22">
        <f t="shared" ref="F4:F34" si="0">E4-D4</f>
        <v>0</v>
      </c>
      <c r="G4" s="21"/>
      <c r="H4" s="21"/>
      <c r="I4" s="22">
        <f t="shared" ref="I4:I34" si="1">H4-G4</f>
        <v>0</v>
      </c>
      <c r="J4" s="129" t="b">
        <f>IF(AND(OR(D4&gt;="22:00"*1,D4&lt;="5:00"),AND(D4&lt;&gt;"0:00"*1)),VLOOKUP(Prime!D4,Prime!B3:I4,D4,8.852),"")
=IF(OR(AND(H4&gt;="19:30"*1,H4&lt;="21:30"),AND(G4&lt;&gt;"",G4&gt;"19:30"*1)),Prime!F4,"")
=IF(OR(AND(H4&gt;="19:30"*1,H4&lt;="21:30"),AND(G4&lt;&gt;"",G4&gt;"19:30"*1)),Prime!F4,"")
=IF(OR(AND(H4&gt;="19:30"*1,H4&lt;="21:30"),AND(G4&lt;&gt;"",G4&gt;"19:30"*1)),Prime!F4,"")</f>
        <v>0</v>
      </c>
      <c r="K4" s="59" t="e">
        <f>IF(AND(OR(G4&lt;="12:15:"*1),(D4+E4+G4+H4)&lt;="14:05"*1),VLOOKUP(Prime!E4,Prime!B3:I4,4,))</f>
        <v>#N/A</v>
      </c>
      <c r="L4" s="51" t="str">
        <f>IF(OR(AND(H4&gt;="19:30"*1,H4&lt;="21:30"),AND(G4&lt;&gt;"",G4&gt;"19:30"*1)),VLOOKUP(Prime!F4,Prime!B3:I4,4,1),"")</f>
        <v/>
      </c>
      <c r="M4" s="68" t="str">
        <f>IF(AND(D4+G4&lt;&gt;0,WEEKDAY(B4,2)=7),VLOOKUP(Prime!G4,Prime!B3:I4,Prime!G4,1),"")</f>
        <v/>
      </c>
      <c r="N4" s="116" t="e">
        <f>IF(AND(D4+G4&lt;&gt;0,WEEKDAY(FERIE,1)=0),VLOOKUP(Prime!H4,Prime!B3:I4,G4,Prime!G4),"")</f>
        <v>#NAME?</v>
      </c>
      <c r="O4" s="137"/>
      <c r="P4" s="69" t="str">
        <f>IF(ISBLANK(O4),"",O4*24)</f>
        <v/>
      </c>
      <c r="Q4" s="61">
        <f t="shared" ref="Q4:Q34" si="2">(E4-D4)+(H4-G4)</f>
        <v>0</v>
      </c>
      <c r="R4" s="124">
        <f>Q4*24</f>
        <v>0</v>
      </c>
      <c r="S4" s="23">
        <v>0</v>
      </c>
      <c r="T4" s="24" t="str">
        <f>IF(R4-S4=0,"0,000",R4-S4)</f>
        <v>0,000</v>
      </c>
    </row>
    <row r="5" spans="1:20" s="10" customFormat="1" x14ac:dyDescent="0.25">
      <c r="A5" s="8"/>
      <c r="B5" s="87">
        <v>41275</v>
      </c>
      <c r="C5" s="88" t="s">
        <v>21</v>
      </c>
      <c r="D5" s="93">
        <v>0.22500000000000001</v>
      </c>
      <c r="E5" s="90">
        <v>0.55833333333333335</v>
      </c>
      <c r="F5" s="91">
        <f t="shared" si="0"/>
        <v>0.33333333333333337</v>
      </c>
      <c r="G5" s="92"/>
      <c r="H5" s="92"/>
      <c r="I5" s="91">
        <f t="shared" si="1"/>
        <v>0</v>
      </c>
      <c r="J5" s="129"/>
      <c r="K5" s="59"/>
      <c r="L5" s="51"/>
      <c r="M5" s="68"/>
      <c r="N5" s="117"/>
      <c r="O5" s="70"/>
      <c r="P5" s="71"/>
      <c r="Q5" s="62">
        <f t="shared" si="2"/>
        <v>0.33333333333333337</v>
      </c>
      <c r="R5" s="125">
        <f>Q5*24</f>
        <v>8</v>
      </c>
      <c r="S5" s="28">
        <v>8</v>
      </c>
      <c r="T5" s="24" t="str">
        <f t="shared" ref="T5:T34" si="3">IF(R5-S5=0,"0,000",R5-S5)</f>
        <v>0,000</v>
      </c>
    </row>
    <row r="6" spans="1:20" s="10" customFormat="1" x14ac:dyDescent="0.25">
      <c r="A6" s="8"/>
      <c r="B6" s="25">
        <v>41276</v>
      </c>
      <c r="C6" s="19" t="s">
        <v>22</v>
      </c>
      <c r="D6" s="20">
        <v>0.24513888888888888</v>
      </c>
      <c r="E6" s="21">
        <v>0.5708333333333333</v>
      </c>
      <c r="F6" s="26">
        <f t="shared" si="0"/>
        <v>0.3256944444444444</v>
      </c>
      <c r="G6" s="27"/>
      <c r="H6" s="27"/>
      <c r="I6" s="26">
        <f t="shared" si="1"/>
        <v>0</v>
      </c>
      <c r="J6" s="129"/>
      <c r="K6" s="59"/>
      <c r="L6" s="51"/>
      <c r="M6" s="68"/>
      <c r="N6" s="118"/>
      <c r="O6" s="70"/>
      <c r="P6" s="71"/>
      <c r="Q6" s="62">
        <f t="shared" si="2"/>
        <v>0.3256944444444444</v>
      </c>
      <c r="R6" s="125">
        <f>Q6*24</f>
        <v>7.8166666666666655</v>
      </c>
      <c r="S6" s="123">
        <v>7.82</v>
      </c>
      <c r="T6" s="24">
        <f t="shared" si="3"/>
        <v>-3.3333333333347426E-3</v>
      </c>
    </row>
    <row r="7" spans="1:20" s="10" customFormat="1" x14ac:dyDescent="0.25">
      <c r="A7" s="8"/>
      <c r="B7" s="25">
        <v>41277</v>
      </c>
      <c r="C7" s="19" t="s">
        <v>23</v>
      </c>
      <c r="D7" s="20">
        <v>0.20347222222222219</v>
      </c>
      <c r="E7" s="21">
        <v>0.53611111111111109</v>
      </c>
      <c r="F7" s="26">
        <f t="shared" si="0"/>
        <v>0.33263888888888893</v>
      </c>
      <c r="G7" s="27"/>
      <c r="H7" s="27"/>
      <c r="I7" s="26">
        <f t="shared" si="1"/>
        <v>0</v>
      </c>
      <c r="J7" s="129"/>
      <c r="K7" s="59"/>
      <c r="L7" s="51"/>
      <c r="M7" s="68"/>
      <c r="N7" s="118"/>
      <c r="O7" s="70"/>
      <c r="P7" s="71"/>
      <c r="Q7" s="62">
        <f t="shared" si="2"/>
        <v>0.33263888888888893</v>
      </c>
      <c r="R7" s="125">
        <f t="shared" ref="R7:R34" si="4">Q7*24</f>
        <v>7.9833333333333343</v>
      </c>
      <c r="S7" s="28">
        <v>7.97</v>
      </c>
      <c r="T7" s="24">
        <f t="shared" si="3"/>
        <v>1.3333333333334529E-2</v>
      </c>
    </row>
    <row r="8" spans="1:20" s="10" customFormat="1" x14ac:dyDescent="0.25">
      <c r="A8" s="8"/>
      <c r="B8" s="25">
        <v>41278</v>
      </c>
      <c r="C8" s="19" t="s">
        <v>23</v>
      </c>
      <c r="D8" s="20">
        <v>0.20347222222222219</v>
      </c>
      <c r="E8" s="21">
        <v>0.53611111111111109</v>
      </c>
      <c r="F8" s="26">
        <f t="shared" si="0"/>
        <v>0.33263888888888893</v>
      </c>
      <c r="G8" s="27"/>
      <c r="H8" s="27"/>
      <c r="I8" s="26">
        <f t="shared" si="1"/>
        <v>0</v>
      </c>
      <c r="J8" s="129"/>
      <c r="K8" s="59"/>
      <c r="L8" s="51"/>
      <c r="M8" s="68"/>
      <c r="N8" s="118"/>
      <c r="O8" s="70"/>
      <c r="P8" s="71"/>
      <c r="Q8" s="62">
        <f t="shared" si="2"/>
        <v>0.33263888888888893</v>
      </c>
      <c r="R8" s="125">
        <f t="shared" si="4"/>
        <v>7.9833333333333343</v>
      </c>
      <c r="S8" s="28">
        <v>7.97</v>
      </c>
      <c r="T8" s="24">
        <f t="shared" si="3"/>
        <v>1.3333333333334529E-2</v>
      </c>
    </row>
    <row r="9" spans="1:20" s="10" customFormat="1" x14ac:dyDescent="0.25">
      <c r="A9" s="8"/>
      <c r="B9" s="25">
        <v>41279</v>
      </c>
      <c r="C9" s="19" t="s">
        <v>24</v>
      </c>
      <c r="D9" s="20">
        <v>0</v>
      </c>
      <c r="E9" s="21">
        <v>0</v>
      </c>
      <c r="F9" s="26">
        <f t="shared" si="0"/>
        <v>0</v>
      </c>
      <c r="G9" s="27"/>
      <c r="H9" s="27"/>
      <c r="I9" s="26">
        <f t="shared" si="1"/>
        <v>0</v>
      </c>
      <c r="J9" s="129"/>
      <c r="K9" s="59"/>
      <c r="L9" s="51"/>
      <c r="M9" s="68"/>
      <c r="N9" s="118"/>
      <c r="O9" s="70"/>
      <c r="P9" s="71"/>
      <c r="Q9" s="62">
        <f t="shared" si="2"/>
        <v>0</v>
      </c>
      <c r="R9" s="125">
        <f t="shared" si="4"/>
        <v>0</v>
      </c>
      <c r="S9" s="28">
        <v>0</v>
      </c>
      <c r="T9" s="24" t="str">
        <f t="shared" si="3"/>
        <v>0,000</v>
      </c>
    </row>
    <row r="10" spans="1:20" s="10" customFormat="1" x14ac:dyDescent="0.25">
      <c r="A10" s="8"/>
      <c r="B10" s="25">
        <v>41280</v>
      </c>
      <c r="C10" s="19" t="s">
        <v>25</v>
      </c>
      <c r="D10" s="20">
        <v>0</v>
      </c>
      <c r="E10" s="21">
        <v>0</v>
      </c>
      <c r="F10" s="26">
        <f t="shared" si="0"/>
        <v>0</v>
      </c>
      <c r="G10" s="27"/>
      <c r="H10" s="27"/>
      <c r="I10" s="26">
        <f t="shared" si="1"/>
        <v>0</v>
      </c>
      <c r="J10" s="129"/>
      <c r="K10" s="59"/>
      <c r="L10" s="51"/>
      <c r="M10" s="68"/>
      <c r="N10" s="118"/>
      <c r="O10" s="70"/>
      <c r="P10" s="71"/>
      <c r="Q10" s="62">
        <f t="shared" si="2"/>
        <v>0</v>
      </c>
      <c r="R10" s="125">
        <f t="shared" si="4"/>
        <v>0</v>
      </c>
      <c r="S10" s="28">
        <v>0</v>
      </c>
      <c r="T10" s="24" t="str">
        <f t="shared" si="3"/>
        <v>0,000</v>
      </c>
    </row>
    <row r="11" spans="1:20" s="10" customFormat="1" x14ac:dyDescent="0.25">
      <c r="A11" s="8"/>
      <c r="B11" s="25">
        <v>41281</v>
      </c>
      <c r="C11" s="19" t="s">
        <v>25</v>
      </c>
      <c r="D11" s="20">
        <v>0</v>
      </c>
      <c r="E11" s="21">
        <v>0</v>
      </c>
      <c r="F11" s="26">
        <f t="shared" si="0"/>
        <v>0</v>
      </c>
      <c r="G11" s="27"/>
      <c r="H11" s="27"/>
      <c r="I11" s="26">
        <f t="shared" si="1"/>
        <v>0</v>
      </c>
      <c r="J11" s="129"/>
      <c r="K11" s="59"/>
      <c r="L11" s="51"/>
      <c r="M11" s="68"/>
      <c r="N11" s="118"/>
      <c r="O11" s="70"/>
      <c r="P11" s="71"/>
      <c r="Q11" s="62">
        <f t="shared" si="2"/>
        <v>0</v>
      </c>
      <c r="R11" s="125">
        <f t="shared" si="4"/>
        <v>0</v>
      </c>
      <c r="S11" s="28">
        <v>0</v>
      </c>
      <c r="T11" s="24" t="str">
        <f t="shared" si="3"/>
        <v>0,000</v>
      </c>
    </row>
    <row r="12" spans="1:20" s="10" customFormat="1" x14ac:dyDescent="0.25">
      <c r="A12" s="8"/>
      <c r="B12" s="25">
        <v>41282</v>
      </c>
      <c r="C12" s="19" t="s">
        <v>25</v>
      </c>
      <c r="D12" s="20">
        <v>0</v>
      </c>
      <c r="E12" s="21">
        <v>0</v>
      </c>
      <c r="F12" s="26">
        <f t="shared" si="0"/>
        <v>0</v>
      </c>
      <c r="G12" s="27"/>
      <c r="H12" s="27"/>
      <c r="I12" s="26">
        <f t="shared" si="1"/>
        <v>0</v>
      </c>
      <c r="J12" s="129"/>
      <c r="K12" s="59"/>
      <c r="L12" s="51"/>
      <c r="M12" s="68"/>
      <c r="N12" s="118"/>
      <c r="O12" s="70"/>
      <c r="P12" s="71"/>
      <c r="Q12" s="62">
        <f t="shared" si="2"/>
        <v>0</v>
      </c>
      <c r="R12" s="125">
        <f t="shared" si="4"/>
        <v>0</v>
      </c>
      <c r="S12" s="28">
        <v>0</v>
      </c>
      <c r="T12" s="24" t="str">
        <f t="shared" si="3"/>
        <v>0,000</v>
      </c>
    </row>
    <row r="13" spans="1:20" s="10" customFormat="1" x14ac:dyDescent="0.25">
      <c r="A13" s="8"/>
      <c r="B13" s="87">
        <v>41283</v>
      </c>
      <c r="C13" s="88" t="s">
        <v>36</v>
      </c>
      <c r="D13" s="89"/>
      <c r="E13" s="90"/>
      <c r="F13" s="91">
        <f t="shared" si="0"/>
        <v>0</v>
      </c>
      <c r="G13" s="114">
        <v>0.47222222222222227</v>
      </c>
      <c r="H13" s="92">
        <v>0.76388888888888884</v>
      </c>
      <c r="I13" s="91">
        <f t="shared" si="1"/>
        <v>0.29166666666666657</v>
      </c>
      <c r="J13" s="129"/>
      <c r="K13" s="59"/>
      <c r="L13" s="51"/>
      <c r="M13" s="68"/>
      <c r="N13" s="117"/>
      <c r="O13" s="70"/>
      <c r="P13" s="71"/>
      <c r="Q13" s="62">
        <f t="shared" si="2"/>
        <v>0.29166666666666657</v>
      </c>
      <c r="R13" s="125">
        <f t="shared" si="4"/>
        <v>6.9999999999999982</v>
      </c>
      <c r="S13" s="28">
        <v>8.4499999999999993</v>
      </c>
      <c r="T13" s="24">
        <f t="shared" si="3"/>
        <v>-1.4500000000000011</v>
      </c>
    </row>
    <row r="14" spans="1:20" s="10" customFormat="1" x14ac:dyDescent="0.25">
      <c r="A14" s="8"/>
      <c r="B14" s="25">
        <v>41284</v>
      </c>
      <c r="C14" s="19" t="s">
        <v>0</v>
      </c>
      <c r="D14" s="20">
        <v>0.26319444444444445</v>
      </c>
      <c r="E14" s="21">
        <v>0.4604166666666667</v>
      </c>
      <c r="F14" s="26">
        <f>E14-D14</f>
        <v>0.19722222222222224</v>
      </c>
      <c r="G14" s="27"/>
      <c r="H14" s="27"/>
      <c r="I14" s="26">
        <f t="shared" si="1"/>
        <v>0</v>
      </c>
      <c r="J14" s="129"/>
      <c r="K14" s="59"/>
      <c r="L14" s="51"/>
      <c r="M14" s="68"/>
      <c r="N14" s="118"/>
      <c r="O14" s="70"/>
      <c r="P14" s="71"/>
      <c r="Q14" s="62">
        <f t="shared" si="2"/>
        <v>0.19722222222222224</v>
      </c>
      <c r="R14" s="125">
        <f t="shared" si="4"/>
        <v>4.7333333333333343</v>
      </c>
      <c r="S14" s="28">
        <v>8.4499999999999993</v>
      </c>
      <c r="T14" s="24">
        <f t="shared" si="3"/>
        <v>-3.716666666666665</v>
      </c>
    </row>
    <row r="15" spans="1:20" s="10" customFormat="1" x14ac:dyDescent="0.25">
      <c r="A15" s="8"/>
      <c r="B15" s="25">
        <v>41285</v>
      </c>
      <c r="C15" s="19" t="s">
        <v>26</v>
      </c>
      <c r="D15" s="20">
        <v>0.26319444444444445</v>
      </c>
      <c r="E15" s="21">
        <v>0.4604166666666667</v>
      </c>
      <c r="F15" s="26">
        <f>E15-D15</f>
        <v>0.19722222222222224</v>
      </c>
      <c r="G15" s="27">
        <v>0.64652777777777781</v>
      </c>
      <c r="H15" s="27">
        <v>0.80138888888888893</v>
      </c>
      <c r="I15" s="26">
        <f t="shared" si="1"/>
        <v>0.15486111111111112</v>
      </c>
      <c r="J15" s="129"/>
      <c r="K15" s="59"/>
      <c r="L15" s="51"/>
      <c r="M15" s="68"/>
      <c r="N15" s="118"/>
      <c r="O15" s="70"/>
      <c r="P15" s="71"/>
      <c r="Q15" s="62">
        <f t="shared" si="2"/>
        <v>0.35208333333333336</v>
      </c>
      <c r="R15" s="125">
        <f t="shared" si="4"/>
        <v>8.4500000000000011</v>
      </c>
      <c r="S15" s="28">
        <v>8.4499999999999993</v>
      </c>
      <c r="T15" s="24">
        <f t="shared" si="3"/>
        <v>1.7763568394002505E-15</v>
      </c>
    </row>
    <row r="16" spans="1:20" s="10" customFormat="1" x14ac:dyDescent="0.25">
      <c r="A16" s="8"/>
      <c r="B16" s="87">
        <v>41286</v>
      </c>
      <c r="C16" s="88" t="s">
        <v>27</v>
      </c>
      <c r="D16" s="89">
        <v>0.33333333333333331</v>
      </c>
      <c r="E16" s="115">
        <v>0.65</v>
      </c>
      <c r="F16" s="91">
        <f t="shared" si="0"/>
        <v>0.31666666666666671</v>
      </c>
      <c r="G16" s="92"/>
      <c r="H16" s="92"/>
      <c r="I16" s="91">
        <f t="shared" si="1"/>
        <v>0</v>
      </c>
      <c r="J16" s="129"/>
      <c r="K16" s="59"/>
      <c r="L16" s="51"/>
      <c r="M16" s="68"/>
      <c r="N16" s="117"/>
      <c r="O16" s="70"/>
      <c r="P16" s="71"/>
      <c r="Q16" s="62">
        <f t="shared" si="2"/>
        <v>0.31666666666666671</v>
      </c>
      <c r="R16" s="125">
        <f t="shared" si="4"/>
        <v>7.6000000000000014</v>
      </c>
      <c r="S16" s="28">
        <v>7.6</v>
      </c>
      <c r="T16" s="24">
        <f t="shared" si="3"/>
        <v>1.7763568394002505E-15</v>
      </c>
    </row>
    <row r="17" spans="1:20" s="10" customFormat="1" x14ac:dyDescent="0.25">
      <c r="A17" s="8"/>
      <c r="B17" s="25">
        <v>41287</v>
      </c>
      <c r="C17" s="19" t="s">
        <v>28</v>
      </c>
      <c r="D17" s="20">
        <v>0.49861111111111112</v>
      </c>
      <c r="E17" s="21">
        <v>0.8027777777777777</v>
      </c>
      <c r="F17" s="26">
        <f t="shared" si="0"/>
        <v>0.30416666666666659</v>
      </c>
      <c r="G17" s="27"/>
      <c r="H17" s="27"/>
      <c r="I17" s="26">
        <f t="shared" si="1"/>
        <v>0</v>
      </c>
      <c r="J17" s="129"/>
      <c r="K17" s="59"/>
      <c r="L17" s="51"/>
      <c r="M17" s="68"/>
      <c r="N17" s="118"/>
      <c r="O17" s="70"/>
      <c r="P17" s="71"/>
      <c r="Q17" s="62">
        <f t="shared" si="2"/>
        <v>0.30416666666666659</v>
      </c>
      <c r="R17" s="125">
        <f t="shared" si="4"/>
        <v>7.299999999999998</v>
      </c>
      <c r="S17" s="28">
        <v>7.3</v>
      </c>
      <c r="T17" s="24">
        <f t="shared" si="3"/>
        <v>-1.7763568394002505E-15</v>
      </c>
    </row>
    <row r="18" spans="1:20" s="10" customFormat="1" x14ac:dyDescent="0.25">
      <c r="A18" s="8"/>
      <c r="B18" s="25">
        <v>41288</v>
      </c>
      <c r="C18" s="19" t="s">
        <v>25</v>
      </c>
      <c r="D18" s="20">
        <v>0</v>
      </c>
      <c r="E18" s="21">
        <v>0</v>
      </c>
      <c r="F18" s="26">
        <f t="shared" si="0"/>
        <v>0</v>
      </c>
      <c r="G18" s="27"/>
      <c r="H18" s="27"/>
      <c r="I18" s="26">
        <f t="shared" si="1"/>
        <v>0</v>
      </c>
      <c r="J18" s="129"/>
      <c r="K18" s="59"/>
      <c r="L18" s="51"/>
      <c r="M18" s="68"/>
      <c r="N18" s="118"/>
      <c r="O18" s="70"/>
      <c r="P18" s="71"/>
      <c r="Q18" s="62">
        <f t="shared" si="2"/>
        <v>0</v>
      </c>
      <c r="R18" s="125">
        <f t="shared" si="4"/>
        <v>0</v>
      </c>
      <c r="S18" s="28">
        <v>0</v>
      </c>
      <c r="T18" s="24" t="str">
        <f t="shared" si="3"/>
        <v>0,000</v>
      </c>
    </row>
    <row r="19" spans="1:20" s="10" customFormat="1" x14ac:dyDescent="0.25">
      <c r="A19" s="8"/>
      <c r="B19" s="94">
        <v>41289</v>
      </c>
      <c r="C19" s="95" t="s">
        <v>37</v>
      </c>
      <c r="D19" s="96"/>
      <c r="E19" s="97"/>
      <c r="F19" s="98">
        <f t="shared" si="0"/>
        <v>0</v>
      </c>
      <c r="G19" s="99">
        <v>0.54166666666666663</v>
      </c>
      <c r="H19" s="98">
        <v>0.89583333333333337</v>
      </c>
      <c r="I19" s="98">
        <f t="shared" si="1"/>
        <v>0.35416666666666674</v>
      </c>
      <c r="J19" s="129"/>
      <c r="K19" s="59"/>
      <c r="L19" s="51"/>
      <c r="M19" s="68"/>
      <c r="N19" s="119"/>
      <c r="O19" s="70"/>
      <c r="P19" s="71"/>
      <c r="Q19" s="62">
        <f t="shared" si="2"/>
        <v>0.35416666666666674</v>
      </c>
      <c r="R19" s="125">
        <f t="shared" si="4"/>
        <v>8.5000000000000018</v>
      </c>
      <c r="S19" s="28">
        <v>8.27</v>
      </c>
      <c r="T19" s="24">
        <f t="shared" si="3"/>
        <v>0.2300000000000022</v>
      </c>
    </row>
    <row r="20" spans="1:20" s="10" customFormat="1" x14ac:dyDescent="0.25">
      <c r="A20" s="8"/>
      <c r="B20" s="94">
        <v>41290</v>
      </c>
      <c r="C20" s="95" t="s">
        <v>38</v>
      </c>
      <c r="D20" s="96">
        <v>0.33333333333333331</v>
      </c>
      <c r="E20" s="97">
        <v>0.65</v>
      </c>
      <c r="F20" s="98">
        <f t="shared" si="0"/>
        <v>0.31666666666666671</v>
      </c>
      <c r="G20" s="99">
        <v>0.58333333333333337</v>
      </c>
      <c r="H20" s="98">
        <v>0.81319444444444444</v>
      </c>
      <c r="I20" s="98">
        <f t="shared" si="1"/>
        <v>0.22986111111111107</v>
      </c>
      <c r="J20" s="129"/>
      <c r="K20" s="59"/>
      <c r="L20" s="51"/>
      <c r="M20" s="68"/>
      <c r="N20" s="119"/>
      <c r="O20" s="70"/>
      <c r="P20" s="71"/>
      <c r="Q20" s="62">
        <f t="shared" si="2"/>
        <v>0.54652777777777772</v>
      </c>
      <c r="R20" s="125">
        <f t="shared" si="4"/>
        <v>13.116666666666665</v>
      </c>
      <c r="S20" s="28">
        <v>7.6</v>
      </c>
      <c r="T20" s="24">
        <f t="shared" si="3"/>
        <v>5.5166666666666657</v>
      </c>
    </row>
    <row r="21" spans="1:20" s="10" customFormat="1" x14ac:dyDescent="0.25">
      <c r="A21" s="8"/>
      <c r="B21" s="25">
        <v>41291</v>
      </c>
      <c r="C21" s="19" t="s">
        <v>27</v>
      </c>
      <c r="D21" s="20">
        <v>0.33333333333333331</v>
      </c>
      <c r="E21" s="21">
        <v>0.65</v>
      </c>
      <c r="F21" s="26">
        <f t="shared" si="0"/>
        <v>0.31666666666666671</v>
      </c>
      <c r="G21" s="27"/>
      <c r="H21" s="27"/>
      <c r="I21" s="26">
        <f t="shared" si="1"/>
        <v>0</v>
      </c>
      <c r="J21" s="129"/>
      <c r="K21" s="59"/>
      <c r="L21" s="51"/>
      <c r="M21" s="68"/>
      <c r="N21" s="118"/>
      <c r="O21" s="70"/>
      <c r="P21" s="71"/>
      <c r="Q21" s="62">
        <f t="shared" si="2"/>
        <v>0.31666666666666671</v>
      </c>
      <c r="R21" s="125">
        <f t="shared" si="4"/>
        <v>7.6000000000000014</v>
      </c>
      <c r="S21" s="28">
        <v>7.6</v>
      </c>
      <c r="T21" s="24">
        <f t="shared" si="3"/>
        <v>1.7763568394002505E-15</v>
      </c>
    </row>
    <row r="22" spans="1:20" s="10" customFormat="1" x14ac:dyDescent="0.25">
      <c r="A22" s="8"/>
      <c r="B22" s="25">
        <v>41292</v>
      </c>
      <c r="C22" s="19" t="s">
        <v>41</v>
      </c>
      <c r="D22" s="20">
        <v>0.33333333333333331</v>
      </c>
      <c r="E22" s="21">
        <v>0.65</v>
      </c>
      <c r="F22" s="26">
        <f t="shared" si="0"/>
        <v>0.31666666666666671</v>
      </c>
      <c r="G22" s="27"/>
      <c r="H22" s="27"/>
      <c r="I22" s="26">
        <f t="shared" si="1"/>
        <v>0</v>
      </c>
      <c r="J22" s="129"/>
      <c r="K22" s="59"/>
      <c r="L22" s="51"/>
      <c r="M22" s="68"/>
      <c r="N22" s="118"/>
      <c r="O22" s="70"/>
      <c r="P22" s="71"/>
      <c r="Q22" s="62">
        <f t="shared" si="2"/>
        <v>0.31666666666666671</v>
      </c>
      <c r="R22" s="125">
        <f t="shared" si="4"/>
        <v>7.6000000000000014</v>
      </c>
      <c r="S22" s="28">
        <v>7.6</v>
      </c>
      <c r="T22" s="24">
        <f t="shared" si="3"/>
        <v>1.7763568394002505E-15</v>
      </c>
    </row>
    <row r="23" spans="1:20" s="10" customFormat="1" x14ac:dyDescent="0.25">
      <c r="A23" s="8"/>
      <c r="B23" s="25">
        <v>41293</v>
      </c>
      <c r="C23" s="19" t="s">
        <v>41</v>
      </c>
      <c r="D23" s="20">
        <v>0.33333333333333331</v>
      </c>
      <c r="E23" s="21">
        <v>0.65</v>
      </c>
      <c r="F23" s="26">
        <f t="shared" si="0"/>
        <v>0.31666666666666671</v>
      </c>
      <c r="G23" s="27"/>
      <c r="H23" s="27"/>
      <c r="I23" s="26">
        <f t="shared" si="1"/>
        <v>0</v>
      </c>
      <c r="J23" s="129"/>
      <c r="K23" s="59"/>
      <c r="L23" s="51"/>
      <c r="M23" s="68"/>
      <c r="N23" s="118"/>
      <c r="O23" s="70"/>
      <c r="P23" s="71"/>
      <c r="Q23" s="62">
        <f t="shared" si="2"/>
        <v>0.31666666666666671</v>
      </c>
      <c r="R23" s="125">
        <f t="shared" si="4"/>
        <v>7.6000000000000014</v>
      </c>
      <c r="S23" s="28">
        <v>7.6</v>
      </c>
      <c r="T23" s="24">
        <f t="shared" si="3"/>
        <v>1.7763568394002505E-15</v>
      </c>
    </row>
    <row r="24" spans="1:20" s="10" customFormat="1" x14ac:dyDescent="0.25">
      <c r="A24" s="8"/>
      <c r="B24" s="25">
        <v>41294</v>
      </c>
      <c r="C24" s="19" t="s">
        <v>41</v>
      </c>
      <c r="D24" s="20">
        <v>0</v>
      </c>
      <c r="E24" s="21">
        <v>0</v>
      </c>
      <c r="F24" s="26">
        <f t="shared" si="0"/>
        <v>0</v>
      </c>
      <c r="G24" s="27"/>
      <c r="H24" s="27"/>
      <c r="I24" s="26">
        <f t="shared" si="1"/>
        <v>0</v>
      </c>
      <c r="J24" s="129"/>
      <c r="K24" s="59"/>
      <c r="L24" s="51"/>
      <c r="M24" s="68"/>
      <c r="N24" s="118"/>
      <c r="O24" s="70"/>
      <c r="P24" s="71"/>
      <c r="Q24" s="62">
        <f t="shared" si="2"/>
        <v>0</v>
      </c>
      <c r="R24" s="125">
        <f t="shared" si="4"/>
        <v>0</v>
      </c>
      <c r="S24" s="28">
        <v>0</v>
      </c>
      <c r="T24" s="24" t="str">
        <f t="shared" si="3"/>
        <v>0,000</v>
      </c>
    </row>
    <row r="25" spans="1:20" s="10" customFormat="1" x14ac:dyDescent="0.25">
      <c r="A25" s="8"/>
      <c r="B25" s="25">
        <v>41295</v>
      </c>
      <c r="C25" s="19" t="s">
        <v>41</v>
      </c>
      <c r="D25" s="20">
        <v>0</v>
      </c>
      <c r="E25" s="21">
        <v>0</v>
      </c>
      <c r="F25" s="26">
        <f t="shared" si="0"/>
        <v>0</v>
      </c>
      <c r="G25" s="27"/>
      <c r="H25" s="27"/>
      <c r="I25" s="26">
        <f t="shared" si="1"/>
        <v>0</v>
      </c>
      <c r="J25" s="129"/>
      <c r="K25" s="59"/>
      <c r="L25" s="51"/>
      <c r="M25" s="68"/>
      <c r="N25" s="118"/>
      <c r="O25" s="70"/>
      <c r="P25" s="71"/>
      <c r="Q25" s="62">
        <f t="shared" si="2"/>
        <v>0</v>
      </c>
      <c r="R25" s="125">
        <f t="shared" si="4"/>
        <v>0</v>
      </c>
      <c r="S25" s="28">
        <v>0</v>
      </c>
      <c r="T25" s="24" t="str">
        <f t="shared" si="3"/>
        <v>0,000</v>
      </c>
    </row>
    <row r="26" spans="1:20" s="10" customFormat="1" x14ac:dyDescent="0.25">
      <c r="A26" s="8"/>
      <c r="B26" s="25">
        <v>41296</v>
      </c>
      <c r="C26" s="19" t="s">
        <v>14</v>
      </c>
      <c r="D26" s="20">
        <v>0.23472222222222219</v>
      </c>
      <c r="E26" s="21">
        <v>0.43958333333333338</v>
      </c>
      <c r="F26" s="26">
        <f t="shared" si="0"/>
        <v>0.20486111111111119</v>
      </c>
      <c r="G26" s="27">
        <v>0.53402777777777777</v>
      </c>
      <c r="H26" s="27">
        <v>0.67222222222222217</v>
      </c>
      <c r="I26" s="26">
        <f t="shared" si="1"/>
        <v>0.1381944444444444</v>
      </c>
      <c r="J26" s="129"/>
      <c r="K26" s="59"/>
      <c r="L26" s="51"/>
      <c r="M26" s="68"/>
      <c r="N26" s="118"/>
      <c r="O26" s="70"/>
      <c r="P26" s="71"/>
      <c r="Q26" s="62">
        <f t="shared" si="2"/>
        <v>0.34305555555555556</v>
      </c>
      <c r="R26" s="125">
        <f t="shared" si="4"/>
        <v>8.2333333333333343</v>
      </c>
      <c r="S26" s="28">
        <v>8.18</v>
      </c>
      <c r="T26" s="24">
        <f t="shared" si="3"/>
        <v>5.3333333333334565E-2</v>
      </c>
    </row>
    <row r="27" spans="1:20" s="10" customFormat="1" x14ac:dyDescent="0.25">
      <c r="A27" s="8"/>
      <c r="B27" s="25">
        <v>41297</v>
      </c>
      <c r="C27" s="19" t="s">
        <v>14</v>
      </c>
      <c r="D27" s="20">
        <v>0.23472222222222219</v>
      </c>
      <c r="E27" s="21">
        <v>0.43958333333333338</v>
      </c>
      <c r="F27" s="26">
        <f>E27-D27</f>
        <v>0.20486111111111119</v>
      </c>
      <c r="G27" s="27">
        <v>0.53402777777777777</v>
      </c>
      <c r="H27" s="27">
        <v>0.67222222222222217</v>
      </c>
      <c r="I27" s="26">
        <f t="shared" si="1"/>
        <v>0.1381944444444444</v>
      </c>
      <c r="J27" s="129"/>
      <c r="K27" s="59"/>
      <c r="L27" s="51"/>
      <c r="M27" s="68"/>
      <c r="N27" s="118"/>
      <c r="O27" s="70"/>
      <c r="P27" s="71"/>
      <c r="Q27" s="62">
        <f t="shared" si="2"/>
        <v>0.34305555555555556</v>
      </c>
      <c r="R27" s="125">
        <f t="shared" si="4"/>
        <v>8.2333333333333343</v>
      </c>
      <c r="S27" s="28">
        <v>8.18</v>
      </c>
      <c r="T27" s="24">
        <f t="shared" si="3"/>
        <v>5.3333333333334565E-2</v>
      </c>
    </row>
    <row r="28" spans="1:20" s="10" customFormat="1" x14ac:dyDescent="0.25">
      <c r="A28" s="8"/>
      <c r="B28" s="94">
        <v>41298</v>
      </c>
      <c r="C28" s="101" t="s">
        <v>34</v>
      </c>
      <c r="D28" s="102">
        <v>0</v>
      </c>
      <c r="E28" s="99">
        <v>0</v>
      </c>
      <c r="F28" s="98">
        <f t="shared" si="0"/>
        <v>0</v>
      </c>
      <c r="G28" s="99">
        <v>0.75</v>
      </c>
      <c r="H28" s="100">
        <v>1.0486111111111112</v>
      </c>
      <c r="I28" s="98">
        <f t="shared" si="1"/>
        <v>0.29861111111111116</v>
      </c>
      <c r="J28" s="129"/>
      <c r="K28" s="59"/>
      <c r="L28" s="51"/>
      <c r="M28" s="68"/>
      <c r="N28" s="119"/>
      <c r="O28" s="70"/>
      <c r="P28" s="71"/>
      <c r="Q28" s="62">
        <f t="shared" si="2"/>
        <v>0.29861111111111116</v>
      </c>
      <c r="R28" s="125">
        <f t="shared" si="4"/>
        <v>7.1666666666666679</v>
      </c>
      <c r="S28" s="28">
        <v>0</v>
      </c>
      <c r="T28" s="24">
        <f t="shared" si="3"/>
        <v>7.1666666666666679</v>
      </c>
    </row>
    <row r="29" spans="1:20" s="10" customFormat="1" x14ac:dyDescent="0.25">
      <c r="A29" s="8"/>
      <c r="B29" s="25">
        <v>41299</v>
      </c>
      <c r="C29" s="29" t="s">
        <v>42</v>
      </c>
      <c r="D29" s="30">
        <v>0.20833333333333334</v>
      </c>
      <c r="E29" s="27">
        <v>0.53125</v>
      </c>
      <c r="F29" s="26">
        <f t="shared" si="0"/>
        <v>0.32291666666666663</v>
      </c>
      <c r="G29" s="27"/>
      <c r="H29" s="27"/>
      <c r="I29" s="26">
        <f t="shared" si="1"/>
        <v>0</v>
      </c>
      <c r="J29" s="129"/>
      <c r="K29" s="59"/>
      <c r="L29" s="51"/>
      <c r="M29" s="68"/>
      <c r="N29" s="118"/>
      <c r="O29" s="70"/>
      <c r="P29" s="71"/>
      <c r="Q29" s="62">
        <f>(E29-D29)+(H29-G29)</f>
        <v>0.32291666666666663</v>
      </c>
      <c r="R29" s="125">
        <f t="shared" si="4"/>
        <v>7.7499999999999991</v>
      </c>
      <c r="S29" s="28">
        <v>0</v>
      </c>
      <c r="T29" s="24">
        <f t="shared" si="3"/>
        <v>7.7499999999999991</v>
      </c>
    </row>
    <row r="30" spans="1:20" s="10" customFormat="1" x14ac:dyDescent="0.25">
      <c r="A30" s="8"/>
      <c r="B30" s="25">
        <v>41300</v>
      </c>
      <c r="C30" s="29" t="s">
        <v>7</v>
      </c>
      <c r="D30" s="30">
        <v>0</v>
      </c>
      <c r="E30" s="27">
        <v>0</v>
      </c>
      <c r="F30" s="26">
        <f t="shared" si="0"/>
        <v>0</v>
      </c>
      <c r="G30" s="27"/>
      <c r="H30" s="27"/>
      <c r="I30" s="26">
        <f t="shared" si="1"/>
        <v>0</v>
      </c>
      <c r="J30" s="129"/>
      <c r="K30" s="59"/>
      <c r="L30" s="51"/>
      <c r="M30" s="68"/>
      <c r="N30" s="118"/>
      <c r="O30" s="70"/>
      <c r="P30" s="71"/>
      <c r="Q30" s="62">
        <f t="shared" si="2"/>
        <v>0</v>
      </c>
      <c r="R30" s="125">
        <f t="shared" si="4"/>
        <v>0</v>
      </c>
      <c r="S30" s="28">
        <v>0</v>
      </c>
      <c r="T30" s="24" t="str">
        <f t="shared" si="3"/>
        <v>0,000</v>
      </c>
    </row>
    <row r="31" spans="1:20" s="10" customFormat="1" x14ac:dyDescent="0.25">
      <c r="A31" s="8"/>
      <c r="B31" s="25">
        <v>41301</v>
      </c>
      <c r="C31" s="29" t="s">
        <v>15</v>
      </c>
      <c r="D31" s="30">
        <v>0.49861111111111112</v>
      </c>
      <c r="E31" s="27">
        <v>0.8027777777777777</v>
      </c>
      <c r="F31" s="26">
        <f t="shared" si="0"/>
        <v>0.30416666666666659</v>
      </c>
      <c r="G31" s="27"/>
      <c r="H31" s="27"/>
      <c r="I31" s="26">
        <f t="shared" si="1"/>
        <v>0</v>
      </c>
      <c r="J31" s="129"/>
      <c r="K31" s="59"/>
      <c r="L31" s="51"/>
      <c r="M31" s="68"/>
      <c r="N31" s="118"/>
      <c r="O31" s="70"/>
      <c r="P31" s="71"/>
      <c r="Q31" s="62">
        <f t="shared" si="2"/>
        <v>0.30416666666666659</v>
      </c>
      <c r="R31" s="125">
        <f t="shared" si="4"/>
        <v>7.299999999999998</v>
      </c>
      <c r="S31" s="28">
        <v>7.3</v>
      </c>
      <c r="T31" s="24">
        <f t="shared" si="3"/>
        <v>-1.7763568394002505E-15</v>
      </c>
    </row>
    <row r="32" spans="1:20" s="113" customFormat="1" x14ac:dyDescent="0.25">
      <c r="A32" s="108"/>
      <c r="B32" s="103">
        <v>41302</v>
      </c>
      <c r="C32" s="104" t="s">
        <v>16</v>
      </c>
      <c r="D32" s="105">
        <v>0.32777777777777778</v>
      </c>
      <c r="E32" s="106">
        <v>0.56736111111111109</v>
      </c>
      <c r="F32" s="107">
        <f t="shared" si="0"/>
        <v>0.23958333333333331</v>
      </c>
      <c r="G32" s="106"/>
      <c r="H32" s="106"/>
      <c r="I32" s="107">
        <f t="shared" si="1"/>
        <v>0</v>
      </c>
      <c r="J32" s="129"/>
      <c r="K32" s="59"/>
      <c r="L32" s="51"/>
      <c r="M32" s="68"/>
      <c r="N32" s="120"/>
      <c r="O32" s="109"/>
      <c r="P32" s="110"/>
      <c r="Q32" s="62">
        <f t="shared" si="2"/>
        <v>0.23958333333333331</v>
      </c>
      <c r="R32" s="126">
        <f t="shared" si="4"/>
        <v>5.75</v>
      </c>
      <c r="S32" s="111">
        <v>5.75</v>
      </c>
      <c r="T32" s="112" t="str">
        <f t="shared" si="3"/>
        <v>0,000</v>
      </c>
    </row>
    <row r="33" spans="1:21" s="10" customFormat="1" x14ac:dyDescent="0.25">
      <c r="A33" s="8"/>
      <c r="B33" s="25">
        <v>41303</v>
      </c>
      <c r="C33" s="29" t="s">
        <v>17</v>
      </c>
      <c r="D33" s="30">
        <v>0.51111111111111118</v>
      </c>
      <c r="E33" s="27">
        <v>0.83124999999999993</v>
      </c>
      <c r="F33" s="26">
        <f t="shared" si="0"/>
        <v>0.32013888888888875</v>
      </c>
      <c r="G33" s="27"/>
      <c r="H33" s="27"/>
      <c r="I33" s="26">
        <f t="shared" si="1"/>
        <v>0</v>
      </c>
      <c r="J33" s="129"/>
      <c r="K33" s="59"/>
      <c r="L33" s="51"/>
      <c r="M33" s="68"/>
      <c r="N33" s="118"/>
      <c r="O33" s="70"/>
      <c r="P33" s="71"/>
      <c r="Q33" s="62">
        <f t="shared" si="2"/>
        <v>0.32013888888888875</v>
      </c>
      <c r="R33" s="125">
        <f t="shared" si="4"/>
        <v>7.68333333333333</v>
      </c>
      <c r="S33" s="28">
        <v>7.68</v>
      </c>
      <c r="T33" s="24">
        <f t="shared" si="3"/>
        <v>3.3333333333303017E-3</v>
      </c>
    </row>
    <row r="34" spans="1:21" s="10" customFormat="1" ht="15.75" thickBot="1" x14ac:dyDescent="0.3">
      <c r="A34" s="8"/>
      <c r="B34" s="31">
        <v>41304</v>
      </c>
      <c r="C34" s="32" t="s">
        <v>0</v>
      </c>
      <c r="D34" s="33">
        <v>0</v>
      </c>
      <c r="E34" s="34">
        <v>0</v>
      </c>
      <c r="F34" s="35">
        <f t="shared" si="0"/>
        <v>0</v>
      </c>
      <c r="G34" s="34"/>
      <c r="H34" s="34"/>
      <c r="I34" s="35">
        <f t="shared" si="1"/>
        <v>0</v>
      </c>
      <c r="J34" s="129"/>
      <c r="K34" s="59"/>
      <c r="L34" s="51"/>
      <c r="M34" s="68"/>
      <c r="N34" s="121"/>
      <c r="O34" s="72"/>
      <c r="P34" s="73"/>
      <c r="Q34" s="63">
        <f t="shared" si="2"/>
        <v>0</v>
      </c>
      <c r="R34" s="127">
        <f t="shared" si="4"/>
        <v>0</v>
      </c>
      <c r="S34" s="36">
        <v>0</v>
      </c>
      <c r="T34" s="37" t="str">
        <f t="shared" si="3"/>
        <v>0,000</v>
      </c>
    </row>
    <row r="35" spans="1:21" s="10" customFormat="1" x14ac:dyDescent="0.25">
      <c r="A35" s="8"/>
      <c r="B35" s="38"/>
      <c r="C35" s="39"/>
      <c r="D35" s="39"/>
      <c r="E35" s="8"/>
      <c r="F35" s="8"/>
      <c r="G35" s="8"/>
      <c r="H35" s="8"/>
      <c r="I35" s="8"/>
      <c r="J35" s="8"/>
      <c r="K35" s="58"/>
      <c r="L35" s="53"/>
      <c r="Q35" s="8"/>
      <c r="R35" s="3"/>
      <c r="S35" s="4"/>
      <c r="T35" s="40"/>
    </row>
    <row r="36" spans="1:21" s="10" customFormat="1" x14ac:dyDescent="0.25">
      <c r="A36" s="8"/>
      <c r="B36" s="150" t="s">
        <v>20</v>
      </c>
      <c r="C36" s="147">
        <f>COUNTIF(C4:C34,"&lt;&gt;")-(COUNTIF(C4:C34,"CH*")+COUNTIF(C4:C34,"RTT*")+COUNTIF(C4:C34,"CC*")+COUNTIF(C4:C34,"FERIÉ*")+COUNTIF(C4:C34,"CP*"))</f>
        <v>17</v>
      </c>
      <c r="D36" s="39"/>
      <c r="E36" s="8"/>
      <c r="F36" s="8"/>
      <c r="G36" s="8"/>
      <c r="H36" s="8"/>
      <c r="I36" s="8"/>
      <c r="J36" s="148">
        <f>SUM(J4:J34)</f>
        <v>0</v>
      </c>
      <c r="K36" s="54" t="e">
        <f>SUM(K4:K34)</f>
        <v>#N/A</v>
      </c>
      <c r="L36" s="84">
        <f>SUM(L4:L34)</f>
        <v>0</v>
      </c>
      <c r="M36" s="55">
        <f>SUM(M4:M34)</f>
        <v>0</v>
      </c>
      <c r="N36" s="55" t="e">
        <f>SUM(N4:N34)</f>
        <v>#NAME?</v>
      </c>
      <c r="O36" s="41">
        <f>SUM(O4:O34)/24</f>
        <v>0</v>
      </c>
      <c r="P36" s="64">
        <f>SUM(P4:P34)</f>
        <v>0</v>
      </c>
      <c r="Q36" s="42">
        <f>SUM(Q4:Q34)</f>
        <v>6.8083333333333336</v>
      </c>
      <c r="R36" s="5">
        <f>SUM(R4:R34)</f>
        <v>163.4</v>
      </c>
      <c r="S36" s="6">
        <f>SUM(S3:S34)</f>
        <v>147.76999999999998</v>
      </c>
      <c r="T36" s="40">
        <f>R36-S36</f>
        <v>15.630000000000024</v>
      </c>
      <c r="U36" s="43"/>
    </row>
    <row r="37" spans="1:21" s="10" customFormat="1" x14ac:dyDescent="0.25">
      <c r="A37" s="8"/>
      <c r="B37" s="12"/>
      <c r="C37" s="8"/>
      <c r="D37" s="39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9"/>
      <c r="T37" s="11"/>
    </row>
    <row r="38" spans="1:21" s="10" customFormat="1" ht="15.75" customHeight="1" x14ac:dyDescent="0.25">
      <c r="B38" s="149" t="s">
        <v>41</v>
      </c>
      <c r="C38" s="147">
        <f>COUNTIF(C6:C36,"&lt;&gt;")-(COUNTIF(C6:C36,"CH*")+COUNTIF(C6:C36,"RTT*")+COUNTIF(C6:C36,"CC*")+COUNTIF(C6:C36,"FERIÉ*"))</f>
        <v>21</v>
      </c>
      <c r="O38" s="66"/>
      <c r="P38" s="57"/>
      <c r="Q38" s="45">
        <v>6.1895833333333341</v>
      </c>
      <c r="R38" s="7">
        <v>148.19999999999999</v>
      </c>
      <c r="T38" s="11"/>
    </row>
    <row r="39" spans="1:21" s="10" customFormat="1" x14ac:dyDescent="0.25">
      <c r="B39" s="44"/>
      <c r="T39" s="11"/>
    </row>
    <row r="40" spans="1:21" x14ac:dyDescent="0.25">
      <c r="B40" s="12"/>
      <c r="C40" s="8"/>
      <c r="D40" s="39"/>
      <c r="E40" s="67"/>
      <c r="F40" s="86"/>
      <c r="G40" s="67"/>
      <c r="H40" s="67"/>
      <c r="I40" s="8"/>
      <c r="J40" s="8"/>
      <c r="K40" s="8"/>
      <c r="L40" s="8"/>
      <c r="M40" s="8"/>
      <c r="N40" s="8"/>
      <c r="O40" s="65"/>
      <c r="P40" s="56"/>
      <c r="Q40" s="46">
        <f>(Q36-Q38)</f>
        <v>0.61874999999999947</v>
      </c>
      <c r="R40" s="47">
        <f>Q40*24</f>
        <v>14.849999999999987</v>
      </c>
    </row>
    <row r="41" spans="1:21" x14ac:dyDescent="0.25">
      <c r="B41" s="12"/>
      <c r="C41" s="8"/>
      <c r="D41" s="39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21" x14ac:dyDescent="0.25">
      <c r="B42" s="12"/>
      <c r="C42" s="8"/>
      <c r="D42" s="39"/>
      <c r="E42" s="8"/>
      <c r="F42" s="8"/>
      <c r="G42" s="8"/>
      <c r="H42" s="8"/>
      <c r="I42" s="8"/>
      <c r="J42" s="8"/>
      <c r="K42" s="67"/>
      <c r="L42" s="8"/>
      <c r="M42" s="8"/>
      <c r="N42" s="8"/>
      <c r="O42" s="8"/>
      <c r="P42" s="8"/>
      <c r="Q42" s="8"/>
    </row>
    <row r="43" spans="1:21" x14ac:dyDescent="0.25">
      <c r="B43" s="12"/>
      <c r="C43" s="8"/>
      <c r="D43" s="39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21" x14ac:dyDescent="0.25">
      <c r="B44" s="12"/>
      <c r="C44" s="8"/>
      <c r="D44" s="39"/>
      <c r="E44" s="8"/>
      <c r="F44" s="8"/>
      <c r="G44" s="8"/>
      <c r="H44" s="8"/>
      <c r="I44" s="86"/>
      <c r="J44" s="86"/>
      <c r="K44" s="67"/>
      <c r="L44" s="67"/>
      <c r="M44" s="67"/>
      <c r="N44" s="8"/>
      <c r="O44" s="8"/>
      <c r="P44" s="8"/>
      <c r="Q44" s="8"/>
    </row>
    <row r="45" spans="1:21" x14ac:dyDescent="0.25">
      <c r="B45" s="12"/>
      <c r="C45" s="8"/>
      <c r="D45" s="39"/>
      <c r="E45" s="8"/>
      <c r="F45" s="8"/>
      <c r="G45" s="8"/>
      <c r="H45" s="8"/>
      <c r="I45" s="67"/>
      <c r="J45" s="67"/>
      <c r="K45" s="67"/>
      <c r="L45" s="67"/>
      <c r="M45" s="67"/>
      <c r="N45" s="8"/>
      <c r="O45" s="8"/>
      <c r="P45" s="8"/>
      <c r="Q45" s="8"/>
    </row>
    <row r="46" spans="1:21" x14ac:dyDescent="0.25">
      <c r="B46" s="12"/>
      <c r="C46" s="8"/>
      <c r="D46" s="39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21" x14ac:dyDescent="0.25">
      <c r="B47" s="12"/>
      <c r="C47" s="8"/>
      <c r="D47" s="39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21" x14ac:dyDescent="0.25">
      <c r="B48" s="12"/>
      <c r="C48" s="8"/>
      <c r="D48" s="39"/>
      <c r="E48" s="8"/>
      <c r="F48" s="8"/>
      <c r="G48" s="8"/>
      <c r="H48" s="67"/>
      <c r="I48" s="8"/>
      <c r="J48" s="8"/>
      <c r="K48" s="8"/>
      <c r="L48" s="8"/>
      <c r="M48" s="67"/>
      <c r="N48" s="8"/>
      <c r="O48" s="8"/>
      <c r="P48" s="8"/>
      <c r="Q48" s="8"/>
    </row>
  </sheetData>
  <mergeCells count="5">
    <mergeCell ref="B1:Q1"/>
    <mergeCell ref="Q2:T2"/>
    <mergeCell ref="O3:P3"/>
    <mergeCell ref="D3:E3"/>
    <mergeCell ref="G3:H3"/>
  </mergeCells>
  <conditionalFormatting sqref="T4:T34">
    <cfRule type="cellIs" dxfId="6" priority="21" operator="greaterThanOrEqual">
      <formula>0.001</formula>
    </cfRule>
    <cfRule type="cellIs" dxfId="5" priority="22" operator="lessThan">
      <formula>0</formula>
    </cfRule>
  </conditionalFormatting>
  <conditionalFormatting sqref="T35:T36">
    <cfRule type="cellIs" dxfId="4" priority="17" operator="greaterThanOrEqual">
      <formula>0.001</formula>
    </cfRule>
    <cfRule type="cellIs" dxfId="3" priority="18" operator="lessThan">
      <formula>0</formula>
    </cfRule>
  </conditionalFormatting>
  <conditionalFormatting sqref="Q40">
    <cfRule type="cellIs" dxfId="2" priority="7" operator="lessThan">
      <formula>0</formula>
    </cfRule>
  </conditionalFormatting>
  <conditionalFormatting sqref="A11:I11 Q11:IW11 O11">
    <cfRule type="expression" dxfId="1" priority="5" stopIfTrue="1">
      <formula>"dimanche"</formula>
    </cfRule>
  </conditionalFormatting>
  <conditionalFormatting sqref="B4:B34">
    <cfRule type="expression" dxfId="0" priority="1">
      <formula>$B4="dimanche"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Prime</vt:lpstr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2017-09-24T10:56:58Z</dcterms:created>
  <dcterms:modified xsi:type="dcterms:W3CDTF">2017-10-11T12:35:26Z</dcterms:modified>
</cp:coreProperties>
</file>