
<file path=[Content_Types].xml><?xml version="1.0" encoding="utf-8"?>
<Types xmlns="http://schemas.openxmlformats.org/package/2006/content-types"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990" firstSheet="0" activeTab="0"/>
  </bookViews>
  <sheets>
    <sheet name="Feuille1" sheetId="1" state="visible" r:id="rId2"/>
  </sheets>
  <calcPr iterateCount="100" refMode="A1" iterate="false" iterateDelta="0.001"/>
  <extLst>
    <ext xmlns:loext="http://schemas.libreoffice.org/" uri="{7626C862-2A13-11E5-B345-FEFF819CDC9F}">
      <loext:extCalcPr stringRefSyntax="CalcA1"/>
    </ext>
  </extLst>
</workbook>
</file>

<file path=xl/sharedStrings.xml><?xml version="1.0" encoding="utf-8"?>
<sst xmlns="http://schemas.openxmlformats.org/spreadsheetml/2006/main" count="48" uniqueCount="41">
  <si>
    <t xml:space="preserve">Date de départ</t>
  </si>
  <si>
    <t xml:space="preserve">Date de fin</t>
  </si>
  <si>
    <t xml:space="preserve">Prorata Plafond</t>
  </si>
  <si>
    <t xml:space="preserve">3269*jours restant/30</t>
  </si>
  <si>
    <t xml:space="preserve">PSS</t>
  </si>
  <si>
    <t xml:space="preserve">TA annuelle</t>
  </si>
  <si>
    <t xml:space="preserve">Prorata Salaire</t>
  </si>
  <si>
    <t xml:space="preserve">7h*jours travaillés/heures mensuel</t>
  </si>
  <si>
    <t xml:space="preserve">prorata début</t>
  </si>
  <si>
    <t xml:space="preserve">prorata fin</t>
  </si>
  <si>
    <t xml:space="preserve">Salaire contrat</t>
  </si>
  <si>
    <t xml:space="preserve">TB annuelle</t>
  </si>
  <si>
    <t xml:space="preserve">Jour</t>
  </si>
  <si>
    <t xml:space="preserve">Mois</t>
  </si>
  <si>
    <t xml:space="preserve">de période</t>
  </si>
  <si>
    <t xml:space="preserve">Charniere GMP</t>
  </si>
  <si>
    <t xml:space="preserve">TC annuelle</t>
  </si>
  <si>
    <t xml:space="preserve">Début de contrat</t>
  </si>
  <si>
    <t xml:space="preserve">← résultat espéré en D16</t>
  </si>
  <si>
    <t xml:space="preserve">brut annuel</t>
  </si>
  <si>
    <t xml:space="preserve">Fin de contrat</t>
  </si>
  <si>
    <t xml:space="preserve">Salaire brut</t>
  </si>
  <si>
    <t xml:space="preserve">Cumul plafond</t>
  </si>
  <si>
    <t xml:space="preserve">TA</t>
  </si>
  <si>
    <t xml:space="preserve">TB</t>
  </si>
  <si>
    <t xml:space="preserve">GMP</t>
  </si>
  <si>
    <t xml:space="preserve">Mensuel</t>
  </si>
  <si>
    <t xml:space="preserve">Cumul</t>
  </si>
  <si>
    <t xml:space="preserve">Cumul charnière GMP</t>
  </si>
  <si>
    <t xml:space="preserve">Janvier</t>
  </si>
  <si>
    <t xml:space="preserve">Février</t>
  </si>
  <si>
    <t xml:space="preserve">Mars</t>
  </si>
  <si>
    <t xml:space="preserve">Avril</t>
  </si>
  <si>
    <t xml:space="preserve">Mai</t>
  </si>
  <si>
    <t xml:space="preserve">Juin</t>
  </si>
  <si>
    <t xml:space="preserve">Juillet</t>
  </si>
  <si>
    <t xml:space="preserve">Août</t>
  </si>
  <si>
    <t xml:space="preserve">Septembre</t>
  </si>
  <si>
    <t xml:space="preserve">Octobre</t>
  </si>
  <si>
    <t xml:space="preserve">Novembre</t>
  </si>
  <si>
    <t xml:space="preserve">Décembre</t>
  </si>
</sst>
</file>

<file path=xl/styles.xml><?xml version="1.0" encoding="utf-8"?>
<styleSheet xmlns="http://schemas.openxmlformats.org/spreadsheetml/2006/main">
  <numFmts count="5">
    <numFmt numFmtId="164" formatCode="General"/>
    <numFmt numFmtId="165" formatCode="DD/MM/YY"/>
    <numFmt numFmtId="166" formatCode="#,##0.00"/>
    <numFmt numFmtId="167" formatCode="0.00"/>
    <numFmt numFmtId="168" formatCode="&quot;VRAI&quot;;&quot;VRAI&quot;;&quot;FAUX&quot;"/>
  </numFmts>
  <fonts count="9">
    <font>
      <sz val="10"/>
      <name val="Arial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sz val="10"/>
      <name val="Arial"/>
      <family val="2"/>
      <charset val="1"/>
    </font>
    <font>
      <b val="true"/>
      <sz val="10"/>
      <color rgb="FFFF0000"/>
      <name val="Arial"/>
      <family val="2"/>
      <charset val="1"/>
    </font>
    <font>
      <b val="true"/>
      <sz val="10"/>
      <color rgb="FF800000"/>
      <name val="Segoe UI"/>
      <family val="0"/>
      <charset val="1"/>
    </font>
    <font>
      <b val="true"/>
      <sz val="10"/>
      <name val="Segoe UI"/>
      <family val="0"/>
      <charset val="1"/>
    </font>
    <font>
      <b val="true"/>
      <sz val="6"/>
      <name val="Arial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FFFF00"/>
        <bgColor rgb="FFFFFF00"/>
      </patternFill>
    </fill>
    <fill>
      <patternFill patternType="solid">
        <fgColor rgb="FF99FF66"/>
        <bgColor rgb="FF99CC00"/>
      </patternFill>
    </fill>
  </fills>
  <borders count="7">
    <border diagonalUp="false" diagonalDown="false">
      <left/>
      <right/>
      <top/>
      <bottom/>
      <diagonal/>
    </border>
    <border diagonalUp="false" diagonalDown="false">
      <left style="hair"/>
      <right style="hair"/>
      <top style="hair"/>
      <bottom style="hair"/>
      <diagonal/>
    </border>
    <border diagonalUp="false" diagonalDown="false">
      <left style="hair"/>
      <right/>
      <top style="hair"/>
      <bottom/>
      <diagonal/>
    </border>
    <border diagonalUp="false" diagonalDown="false">
      <left/>
      <right style="hair"/>
      <top style="hair"/>
      <bottom/>
      <diagonal/>
    </border>
    <border diagonalUp="false" diagonalDown="false">
      <left style="hair"/>
      <right/>
      <top/>
      <bottom/>
      <diagonal/>
    </border>
    <border diagonalUp="false" diagonalDown="false">
      <left/>
      <right style="hair"/>
      <top/>
      <bottom/>
      <diagonal/>
    </border>
    <border diagonalUp="false" diagonalDown="false">
      <left style="hair"/>
      <right style="hair"/>
      <top/>
      <bottom style="hair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26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5" fontId="5" fillId="3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0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6" fontId="6" fillId="0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7" fontId="7" fillId="0" borderId="2" xfId="0" applyFont="true" applyBorder="true" applyAlignment="true" applyProtection="false">
      <alignment horizontal="left" vertical="bottom" textRotation="0" wrapText="false" indent="0" shrinkToFit="false"/>
      <protection locked="true" hidden="false"/>
    </xf>
    <xf numFmtId="164" fontId="7" fillId="0" borderId="3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3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1" xfId="0" applyFont="fals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8" fillId="0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8" fontId="4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4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5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3" borderId="1" xfId="0" applyFont="fals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6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7" fontId="4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6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4" fillId="2" borderId="1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4" fillId="0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6" fontId="0" fillId="3" borderId="1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6" fontId="0" fillId="0" borderId="1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6" fontId="0" fillId="0" borderId="1" xfId="0" applyFont="false" applyBorder="true" applyAlignment="true" applyProtection="false">
      <alignment horizontal="general" vertical="bottom" textRotation="0" wrapText="false" indent="0" shrinkToFit="false"/>
      <protection locked="true" hidden="false"/>
    </xf>
  </cellXfs>
  <cellStyles count="6">
    <cellStyle name="Normal" xfId="0" builtinId="0" customBuiltin="false"/>
    <cellStyle name="Comma" xfId="15" builtinId="3" customBuiltin="false"/>
    <cellStyle name="Comma [0]" xfId="16" builtinId="6" customBuiltin="false"/>
    <cellStyle name="Currency" xfId="17" builtinId="4" customBuiltin="false"/>
    <cellStyle name="Currency [0]" xfId="18" builtinId="7" customBuiltin="false"/>
    <cellStyle name="Percent" xfId="19" builtinId="5" customBuiltin="false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99FF66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L20"/>
  <sheetViews>
    <sheetView windowProtection="false"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M9" activeCellId="0" sqref="M9"/>
    </sheetView>
  </sheetViews>
  <sheetFormatPr defaultRowHeight="12.8"/>
  <cols>
    <col collapsed="false" hidden="false" max="1" min="1" style="0" width="14.1734693877551"/>
    <col collapsed="false" hidden="false" max="3" min="3" style="0" width="12.4183673469388"/>
    <col collapsed="false" hidden="false" max="4" min="4" style="0" width="9.31632653061224"/>
    <col collapsed="false" hidden="false" max="5" min="5" style="0" width="15.9285714285714"/>
    <col collapsed="false" hidden="false" max="6" min="6" style="0" width="9.17857142857143"/>
    <col collapsed="false" hidden="false" max="7" min="7" style="0" width="10.2602040816327"/>
    <col collapsed="false" hidden="false" max="8" min="8" style="0" width="12.2857142857143"/>
    <col collapsed="false" hidden="false" max="9" min="9" style="0" width="12.2908163265306"/>
    <col collapsed="false" hidden="false" max="10" min="10" style="0" width="9.62244897959184"/>
    <col collapsed="false" hidden="false" max="11" min="11" style="0" width="9.58673469387755"/>
    <col collapsed="false" hidden="false" max="13" min="12" style="0" width="10.530612244898"/>
  </cols>
  <sheetData>
    <row r="1" customFormat="false" ht="12.8" hidden="false" customHeight="false" outlineLevel="0" collapsed="false">
      <c r="A1" s="1" t="s">
        <v>0</v>
      </c>
      <c r="B1" s="2" t="n">
        <v>42782</v>
      </c>
      <c r="C1" s="1" t="s">
        <v>1</v>
      </c>
      <c r="D1" s="2" t="n">
        <v>42962</v>
      </c>
      <c r="E1" s="1" t="s">
        <v>2</v>
      </c>
      <c r="F1" s="3" t="s">
        <v>3</v>
      </c>
      <c r="G1" s="3"/>
      <c r="H1" s="4" t="n">
        <f aca="false">IF(I1&gt;=B2,B2,I1)</f>
        <v>1416.56666666667</v>
      </c>
      <c r="I1" s="5" t="n">
        <f aca="false">IF(OR(G4=1,G4=3,G4=5,G4=7,G4=8,G4=10,G4=12),B2*(1+ORG.OPENOFFICE.DAYSINMONTH(B1)-F4)/30,B2*(1+ORG.OPENOFFICE.DAYSINMONTH(B1)-F4)/30)</f>
        <v>1416.56666666667</v>
      </c>
      <c r="J1" s="6" t="n">
        <f aca="false">IF(OR(G5=1,G5=3,G5=5,G5=7,G5=8,G5=10,G5=12),B2*(ORG.OPENOFFICE.DAYSINMONTH(D1)-1-F5)/30,B2*(ORG.OPENOFFICE.DAYSINMONTH(D1)-1-F5)/30)</f>
        <v>1634.5</v>
      </c>
    </row>
    <row r="2" customFormat="false" ht="12.8" hidden="false" customHeight="false" outlineLevel="0" collapsed="false">
      <c r="A2" s="1" t="s">
        <v>4</v>
      </c>
      <c r="B2" s="7" t="n">
        <v>3269</v>
      </c>
      <c r="C2" s="8" t="s">
        <v>5</v>
      </c>
      <c r="D2" s="9" t="n">
        <f aca="false">SUM(E9:E20)</f>
        <v>0</v>
      </c>
      <c r="E2" s="1" t="s">
        <v>6</v>
      </c>
      <c r="F2" s="10" t="s">
        <v>7</v>
      </c>
      <c r="G2" s="10"/>
      <c r="H2" s="11"/>
      <c r="I2" s="12" t="s">
        <v>8</v>
      </c>
      <c r="J2" s="13" t="s">
        <v>9</v>
      </c>
    </row>
    <row r="3" customFormat="false" ht="12.8" hidden="false" customHeight="false" outlineLevel="0" collapsed="false">
      <c r="A3" s="1" t="s">
        <v>10</v>
      </c>
      <c r="B3" s="14"/>
      <c r="C3" s="1" t="s">
        <v>11</v>
      </c>
      <c r="D3" s="9" t="n">
        <f aca="false">SUM(G9:G20)</f>
        <v>0</v>
      </c>
      <c r="E3" s="15"/>
      <c r="F3" s="1" t="s">
        <v>12</v>
      </c>
      <c r="G3" s="1" t="s">
        <v>13</v>
      </c>
      <c r="I3" s="16" t="s">
        <v>14</v>
      </c>
      <c r="J3" s="16"/>
    </row>
    <row r="4" customFormat="false" ht="12.8" hidden="false" customHeight="false" outlineLevel="0" collapsed="false">
      <c r="A4" s="1" t="s">
        <v>15</v>
      </c>
      <c r="B4" s="14"/>
      <c r="C4" s="1" t="s">
        <v>16</v>
      </c>
      <c r="D4" s="9" t="n">
        <f aca="false">SUM(J9:J20)</f>
        <v>0</v>
      </c>
      <c r="E4" s="1" t="s">
        <v>17</v>
      </c>
      <c r="F4" s="9" t="n">
        <f aca="false">DAY(B1)</f>
        <v>16</v>
      </c>
      <c r="G4" s="9" t="n">
        <f aca="false">MONTH(B1)</f>
        <v>2</v>
      </c>
      <c r="J4" s="17" t="n">
        <f aca="false">IF(G5=8,J1+D15,0)</f>
        <v>19396.0666666667</v>
      </c>
      <c r="K4" s="0" t="s">
        <v>18</v>
      </c>
      <c r="L4" s="18"/>
    </row>
    <row r="5" customFormat="false" ht="12.8" hidden="false" customHeight="false" outlineLevel="0" collapsed="false">
      <c r="A5" s="15"/>
      <c r="B5" s="15"/>
      <c r="C5" s="1" t="s">
        <v>19</v>
      </c>
      <c r="D5" s="9" t="n">
        <f aca="false">SUM(B9:B20)</f>
        <v>0</v>
      </c>
      <c r="E5" s="1" t="s">
        <v>20</v>
      </c>
      <c r="F5" s="9" t="n">
        <f aca="false">IF(D1="","",DAY(D1))</f>
        <v>15</v>
      </c>
      <c r="G5" s="9" t="n">
        <f aca="false">IF(D1="","",MONTH(D1))</f>
        <v>8</v>
      </c>
    </row>
    <row r="6" customFormat="false" ht="12.8" hidden="false" customHeight="false" outlineLevel="0" collapsed="false">
      <c r="G6" s="19"/>
    </row>
    <row r="7" customFormat="false" ht="26.95" hidden="false" customHeight="true" outlineLevel="0" collapsed="false">
      <c r="A7" s="20" t="s">
        <v>13</v>
      </c>
      <c r="B7" s="20" t="s">
        <v>21</v>
      </c>
      <c r="C7" s="20"/>
      <c r="D7" s="21" t="s">
        <v>22</v>
      </c>
      <c r="E7" s="20" t="s">
        <v>23</v>
      </c>
      <c r="F7" s="20"/>
      <c r="G7" s="20" t="s">
        <v>24</v>
      </c>
      <c r="H7" s="20"/>
      <c r="I7" s="20" t="s">
        <v>25</v>
      </c>
      <c r="J7" s="20"/>
      <c r="K7" s="20"/>
    </row>
    <row r="8" customFormat="false" ht="35.2" hidden="false" customHeight="true" outlineLevel="0" collapsed="false">
      <c r="A8" s="20"/>
      <c r="B8" s="20" t="s">
        <v>26</v>
      </c>
      <c r="C8" s="20" t="s">
        <v>27</v>
      </c>
      <c r="D8" s="21"/>
      <c r="E8" s="20" t="s">
        <v>26</v>
      </c>
      <c r="F8" s="20" t="s">
        <v>27</v>
      </c>
      <c r="G8" s="20" t="s">
        <v>26</v>
      </c>
      <c r="H8" s="20" t="s">
        <v>27</v>
      </c>
      <c r="I8" s="21" t="s">
        <v>28</v>
      </c>
      <c r="J8" s="20" t="s">
        <v>26</v>
      </c>
      <c r="K8" s="20" t="s">
        <v>27</v>
      </c>
    </row>
    <row r="9" customFormat="false" ht="17.2" hidden="false" customHeight="true" outlineLevel="0" collapsed="false">
      <c r="A9" s="22" t="s">
        <v>29</v>
      </c>
      <c r="B9" s="23"/>
      <c r="C9" s="24" t="n">
        <f aca="false">B9</f>
        <v>0</v>
      </c>
      <c r="D9" s="25" t="n">
        <f aca="false">IF((G4&lt;&gt;1),0,IF($G$4=1,$H$1,$B$2))</f>
        <v>0</v>
      </c>
      <c r="E9" s="24" t="n">
        <f aca="false">IF($G$4=1,IF(B9&gt;$H$1,$H$1,B9),IF(B9&gt;$B$2,$B$2,B9))</f>
        <v>0</v>
      </c>
      <c r="F9" s="24" t="n">
        <f aca="false">E9</f>
        <v>0</v>
      </c>
      <c r="G9" s="24"/>
      <c r="H9" s="24" t="n">
        <f aca="false">G9</f>
        <v>0</v>
      </c>
      <c r="I9" s="24"/>
      <c r="J9" s="24"/>
      <c r="K9" s="24" t="n">
        <f aca="false">J9</f>
        <v>0</v>
      </c>
    </row>
    <row r="10" customFormat="false" ht="17.2" hidden="false" customHeight="true" outlineLevel="0" collapsed="false">
      <c r="A10" s="22" t="s">
        <v>30</v>
      </c>
      <c r="B10" s="23"/>
      <c r="C10" s="24" t="n">
        <f aca="false">B9+B10</f>
        <v>0</v>
      </c>
      <c r="D10" s="24" t="n">
        <f aca="false">IF(AND(G4&lt;&gt;2,D9=0),0,IF($G$4=2,$H$1+D9,D9+B2))</f>
        <v>1416.56666666667</v>
      </c>
      <c r="E10" s="24" t="n">
        <f aca="false">IF($G$4=2,IF(B10&gt;$H$1,$H$1,B10),IF(B10&gt;$B$2,$B$2,B10))</f>
        <v>0</v>
      </c>
      <c r="F10" s="24" t="n">
        <f aca="false">E10+E9</f>
        <v>0</v>
      </c>
      <c r="G10" s="24"/>
      <c r="H10" s="24" t="n">
        <f aca="false">G9+G10</f>
        <v>0</v>
      </c>
      <c r="I10" s="24"/>
      <c r="J10" s="24"/>
      <c r="K10" s="24" t="n">
        <f aca="false">J9+J10</f>
        <v>0</v>
      </c>
    </row>
    <row r="11" customFormat="false" ht="17.2" hidden="false" customHeight="true" outlineLevel="0" collapsed="false">
      <c r="A11" s="22" t="s">
        <v>31</v>
      </c>
      <c r="B11" s="23"/>
      <c r="C11" s="24" t="n">
        <f aca="false">B9+B10+B11</f>
        <v>0</v>
      </c>
      <c r="D11" s="24" t="n">
        <f aca="false">IF(AND(G4&lt;&gt;3,D10=0),0,IF($G$4=3,$H$1+D10,$B$2+D10))</f>
        <v>4685.56666666667</v>
      </c>
      <c r="E11" s="24" t="n">
        <f aca="false">IF($G$4=3,IF(B11&gt;$H$1,$H$1,B11),IF(B11&gt;$B$2,$B$2,B11))</f>
        <v>0</v>
      </c>
      <c r="F11" s="24" t="n">
        <f aca="false">E9+E10+E11</f>
        <v>0</v>
      </c>
      <c r="G11" s="24"/>
      <c r="H11" s="24" t="n">
        <f aca="false">G9+G10+G11</f>
        <v>0</v>
      </c>
      <c r="I11" s="24"/>
      <c r="J11" s="24"/>
      <c r="K11" s="24" t="n">
        <f aca="false">J9+J10+J11</f>
        <v>0</v>
      </c>
    </row>
    <row r="12" customFormat="false" ht="17.2" hidden="false" customHeight="true" outlineLevel="0" collapsed="false">
      <c r="A12" s="22" t="s">
        <v>32</v>
      </c>
      <c r="B12" s="23"/>
      <c r="C12" s="24" t="n">
        <f aca="false">B9+B10+B11+B12</f>
        <v>0</v>
      </c>
      <c r="D12" s="24" t="n">
        <f aca="false">IF(AND(G4&lt;&gt;4,D11=0),0,IF($G$4=4,$H$1+D11,$B$2+D11))</f>
        <v>7954.56666666667</v>
      </c>
      <c r="E12" s="24" t="n">
        <f aca="false">IF($G$4=4,IF(B12&gt;$H$1,$H$1,B12),IF(B12&gt;$B$2,$B$2,B12))</f>
        <v>0</v>
      </c>
      <c r="F12" s="24" t="n">
        <f aca="false">E9+E10+E11+E12</f>
        <v>0</v>
      </c>
      <c r="G12" s="24"/>
      <c r="H12" s="24" t="n">
        <f aca="false">G9+G10+G11+G12</f>
        <v>0</v>
      </c>
      <c r="I12" s="24"/>
      <c r="J12" s="24"/>
      <c r="K12" s="24" t="n">
        <f aca="false">J9+J10+J11+J12</f>
        <v>0</v>
      </c>
    </row>
    <row r="13" customFormat="false" ht="17.2" hidden="false" customHeight="true" outlineLevel="0" collapsed="false">
      <c r="A13" s="22" t="s">
        <v>33</v>
      </c>
      <c r="B13" s="23"/>
      <c r="C13" s="24" t="n">
        <f aca="false">B9+B10+B11+B12+B13</f>
        <v>0</v>
      </c>
      <c r="D13" s="24" t="n">
        <f aca="false">IF(AND(G4&lt;&gt;5,D12=0),0,IF($G$4=5,$H$1+D12,$B$2+D12))</f>
        <v>11223.5666666667</v>
      </c>
      <c r="E13" s="24" t="n">
        <f aca="false">IF($G$4=5,IF(B13&gt;$H$1,$H$1,B13),IF(B13&gt;$B$2,$B$2,B13))</f>
        <v>0</v>
      </c>
      <c r="F13" s="24" t="n">
        <f aca="false">E9+E10+E11+E12+E13</f>
        <v>0</v>
      </c>
      <c r="G13" s="24"/>
      <c r="H13" s="24" t="n">
        <f aca="false">G9+G10+G11+G12+G13</f>
        <v>0</v>
      </c>
      <c r="I13" s="24"/>
      <c r="J13" s="24"/>
      <c r="K13" s="24" t="n">
        <f aca="false">J9+J10+J11+J12+J13</f>
        <v>0</v>
      </c>
    </row>
    <row r="14" customFormat="false" ht="17.2" hidden="false" customHeight="true" outlineLevel="0" collapsed="false">
      <c r="A14" s="22" t="s">
        <v>34</v>
      </c>
      <c r="B14" s="23"/>
      <c r="C14" s="24" t="n">
        <f aca="false">B9+B10+B11+B12+B13+B14</f>
        <v>0</v>
      </c>
      <c r="D14" s="24" t="n">
        <f aca="false">IF(AND(G4&lt;&gt;6,D13=0),0,IF($G$4=6,$H$1+D13,$B$2+D13))</f>
        <v>14492.5666666667</v>
      </c>
      <c r="E14" s="24" t="n">
        <f aca="false">IF($G$4=6,IF(B14&gt;$H$1,$H$1,B14),IF(B14&gt;$B$2,$B$2,B14))</f>
        <v>0</v>
      </c>
      <c r="F14" s="24" t="n">
        <f aca="false">E9+E10+E11+E12+E13+E14</f>
        <v>0</v>
      </c>
      <c r="G14" s="24"/>
      <c r="H14" s="24" t="n">
        <f aca="false">G9+G10+G11+G12+G13+G14</f>
        <v>0</v>
      </c>
      <c r="I14" s="24"/>
      <c r="J14" s="24"/>
      <c r="K14" s="24" t="n">
        <f aca="false">J9+J10+J11+J12+J13+J14</f>
        <v>0</v>
      </c>
    </row>
    <row r="15" customFormat="false" ht="17.2" hidden="false" customHeight="true" outlineLevel="0" collapsed="false">
      <c r="A15" s="22" t="s">
        <v>35</v>
      </c>
      <c r="B15" s="23"/>
      <c r="C15" s="24" t="n">
        <f aca="false">B9+B10+B11+B12+B13+B14+B15</f>
        <v>0</v>
      </c>
      <c r="D15" s="24" t="n">
        <f aca="false">IF(AND(G4&lt;&gt;7,D14=0),0,IF($G$4=7,$H$1+D14,$B$2+D14))</f>
        <v>17761.5666666667</v>
      </c>
      <c r="E15" s="24" t="n">
        <f aca="false">IF($G$4=7,IF(B15&gt;$H$1,$H$1,B15),IF(B15&gt;$B$2,$B$2,B15))</f>
        <v>0</v>
      </c>
      <c r="F15" s="24" t="n">
        <f aca="false">E9+E10+E11+E12+E13+E14+E15</f>
        <v>0</v>
      </c>
      <c r="G15" s="24"/>
      <c r="H15" s="24" t="n">
        <f aca="false">G9+G10+G11+G12+G13+G14+G15</f>
        <v>0</v>
      </c>
      <c r="I15" s="24"/>
      <c r="J15" s="24"/>
      <c r="K15" s="24" t="n">
        <f aca="false">J9+J10+J11+J12+J13+J14+J15</f>
        <v>0</v>
      </c>
    </row>
    <row r="16" customFormat="false" ht="17.2" hidden="false" customHeight="true" outlineLevel="0" collapsed="false">
      <c r="A16" s="22" t="s">
        <v>36</v>
      </c>
      <c r="B16" s="23"/>
      <c r="C16" s="24" t="n">
        <f aca="false">B9+B10+B11+B12+B13+B14+B15+B16</f>
        <v>0</v>
      </c>
      <c r="D16" s="24" t="n">
        <f aca="false">IF(AND(G4&lt;&gt;8,D15=0),0,IF(IF(G5=8,J1+D15,IF(G4=8,H1+D15,B2+D15)),TRUE()))</f>
        <v>1</v>
      </c>
      <c r="E16" s="24" t="n">
        <f aca="false">IF($G$4=8,IF(B16&gt;$H$1,$H$1,B16),IF(B16&gt;$B$2,$B$2,B16))</f>
        <v>0</v>
      </c>
      <c r="F16" s="24" t="n">
        <f aca="false">E9+E10+E11+E12+E13+E14+E15+E16</f>
        <v>0</v>
      </c>
      <c r="G16" s="24"/>
      <c r="H16" s="24" t="n">
        <f aca="false">G9+G10+G11+G12+G13+G14+G15+G16</f>
        <v>0</v>
      </c>
      <c r="I16" s="24"/>
      <c r="J16" s="24"/>
      <c r="K16" s="24" t="n">
        <f aca="false">J9+J10+J11+J12+J13+J14+J15+J16</f>
        <v>0</v>
      </c>
    </row>
    <row r="17" customFormat="false" ht="17.2" hidden="false" customHeight="true" outlineLevel="0" collapsed="false">
      <c r="A17" s="22" t="s">
        <v>37</v>
      </c>
      <c r="B17" s="23"/>
      <c r="C17" s="24" t="n">
        <f aca="false">B9+B10+B11+B12+B13+B14+B15+B16+B17</f>
        <v>0</v>
      </c>
      <c r="D17" s="24" t="n">
        <f aca="false">IF(AND(G4&lt;&gt;9,D16=0),0,IF($G$4=9,$H$1+D16,$B$2+D16))</f>
        <v>3270</v>
      </c>
      <c r="E17" s="24" t="n">
        <f aca="false">IF($G$4=9,IF(B17&gt;$H$1,$H$1,B17),IF(B17&gt;$B$2,$B$2,B17))</f>
        <v>0</v>
      </c>
      <c r="F17" s="24" t="n">
        <f aca="false">E9+E10+E11+E12+E13+E14+E15+E16+E17</f>
        <v>0</v>
      </c>
      <c r="G17" s="24"/>
      <c r="H17" s="24" t="n">
        <f aca="false">G9+G10+G12+G11+G13+G14+G15+G16+G17</f>
        <v>0</v>
      </c>
      <c r="I17" s="24"/>
      <c r="J17" s="24"/>
      <c r="K17" s="24" t="n">
        <f aca="false">J9+J10+J11+J12+J13+J14+J15+J16+J17</f>
        <v>0</v>
      </c>
    </row>
    <row r="18" customFormat="false" ht="17.2" hidden="false" customHeight="true" outlineLevel="0" collapsed="false">
      <c r="A18" s="22" t="s">
        <v>38</v>
      </c>
      <c r="B18" s="23"/>
      <c r="C18" s="24" t="n">
        <f aca="false">B9+B10+B11+B12+B13+B14+B15+B16+B17+B18</f>
        <v>0</v>
      </c>
      <c r="D18" s="24" t="n">
        <f aca="false">IF(AND(G4&lt;&gt;10,D17=0),0,IF($G$4=10,$H$1+D17,$B$2+D17))</f>
        <v>6539</v>
      </c>
      <c r="E18" s="24" t="n">
        <f aca="false">IF($G$4=10,IF(B18&gt;$H$1,$H$1,B18),IF(B18&gt;$B$2,$B$2,B18))</f>
        <v>0</v>
      </c>
      <c r="F18" s="24" t="n">
        <f aca="false">E9+E10+E11+E12+E13+E14+E15+E16+E17+E18</f>
        <v>0</v>
      </c>
      <c r="G18" s="24"/>
      <c r="H18" s="24" t="n">
        <f aca="false">G9+G10+G11+G12+G13+G14+G15+G16+G17+G18</f>
        <v>0</v>
      </c>
      <c r="I18" s="24"/>
      <c r="J18" s="24"/>
      <c r="K18" s="24" t="n">
        <f aca="false">J9+J10+J11+J12+J13+J14+J15+J16+J17+J18</f>
        <v>0</v>
      </c>
    </row>
    <row r="19" customFormat="false" ht="17.2" hidden="false" customHeight="true" outlineLevel="0" collapsed="false">
      <c r="A19" s="22" t="s">
        <v>39</v>
      </c>
      <c r="B19" s="23"/>
      <c r="C19" s="24" t="n">
        <f aca="false">B9+B10+B11+B12+B13+B14+B15+B16+B17+B18+B19</f>
        <v>0</v>
      </c>
      <c r="D19" s="24" t="n">
        <f aca="false">IF(AND(G4&lt;&gt;11,D18=0),0,IF($G$4=11,$H$1+D18,$B$2+D18))</f>
        <v>9808</v>
      </c>
      <c r="E19" s="24" t="n">
        <f aca="false">IF($G$4=11,IF(B19&gt;$H$1,$H$1,B19),IF(B19&gt;$B$2,$B$2,B19))</f>
        <v>0</v>
      </c>
      <c r="F19" s="24" t="n">
        <f aca="false">E9+E10+E11+E12+E13+E14+E15+E16+E17+E18+E19</f>
        <v>0</v>
      </c>
      <c r="G19" s="24"/>
      <c r="H19" s="24" t="n">
        <f aca="false">G9+G10+G11+G12+G13+G14+G15+G16+G17+G18+G19</f>
        <v>0</v>
      </c>
      <c r="I19" s="24"/>
      <c r="J19" s="24"/>
      <c r="K19" s="24" t="n">
        <f aca="false">J9+J10+J11+J12+J13+J14+J15+J16+J17+J18+J19</f>
        <v>0</v>
      </c>
    </row>
    <row r="20" customFormat="false" ht="17.2" hidden="false" customHeight="true" outlineLevel="0" collapsed="false">
      <c r="A20" s="22" t="s">
        <v>40</v>
      </c>
      <c r="B20" s="23"/>
      <c r="C20" s="24" t="n">
        <f aca="false">B9+B10+B11+B12+B13+B14+B15+B16+B17+B18+B19+B20</f>
        <v>0</v>
      </c>
      <c r="D20" s="24" t="n">
        <f aca="false">IF(AND(G4&lt;&gt;12,D19=0),0,IF($G$4=12,$H$1+D19,$B$2+D19))</f>
        <v>13077</v>
      </c>
      <c r="E20" s="24" t="n">
        <f aca="false">IF($G$4=12,IF(B20&gt;$H$1,$H$1,B20),IF(B20&gt;$B$2,$B$2,B20))</f>
        <v>0</v>
      </c>
      <c r="F20" s="24" t="n">
        <f aca="false">E9+E10+E11+E12+E13+E14+E15+E16+E17+E18+E19+E20</f>
        <v>0</v>
      </c>
      <c r="G20" s="24"/>
      <c r="H20" s="24" t="n">
        <f aca="false">G9+G10+G11+G12+G13+G14+G15+G16+G17+G18+G19+G20</f>
        <v>0</v>
      </c>
      <c r="I20" s="24"/>
      <c r="J20" s="24"/>
      <c r="K20" s="24" t="n">
        <f aca="false">J9+J10+J11+J12+J13+J14+J15+J16+J17+J18+J19+J20</f>
        <v>0</v>
      </c>
    </row>
  </sheetData>
  <mergeCells count="9">
    <mergeCell ref="F1:G1"/>
    <mergeCell ref="F2:G2"/>
    <mergeCell ref="I3:J3"/>
    <mergeCell ref="A7:A8"/>
    <mergeCell ref="B7:C7"/>
    <mergeCell ref="D7:D8"/>
    <mergeCell ref="E7:F7"/>
    <mergeCell ref="G7:H7"/>
    <mergeCell ref="I7:K7"/>
  </mergeCells>
  <printOptions headings="false" gridLines="false" gridLinesSet="true" horizontalCentered="false" verticalCentered="false"/>
  <pageMargins left="0.7875" right="0.7875" top="1.05277777777778" bottom="1.05277777777778" header="0.7875" footer="0.7875"/>
  <pageSetup paperSize="9" scale="100" firstPageNumber="1" fitToWidth="1" fitToHeight="1" pageOrder="downThenOver" orientation="landscape" usePrinterDefaults="false" blackAndWhite="false" draft="false" cellComments="none" useFirstPageNumber="true" horizontalDpi="300" verticalDpi="300" copies="1"/>
  <headerFooter differentFirst="false" differentOddEven="false">
    <oddHeader>&amp;C&amp;"Times New Roman,Normal"&amp;12&amp;A</oddHeader>
    <oddFooter>&amp;C&amp;"Times New Roman,Normal"&amp;12Page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117</TotalTime>
  <Application>LibreOffice/5.1.6.2$Windows_x86 LibreOffice_project/07ac168c60a517dba0f0d7bc7540f5afa45f0909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2017-01-03T17:38:59Z</dcterms:created>
  <dc:creator/>
  <dc:description/>
  <dc:language>fr-FR</dc:language>
  <cp:lastModifiedBy/>
  <dcterms:modified xsi:type="dcterms:W3CDTF">2017-01-06T23:50:19Z</dcterms:modified>
  <cp:revision>14</cp:revision>
  <dc:subject/>
  <dc:title/>
</cp:coreProperties>
</file>