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435" tabRatio="831" activeTab="2"/>
  </bookViews>
  <sheets>
    <sheet name="MATOS" sheetId="17" r:id="rId1"/>
    <sheet name="RECAP" sheetId="3" r:id="rId2"/>
    <sheet name="ODA MATOS" sheetId="4" r:id="rId3"/>
  </sheets>
  <functionGroups builtInGroupCount="18"/>
  <definedNames>
    <definedName name="_xlnm._FilterDatabase" localSheetId="0" hidden="1">MATOS!$A$7:$M$49</definedName>
    <definedName name="_xlnm.Criteria" localSheetId="0">MATOS!$M$7:$M$8</definedName>
    <definedName name="RécapMatos" localSheetId="1">RECAP!$A$7:$B$35</definedName>
    <definedName name="Tablo" localSheetId="2">'ODA MATOS'!$A$8:$R$36</definedName>
  </definedNames>
  <calcPr calcId="171027"/>
</workbook>
</file>

<file path=xl/calcChain.xml><?xml version="1.0" encoding="utf-8"?>
<calcChain xmlns="http://schemas.openxmlformats.org/spreadsheetml/2006/main">
  <c r="B36" i="3" l="1"/>
  <c r="J38" i="4"/>
  <c r="R22" i="4"/>
  <c r="J39" i="4"/>
  <c r="J40" i="4" l="1"/>
  <c r="C44" i="3"/>
  <c r="D39" i="17" l="1"/>
  <c r="D35" i="17"/>
  <c r="D26" i="17"/>
  <c r="D24" i="17"/>
  <c r="R36" i="4" l="1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1" i="4"/>
  <c r="R20" i="4"/>
  <c r="R19" i="4"/>
  <c r="R18" i="4"/>
  <c r="R17" i="4"/>
  <c r="R16" i="4"/>
  <c r="R15" i="4"/>
  <c r="R14" i="4"/>
  <c r="R13" i="4"/>
  <c r="R12" i="4"/>
  <c r="R11" i="4"/>
  <c r="R10" i="4"/>
  <c r="R9" i="4" l="1"/>
  <c r="R8" i="4" l="1"/>
  <c r="G1" i="4" l="1"/>
</calcChain>
</file>

<file path=xl/sharedStrings.xml><?xml version="1.0" encoding="utf-8"?>
<sst xmlns="http://schemas.openxmlformats.org/spreadsheetml/2006/main" count="280" uniqueCount="100">
  <si>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</si>
  <si>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</si>
  <si>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</si>
  <si>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</si>
  <si>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</si>
  <si>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</si>
  <si>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</si>
  <si>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</si>
  <si>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</si>
  <si>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</si>
  <si>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</si>
  <si>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</si>
  <si>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</si>
  <si>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</si>
  <si>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</si>
  <si>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</si>
  <si>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</si>
  <si>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</si>
  <si>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</si>
  <si>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</si>
  <si>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</si>
  <si>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</si>
  <si>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</si>
  <si>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</si>
  <si>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</si>
  <si>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</si>
  <si>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</si>
  <si>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</si>
  <si>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</si>
  <si>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</si>
  <si>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</si>
  <si>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</si>
  <si>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</si>
  <si>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</si>
  <si>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</si>
  <si>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</si>
  <si>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</si>
  <si>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</si>
  <si>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</si>
  <si>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Table Bureau Bois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</si>
  <si>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</si>
  <si>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</si>
  <si>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</si>
  <si>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</si>
  <si>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</si>
  <si>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</si>
  <si>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</si>
  <si>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</si>
  <si>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</si>
  <si>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</si>
  <si>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</si>
  <si>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</si>
  <si>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</si>
  <si>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</si>
  <si>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</si>
  <si>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</si>
  <si>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</si>
  <si>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</si>
  <si>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</si>
  <si>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</si>
  <si>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MATX.400220.CT.MT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</si>
  <si>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</si>
  <si>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</si>
  <si>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</si>
  <si>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</si>
  <si>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</si>
  <si>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</si>
  <si>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</si>
  <si>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</si>
  <si>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</si>
  <si>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 xml:space="preserve">LOCATION </t>
  </si>
  <si>
    <t>BOTF.IN.FF.04</t>
  </si>
  <si>
    <t>BOTF.IN.FF.05</t>
  </si>
  <si>
    <t>BOTF.IN.FF.06</t>
  </si>
  <si>
    <t>BOTF.IN.FF.07</t>
  </si>
  <si>
    <t>BOTF.IN.FF.08</t>
  </si>
  <si>
    <t>BOTF.IN.FF.09</t>
  </si>
  <si>
    <t>BOTF.IN.FF.10</t>
  </si>
  <si>
    <t>BOTF.IN.FF.11</t>
  </si>
  <si>
    <t>BOTF.IN.FF.12</t>
  </si>
  <si>
    <t>BOTF.IN.FF.13</t>
  </si>
  <si>
    <t>BOTF.IN.FF.14</t>
  </si>
  <si>
    <t>BOTF.IN.FF.15</t>
  </si>
  <si>
    <t>BOTF.IN.FF.16</t>
  </si>
  <si>
    <t>BOTF.IN.FF.17</t>
  </si>
  <si>
    <t>BOTF.IN.FF.18</t>
  </si>
  <si>
    <t>BOTF.IN.FF.19</t>
  </si>
  <si>
    <t>BOTF.IN.FF.20</t>
  </si>
  <si>
    <t>BOTF.IN.FF.21</t>
  </si>
  <si>
    <t>BOTF.IN.FF.22</t>
  </si>
  <si>
    <t>BOTF.IN.FF.23</t>
  </si>
  <si>
    <t>BOTF.IN.FF.24</t>
  </si>
  <si>
    <t>BOTF.IN.FF.25</t>
  </si>
  <si>
    <t>BOTF.IN.FF.26</t>
  </si>
  <si>
    <t>BOTF.IN.FF.27</t>
  </si>
  <si>
    <t>BOTF.IN.FF.28</t>
  </si>
  <si>
    <t>BOTF.IN.FF.29</t>
  </si>
  <si>
    <t>BOTF.IN.FF.30</t>
  </si>
  <si>
    <t>BOTF.IN.FF.31</t>
  </si>
  <si>
    <t>BOTF.IN.FF.32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</si>
</sst>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  <numFmt numFmtId="174" formatCode="0.0000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b/>
      <sz val="10"/>
      <color indexed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</fonts>
  <fills count="4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21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9" fillId="0" borderId="0"/>
    <xf numFmtId="40" fontId="41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8" xfId="2" applyFont="1" applyBorder="1" applyAlignment="1">
      <alignment horizontal="center" vertical="center" wrapText="1"/>
    </xf>
    <xf numFmtId="0" fontId="22" fillId="0" borderId="0" xfId="2" applyFont="1" applyBorder="1"/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3" fillId="0" borderId="18" xfId="2" applyFont="1" applyBorder="1" applyAlignment="1">
      <alignment horizontal="center" vertical="center" wrapText="1"/>
    </xf>
    <xf numFmtId="0" fontId="33" fillId="0" borderId="18" xfId="2" applyFont="1" applyBorder="1" applyAlignment="1">
      <alignment horizontal="center"/>
    </xf>
    <xf numFmtId="0" fontId="33" fillId="0" borderId="16" xfId="2" applyFont="1" applyBorder="1" applyAlignment="1">
      <alignment horizontal="center"/>
    </xf>
    <xf numFmtId="0" fontId="33" fillId="0" borderId="16" xfId="2" applyFont="1" applyBorder="1"/>
    <xf numFmtId="0" fontId="33" fillId="0" borderId="18" xfId="2" applyFont="1" applyBorder="1"/>
    <xf numFmtId="0" fontId="33" fillId="38" borderId="0" xfId="2" applyFont="1" applyFill="1"/>
    <xf numFmtId="2" fontId="31" fillId="39" borderId="20" xfId="1" applyNumberFormat="1" applyFont="1" applyFill="1" applyBorder="1" applyAlignment="1">
      <alignment horizontal="right"/>
    </xf>
    <xf numFmtId="0" fontId="31" fillId="39" borderId="20" xfId="1" applyNumberFormat="1" applyFont="1" applyFill="1" applyBorder="1" applyAlignment="1"/>
    <xf numFmtId="0" fontId="33" fillId="38" borderId="20" xfId="0" applyFont="1" applyFill="1" applyBorder="1"/>
    <xf numFmtId="0" fontId="34" fillId="40" borderId="10" xfId="1" applyFont="1" applyFill="1" applyBorder="1" applyAlignment="1">
      <alignment horizontal="center" vertical="center"/>
    </xf>
    <xf numFmtId="4" fontId="34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5" fillId="0" borderId="0" xfId="114" applyNumberFormat="1" applyFont="1" applyBorder="1"/>
    <xf numFmtId="169" fontId="35" fillId="0" borderId="0" xfId="114" applyNumberFormat="1" applyFont="1" applyBorder="1" applyAlignment="1">
      <alignment horizontal="center"/>
    </xf>
    <xf numFmtId="0" fontId="35" fillId="0" borderId="0" xfId="114" applyNumberFormat="1" applyFont="1" applyBorder="1" applyAlignment="1">
      <alignment horizontal="center"/>
    </xf>
    <xf numFmtId="170" fontId="35" fillId="0" borderId="0" xfId="114" applyNumberFormat="1" applyFont="1" applyBorder="1" applyAlignment="1">
      <alignment horizontal="center"/>
    </xf>
    <xf numFmtId="3" fontId="35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6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5" fillId="0" borderId="0" xfId="114" applyNumberFormat="1" applyFont="1" applyBorder="1" applyAlignment="1">
      <alignment wrapText="1"/>
    </xf>
    <xf numFmtId="169" fontId="36" fillId="0" borderId="0" xfId="114" applyNumberFormat="1" applyFont="1" applyBorder="1" applyAlignment="1">
      <alignment horizontal="center"/>
    </xf>
    <xf numFmtId="0" fontId="37" fillId="0" borderId="0" xfId="3" applyFont="1" applyBorder="1" applyAlignment="1">
      <alignment vertical="center"/>
    </xf>
    <xf numFmtId="169" fontId="38" fillId="0" borderId="24" xfId="0" applyNumberFormat="1" applyFont="1" applyFill="1" applyBorder="1"/>
    <xf numFmtId="169" fontId="38" fillId="0" borderId="24" xfId="0" applyNumberFormat="1" applyFont="1" applyFill="1" applyBorder="1" applyAlignment="1">
      <alignment horizontal="center"/>
    </xf>
    <xf numFmtId="0" fontId="38" fillId="0" borderId="24" xfId="0" applyNumberFormat="1" applyFont="1" applyFill="1" applyBorder="1" applyAlignment="1">
      <alignment horizontal="center"/>
    </xf>
    <xf numFmtId="170" fontId="38" fillId="0" borderId="24" xfId="0" applyNumberFormat="1" applyFont="1" applyFill="1" applyBorder="1" applyAlignment="1">
      <alignment horizontal="center"/>
    </xf>
    <xf numFmtId="3" fontId="38" fillId="0" borderId="24" xfId="0" applyNumberFormat="1" applyFont="1" applyFill="1" applyBorder="1" applyAlignment="1">
      <alignment horizontal="center"/>
    </xf>
    <xf numFmtId="171" fontId="38" fillId="0" borderId="24" xfId="0" applyNumberFormat="1" applyFont="1" applyFill="1" applyBorder="1" applyAlignment="1">
      <alignment horizontal="right" indent="1"/>
    </xf>
    <xf numFmtId="169" fontId="36" fillId="0" borderId="24" xfId="114" applyNumberFormat="1" applyFont="1" applyFill="1" applyBorder="1" applyAlignment="1">
      <alignment horizontal="center"/>
    </xf>
    <xf numFmtId="169" fontId="38" fillId="0" borderId="25" xfId="0" applyNumberFormat="1" applyFont="1" applyFill="1" applyBorder="1"/>
    <xf numFmtId="169" fontId="38" fillId="0" borderId="25" xfId="0" applyNumberFormat="1" applyFont="1" applyFill="1" applyBorder="1" applyAlignment="1">
      <alignment horizontal="center"/>
    </xf>
    <xf numFmtId="0" fontId="38" fillId="0" borderId="25" xfId="0" applyNumberFormat="1" applyFont="1" applyFill="1" applyBorder="1" applyAlignment="1">
      <alignment horizontal="center"/>
    </xf>
    <xf numFmtId="170" fontId="38" fillId="0" borderId="25" xfId="0" applyNumberFormat="1" applyFont="1" applyFill="1" applyBorder="1" applyAlignment="1">
      <alignment horizontal="center"/>
    </xf>
    <xf numFmtId="3" fontId="38" fillId="0" borderId="25" xfId="0" applyNumberFormat="1" applyFont="1" applyFill="1" applyBorder="1" applyAlignment="1">
      <alignment horizontal="center"/>
    </xf>
    <xf numFmtId="171" fontId="38" fillId="0" borderId="25" xfId="0" applyNumberFormat="1" applyFont="1" applyFill="1" applyBorder="1" applyAlignment="1">
      <alignment horizontal="right" indent="1"/>
    </xf>
    <xf numFmtId="169" fontId="36" fillId="0" borderId="25" xfId="114" applyNumberFormat="1" applyFont="1" applyFill="1" applyBorder="1" applyAlignment="1">
      <alignment horizontal="center"/>
    </xf>
    <xf numFmtId="172" fontId="40" fillId="0" borderId="25" xfId="115" applyNumberFormat="1" applyFont="1" applyFill="1" applyBorder="1" applyAlignment="1">
      <alignment vertical="center"/>
    </xf>
    <xf numFmtId="171" fontId="40" fillId="0" borderId="25" xfId="115" applyNumberFormat="1" applyFont="1" applyFill="1" applyBorder="1" applyAlignment="1">
      <alignment horizontal="right" vertical="center" indent="1"/>
    </xf>
    <xf numFmtId="171" fontId="40" fillId="0" borderId="25" xfId="116" applyNumberFormat="1" applyFont="1" applyFill="1" applyBorder="1" applyAlignment="1">
      <alignment horizontal="right" vertical="center" indent="1"/>
    </xf>
    <xf numFmtId="171" fontId="42" fillId="0" borderId="25" xfId="115" applyNumberFormat="1" applyFont="1" applyFill="1" applyBorder="1" applyAlignment="1">
      <alignment horizontal="right" vertical="center" indent="1"/>
    </xf>
    <xf numFmtId="172" fontId="40" fillId="0" borderId="26" xfId="115" applyNumberFormat="1" applyFont="1" applyFill="1" applyBorder="1" applyAlignment="1">
      <alignment vertical="center"/>
    </xf>
    <xf numFmtId="171" fontId="40" fillId="0" borderId="26" xfId="115" applyNumberFormat="1" applyFont="1" applyFill="1" applyBorder="1" applyAlignment="1">
      <alignment horizontal="right" vertical="center" indent="1"/>
    </xf>
    <xf numFmtId="171" fontId="40" fillId="0" borderId="26" xfId="116" applyNumberFormat="1" applyFont="1" applyFill="1" applyBorder="1" applyAlignment="1">
      <alignment horizontal="right" vertical="center" indent="1"/>
    </xf>
    <xf numFmtId="171" fontId="42" fillId="0" borderId="26" xfId="115" applyNumberFormat="1" applyFont="1" applyFill="1" applyBorder="1" applyAlignment="1">
      <alignment horizontal="right" vertical="center" indent="1"/>
    </xf>
    <xf numFmtId="169" fontId="36" fillId="0" borderId="26" xfId="114" applyNumberFormat="1" applyFont="1" applyBorder="1" applyAlignment="1">
      <alignment horizontal="center"/>
    </xf>
    <xf numFmtId="169" fontId="36" fillId="44" borderId="10" xfId="114" applyNumberFormat="1" applyFont="1" applyFill="1" applyBorder="1" applyAlignment="1">
      <alignment horizontal="center" vertical="center" wrapText="1"/>
    </xf>
    <xf numFmtId="0" fontId="36" fillId="44" borderId="10" xfId="114" applyNumberFormat="1" applyFont="1" applyFill="1" applyBorder="1" applyAlignment="1">
      <alignment horizontal="center" vertical="center" wrapText="1"/>
    </xf>
    <xf numFmtId="170" fontId="36" fillId="44" borderId="10" xfId="114" applyNumberFormat="1" applyFont="1" applyFill="1" applyBorder="1" applyAlignment="1">
      <alignment horizontal="center" vertical="center" wrapText="1"/>
    </xf>
    <xf numFmtId="3" fontId="36" fillId="44" borderId="10" xfId="114" applyNumberFormat="1" applyFont="1" applyFill="1" applyBorder="1" applyAlignment="1">
      <alignment horizontal="center" vertical="center" wrapText="1"/>
    </xf>
    <xf numFmtId="3" fontId="20" fillId="44" borderId="10" xfId="114" applyNumberFormat="1" applyFont="1" applyFill="1" applyBorder="1" applyAlignment="1">
      <alignment horizontal="center" vertical="center" wrapText="1"/>
    </xf>
    <xf numFmtId="165" fontId="36" fillId="44" borderId="10" xfId="114" applyNumberFormat="1" applyFont="1" applyFill="1" applyBorder="1" applyAlignment="1">
      <alignment horizontal="center" vertical="center" wrapText="1"/>
    </xf>
    <xf numFmtId="0" fontId="33" fillId="43" borderId="20" xfId="0" applyFont="1" applyFill="1" applyBorder="1"/>
    <xf numFmtId="0" fontId="33" fillId="43" borderId="20" xfId="1" applyFont="1" applyFill="1" applyBorder="1" applyAlignment="1">
      <alignment horizontal="right"/>
    </xf>
    <xf numFmtId="0" fontId="33" fillId="43" borderId="20" xfId="1" applyFont="1" applyFill="1" applyBorder="1" applyAlignment="1"/>
    <xf numFmtId="0" fontId="30" fillId="45" borderId="20" xfId="0" applyFont="1" applyFill="1" applyBorder="1"/>
    <xf numFmtId="0" fontId="30" fillId="45" borderId="19" xfId="1" applyFont="1" applyFill="1" applyBorder="1" applyAlignment="1">
      <alignment horizontal="right"/>
    </xf>
    <xf numFmtId="0" fontId="31" fillId="45" borderId="20" xfId="0" applyFont="1" applyFill="1" applyBorder="1" applyAlignment="1">
      <alignment vertical="center"/>
    </xf>
    <xf numFmtId="0" fontId="30" fillId="45" borderId="19" xfId="0" applyFont="1" applyFill="1" applyBorder="1"/>
    <xf numFmtId="0" fontId="37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  <xf numFmtId="0" fontId="32" fillId="0" borderId="15" xfId="2" applyFont="1" applyBorder="1" applyAlignment="1">
      <alignment horizontal="center" vertical="center"/>
    </xf>
    <xf numFmtId="0" fontId="32" fillId="0" borderId="16" xfId="2" applyFont="1" applyBorder="1" applyAlignment="1">
      <alignment horizontal="center" vertical="center"/>
    </xf>
    <xf numFmtId="0" fontId="32" fillId="0" borderId="17" xfId="2" applyFont="1" applyBorder="1" applyAlignment="1">
      <alignment horizontal="center" vertical="center"/>
    </xf>
    <xf numFmtId="174" fontId="29" fillId="36" borderId="22" xfId="2" applyNumberFormat="1" applyFont="1" applyFill="1" applyBorder="1" applyAlignment="1">
      <alignment horizontal="center" vertical="center"/>
    </xf>
    <xf numFmtId="174" fontId="29" fillId="36" borderId="23" xfId="2" applyNumberFormat="1" applyFont="1" applyFill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L50"/>
  <sheetViews>
    <sheetView showGridLines="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J50" sqref="J50"/>
    </sheetView>
  </sheetViews>
  <sheetFormatPr baseColWidth="10" defaultColWidth="11.42578125" defaultRowHeight="15" customHeight="1"/>
  <cols>
    <col min="1" max="1" width="50.7109375" style="25" customWidth="1"/>
    <col min="2" max="3" width="10.7109375" style="26" hidden="1" customWidth="1"/>
    <col min="4" max="4" width="10.7109375" style="27" customWidth="1"/>
    <col min="5" max="6" width="15.7109375" style="28" customWidth="1"/>
    <col min="7" max="7" width="15.7109375" style="29" customWidth="1"/>
    <col min="8" max="11" width="15.7109375" style="26" customWidth="1"/>
    <col min="12" max="12" width="36.7109375" style="35" customWidth="1"/>
    <col min="13" max="16384" width="11.42578125" style="30"/>
  </cols>
  <sheetData>
    <row r="1" spans="1:12" ht="15" customHeight="1">
      <c r="L1" s="26"/>
    </row>
    <row r="2" spans="1:12" ht="15" customHeight="1">
      <c r="D2" s="73" t="s">
        <v>70</v>
      </c>
      <c r="E2" s="73"/>
      <c r="F2" s="73"/>
      <c r="G2" s="73"/>
      <c r="H2" s="73"/>
      <c r="I2" s="73"/>
      <c r="J2" s="73"/>
      <c r="K2" s="73"/>
      <c r="L2" s="73"/>
    </row>
    <row r="3" spans="1:12" ht="15" customHeight="1">
      <c r="D3" s="73"/>
      <c r="E3" s="73"/>
      <c r="F3" s="73"/>
      <c r="G3" s="73"/>
      <c r="H3" s="73"/>
      <c r="I3" s="73"/>
      <c r="J3" s="73"/>
      <c r="K3" s="73"/>
      <c r="L3" s="73"/>
    </row>
    <row r="4" spans="1:12" ht="15" customHeight="1">
      <c r="D4" s="36"/>
      <c r="E4" s="36"/>
      <c r="F4" s="36"/>
      <c r="G4" s="36"/>
      <c r="H4" s="36"/>
      <c r="I4" s="36"/>
      <c r="J4" s="36"/>
      <c r="K4" s="36"/>
      <c r="L4" s="36"/>
    </row>
    <row r="5" spans="1:12" ht="15" customHeight="1">
      <c r="A5" s="31"/>
      <c r="B5" s="31"/>
      <c r="C5" s="31"/>
      <c r="D5" s="36"/>
      <c r="E5" s="36"/>
      <c r="F5" s="36"/>
      <c r="G5" s="36"/>
      <c r="H5" s="36"/>
      <c r="I5" s="36"/>
      <c r="J5" s="36"/>
      <c r="K5" s="36"/>
      <c r="L5" s="36"/>
    </row>
    <row r="6" spans="1:12" ht="15" customHeight="1">
      <c r="A6" s="34"/>
      <c r="L6" s="26"/>
    </row>
    <row r="7" spans="1:12" s="32" customFormat="1" ht="30" customHeight="1">
      <c r="A7" s="60" t="s">
        <v>21</v>
      </c>
      <c r="B7" s="60" t="s">
        <v>24</v>
      </c>
      <c r="C7" s="60" t="s">
        <v>25</v>
      </c>
      <c r="D7" s="61" t="s">
        <v>23</v>
      </c>
      <c r="E7" s="62" t="s">
        <v>26</v>
      </c>
      <c r="F7" s="62" t="s">
        <v>27</v>
      </c>
      <c r="G7" s="63" t="s">
        <v>28</v>
      </c>
      <c r="H7" s="64" t="s">
        <v>29</v>
      </c>
      <c r="I7" s="60" t="s">
        <v>30</v>
      </c>
      <c r="J7" s="65" t="s">
        <v>68</v>
      </c>
      <c r="K7" s="60" t="s">
        <v>31</v>
      </c>
      <c r="L7" s="60" t="s">
        <v>0</v>
      </c>
    </row>
    <row r="8" spans="1:12" ht="15" customHeight="1">
      <c r="A8" s="37" t="s">
        <v>34</v>
      </c>
      <c r="B8" s="38" t="s">
        <v>32</v>
      </c>
      <c r="C8" s="38" t="s">
        <v>33</v>
      </c>
      <c r="D8" s="39">
        <v>1</v>
      </c>
      <c r="E8" s="40">
        <v>42370</v>
      </c>
      <c r="F8" s="40">
        <v>42482</v>
      </c>
      <c r="G8" s="41"/>
      <c r="H8" s="42">
        <v>1000</v>
      </c>
      <c r="I8" s="42">
        <v>262662</v>
      </c>
      <c r="J8" s="42">
        <v>33456.620999999999</v>
      </c>
      <c r="K8" s="42">
        <v>296118</v>
      </c>
      <c r="L8" s="43" t="s">
        <v>71</v>
      </c>
    </row>
    <row r="9" spans="1:12" ht="15" customHeight="1">
      <c r="A9" s="44" t="s">
        <v>35</v>
      </c>
      <c r="B9" s="45" t="s">
        <v>36</v>
      </c>
      <c r="C9" s="45"/>
      <c r="D9" s="46">
        <v>100</v>
      </c>
      <c r="E9" s="47">
        <v>42370</v>
      </c>
      <c r="F9" s="47"/>
      <c r="G9" s="48">
        <v>30</v>
      </c>
      <c r="H9" s="49">
        <v>100</v>
      </c>
      <c r="I9" s="49">
        <v>45000.000000000007</v>
      </c>
      <c r="J9" s="49">
        <v>10000.528</v>
      </c>
      <c r="K9" s="49">
        <v>55000.000000000007</v>
      </c>
      <c r="L9" s="50" t="s">
        <v>72</v>
      </c>
    </row>
    <row r="10" spans="1:12" ht="15" customHeight="1">
      <c r="A10" s="44" t="s">
        <v>35</v>
      </c>
      <c r="B10" s="45" t="s">
        <v>36</v>
      </c>
      <c r="C10" s="45"/>
      <c r="D10" s="46">
        <v>-3</v>
      </c>
      <c r="E10" s="47"/>
      <c r="F10" s="47">
        <v>42522</v>
      </c>
      <c r="G10" s="48">
        <v>30</v>
      </c>
      <c r="H10" s="49">
        <v>100</v>
      </c>
      <c r="I10" s="49">
        <v>-595</v>
      </c>
      <c r="J10" s="49">
        <v>-300</v>
      </c>
      <c r="K10" s="49">
        <v>-895</v>
      </c>
      <c r="L10" s="50" t="s">
        <v>73</v>
      </c>
    </row>
    <row r="11" spans="1:12" ht="15" customHeight="1">
      <c r="A11" s="44" t="s">
        <v>35</v>
      </c>
      <c r="B11" s="45" t="s">
        <v>36</v>
      </c>
      <c r="C11" s="45"/>
      <c r="D11" s="46">
        <v>-8</v>
      </c>
      <c r="E11" s="47"/>
      <c r="F11" s="47">
        <v>42508</v>
      </c>
      <c r="G11" s="48">
        <v>30</v>
      </c>
      <c r="H11" s="49">
        <v>100</v>
      </c>
      <c r="I11" s="49">
        <v>-1760</v>
      </c>
      <c r="J11" s="49">
        <v>-800</v>
      </c>
      <c r="K11" s="49">
        <v>-2560</v>
      </c>
      <c r="L11" s="50" t="s">
        <v>74</v>
      </c>
    </row>
    <row r="12" spans="1:12" ht="15" customHeight="1">
      <c r="A12" s="44" t="s">
        <v>35</v>
      </c>
      <c r="B12" s="45" t="s">
        <v>36</v>
      </c>
      <c r="C12" s="45"/>
      <c r="D12" s="46">
        <v>-42</v>
      </c>
      <c r="E12" s="47"/>
      <c r="F12" s="47">
        <v>42536</v>
      </c>
      <c r="G12" s="48">
        <v>30</v>
      </c>
      <c r="H12" s="49">
        <v>100</v>
      </c>
      <c r="I12" s="49">
        <v>-7350</v>
      </c>
      <c r="J12" s="49">
        <v>-4200</v>
      </c>
      <c r="K12" s="49">
        <v>-11550</v>
      </c>
      <c r="L12" s="50" t="s">
        <v>75</v>
      </c>
    </row>
    <row r="13" spans="1:12" ht="15" customHeight="1">
      <c r="A13" s="44" t="s">
        <v>35</v>
      </c>
      <c r="B13" s="45" t="s">
        <v>36</v>
      </c>
      <c r="C13" s="45"/>
      <c r="D13" s="46">
        <v>-34</v>
      </c>
      <c r="E13" s="47"/>
      <c r="F13" s="47">
        <v>42592</v>
      </c>
      <c r="G13" s="48">
        <v>30</v>
      </c>
      <c r="H13" s="49">
        <v>100</v>
      </c>
      <c r="I13" s="49">
        <v>-2833.3333333333339</v>
      </c>
      <c r="J13" s="49">
        <v>-3400.0000000000005</v>
      </c>
      <c r="K13" s="49">
        <v>-6233.3333333333339</v>
      </c>
      <c r="L13" s="50" t="s">
        <v>76</v>
      </c>
    </row>
    <row r="14" spans="1:12" ht="15" customHeight="1">
      <c r="A14" s="44" t="s">
        <v>37</v>
      </c>
      <c r="B14" s="45" t="s">
        <v>36</v>
      </c>
      <c r="C14" s="45"/>
      <c r="D14" s="46">
        <v>8</v>
      </c>
      <c r="E14" s="47">
        <v>42375</v>
      </c>
      <c r="F14" s="47"/>
      <c r="G14" s="48">
        <v>30</v>
      </c>
      <c r="H14" s="49">
        <v>100</v>
      </c>
      <c r="I14" s="49">
        <v>2604.8000000000002</v>
      </c>
      <c r="J14" s="49">
        <v>800.36800000000005</v>
      </c>
      <c r="K14" s="49">
        <v>3404.8</v>
      </c>
      <c r="L14" s="50" t="s">
        <v>77</v>
      </c>
    </row>
    <row r="15" spans="1:12" s="33" customFormat="1" ht="15" customHeight="1">
      <c r="A15" s="44" t="s">
        <v>37</v>
      </c>
      <c r="B15" s="45" t="s">
        <v>36</v>
      </c>
      <c r="C15" s="45"/>
      <c r="D15" s="46">
        <v>-6</v>
      </c>
      <c r="E15" s="47"/>
      <c r="F15" s="47">
        <v>42473</v>
      </c>
      <c r="G15" s="48">
        <v>30</v>
      </c>
      <c r="H15" s="49">
        <v>100</v>
      </c>
      <c r="I15" s="49">
        <v>-1235.8</v>
      </c>
      <c r="J15" s="49">
        <v>-600</v>
      </c>
      <c r="K15" s="49">
        <v>-1835.8</v>
      </c>
      <c r="L15" s="50" t="s">
        <v>78</v>
      </c>
    </row>
    <row r="16" spans="1:12" ht="15" customHeight="1">
      <c r="A16" s="44" t="s">
        <v>39</v>
      </c>
      <c r="B16" s="45" t="s">
        <v>38</v>
      </c>
      <c r="C16" s="45"/>
      <c r="D16" s="46">
        <v>2</v>
      </c>
      <c r="E16" s="47">
        <v>42370</v>
      </c>
      <c r="F16" s="47"/>
      <c r="G16" s="48">
        <v>30</v>
      </c>
      <c r="H16" s="49">
        <v>100</v>
      </c>
      <c r="I16" s="49">
        <v>476</v>
      </c>
      <c r="J16" s="49">
        <v>200.18700000000001</v>
      </c>
      <c r="K16" s="49">
        <v>676</v>
      </c>
      <c r="L16" s="50" t="s">
        <v>79</v>
      </c>
    </row>
    <row r="17" spans="1:12" ht="15" customHeight="1">
      <c r="A17" s="44" t="s">
        <v>40</v>
      </c>
      <c r="B17" s="45" t="s">
        <v>38</v>
      </c>
      <c r="C17" s="45"/>
      <c r="D17" s="46">
        <v>5</v>
      </c>
      <c r="E17" s="47">
        <v>42370</v>
      </c>
      <c r="F17" s="47"/>
      <c r="G17" s="48">
        <v>30</v>
      </c>
      <c r="H17" s="49">
        <v>100</v>
      </c>
      <c r="I17" s="49">
        <v>1529.9999999999998</v>
      </c>
      <c r="J17" s="49">
        <v>500.00000000000006</v>
      </c>
      <c r="K17" s="49">
        <v>2029.9999999999998</v>
      </c>
      <c r="L17" s="50" t="s">
        <v>80</v>
      </c>
    </row>
    <row r="18" spans="1:12" ht="15" customHeight="1">
      <c r="A18" s="44" t="s">
        <v>40</v>
      </c>
      <c r="B18" s="45" t="s">
        <v>38</v>
      </c>
      <c r="C18" s="45"/>
      <c r="D18" s="46">
        <v>-1</v>
      </c>
      <c r="E18" s="47"/>
      <c r="F18" s="47">
        <v>42593</v>
      </c>
      <c r="G18" s="48">
        <v>30</v>
      </c>
      <c r="H18" s="49">
        <v>100</v>
      </c>
      <c r="I18" s="49">
        <v>-55.533333333333331</v>
      </c>
      <c r="J18" s="49">
        <v>-100</v>
      </c>
      <c r="K18" s="49">
        <v>-155.53333333333333</v>
      </c>
      <c r="L18" s="50" t="s">
        <v>81</v>
      </c>
    </row>
    <row r="19" spans="1:12" ht="15" customHeight="1">
      <c r="A19" s="44" t="s">
        <v>40</v>
      </c>
      <c r="B19" s="45" t="s">
        <v>38</v>
      </c>
      <c r="C19" s="45"/>
      <c r="D19" s="46">
        <v>-1</v>
      </c>
      <c r="E19" s="47"/>
      <c r="F19" s="47">
        <v>42594</v>
      </c>
      <c r="G19" s="48">
        <v>30</v>
      </c>
      <c r="H19" s="49">
        <v>100</v>
      </c>
      <c r="I19" s="49">
        <v>-54.4</v>
      </c>
      <c r="J19" s="49">
        <v>-100</v>
      </c>
      <c r="K19" s="49">
        <v>-154.4</v>
      </c>
      <c r="L19" s="50" t="s">
        <v>82</v>
      </c>
    </row>
    <row r="20" spans="1:12" ht="15" customHeight="1">
      <c r="A20" s="44" t="s">
        <v>41</v>
      </c>
      <c r="B20" s="45" t="s">
        <v>38</v>
      </c>
      <c r="C20" s="45"/>
      <c r="D20" s="46">
        <v>7</v>
      </c>
      <c r="E20" s="47">
        <v>42370</v>
      </c>
      <c r="F20" s="47"/>
      <c r="G20" s="48">
        <v>30</v>
      </c>
      <c r="H20" s="49">
        <v>100</v>
      </c>
      <c r="I20" s="49">
        <v>3402</v>
      </c>
      <c r="J20" s="49">
        <v>700.65800000000002</v>
      </c>
      <c r="K20" s="49">
        <v>4102</v>
      </c>
      <c r="L20" s="50" t="s">
        <v>83</v>
      </c>
    </row>
    <row r="21" spans="1:12" ht="15" customHeight="1">
      <c r="A21" s="44" t="s">
        <v>41</v>
      </c>
      <c r="B21" s="45" t="s">
        <v>38</v>
      </c>
      <c r="C21" s="45"/>
      <c r="D21" s="46">
        <v>-2</v>
      </c>
      <c r="E21" s="47"/>
      <c r="F21" s="47">
        <v>42522</v>
      </c>
      <c r="G21" s="48">
        <v>30</v>
      </c>
      <c r="H21" s="49">
        <v>100</v>
      </c>
      <c r="I21" s="49">
        <v>-428.4</v>
      </c>
      <c r="J21" s="49">
        <v>-200</v>
      </c>
      <c r="K21" s="49">
        <v>-628.4</v>
      </c>
      <c r="L21" s="50" t="s">
        <v>84</v>
      </c>
    </row>
    <row r="22" spans="1:12" ht="15" customHeight="1">
      <c r="A22" s="44" t="s">
        <v>41</v>
      </c>
      <c r="B22" s="45" t="s">
        <v>38</v>
      </c>
      <c r="C22" s="45"/>
      <c r="D22" s="46">
        <v>-1</v>
      </c>
      <c r="E22" s="47"/>
      <c r="F22" s="47">
        <v>42594</v>
      </c>
      <c r="G22" s="48">
        <v>30</v>
      </c>
      <c r="H22" s="49">
        <v>100</v>
      </c>
      <c r="I22" s="49">
        <v>-298.8</v>
      </c>
      <c r="J22" s="49">
        <v>-100</v>
      </c>
      <c r="K22" s="49">
        <v>-398.8</v>
      </c>
      <c r="L22" s="50" t="s">
        <v>85</v>
      </c>
    </row>
    <row r="23" spans="1:12" ht="15" customHeight="1">
      <c r="A23" s="44" t="s">
        <v>42</v>
      </c>
      <c r="B23" s="45" t="s">
        <v>36</v>
      </c>
      <c r="C23" s="45"/>
      <c r="D23" s="46">
        <v>5</v>
      </c>
      <c r="E23" s="47">
        <v>42370</v>
      </c>
      <c r="F23" s="47"/>
      <c r="G23" s="48">
        <v>30</v>
      </c>
      <c r="H23" s="49">
        <v>100</v>
      </c>
      <c r="I23" s="49">
        <v>855</v>
      </c>
      <c r="J23" s="49">
        <v>500.00000000000006</v>
      </c>
      <c r="K23" s="49">
        <v>1355</v>
      </c>
      <c r="L23" s="50" t="s">
        <v>86</v>
      </c>
    </row>
    <row r="24" spans="1:12" ht="15" customHeight="1">
      <c r="A24" s="44" t="s">
        <v>42</v>
      </c>
      <c r="B24" s="45" t="s">
        <v>36</v>
      </c>
      <c r="C24" s="45"/>
      <c r="D24" s="46">
        <f>+-2-2</f>
        <v>-4</v>
      </c>
      <c r="E24" s="47"/>
      <c r="F24" s="47">
        <v>42593</v>
      </c>
      <c r="G24" s="48">
        <v>30</v>
      </c>
      <c r="H24" s="49">
        <v>100</v>
      </c>
      <c r="I24" s="49">
        <v>-124.13333333333333</v>
      </c>
      <c r="J24" s="49">
        <v>-400</v>
      </c>
      <c r="K24" s="49">
        <v>-524.13333333333333</v>
      </c>
      <c r="L24" s="50" t="s">
        <v>86</v>
      </c>
    </row>
    <row r="25" spans="1:12" ht="15" customHeight="1">
      <c r="A25" s="44" t="s">
        <v>43</v>
      </c>
      <c r="B25" s="45" t="s">
        <v>36</v>
      </c>
      <c r="C25" s="45"/>
      <c r="D25" s="46">
        <v>1</v>
      </c>
      <c r="E25" s="47">
        <v>42370</v>
      </c>
      <c r="F25" s="47"/>
      <c r="G25" s="48">
        <v>30</v>
      </c>
      <c r="H25" s="49">
        <v>100</v>
      </c>
      <c r="I25" s="49">
        <v>22770</v>
      </c>
      <c r="J25" s="49">
        <v>100</v>
      </c>
      <c r="K25" s="49">
        <v>22870</v>
      </c>
      <c r="L25" s="50" t="s">
        <v>86</v>
      </c>
    </row>
    <row r="26" spans="1:12" ht="15" customHeight="1">
      <c r="A26" s="44" t="s">
        <v>44</v>
      </c>
      <c r="B26" s="45" t="s">
        <v>36</v>
      </c>
      <c r="C26" s="45"/>
      <c r="D26" s="46">
        <f>+-4-4</f>
        <v>-8</v>
      </c>
      <c r="E26" s="47"/>
      <c r="F26" s="47">
        <v>42593</v>
      </c>
      <c r="G26" s="48">
        <v>30</v>
      </c>
      <c r="H26" s="49">
        <v>100</v>
      </c>
      <c r="I26" s="49">
        <v>-692.5333333333333</v>
      </c>
      <c r="J26" s="49">
        <v>-800</v>
      </c>
      <c r="K26" s="49">
        <v>-1492.5333333333333</v>
      </c>
      <c r="L26" s="50" t="s">
        <v>86</v>
      </c>
    </row>
    <row r="27" spans="1:12" ht="15" customHeight="1">
      <c r="A27" s="44" t="s">
        <v>44</v>
      </c>
      <c r="B27" s="45" t="s">
        <v>36</v>
      </c>
      <c r="C27" s="45"/>
      <c r="D27" s="46">
        <v>-1</v>
      </c>
      <c r="E27" s="47"/>
      <c r="F27" s="47">
        <v>42594</v>
      </c>
      <c r="G27" s="48">
        <v>30</v>
      </c>
      <c r="H27" s="49">
        <v>100</v>
      </c>
      <c r="I27" s="49">
        <v>-84.8</v>
      </c>
      <c r="J27" s="49">
        <v>-100</v>
      </c>
      <c r="K27" s="49">
        <v>-184.8</v>
      </c>
      <c r="L27" s="50" t="s">
        <v>86</v>
      </c>
    </row>
    <row r="28" spans="1:12" ht="15" customHeight="1">
      <c r="A28" s="44" t="s">
        <v>45</v>
      </c>
      <c r="B28" s="45" t="s">
        <v>36</v>
      </c>
      <c r="C28" s="45"/>
      <c r="D28" s="46">
        <v>-9</v>
      </c>
      <c r="E28" s="47"/>
      <c r="F28" s="47">
        <v>42594</v>
      </c>
      <c r="G28" s="48">
        <v>30</v>
      </c>
      <c r="H28" s="49">
        <v>100</v>
      </c>
      <c r="I28" s="49">
        <v>-273.59999999999997</v>
      </c>
      <c r="J28" s="49">
        <v>-900</v>
      </c>
      <c r="K28" s="49">
        <v>-1173.5999999999999</v>
      </c>
      <c r="L28" s="50" t="s">
        <v>86</v>
      </c>
    </row>
    <row r="29" spans="1:12" ht="15" customHeight="1">
      <c r="A29" s="44" t="s">
        <v>46</v>
      </c>
      <c r="B29" s="45" t="s">
        <v>36</v>
      </c>
      <c r="C29" s="45"/>
      <c r="D29" s="46">
        <v>-2</v>
      </c>
      <c r="E29" s="47"/>
      <c r="F29" s="47">
        <v>42593</v>
      </c>
      <c r="G29" s="48">
        <v>30</v>
      </c>
      <c r="H29" s="49">
        <v>100</v>
      </c>
      <c r="I29" s="49">
        <v>-176.4</v>
      </c>
      <c r="J29" s="49">
        <v>-200</v>
      </c>
      <c r="K29" s="49">
        <v>-376.4</v>
      </c>
      <c r="L29" s="50" t="s">
        <v>86</v>
      </c>
    </row>
    <row r="30" spans="1:12" ht="15" customHeight="1">
      <c r="A30" s="44" t="s">
        <v>47</v>
      </c>
      <c r="B30" s="45" t="s">
        <v>36</v>
      </c>
      <c r="C30" s="45"/>
      <c r="D30" s="46">
        <v>-1</v>
      </c>
      <c r="E30" s="47"/>
      <c r="F30" s="47">
        <v>42593</v>
      </c>
      <c r="G30" s="48">
        <v>30</v>
      </c>
      <c r="H30" s="49">
        <v>100</v>
      </c>
      <c r="I30" s="49">
        <v>-66.966666666666669</v>
      </c>
      <c r="J30" s="49">
        <v>-100</v>
      </c>
      <c r="K30" s="49">
        <v>-166.96666666666667</v>
      </c>
      <c r="L30" s="50" t="s">
        <v>86</v>
      </c>
    </row>
    <row r="31" spans="1:12" ht="15" customHeight="1">
      <c r="A31" s="44" t="s">
        <v>48</v>
      </c>
      <c r="B31" s="45" t="s">
        <v>38</v>
      </c>
      <c r="C31" s="45"/>
      <c r="D31" s="46">
        <v>-1</v>
      </c>
      <c r="E31" s="47"/>
      <c r="F31" s="47">
        <v>42594</v>
      </c>
      <c r="G31" s="48">
        <v>30</v>
      </c>
      <c r="H31" s="49">
        <v>100</v>
      </c>
      <c r="I31" s="49">
        <v>-172.8</v>
      </c>
      <c r="J31" s="49">
        <v>-100</v>
      </c>
      <c r="K31" s="49">
        <v>-272.8</v>
      </c>
      <c r="L31" s="50" t="s">
        <v>86</v>
      </c>
    </row>
    <row r="32" spans="1:12" ht="15" customHeight="1">
      <c r="A32" s="44" t="s">
        <v>49</v>
      </c>
      <c r="B32" s="45" t="s">
        <v>38</v>
      </c>
      <c r="C32" s="45"/>
      <c r="D32" s="46">
        <v>-1</v>
      </c>
      <c r="E32" s="47"/>
      <c r="F32" s="47">
        <v>42594</v>
      </c>
      <c r="G32" s="48">
        <v>30</v>
      </c>
      <c r="H32" s="49">
        <v>100</v>
      </c>
      <c r="I32" s="49">
        <v>-62.400000000000006</v>
      </c>
      <c r="J32" s="49">
        <v>-100</v>
      </c>
      <c r="K32" s="49">
        <v>-162.4</v>
      </c>
      <c r="L32" s="50" t="s">
        <v>86</v>
      </c>
    </row>
    <row r="33" spans="1:12" ht="15" customHeight="1">
      <c r="A33" s="44" t="s">
        <v>50</v>
      </c>
      <c r="B33" s="45" t="s">
        <v>36</v>
      </c>
      <c r="C33" s="45"/>
      <c r="D33" s="46">
        <v>-7</v>
      </c>
      <c r="E33" s="47"/>
      <c r="F33" s="47">
        <v>42594</v>
      </c>
      <c r="G33" s="48">
        <v>30</v>
      </c>
      <c r="H33" s="49">
        <v>100</v>
      </c>
      <c r="I33" s="49">
        <v>-44.8</v>
      </c>
      <c r="J33" s="49">
        <v>-700.00000000000011</v>
      </c>
      <c r="K33" s="49">
        <v>-744.80000000000007</v>
      </c>
      <c r="L33" s="50" t="s">
        <v>87</v>
      </c>
    </row>
    <row r="34" spans="1:12" ht="15" customHeight="1">
      <c r="A34" s="44" t="s">
        <v>51</v>
      </c>
      <c r="B34" s="45" t="s">
        <v>52</v>
      </c>
      <c r="C34" s="45"/>
      <c r="D34" s="46">
        <v>6</v>
      </c>
      <c r="E34" s="47">
        <v>42370</v>
      </c>
      <c r="F34" s="47"/>
      <c r="G34" s="48">
        <v>30</v>
      </c>
      <c r="H34" s="49">
        <v>100</v>
      </c>
      <c r="I34" s="49">
        <v>5940</v>
      </c>
      <c r="J34" s="49">
        <v>600</v>
      </c>
      <c r="K34" s="49">
        <v>6540</v>
      </c>
      <c r="L34" s="50" t="s">
        <v>88</v>
      </c>
    </row>
    <row r="35" spans="1:12" ht="15" customHeight="1">
      <c r="A35" s="44" t="s">
        <v>51</v>
      </c>
      <c r="B35" s="45" t="s">
        <v>52</v>
      </c>
      <c r="C35" s="45"/>
      <c r="D35" s="46">
        <f>+-1-1</f>
        <v>-2</v>
      </c>
      <c r="E35" s="47"/>
      <c r="F35" s="47">
        <v>42593</v>
      </c>
      <c r="G35" s="48">
        <v>30</v>
      </c>
      <c r="H35" s="49">
        <v>100</v>
      </c>
      <c r="I35" s="49">
        <v>-359.33333333333331</v>
      </c>
      <c r="J35" s="49">
        <v>-200</v>
      </c>
      <c r="K35" s="49">
        <v>-559.33333333333326</v>
      </c>
      <c r="L35" s="50" t="s">
        <v>89</v>
      </c>
    </row>
    <row r="36" spans="1:12" ht="15" customHeight="1">
      <c r="A36" s="44" t="s">
        <v>54</v>
      </c>
      <c r="B36" s="45" t="s">
        <v>55</v>
      </c>
      <c r="C36" s="45" t="s">
        <v>53</v>
      </c>
      <c r="D36" s="46">
        <v>1</v>
      </c>
      <c r="E36" s="47">
        <v>42370</v>
      </c>
      <c r="F36" s="47"/>
      <c r="G36" s="48">
        <v>30</v>
      </c>
      <c r="H36" s="49">
        <v>100</v>
      </c>
      <c r="I36" s="49">
        <v>27000</v>
      </c>
      <c r="J36" s="49">
        <v>100</v>
      </c>
      <c r="K36" s="49">
        <v>27100</v>
      </c>
      <c r="L36" s="50" t="s">
        <v>90</v>
      </c>
    </row>
    <row r="37" spans="1:12" ht="15" customHeight="1">
      <c r="A37" s="44" t="s">
        <v>56</v>
      </c>
      <c r="B37" s="45" t="s">
        <v>55</v>
      </c>
      <c r="C37" s="45" t="s">
        <v>53</v>
      </c>
      <c r="D37" s="46">
        <v>2</v>
      </c>
      <c r="E37" s="47">
        <v>42370</v>
      </c>
      <c r="F37" s="47"/>
      <c r="G37" s="48">
        <v>30</v>
      </c>
      <c r="H37" s="49">
        <v>100</v>
      </c>
      <c r="I37" s="49">
        <v>11700</v>
      </c>
      <c r="J37" s="49">
        <v>200</v>
      </c>
      <c r="K37" s="49">
        <v>11900</v>
      </c>
      <c r="L37" s="50" t="s">
        <v>91</v>
      </c>
    </row>
    <row r="38" spans="1:12" ht="15" customHeight="1">
      <c r="A38" s="44" t="s">
        <v>56</v>
      </c>
      <c r="B38" s="45" t="s">
        <v>55</v>
      </c>
      <c r="C38" s="45" t="s">
        <v>53</v>
      </c>
      <c r="D38" s="46">
        <v>-1</v>
      </c>
      <c r="E38" s="47"/>
      <c r="F38" s="47">
        <v>42593</v>
      </c>
      <c r="G38" s="48">
        <v>30</v>
      </c>
      <c r="H38" s="49">
        <v>100</v>
      </c>
      <c r="I38" s="49">
        <v>-1061.6666666666667</v>
      </c>
      <c r="J38" s="49">
        <v>-100</v>
      </c>
      <c r="K38" s="49">
        <v>-1161.6666666666667</v>
      </c>
      <c r="L38" s="50" t="s">
        <v>92</v>
      </c>
    </row>
    <row r="39" spans="1:12" ht="15" customHeight="1">
      <c r="A39" s="44" t="s">
        <v>58</v>
      </c>
      <c r="B39" s="45" t="s">
        <v>57</v>
      </c>
      <c r="C39" s="45"/>
      <c r="D39" s="46">
        <f>37+4</f>
        <v>41</v>
      </c>
      <c r="E39" s="47">
        <v>42370</v>
      </c>
      <c r="F39" s="47"/>
      <c r="G39" s="48">
        <v>30</v>
      </c>
      <c r="H39" s="49">
        <v>100</v>
      </c>
      <c r="I39" s="49">
        <v>5535</v>
      </c>
      <c r="J39" s="49">
        <v>4100.0000000000009</v>
      </c>
      <c r="K39" s="49">
        <v>9635</v>
      </c>
      <c r="L39" s="50" t="s">
        <v>93</v>
      </c>
    </row>
    <row r="40" spans="1:12" ht="15" customHeight="1">
      <c r="A40" s="44" t="s">
        <v>58</v>
      </c>
      <c r="B40" s="45" t="s">
        <v>57</v>
      </c>
      <c r="C40" s="45"/>
      <c r="D40" s="46">
        <v>93</v>
      </c>
      <c r="E40" s="47">
        <v>42401</v>
      </c>
      <c r="F40" s="47"/>
      <c r="G40" s="48">
        <v>30</v>
      </c>
      <c r="H40" s="49">
        <v>100</v>
      </c>
      <c r="I40" s="49">
        <v>11325</v>
      </c>
      <c r="J40" s="49">
        <v>9300</v>
      </c>
      <c r="K40" s="49">
        <v>20625</v>
      </c>
      <c r="L40" s="50" t="s">
        <v>94</v>
      </c>
    </row>
    <row r="41" spans="1:12" ht="15" customHeight="1">
      <c r="A41" s="44" t="s">
        <v>58</v>
      </c>
      <c r="B41" s="45" t="s">
        <v>57</v>
      </c>
      <c r="C41" s="45"/>
      <c r="D41" s="46">
        <v>-11</v>
      </c>
      <c r="E41" s="47"/>
      <c r="F41" s="47">
        <v>42460</v>
      </c>
      <c r="G41" s="48">
        <v>30</v>
      </c>
      <c r="H41" s="49">
        <v>100</v>
      </c>
      <c r="I41" s="49">
        <v>-1320</v>
      </c>
      <c r="J41" s="49">
        <v>-1100.0000000000002</v>
      </c>
      <c r="K41" s="49">
        <v>-2420</v>
      </c>
      <c r="L41" s="50" t="s">
        <v>95</v>
      </c>
    </row>
    <row r="42" spans="1:12" ht="15" customHeight="1">
      <c r="A42" s="44" t="s">
        <v>58</v>
      </c>
      <c r="B42" s="45" t="s">
        <v>57</v>
      </c>
      <c r="C42" s="45"/>
      <c r="D42" s="46">
        <v>-17</v>
      </c>
      <c r="E42" s="47"/>
      <c r="F42" s="47">
        <v>42487</v>
      </c>
      <c r="G42" s="48">
        <v>30</v>
      </c>
      <c r="H42" s="49">
        <v>100</v>
      </c>
      <c r="I42" s="49">
        <v>-1300.5</v>
      </c>
      <c r="J42" s="49">
        <v>-1700.0000000000002</v>
      </c>
      <c r="K42" s="49">
        <v>-3000.5</v>
      </c>
      <c r="L42" s="50" t="s">
        <v>96</v>
      </c>
    </row>
    <row r="43" spans="1:12" ht="15" customHeight="1">
      <c r="A43" s="44" t="s">
        <v>58</v>
      </c>
      <c r="B43" s="45" t="s">
        <v>57</v>
      </c>
      <c r="C43" s="45"/>
      <c r="D43" s="46">
        <v>-11</v>
      </c>
      <c r="E43" s="47">
        <v>42401</v>
      </c>
      <c r="F43" s="47"/>
      <c r="G43" s="48">
        <v>30</v>
      </c>
      <c r="H43" s="49">
        <v>100</v>
      </c>
      <c r="I43" s="49">
        <v>-1155</v>
      </c>
      <c r="J43" s="49">
        <v>-1100.0000000000002</v>
      </c>
      <c r="K43" s="49">
        <v>-2255</v>
      </c>
      <c r="L43" s="50" t="s">
        <v>97</v>
      </c>
    </row>
    <row r="44" spans="1:12" ht="15" customHeight="1">
      <c r="A44" s="44" t="s">
        <v>59</v>
      </c>
      <c r="B44" s="45" t="s">
        <v>57</v>
      </c>
      <c r="C44" s="45"/>
      <c r="D44" s="46">
        <v>1</v>
      </c>
      <c r="E44" s="47">
        <v>42401</v>
      </c>
      <c r="F44" s="47"/>
      <c r="G44" s="48">
        <v>30</v>
      </c>
      <c r="H44" s="49">
        <v>100</v>
      </c>
      <c r="I44" s="49">
        <v>2000.0000000000002</v>
      </c>
      <c r="J44" s="49">
        <v>100</v>
      </c>
      <c r="K44" s="49">
        <v>2100</v>
      </c>
      <c r="L44" s="50" t="s">
        <v>98</v>
      </c>
    </row>
    <row r="45" spans="1:12" ht="15" customHeight="1">
      <c r="A45" s="51" t="s">
        <v>61</v>
      </c>
      <c r="B45" s="51"/>
      <c r="C45" s="51"/>
      <c r="D45" s="51"/>
      <c r="E45" s="51"/>
      <c r="F45" s="51"/>
      <c r="G45" s="51"/>
      <c r="H45" s="52"/>
      <c r="I45" s="52"/>
      <c r="J45" s="53">
        <v>16874</v>
      </c>
      <c r="K45" s="54"/>
      <c r="L45" s="50" t="s">
        <v>98</v>
      </c>
    </row>
    <row r="46" spans="1:12" ht="15" customHeight="1">
      <c r="A46" s="51" t="s">
        <v>62</v>
      </c>
      <c r="B46" s="51"/>
      <c r="C46" s="51"/>
      <c r="D46" s="51"/>
      <c r="E46" s="51"/>
      <c r="F46" s="51"/>
      <c r="G46" s="51"/>
      <c r="H46" s="52"/>
      <c r="I46" s="52"/>
      <c r="J46" s="53">
        <v>51286</v>
      </c>
      <c r="K46" s="54"/>
      <c r="L46" s="50" t="s">
        <v>98</v>
      </c>
    </row>
    <row r="47" spans="1:12" ht="15" customHeight="1">
      <c r="A47" s="51" t="s">
        <v>65</v>
      </c>
      <c r="B47" s="51"/>
      <c r="C47" s="51"/>
      <c r="D47" s="51"/>
      <c r="E47" s="51"/>
      <c r="F47" s="51"/>
      <c r="G47" s="51"/>
      <c r="H47" s="52"/>
      <c r="I47" s="52"/>
      <c r="J47" s="53">
        <v>562640</v>
      </c>
      <c r="K47" s="54"/>
      <c r="L47" s="50" t="s">
        <v>98</v>
      </c>
    </row>
    <row r="48" spans="1:12" ht="15" customHeight="1">
      <c r="A48" s="51" t="s">
        <v>63</v>
      </c>
      <c r="B48" s="51"/>
      <c r="C48" s="51"/>
      <c r="D48" s="51"/>
      <c r="E48" s="51"/>
      <c r="F48" s="51"/>
      <c r="G48" s="51"/>
      <c r="H48" s="52"/>
      <c r="I48" s="52"/>
      <c r="J48" s="53">
        <v>29857</v>
      </c>
      <c r="K48" s="54"/>
      <c r="L48" s="50" t="s">
        <v>98</v>
      </c>
    </row>
    <row r="49" spans="1:12" ht="15" customHeight="1">
      <c r="A49" s="51" t="s">
        <v>64</v>
      </c>
      <c r="B49" s="51"/>
      <c r="C49" s="51"/>
      <c r="D49" s="51"/>
      <c r="E49" s="51"/>
      <c r="F49" s="51"/>
      <c r="G49" s="51"/>
      <c r="H49" s="52"/>
      <c r="I49" s="52"/>
      <c r="J49" s="53">
        <v>63218</v>
      </c>
      <c r="K49" s="54"/>
      <c r="L49" s="50" t="s">
        <v>98</v>
      </c>
    </row>
    <row r="50" spans="1:12" ht="15" customHeight="1">
      <c r="A50" s="55" t="s">
        <v>69</v>
      </c>
      <c r="B50" s="55"/>
      <c r="C50" s="55"/>
      <c r="D50" s="55"/>
      <c r="E50" s="55"/>
      <c r="F50" s="55"/>
      <c r="G50" s="55"/>
      <c r="H50" s="56"/>
      <c r="I50" s="56"/>
      <c r="J50" s="57">
        <v>6262</v>
      </c>
      <c r="K50" s="58"/>
      <c r="L50" s="59" t="s">
        <v>99</v>
      </c>
    </row>
  </sheetData>
  <sheetProtection selectLockedCells="1" selectUnlockedCells="1"/>
  <mergeCells count="1">
    <mergeCell ref="D2:L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topLeftCell="A25" workbookViewId="0">
      <selection activeCell="B35" sqref="B35"/>
    </sheetView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  <col min="5" max="5" width="13.140625" bestFit="1" customWidth="1"/>
  </cols>
  <sheetData>
    <row r="1" spans="1:2" ht="25.5" customHeight="1">
      <c r="A1" s="24" t="s">
        <v>68</v>
      </c>
    </row>
    <row r="2" spans="1:2" ht="15" customHeight="1"/>
    <row r="3" spans="1:2" ht="15" customHeight="1"/>
    <row r="4" spans="1:2" ht="15" customHeight="1">
      <c r="A4" s="74" t="s">
        <v>66</v>
      </c>
      <c r="B4" s="75"/>
    </row>
    <row r="5" spans="1:2" ht="15" customHeight="1">
      <c r="A5" s="76"/>
      <c r="B5" s="77"/>
    </row>
    <row r="6" spans="1:2" ht="25.5" customHeight="1">
      <c r="A6" s="22" t="s">
        <v>0</v>
      </c>
      <c r="B6" s="23" t="s">
        <v>67</v>
      </c>
    </row>
    <row r="7" spans="1:2" ht="16.5" customHeight="1">
      <c r="A7" s="3" t="s">
        <v>71</v>
      </c>
      <c r="B7" s="9">
        <v>33456.620999999999</v>
      </c>
    </row>
    <row r="8" spans="1:2" ht="16.5" customHeight="1">
      <c r="A8" s="3" t="s">
        <v>72</v>
      </c>
      <c r="B8" s="9">
        <v>10000.528</v>
      </c>
    </row>
    <row r="9" spans="1:2" ht="16.5" customHeight="1">
      <c r="A9" s="3" t="s">
        <v>73</v>
      </c>
      <c r="B9" s="9">
        <v>-300</v>
      </c>
    </row>
    <row r="10" spans="1:2" ht="16.5" customHeight="1">
      <c r="A10" s="3" t="s">
        <v>74</v>
      </c>
      <c r="B10" s="9">
        <v>-800</v>
      </c>
    </row>
    <row r="11" spans="1:2" ht="16.5" customHeight="1">
      <c r="A11" s="3" t="s">
        <v>75</v>
      </c>
      <c r="B11" s="9">
        <v>-4200</v>
      </c>
    </row>
    <row r="12" spans="1:2" ht="16.5" customHeight="1">
      <c r="A12" s="3" t="s">
        <v>76</v>
      </c>
      <c r="B12" s="9">
        <v>-3400.0000000000005</v>
      </c>
    </row>
    <row r="13" spans="1:2" ht="16.5" customHeight="1">
      <c r="A13" s="3" t="s">
        <v>77</v>
      </c>
      <c r="B13" s="9">
        <v>800.36800000000005</v>
      </c>
    </row>
    <row r="14" spans="1:2" ht="16.5" customHeight="1">
      <c r="A14" s="3" t="s">
        <v>78</v>
      </c>
      <c r="B14" s="9">
        <v>-600</v>
      </c>
    </row>
    <row r="15" spans="1:2" ht="16.5" customHeight="1">
      <c r="A15" s="3" t="s">
        <v>79</v>
      </c>
      <c r="B15" s="9">
        <v>200.18700000000001</v>
      </c>
    </row>
    <row r="16" spans="1:2" ht="16.5" customHeight="1">
      <c r="A16" s="3" t="s">
        <v>80</v>
      </c>
      <c r="B16" s="9">
        <v>500.00000000000006</v>
      </c>
    </row>
    <row r="17" spans="1:2" ht="16.5" customHeight="1">
      <c r="A17" s="3" t="s">
        <v>81</v>
      </c>
      <c r="B17" s="9">
        <v>-100</v>
      </c>
    </row>
    <row r="18" spans="1:2" ht="16.5" customHeight="1">
      <c r="A18" s="3" t="s">
        <v>82</v>
      </c>
      <c r="B18" s="9">
        <v>-100</v>
      </c>
    </row>
    <row r="19" spans="1:2" ht="16.5" customHeight="1">
      <c r="A19" s="3" t="s">
        <v>83</v>
      </c>
      <c r="B19" s="9">
        <v>700.65800000000002</v>
      </c>
    </row>
    <row r="20" spans="1:2" ht="16.5" customHeight="1">
      <c r="A20" s="3" t="s">
        <v>84</v>
      </c>
      <c r="B20" s="9">
        <v>-200</v>
      </c>
    </row>
    <row r="21" spans="1:2" ht="16.5" customHeight="1">
      <c r="A21" s="3" t="s">
        <v>85</v>
      </c>
      <c r="B21" s="9">
        <v>-100</v>
      </c>
    </row>
    <row r="22" spans="1:2" ht="16.5" customHeight="1">
      <c r="A22" s="3" t="s">
        <v>86</v>
      </c>
      <c r="B22" s="9">
        <v>-2100</v>
      </c>
    </row>
    <row r="23" spans="1:2" ht="16.5" customHeight="1">
      <c r="A23" s="3" t="s">
        <v>87</v>
      </c>
      <c r="B23" s="9">
        <v>-700.00000000000011</v>
      </c>
    </row>
    <row r="24" spans="1:2" ht="16.5" customHeight="1">
      <c r="A24" s="3" t="s">
        <v>88</v>
      </c>
      <c r="B24" s="9">
        <v>600</v>
      </c>
    </row>
    <row r="25" spans="1:2" ht="16.5" customHeight="1">
      <c r="A25" s="3" t="s">
        <v>89</v>
      </c>
      <c r="B25" s="9">
        <v>-200</v>
      </c>
    </row>
    <row r="26" spans="1:2" ht="16.5" customHeight="1">
      <c r="A26" s="3" t="s">
        <v>90</v>
      </c>
      <c r="B26" s="9">
        <v>100</v>
      </c>
    </row>
    <row r="27" spans="1:2" ht="16.5" customHeight="1">
      <c r="A27" s="3" t="s">
        <v>91</v>
      </c>
      <c r="B27" s="9">
        <v>200</v>
      </c>
    </row>
    <row r="28" spans="1:2" ht="16.5" customHeight="1">
      <c r="A28" s="3" t="s">
        <v>92</v>
      </c>
      <c r="B28" s="9">
        <v>-100</v>
      </c>
    </row>
    <row r="29" spans="1:2" ht="16.5" customHeight="1">
      <c r="A29" s="3" t="s">
        <v>93</v>
      </c>
      <c r="B29" s="9">
        <v>4100.0000000000009</v>
      </c>
    </row>
    <row r="30" spans="1:2" ht="16.5" customHeight="1">
      <c r="A30" s="3" t="s">
        <v>94</v>
      </c>
      <c r="B30" s="9">
        <v>9300</v>
      </c>
    </row>
    <row r="31" spans="1:2" ht="16.5" customHeight="1">
      <c r="A31" s="3" t="s">
        <v>95</v>
      </c>
      <c r="B31" s="9">
        <v>-1100.0000000000002</v>
      </c>
    </row>
    <row r="32" spans="1:2" ht="16.5" customHeight="1">
      <c r="A32" s="3" t="s">
        <v>96</v>
      </c>
      <c r="B32" s="9">
        <v>-1700.0000000000002</v>
      </c>
    </row>
    <row r="33" spans="1:3" ht="16.5" customHeight="1">
      <c r="A33" s="3" t="s">
        <v>97</v>
      </c>
      <c r="B33" s="9">
        <v>-1100.0000000000002</v>
      </c>
    </row>
    <row r="34" spans="1:3" ht="16.5" customHeight="1">
      <c r="A34" s="3" t="s">
        <v>98</v>
      </c>
      <c r="B34" s="9">
        <v>723975</v>
      </c>
    </row>
    <row r="35" spans="1:3" ht="16.5" customHeight="1">
      <c r="A35" s="3" t="s">
        <v>99</v>
      </c>
      <c r="B35" s="9">
        <v>6262</v>
      </c>
    </row>
    <row r="36" spans="1:3" ht="16.5" customHeight="1">
      <c r="A36" s="20" t="s">
        <v>1</v>
      </c>
      <c r="B36" s="21">
        <f>SUM(B$7:B35)</f>
        <v>773395.36199999996</v>
      </c>
    </row>
    <row r="37" spans="1:3" ht="16.5" customHeight="1"/>
    <row r="38" spans="1:3" ht="16.5" customHeight="1"/>
    <row r="39" spans="1:3" ht="16.5" customHeight="1"/>
    <row r="40" spans="1:3" ht="16.5" customHeight="1"/>
    <row r="41" spans="1:3" ht="16.5" customHeight="1"/>
    <row r="42" spans="1:3" ht="16.5" customHeight="1"/>
    <row r="43" spans="1:3" ht="16.5" customHeight="1"/>
    <row r="44" spans="1:3" ht="16.5" customHeight="1">
      <c r="C44" s="2">
        <f>SUM(C$7:C43)</f>
        <v>0</v>
      </c>
    </row>
    <row r="45" spans="1:3" ht="16.5" customHeight="1"/>
    <row r="46" spans="1:3" ht="16.5" customHeight="1"/>
    <row r="47" spans="1:3" ht="16.5" customHeight="1"/>
    <row r="48" spans="1:3" ht="16.5" customHeight="1"/>
    <row r="49" spans="4:4" ht="16.5" customHeight="1"/>
    <row r="50" spans="4:4" ht="16.5" customHeight="1"/>
    <row r="51" spans="4:4" ht="16.5" customHeight="1"/>
    <row r="52" spans="4:4" ht="16.5" customHeight="1"/>
    <row r="53" spans="4:4" ht="16.5" customHeight="1"/>
    <row r="54" spans="4:4" ht="16.5" customHeight="1">
      <c r="D54" s="4"/>
    </row>
    <row r="55" spans="4:4" ht="16.5" customHeight="1"/>
    <row r="56" spans="4:4" ht="16.5" customHeight="1"/>
    <row r="57" spans="4:4" ht="16.5" customHeight="1"/>
    <row r="58" spans="4:4" ht="16.5" customHeight="1"/>
    <row r="59" spans="4:4" ht="16.5" customHeight="1"/>
    <row r="60" spans="4:4" ht="16.5" customHeight="1"/>
    <row r="61" spans="4:4" ht="16.5" customHeight="1"/>
    <row r="62" spans="4:4" ht="16.5" customHeight="1"/>
    <row r="63" spans="4:4" ht="16.5" customHeight="1"/>
    <row r="64" spans="4: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/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>
      <c r="C571" s="2"/>
      <c r="D571" s="2"/>
    </row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41"/>
  <sheetViews>
    <sheetView showGridLines="0" tabSelected="1" topLeftCell="A19" zoomScale="130" zoomScaleNormal="130" workbookViewId="0">
      <selection activeCell="I41" sqref="I41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 thickBot="1">
      <c r="E1" s="10"/>
      <c r="F1" s="10"/>
      <c r="G1" s="78" t="str">
        <f>CONCATENATE("ODA MATERIEL MOIS ",TEXT(RECAP!$A$1,"mm-aaaa"))</f>
        <v>ODA MATERIEL MOIS 12-2016</v>
      </c>
      <c r="H1" s="79"/>
      <c r="I1" s="79"/>
      <c r="J1" s="79"/>
      <c r="K1" s="79"/>
      <c r="L1" s="80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1" t="s">
        <v>2</v>
      </c>
      <c r="C6" s="11"/>
      <c r="D6" s="11" t="s">
        <v>3</v>
      </c>
      <c r="E6" s="11"/>
      <c r="F6" s="11"/>
      <c r="G6" s="11" t="s">
        <v>4</v>
      </c>
      <c r="H6" s="11" t="s">
        <v>5</v>
      </c>
      <c r="I6" s="11" t="s">
        <v>6</v>
      </c>
      <c r="J6" s="11" t="s">
        <v>7</v>
      </c>
      <c r="K6" s="7" t="s">
        <v>8</v>
      </c>
      <c r="L6" s="11" t="s">
        <v>9</v>
      </c>
      <c r="M6" s="11"/>
      <c r="N6" s="11"/>
      <c r="O6" s="11" t="s">
        <v>10</v>
      </c>
      <c r="P6" s="11" t="s">
        <v>11</v>
      </c>
      <c r="Q6" s="11"/>
      <c r="R6" s="11" t="s">
        <v>12</v>
      </c>
    </row>
    <row r="7" spans="1:19" ht="17.25" customHeight="1" thickBot="1">
      <c r="B7" s="12" t="s">
        <v>13</v>
      </c>
      <c r="C7" s="12"/>
      <c r="D7" s="12"/>
      <c r="E7" s="12"/>
      <c r="F7" s="12"/>
      <c r="G7" s="12" t="s">
        <v>14</v>
      </c>
      <c r="H7" s="12" t="s">
        <v>15</v>
      </c>
      <c r="I7" s="12" t="s">
        <v>16</v>
      </c>
      <c r="J7" s="13"/>
      <c r="K7" s="13"/>
      <c r="L7" s="12" t="s">
        <v>17</v>
      </c>
      <c r="M7" s="12"/>
      <c r="N7" s="12"/>
      <c r="O7" s="12" t="s">
        <v>18</v>
      </c>
      <c r="P7" s="12" t="s">
        <v>19</v>
      </c>
      <c r="Q7" s="14"/>
      <c r="R7" s="15" t="s">
        <v>22</v>
      </c>
      <c r="S7" s="8"/>
    </row>
    <row r="8" spans="1:19" ht="15" customHeight="1" thickBot="1">
      <c r="A8" s="16">
        <v>10</v>
      </c>
      <c r="B8" s="72"/>
      <c r="C8" s="19"/>
      <c r="D8" s="71" t="s">
        <v>60</v>
      </c>
      <c r="E8" s="19"/>
      <c r="F8" s="19"/>
      <c r="G8" s="70">
        <v>920143</v>
      </c>
      <c r="H8" s="17">
        <v>33456.611999999972</v>
      </c>
      <c r="I8" s="69" t="s">
        <v>20</v>
      </c>
      <c r="J8" s="69"/>
      <c r="K8" s="19"/>
      <c r="L8" s="18" t="s">
        <v>71</v>
      </c>
      <c r="M8" s="66"/>
      <c r="N8" s="66"/>
      <c r="O8" s="67">
        <v>0</v>
      </c>
      <c r="P8" s="66"/>
      <c r="Q8" s="66"/>
      <c r="R8" s="68" t="str">
        <f>IF(OR($H8="",$L8=""),"",CONCATENATE("ODA MATERIEL ",TEXT(RECAP!$A$1,"mm/aa")))</f>
        <v>ODA MATERIEL 12/16</v>
      </c>
    </row>
    <row r="9" spans="1:19" ht="15" customHeight="1" thickBot="1">
      <c r="A9" s="16">
        <v>20</v>
      </c>
      <c r="B9" s="72"/>
      <c r="C9" s="19"/>
      <c r="D9" s="71" t="s">
        <v>60</v>
      </c>
      <c r="E9" s="19"/>
      <c r="F9" s="19"/>
      <c r="G9" s="70">
        <v>920143</v>
      </c>
      <c r="H9" s="17">
        <v>10000.530000000001</v>
      </c>
      <c r="I9" s="69" t="s">
        <v>20</v>
      </c>
      <c r="J9" s="69"/>
      <c r="K9" s="19"/>
      <c r="L9" s="18" t="s">
        <v>72</v>
      </c>
      <c r="M9" s="66"/>
      <c r="N9" s="66"/>
      <c r="O9" s="67">
        <v>0</v>
      </c>
      <c r="P9" s="66"/>
      <c r="Q9" s="66"/>
      <c r="R9" s="68" t="str">
        <f>IF(OR($H9="",$L9=""),"",CONCATENATE("ODA MATERIEL ",TEXT(RECAP!$A$1,"mm/aa")))</f>
        <v>ODA MATERIEL 12/16</v>
      </c>
    </row>
    <row r="10" spans="1:19" ht="15" customHeight="1" thickBot="1">
      <c r="A10" s="16">
        <v>30</v>
      </c>
      <c r="B10" s="72"/>
      <c r="C10" s="19"/>
      <c r="D10" s="71" t="s">
        <v>60</v>
      </c>
      <c r="E10" s="19"/>
      <c r="F10" s="19"/>
      <c r="G10" s="70">
        <v>920143</v>
      </c>
      <c r="H10" s="17">
        <v>-300</v>
      </c>
      <c r="I10" s="69" t="s">
        <v>20</v>
      </c>
      <c r="J10" s="69"/>
      <c r="K10" s="19"/>
      <c r="L10" s="18" t="s">
        <v>73</v>
      </c>
      <c r="M10" s="66"/>
      <c r="N10" s="66"/>
      <c r="O10" s="67">
        <v>0</v>
      </c>
      <c r="P10" s="66"/>
      <c r="Q10" s="66"/>
      <c r="R10" s="68" t="str">
        <f>IF(OR($H10="",$L10=""),"",CONCATENATE("ODA MATERIEL ",TEXT(RECAP!$A$1,"mm/aa")))</f>
        <v>ODA MATERIEL 12/16</v>
      </c>
    </row>
    <row r="11" spans="1:19" ht="15" customHeight="1" thickBot="1">
      <c r="A11" s="16">
        <v>40</v>
      </c>
      <c r="B11" s="72"/>
      <c r="C11" s="19"/>
      <c r="D11" s="71" t="s">
        <v>60</v>
      </c>
      <c r="E11" s="19"/>
      <c r="F11" s="19"/>
      <c r="G11" s="70">
        <v>920143</v>
      </c>
      <c r="H11" s="17">
        <v>-800</v>
      </c>
      <c r="I11" s="69" t="s">
        <v>20</v>
      </c>
      <c r="J11" s="69"/>
      <c r="K11" s="19"/>
      <c r="L11" s="18" t="s">
        <v>74</v>
      </c>
      <c r="M11" s="66"/>
      <c r="N11" s="66"/>
      <c r="O11" s="67">
        <v>0</v>
      </c>
      <c r="P11" s="66"/>
      <c r="Q11" s="66"/>
      <c r="R11" s="68" t="str">
        <f>IF(OR($H11="",$L11=""),"",CONCATENATE("ODA MATERIEL ",TEXT(RECAP!$A$1,"mm/aa")))</f>
        <v>ODA MATERIEL 12/16</v>
      </c>
    </row>
    <row r="12" spans="1:19" ht="15" customHeight="1" thickBot="1">
      <c r="A12" s="16">
        <v>50</v>
      </c>
      <c r="B12" s="72"/>
      <c r="C12" s="19"/>
      <c r="D12" s="71" t="s">
        <v>60</v>
      </c>
      <c r="E12" s="19"/>
      <c r="F12" s="19"/>
      <c r="G12" s="70">
        <v>920143</v>
      </c>
      <c r="H12" s="17">
        <v>-4200</v>
      </c>
      <c r="I12" s="69" t="s">
        <v>20</v>
      </c>
      <c r="J12" s="69"/>
      <c r="K12" s="19"/>
      <c r="L12" s="18" t="s">
        <v>75</v>
      </c>
      <c r="M12" s="66"/>
      <c r="N12" s="66"/>
      <c r="O12" s="67">
        <v>0</v>
      </c>
      <c r="P12" s="66"/>
      <c r="Q12" s="66"/>
      <c r="R12" s="68" t="str">
        <f>IF(OR($H12="",$L12=""),"",CONCATENATE("ODA MATERIEL ",TEXT(RECAP!$A$1,"mm/aa")))</f>
        <v>ODA MATERIEL 12/16</v>
      </c>
    </row>
    <row r="13" spans="1:19" ht="15" customHeight="1" thickBot="1">
      <c r="A13" s="16">
        <v>60</v>
      </c>
      <c r="B13" s="72"/>
      <c r="C13" s="19"/>
      <c r="D13" s="71" t="s">
        <v>60</v>
      </c>
      <c r="E13" s="19"/>
      <c r="F13" s="19"/>
      <c r="G13" s="70">
        <v>920143</v>
      </c>
      <c r="H13" s="17">
        <v>-3400</v>
      </c>
      <c r="I13" s="69" t="s">
        <v>20</v>
      </c>
      <c r="J13" s="69"/>
      <c r="K13" s="19"/>
      <c r="L13" s="18" t="s">
        <v>76</v>
      </c>
      <c r="M13" s="66"/>
      <c r="N13" s="66"/>
      <c r="O13" s="67">
        <v>0</v>
      </c>
      <c r="P13" s="66"/>
      <c r="Q13" s="66"/>
      <c r="R13" s="68" t="str">
        <f>IF(OR($H13="",$L13=""),"",CONCATENATE("ODA MATERIEL ",TEXT(RECAP!$A$1,"mm/aa")))</f>
        <v>ODA MATERIEL 12/16</v>
      </c>
    </row>
    <row r="14" spans="1:19" ht="15" customHeight="1" thickBot="1">
      <c r="A14" s="16">
        <v>70</v>
      </c>
      <c r="B14" s="72"/>
      <c r="C14" s="19"/>
      <c r="D14" s="71" t="s">
        <v>60</v>
      </c>
      <c r="E14" s="19"/>
      <c r="F14" s="19"/>
      <c r="G14" s="70">
        <v>920143</v>
      </c>
      <c r="H14" s="17">
        <v>800.37</v>
      </c>
      <c r="I14" s="69" t="s">
        <v>20</v>
      </c>
      <c r="J14" s="69"/>
      <c r="K14" s="19"/>
      <c r="L14" s="18" t="s">
        <v>77</v>
      </c>
      <c r="M14" s="66"/>
      <c r="N14" s="66"/>
      <c r="O14" s="67">
        <v>0</v>
      </c>
      <c r="P14" s="66"/>
      <c r="Q14" s="66"/>
      <c r="R14" s="68" t="str">
        <f>IF(OR($H14="",$L14=""),"",CONCATENATE("ODA MATERIEL ",TEXT(RECAP!$A$1,"mm/aa")))</f>
        <v>ODA MATERIEL 12/16</v>
      </c>
    </row>
    <row r="15" spans="1:19" ht="15" customHeight="1" thickBot="1">
      <c r="A15" s="16">
        <v>80</v>
      </c>
      <c r="B15" s="72"/>
      <c r="C15" s="19"/>
      <c r="D15" s="71" t="s">
        <v>60</v>
      </c>
      <c r="E15" s="19"/>
      <c r="F15" s="19"/>
      <c r="G15" s="70">
        <v>920143</v>
      </c>
      <c r="H15" s="17">
        <v>-600</v>
      </c>
      <c r="I15" s="69" t="s">
        <v>20</v>
      </c>
      <c r="J15" s="69"/>
      <c r="K15" s="19"/>
      <c r="L15" s="18" t="s">
        <v>78</v>
      </c>
      <c r="M15" s="66"/>
      <c r="N15" s="66"/>
      <c r="O15" s="67">
        <v>0</v>
      </c>
      <c r="P15" s="66"/>
      <c r="Q15" s="66"/>
      <c r="R15" s="68" t="str">
        <f>IF(OR($H15="",$L15=""),"",CONCATENATE("ODA MATERIEL ",TEXT(RECAP!$A$1,"mm/aa")))</f>
        <v>ODA MATERIEL 12/16</v>
      </c>
    </row>
    <row r="16" spans="1:19" ht="15" customHeight="1" thickBot="1">
      <c r="A16" s="16">
        <v>90</v>
      </c>
      <c r="B16" s="72"/>
      <c r="C16" s="19"/>
      <c r="D16" s="71" t="s">
        <v>60</v>
      </c>
      <c r="E16" s="19"/>
      <c r="F16" s="19"/>
      <c r="G16" s="70">
        <v>920143</v>
      </c>
      <c r="H16" s="17">
        <v>200.19</v>
      </c>
      <c r="I16" s="69" t="s">
        <v>20</v>
      </c>
      <c r="J16" s="69"/>
      <c r="K16" s="19"/>
      <c r="L16" s="18" t="s">
        <v>79</v>
      </c>
      <c r="M16" s="66"/>
      <c r="N16" s="66"/>
      <c r="O16" s="67">
        <v>0</v>
      </c>
      <c r="P16" s="66"/>
      <c r="Q16" s="66"/>
      <c r="R16" s="68" t="str">
        <f>IF(OR($H16="",$L16=""),"",CONCATENATE("ODA MATERIEL ",TEXT(RECAP!$A$1,"mm/aa")))</f>
        <v>ODA MATERIEL 12/16</v>
      </c>
    </row>
    <row r="17" spans="1:18" ht="15" customHeight="1" thickBot="1">
      <c r="A17" s="16">
        <v>100</v>
      </c>
      <c r="B17" s="72"/>
      <c r="C17" s="19"/>
      <c r="D17" s="71" t="s">
        <v>60</v>
      </c>
      <c r="E17" s="19"/>
      <c r="F17" s="19"/>
      <c r="G17" s="70">
        <v>920143</v>
      </c>
      <c r="H17" s="17">
        <v>500</v>
      </c>
      <c r="I17" s="69" t="s">
        <v>20</v>
      </c>
      <c r="J17" s="69"/>
      <c r="K17" s="19"/>
      <c r="L17" s="18" t="s">
        <v>80</v>
      </c>
      <c r="M17" s="66"/>
      <c r="N17" s="66"/>
      <c r="O17" s="67">
        <v>0</v>
      </c>
      <c r="P17" s="66"/>
      <c r="Q17" s="66"/>
      <c r="R17" s="68" t="str">
        <f>IF(OR($H17="",$L17=""),"",CONCATENATE("ODA MATERIEL ",TEXT(RECAP!$A$1,"mm/aa")))</f>
        <v>ODA MATERIEL 12/16</v>
      </c>
    </row>
    <row r="18" spans="1:18" ht="15" customHeight="1" thickBot="1">
      <c r="A18" s="16">
        <v>110</v>
      </c>
      <c r="B18" s="72"/>
      <c r="C18" s="19"/>
      <c r="D18" s="71" t="s">
        <v>60</v>
      </c>
      <c r="E18" s="19"/>
      <c r="F18" s="19"/>
      <c r="G18" s="70">
        <v>920143</v>
      </c>
      <c r="H18" s="17">
        <v>-100</v>
      </c>
      <c r="I18" s="69" t="s">
        <v>20</v>
      </c>
      <c r="J18" s="69"/>
      <c r="K18" s="19"/>
      <c r="L18" s="18" t="s">
        <v>81</v>
      </c>
      <c r="M18" s="66"/>
      <c r="N18" s="66"/>
      <c r="O18" s="67">
        <v>0</v>
      </c>
      <c r="P18" s="66"/>
      <c r="Q18" s="66"/>
      <c r="R18" s="68" t="str">
        <f>IF(OR($H18="",$L18=""),"",CONCATENATE("ODA MATERIEL ",TEXT(RECAP!$A$1,"mm/aa")))</f>
        <v>ODA MATERIEL 12/16</v>
      </c>
    </row>
    <row r="19" spans="1:18" ht="15" customHeight="1" thickBot="1">
      <c r="A19" s="16">
        <v>120</v>
      </c>
      <c r="B19" s="72"/>
      <c r="C19" s="19"/>
      <c r="D19" s="71" t="s">
        <v>60</v>
      </c>
      <c r="E19" s="19"/>
      <c r="F19" s="19"/>
      <c r="G19" s="70">
        <v>920143</v>
      </c>
      <c r="H19" s="17">
        <v>-100</v>
      </c>
      <c r="I19" s="69" t="s">
        <v>20</v>
      </c>
      <c r="J19" s="69"/>
      <c r="K19" s="19"/>
      <c r="L19" s="18" t="s">
        <v>82</v>
      </c>
      <c r="M19" s="66"/>
      <c r="N19" s="66"/>
      <c r="O19" s="67">
        <v>0</v>
      </c>
      <c r="P19" s="66"/>
      <c r="Q19" s="66"/>
      <c r="R19" s="68" t="str">
        <f>IF(OR($H19="",$L19=""),"",CONCATENATE("ODA MATERIEL ",TEXT(RECAP!$A$1,"mm/aa")))</f>
        <v>ODA MATERIEL 12/16</v>
      </c>
    </row>
    <row r="20" spans="1:18" ht="15" customHeight="1" thickBot="1">
      <c r="A20" s="16">
        <v>130</v>
      </c>
      <c r="B20" s="72"/>
      <c r="C20" s="19"/>
      <c r="D20" s="71" t="s">
        <v>60</v>
      </c>
      <c r="E20" s="19"/>
      <c r="F20" s="19"/>
      <c r="G20" s="70">
        <v>920143</v>
      </c>
      <c r="H20" s="17">
        <v>700.66</v>
      </c>
      <c r="I20" s="69" t="s">
        <v>20</v>
      </c>
      <c r="J20" s="69"/>
      <c r="K20" s="19"/>
      <c r="L20" s="18" t="s">
        <v>83</v>
      </c>
      <c r="M20" s="66"/>
      <c r="N20" s="66"/>
      <c r="O20" s="67">
        <v>0</v>
      </c>
      <c r="P20" s="66"/>
      <c r="Q20" s="66"/>
      <c r="R20" s="68" t="str">
        <f>IF(OR($H20="",$L20=""),"",CONCATENATE("ODA MATERIEL ",TEXT(RECAP!$A$1,"mm/aa")))</f>
        <v>ODA MATERIEL 12/16</v>
      </c>
    </row>
    <row r="21" spans="1:18" ht="15" customHeight="1" thickBot="1">
      <c r="A21" s="16">
        <v>140</v>
      </c>
      <c r="B21" s="72"/>
      <c r="C21" s="19"/>
      <c r="D21" s="71" t="s">
        <v>60</v>
      </c>
      <c r="E21" s="19"/>
      <c r="F21" s="19"/>
      <c r="G21" s="70">
        <v>920143</v>
      </c>
      <c r="H21" s="17">
        <v>-200</v>
      </c>
      <c r="I21" s="69" t="s">
        <v>20</v>
      </c>
      <c r="J21" s="69"/>
      <c r="K21" s="19"/>
      <c r="L21" s="18" t="s">
        <v>84</v>
      </c>
      <c r="M21" s="66"/>
      <c r="N21" s="66"/>
      <c r="O21" s="67">
        <v>0</v>
      </c>
      <c r="P21" s="66"/>
      <c r="Q21" s="66"/>
      <c r="R21" s="68" t="str">
        <f>IF(OR($H21="",$L21=""),"",CONCATENATE("ODA MATERIEL ",TEXT(RECAP!$A$1,"mm/aa")))</f>
        <v>ODA MATERIEL 12/16</v>
      </c>
    </row>
    <row r="22" spans="1:18" ht="15" customHeight="1" thickBot="1">
      <c r="A22" s="16">
        <v>150</v>
      </c>
      <c r="B22" s="72"/>
      <c r="C22" s="19"/>
      <c r="D22" s="71" t="s">
        <v>60</v>
      </c>
      <c r="E22" s="19"/>
      <c r="F22" s="19"/>
      <c r="G22" s="70">
        <v>920143</v>
      </c>
      <c r="H22" s="17">
        <v>-100</v>
      </c>
      <c r="I22" s="69" t="s">
        <v>20</v>
      </c>
      <c r="J22" s="69"/>
      <c r="K22" s="19"/>
      <c r="L22" s="18" t="s">
        <v>85</v>
      </c>
      <c r="M22" s="66"/>
      <c r="N22" s="66"/>
      <c r="O22" s="67">
        <v>0</v>
      </c>
      <c r="P22" s="66"/>
      <c r="Q22" s="66"/>
      <c r="R22" s="68" t="str">
        <f>IF(OR($H22="",$L22=""),"",CONCATENATE("ODA MATERIEL ",TEXT(RECAP!$A$1,"mm/aa")))</f>
        <v>ODA MATERIEL 12/16</v>
      </c>
    </row>
    <row r="23" spans="1:18" ht="15" customHeight="1" thickBot="1">
      <c r="A23" s="16">
        <v>160</v>
      </c>
      <c r="B23" s="72"/>
      <c r="C23" s="19"/>
      <c r="D23" s="71" t="s">
        <v>60</v>
      </c>
      <c r="E23" s="19"/>
      <c r="F23" s="19"/>
      <c r="G23" s="70">
        <v>920143</v>
      </c>
      <c r="H23" s="17">
        <v>-2100</v>
      </c>
      <c r="I23" s="69" t="s">
        <v>20</v>
      </c>
      <c r="J23" s="69"/>
      <c r="K23" s="19"/>
      <c r="L23" s="18" t="s">
        <v>86</v>
      </c>
      <c r="M23" s="66"/>
      <c r="N23" s="66"/>
      <c r="O23" s="67">
        <v>0</v>
      </c>
      <c r="P23" s="66"/>
      <c r="Q23" s="66"/>
      <c r="R23" s="68" t="str">
        <f>IF(OR($H23="",$L23=""),"",CONCATENATE("ODA MATERIEL ",TEXT(RECAP!$A$1,"mm/aa")))</f>
        <v>ODA MATERIEL 12/16</v>
      </c>
    </row>
    <row r="24" spans="1:18" ht="15" customHeight="1" thickBot="1">
      <c r="A24" s="16">
        <v>170</v>
      </c>
      <c r="B24" s="72"/>
      <c r="C24" s="19"/>
      <c r="D24" s="71" t="s">
        <v>60</v>
      </c>
      <c r="E24" s="19"/>
      <c r="F24" s="19"/>
      <c r="G24" s="70">
        <v>920143</v>
      </c>
      <c r="H24" s="17">
        <v>-700</v>
      </c>
      <c r="I24" s="69" t="s">
        <v>20</v>
      </c>
      <c r="J24" s="69"/>
      <c r="K24" s="19"/>
      <c r="L24" s="18" t="s">
        <v>87</v>
      </c>
      <c r="M24" s="66"/>
      <c r="N24" s="66"/>
      <c r="O24" s="67">
        <v>0</v>
      </c>
      <c r="P24" s="66"/>
      <c r="Q24" s="66"/>
      <c r="R24" s="68" t="str">
        <f>IF(OR($H24="",$L24=""),"",CONCATENATE("ODA MATERIEL ",TEXT(RECAP!$A$1,"mm/aa")))</f>
        <v>ODA MATERIEL 12/16</v>
      </c>
    </row>
    <row r="25" spans="1:18" ht="15" customHeight="1" thickBot="1">
      <c r="A25" s="16">
        <v>180</v>
      </c>
      <c r="B25" s="72"/>
      <c r="C25" s="19"/>
      <c r="D25" s="71" t="s">
        <v>60</v>
      </c>
      <c r="E25" s="19"/>
      <c r="F25" s="19"/>
      <c r="G25" s="70">
        <v>920143</v>
      </c>
      <c r="H25" s="17">
        <v>600</v>
      </c>
      <c r="I25" s="69" t="s">
        <v>20</v>
      </c>
      <c r="J25" s="69"/>
      <c r="K25" s="19"/>
      <c r="L25" s="18" t="s">
        <v>88</v>
      </c>
      <c r="M25" s="66"/>
      <c r="N25" s="66"/>
      <c r="O25" s="67">
        <v>0</v>
      </c>
      <c r="P25" s="66"/>
      <c r="Q25" s="66"/>
      <c r="R25" s="68" t="str">
        <f>IF(OR($H25="",$L25=""),"",CONCATENATE("ODA MATERIEL ",TEXT(RECAP!$A$1,"mm/aa")))</f>
        <v>ODA MATERIEL 12/16</v>
      </c>
    </row>
    <row r="26" spans="1:18" ht="15" customHeight="1" thickBot="1">
      <c r="A26" s="16">
        <v>190</v>
      </c>
      <c r="B26" s="72"/>
      <c r="C26" s="19"/>
      <c r="D26" s="71" t="s">
        <v>60</v>
      </c>
      <c r="E26" s="19"/>
      <c r="F26" s="19"/>
      <c r="G26" s="70">
        <v>920143</v>
      </c>
      <c r="H26" s="17">
        <v>-200</v>
      </c>
      <c r="I26" s="69" t="s">
        <v>20</v>
      </c>
      <c r="J26" s="69"/>
      <c r="K26" s="19"/>
      <c r="L26" s="18" t="s">
        <v>89</v>
      </c>
      <c r="M26" s="66"/>
      <c r="N26" s="66"/>
      <c r="O26" s="67">
        <v>0</v>
      </c>
      <c r="P26" s="66"/>
      <c r="Q26" s="66"/>
      <c r="R26" s="68" t="str">
        <f>IF(OR($H26="",$L26=""),"",CONCATENATE("ODA MATERIEL ",TEXT(RECAP!$A$1,"mm/aa")))</f>
        <v>ODA MATERIEL 12/16</v>
      </c>
    </row>
    <row r="27" spans="1:18" ht="15" customHeight="1" thickBot="1">
      <c r="A27" s="16">
        <v>200</v>
      </c>
      <c r="B27" s="72"/>
      <c r="C27" s="19"/>
      <c r="D27" s="71" t="s">
        <v>60</v>
      </c>
      <c r="E27" s="19"/>
      <c r="F27" s="19"/>
      <c r="G27" s="70">
        <v>920143</v>
      </c>
      <c r="H27" s="17">
        <v>100</v>
      </c>
      <c r="I27" s="69" t="s">
        <v>20</v>
      </c>
      <c r="J27" s="69"/>
      <c r="K27" s="19"/>
      <c r="L27" s="18" t="s">
        <v>90</v>
      </c>
      <c r="M27" s="66"/>
      <c r="N27" s="66"/>
      <c r="O27" s="67">
        <v>0</v>
      </c>
      <c r="P27" s="66"/>
      <c r="Q27" s="66"/>
      <c r="R27" s="68" t="str">
        <f>IF(OR($H27="",$L27=""),"",CONCATENATE("ODA MATERIEL ",TEXT(RECAP!$A$1,"mm/aa")))</f>
        <v>ODA MATERIEL 12/16</v>
      </c>
    </row>
    <row r="28" spans="1:18" ht="15" customHeight="1" thickBot="1">
      <c r="A28" s="16">
        <v>210</v>
      </c>
      <c r="B28" s="72"/>
      <c r="C28" s="19"/>
      <c r="D28" s="71" t="s">
        <v>60</v>
      </c>
      <c r="E28" s="19"/>
      <c r="F28" s="19"/>
      <c r="G28" s="70">
        <v>920143</v>
      </c>
      <c r="H28" s="17">
        <v>200</v>
      </c>
      <c r="I28" s="69" t="s">
        <v>20</v>
      </c>
      <c r="J28" s="69"/>
      <c r="K28" s="19"/>
      <c r="L28" s="18" t="s">
        <v>91</v>
      </c>
      <c r="M28" s="66"/>
      <c r="N28" s="66"/>
      <c r="O28" s="67">
        <v>0</v>
      </c>
      <c r="P28" s="66"/>
      <c r="Q28" s="66"/>
      <c r="R28" s="68" t="str">
        <f>IF(OR($H28="",$L28=""),"",CONCATENATE("ODA MATERIEL ",TEXT(RECAP!$A$1,"mm/aa")))</f>
        <v>ODA MATERIEL 12/16</v>
      </c>
    </row>
    <row r="29" spans="1:18" ht="15" customHeight="1" thickBot="1">
      <c r="A29" s="16">
        <v>220</v>
      </c>
      <c r="B29" s="72"/>
      <c r="C29" s="19"/>
      <c r="D29" s="71" t="s">
        <v>60</v>
      </c>
      <c r="E29" s="19"/>
      <c r="F29" s="19"/>
      <c r="G29" s="70">
        <v>920143</v>
      </c>
      <c r="H29" s="17">
        <v>-100</v>
      </c>
      <c r="I29" s="69" t="s">
        <v>20</v>
      </c>
      <c r="J29" s="69"/>
      <c r="K29" s="19"/>
      <c r="L29" s="18" t="s">
        <v>92</v>
      </c>
      <c r="M29" s="66"/>
      <c r="N29" s="66"/>
      <c r="O29" s="67">
        <v>0</v>
      </c>
      <c r="P29" s="66"/>
      <c r="Q29" s="66"/>
      <c r="R29" s="68" t="str">
        <f>IF(OR($H29="",$L29=""),"",CONCATENATE("ODA MATERIEL ",TEXT(RECAP!$A$1,"mm/aa")))</f>
        <v>ODA MATERIEL 12/16</v>
      </c>
    </row>
    <row r="30" spans="1:18" ht="15" customHeight="1" thickBot="1">
      <c r="A30" s="16">
        <v>230</v>
      </c>
      <c r="B30" s="72"/>
      <c r="C30" s="19"/>
      <c r="D30" s="71" t="s">
        <v>60</v>
      </c>
      <c r="E30" s="19"/>
      <c r="F30" s="19"/>
      <c r="G30" s="70">
        <v>920143</v>
      </c>
      <c r="H30" s="17">
        <v>4100</v>
      </c>
      <c r="I30" s="69" t="s">
        <v>20</v>
      </c>
      <c r="J30" s="69"/>
      <c r="K30" s="19"/>
      <c r="L30" s="18" t="s">
        <v>93</v>
      </c>
      <c r="M30" s="66"/>
      <c r="N30" s="66"/>
      <c r="O30" s="67">
        <v>0</v>
      </c>
      <c r="P30" s="66"/>
      <c r="Q30" s="66"/>
      <c r="R30" s="68" t="str">
        <f>IF(OR($H30="",$L30=""),"",CONCATENATE("ODA MATERIEL ",TEXT(RECAP!$A$1,"mm/aa")))</f>
        <v>ODA MATERIEL 12/16</v>
      </c>
    </row>
    <row r="31" spans="1:18" ht="15" customHeight="1" thickBot="1">
      <c r="A31" s="16">
        <v>240</v>
      </c>
      <c r="B31" s="72"/>
      <c r="C31" s="19"/>
      <c r="D31" s="71" t="s">
        <v>60</v>
      </c>
      <c r="E31" s="19"/>
      <c r="F31" s="19"/>
      <c r="G31" s="70">
        <v>920143</v>
      </c>
      <c r="H31" s="17">
        <v>9300</v>
      </c>
      <c r="I31" s="69" t="s">
        <v>20</v>
      </c>
      <c r="J31" s="69"/>
      <c r="K31" s="19"/>
      <c r="L31" s="18" t="s">
        <v>94</v>
      </c>
      <c r="M31" s="66"/>
      <c r="N31" s="66"/>
      <c r="O31" s="67">
        <v>0</v>
      </c>
      <c r="P31" s="66"/>
      <c r="Q31" s="66"/>
      <c r="R31" s="68" t="str">
        <f>IF(OR($H31="",$L31=""),"",CONCATENATE("ODA MATERIEL ",TEXT(RECAP!$A$1,"mm/aa")))</f>
        <v>ODA MATERIEL 12/16</v>
      </c>
    </row>
    <row r="32" spans="1:18" ht="15" customHeight="1" thickBot="1">
      <c r="A32" s="16">
        <v>250</v>
      </c>
      <c r="B32" s="72"/>
      <c r="C32" s="19"/>
      <c r="D32" s="71" t="s">
        <v>60</v>
      </c>
      <c r="E32" s="19"/>
      <c r="F32" s="19"/>
      <c r="G32" s="70">
        <v>920143</v>
      </c>
      <c r="H32" s="17">
        <v>-1100</v>
      </c>
      <c r="I32" s="69" t="s">
        <v>20</v>
      </c>
      <c r="J32" s="69"/>
      <c r="K32" s="19"/>
      <c r="L32" s="18" t="s">
        <v>95</v>
      </c>
      <c r="M32" s="66"/>
      <c r="N32" s="66"/>
      <c r="O32" s="67">
        <v>0</v>
      </c>
      <c r="P32" s="66"/>
      <c r="Q32" s="66"/>
      <c r="R32" s="68" t="str">
        <f>IF(OR($H32="",$L32=""),"",CONCATENATE("ODA MATERIEL ",TEXT(RECAP!$A$1,"mm/aa")))</f>
        <v>ODA MATERIEL 12/16</v>
      </c>
    </row>
    <row r="33" spans="1:18" ht="15" customHeight="1" thickBot="1">
      <c r="A33" s="16">
        <v>260</v>
      </c>
      <c r="B33" s="72"/>
      <c r="C33" s="19"/>
      <c r="D33" s="71" t="s">
        <v>60</v>
      </c>
      <c r="E33" s="19"/>
      <c r="F33" s="19"/>
      <c r="G33" s="70">
        <v>920143</v>
      </c>
      <c r="H33" s="17">
        <v>-1700</v>
      </c>
      <c r="I33" s="69" t="s">
        <v>20</v>
      </c>
      <c r="J33" s="69"/>
      <c r="K33" s="19"/>
      <c r="L33" s="18" t="s">
        <v>96</v>
      </c>
      <c r="M33" s="66"/>
      <c r="N33" s="66"/>
      <c r="O33" s="67">
        <v>0</v>
      </c>
      <c r="P33" s="66"/>
      <c r="Q33" s="66"/>
      <c r="R33" s="68" t="str">
        <f>IF(OR($H33="",$L33=""),"",CONCATENATE("ODA MATERIEL ",TEXT(RECAP!$A$1,"mm/aa")))</f>
        <v>ODA MATERIEL 12/16</v>
      </c>
    </row>
    <row r="34" spans="1:18" ht="15" customHeight="1" thickBot="1">
      <c r="A34" s="16">
        <v>270</v>
      </c>
      <c r="B34" s="72"/>
      <c r="C34" s="19"/>
      <c r="D34" s="71" t="s">
        <v>60</v>
      </c>
      <c r="E34" s="19"/>
      <c r="F34" s="19"/>
      <c r="G34" s="70">
        <v>920143</v>
      </c>
      <c r="H34" s="17">
        <v>-1100</v>
      </c>
      <c r="I34" s="69" t="s">
        <v>20</v>
      </c>
      <c r="J34" s="69"/>
      <c r="K34" s="19"/>
      <c r="L34" s="18" t="s">
        <v>97</v>
      </c>
      <c r="M34" s="66"/>
      <c r="N34" s="66"/>
      <c r="O34" s="67">
        <v>0</v>
      </c>
      <c r="P34" s="66"/>
      <c r="Q34" s="66"/>
      <c r="R34" s="68" t="str">
        <f>IF(OR($H34="",$L34=""),"",CONCATENATE("ODA MATERIEL ",TEXT(RECAP!$A$1,"mm/aa")))</f>
        <v>ODA MATERIEL 12/16</v>
      </c>
    </row>
    <row r="35" spans="1:18" ht="15" customHeight="1" thickBot="1">
      <c r="A35" s="16">
        <v>280</v>
      </c>
      <c r="B35" s="72"/>
      <c r="C35" s="19"/>
      <c r="D35" s="71" t="s">
        <v>60</v>
      </c>
      <c r="E35" s="19"/>
      <c r="F35" s="19"/>
      <c r="G35" s="70">
        <v>920143</v>
      </c>
      <c r="H35" s="17">
        <v>723975</v>
      </c>
      <c r="I35" s="69" t="s">
        <v>20</v>
      </c>
      <c r="J35" s="69"/>
      <c r="K35" s="19"/>
      <c r="L35" s="18" t="s">
        <v>98</v>
      </c>
      <c r="M35" s="66"/>
      <c r="N35" s="66"/>
      <c r="O35" s="67">
        <v>0</v>
      </c>
      <c r="P35" s="66"/>
      <c r="Q35" s="66"/>
      <c r="R35" s="68" t="str">
        <f>IF(OR($H35="",$L35=""),"",CONCATENATE("ODA MATERIEL ",TEXT(RECAP!$A$1,"mm/aa")))</f>
        <v>ODA MATERIEL 12/16</v>
      </c>
    </row>
    <row r="36" spans="1:18" ht="15" customHeight="1" thickBot="1">
      <c r="A36" s="16">
        <v>290</v>
      </c>
      <c r="B36" s="72"/>
      <c r="C36" s="19"/>
      <c r="D36" s="71" t="s">
        <v>60</v>
      </c>
      <c r="E36" s="19"/>
      <c r="F36" s="19"/>
      <c r="G36" s="70">
        <v>920143</v>
      </c>
      <c r="H36" s="17">
        <v>6262</v>
      </c>
      <c r="I36" s="69" t="s">
        <v>20</v>
      </c>
      <c r="J36" s="69"/>
      <c r="K36" s="19"/>
      <c r="L36" s="18" t="s">
        <v>99</v>
      </c>
      <c r="M36" s="66"/>
      <c r="N36" s="66"/>
      <c r="O36" s="67">
        <v>0</v>
      </c>
      <c r="P36" s="66"/>
      <c r="Q36" s="66"/>
      <c r="R36" s="68" t="str">
        <f>IF(OR($H36="",$L36=""),"",CONCATENATE("ODA MATERIEL ",TEXT(RECAP!$A$1,"mm/aa")))</f>
        <v>ODA MATERIEL 12/16</v>
      </c>
    </row>
    <row r="37" spans="1:18" ht="15" customHeight="1" thickBot="1"/>
    <row r="38" spans="1:18" ht="15" customHeight="1" thickTop="1" thickBot="1">
      <c r="J38" s="81">
        <f>SUM(MATOS!J8:J50)</f>
        <v>773395.36199999996</v>
      </c>
    </row>
    <row r="39" spans="1:18" ht="15" customHeight="1" thickTop="1">
      <c r="J39" s="81">
        <f>SUM(H8:H36)</f>
        <v>773395.36199999996</v>
      </c>
    </row>
    <row r="40" spans="1:18" ht="15" customHeight="1" thickBot="1">
      <c r="J40" s="82">
        <f>RECAP!B36</f>
        <v>773395.36199999996</v>
      </c>
    </row>
    <row r="41" spans="1:18" ht="15" customHeight="1" thickTop="1"/>
  </sheetData>
  <mergeCells count="1">
    <mergeCell ref="G1:L1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MATOS</vt:lpstr>
      <vt:lpstr>RECAP</vt:lpstr>
      <vt:lpstr>ODA MATOS</vt:lpstr>
      <vt:lpstr>MATOS!Criteres</vt:lpstr>
      <vt:lpstr>RECAP!RécapMatos</vt:lpstr>
      <vt:lpstr>'ODA MATOS'!Tablo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BoixosNois</dc:creator>
  <cp:lastModifiedBy>LaCeline</cp:lastModifiedBy>
  <dcterms:created xsi:type="dcterms:W3CDTF">2016-03-12T09:16:42Z</dcterms:created>
  <dcterms:modified xsi:type="dcterms:W3CDTF">2017-05-29T16:56:59Z</dcterms:modified>
</cp:coreProperties>
</file>