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lan\Downloads\"/>
    </mc:Choice>
  </mc:AlternateContent>
  <xr:revisionPtr revIDLastSave="0" documentId="13_ncr:1_{869276AD-C5C5-4946-A051-1BE40F28B5CC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MARINS" sheetId="13" r:id="rId1"/>
    <sheet name="A TERRE" sheetId="3" r:id="rId2"/>
    <sheet name="Listes" sheetId="2" state="hidden" r:id="rId3"/>
  </sheets>
  <definedNames>
    <definedName name="CodesFonction">Listes!$B$2:$B$49</definedName>
    <definedName name="Cotis1">#REF!</definedName>
    <definedName name="Fonction">Listes!$C$2:$C$49</definedName>
    <definedName name="Genre">Listes!$K$2:$K$21</definedName>
    <definedName name="Liste1">#REF!</definedName>
    <definedName name="Liste2">#REF!</definedName>
    <definedName name="Liste3">#REF!</definedName>
    <definedName name="Position">Listes!$N$2:$N$7</definedName>
    <definedName name="typecotis">#REF!</definedName>
  </definedNames>
  <calcPr calcId="191029"/>
</workbook>
</file>

<file path=xl/calcChain.xml><?xml version="1.0" encoding="utf-8"?>
<calcChain xmlns="http://schemas.openxmlformats.org/spreadsheetml/2006/main">
  <c r="F14" i="13" l="1"/>
  <c r="P63" i="13" l="1"/>
  <c r="F15" i="13" l="1"/>
  <c r="I61" i="13"/>
  <c r="I53" i="13"/>
  <c r="I45" i="13"/>
  <c r="I37" i="13"/>
  <c r="I29" i="13"/>
  <c r="I21" i="13"/>
  <c r="V22" i="13"/>
  <c r="V23" i="13"/>
  <c r="V24" i="13"/>
  <c r="X24" i="13"/>
  <c r="V25" i="13"/>
  <c r="X25" i="13"/>
  <c r="V26" i="13"/>
  <c r="X26" i="13"/>
  <c r="V27" i="13"/>
  <c r="X27" i="13"/>
  <c r="V28" i="13"/>
  <c r="X28" i="13"/>
  <c r="V30" i="13"/>
  <c r="V31" i="13"/>
  <c r="V32" i="13"/>
  <c r="X32" i="13"/>
  <c r="V33" i="13"/>
  <c r="X33" i="13"/>
  <c r="V34" i="13"/>
  <c r="X34" i="13"/>
  <c r="V35" i="13"/>
  <c r="X35" i="13"/>
  <c r="V36" i="13"/>
  <c r="X36" i="13"/>
  <c r="V38" i="13"/>
  <c r="V39" i="13"/>
  <c r="X39" i="13"/>
  <c r="V40" i="13"/>
  <c r="X40" i="13"/>
  <c r="V41" i="13"/>
  <c r="X41" i="13"/>
  <c r="V42" i="13"/>
  <c r="X42" i="13"/>
  <c r="V43" i="13"/>
  <c r="X43" i="13"/>
  <c r="V44" i="13"/>
  <c r="X44" i="13"/>
  <c r="V46" i="13"/>
  <c r="X46" i="13"/>
  <c r="V47" i="13"/>
  <c r="V48" i="13"/>
  <c r="X48" i="13"/>
  <c r="V49" i="13"/>
  <c r="X49" i="13"/>
  <c r="V50" i="13"/>
  <c r="X50" i="13"/>
  <c r="V51" i="13"/>
  <c r="X51" i="13"/>
  <c r="V52" i="13"/>
  <c r="X52" i="13"/>
  <c r="V54" i="13"/>
  <c r="V61" i="13" s="1"/>
  <c r="X54" i="13"/>
  <c r="V55" i="13"/>
  <c r="X55" i="13"/>
  <c r="V56" i="13"/>
  <c r="X56" i="13"/>
  <c r="V57" i="13"/>
  <c r="X57" i="13"/>
  <c r="V58" i="13"/>
  <c r="X58" i="13"/>
  <c r="V59" i="13"/>
  <c r="X59" i="13"/>
  <c r="V60" i="13"/>
  <c r="X60" i="13"/>
  <c r="V15" i="13"/>
  <c r="V16" i="13"/>
  <c r="V17" i="13"/>
  <c r="V18" i="13"/>
  <c r="V19" i="13"/>
  <c r="V20" i="13"/>
  <c r="V14" i="13"/>
  <c r="H60" i="13"/>
  <c r="H52" i="13"/>
  <c r="H44" i="13"/>
  <c r="H20" i="13"/>
  <c r="H28" i="13"/>
  <c r="H36" i="13"/>
  <c r="X16" i="13"/>
  <c r="X17" i="13"/>
  <c r="X18" i="13"/>
  <c r="X19" i="13"/>
  <c r="X20" i="13"/>
  <c r="Y20" i="13"/>
  <c r="V53" i="13" l="1"/>
  <c r="V45" i="13"/>
  <c r="V37" i="13"/>
  <c r="V29" i="13"/>
  <c r="I63" i="13"/>
  <c r="V21" i="13"/>
  <c r="E63" i="13"/>
  <c r="D11" i="13"/>
  <c r="G6" i="13" l="1"/>
  <c r="G7" i="13"/>
  <c r="G8" i="13"/>
  <c r="G9" i="13"/>
  <c r="G10" i="13"/>
  <c r="G5" i="13"/>
  <c r="E11" i="13"/>
  <c r="I11" i="13"/>
  <c r="P11" i="13"/>
  <c r="N11" i="13"/>
  <c r="M11" i="13"/>
  <c r="F39" i="13"/>
  <c r="Y28" i="13" l="1"/>
  <c r="Y60" i="13"/>
  <c r="Y52" i="13"/>
  <c r="Y44" i="13"/>
  <c r="Y36" i="13"/>
  <c r="F56" i="13" l="1"/>
  <c r="F57" i="13"/>
  <c r="F58" i="13"/>
  <c r="F59" i="13"/>
  <c r="F60" i="13"/>
  <c r="F55" i="13"/>
  <c r="F54" i="13"/>
  <c r="F47" i="13"/>
  <c r="F52" i="13"/>
  <c r="F48" i="13"/>
  <c r="F49" i="13"/>
  <c r="F50" i="13"/>
  <c r="F51" i="13"/>
  <c r="F40" i="13"/>
  <c r="F41" i="13"/>
  <c r="F42" i="13"/>
  <c r="F43" i="13"/>
  <c r="F44" i="13"/>
  <c r="F38" i="13"/>
  <c r="F31" i="13"/>
  <c r="F32" i="13"/>
  <c r="F33" i="13"/>
  <c r="F34" i="13"/>
  <c r="F35" i="13"/>
  <c r="F36" i="13"/>
  <c r="F30" i="13"/>
  <c r="F24" i="13"/>
  <c r="F25" i="13"/>
  <c r="F26" i="13"/>
  <c r="F27" i="13"/>
  <c r="F28" i="13"/>
  <c r="F22" i="13"/>
  <c r="F23" i="13"/>
  <c r="H22" i="13"/>
  <c r="F16" i="13"/>
  <c r="F17" i="13"/>
  <c r="F18" i="13"/>
  <c r="F19" i="13"/>
  <c r="F20" i="13"/>
  <c r="H14" i="13"/>
  <c r="Q5" i="13"/>
  <c r="Q6" i="13"/>
  <c r="Q7" i="13"/>
  <c r="Q8" i="13"/>
  <c r="Q9" i="13"/>
  <c r="Q10" i="13"/>
  <c r="Q4" i="13"/>
  <c r="H5" i="13"/>
  <c r="H6" i="13"/>
  <c r="O63" i="13"/>
  <c r="Q63" i="13"/>
  <c r="R63" i="13"/>
  <c r="S63" i="13"/>
  <c r="H10" i="13"/>
  <c r="H9" i="13"/>
  <c r="H4" i="13"/>
  <c r="N63" i="13"/>
  <c r="H15" i="13"/>
  <c r="X15" i="13" s="1"/>
  <c r="X22" i="13" l="1"/>
  <c r="X14" i="13"/>
  <c r="Q11" i="13"/>
  <c r="F29" i="13"/>
  <c r="F21" i="13"/>
  <c r="F37" i="13"/>
  <c r="F61" i="13"/>
  <c r="F53" i="13"/>
  <c r="F45" i="13"/>
  <c r="H7" i="13"/>
  <c r="H8" i="13"/>
  <c r="H59" i="13"/>
  <c r="H58" i="13"/>
  <c r="H57" i="13"/>
  <c r="H56" i="13"/>
  <c r="H55" i="13"/>
  <c r="H54" i="13"/>
  <c r="H61" i="13" l="1"/>
  <c r="W61" i="13" s="1"/>
  <c r="X61" i="13" s="1"/>
  <c r="F63" i="13"/>
  <c r="H11" i="13"/>
  <c r="H31" i="13" l="1"/>
  <c r="X31" i="13" s="1"/>
  <c r="H32" i="13"/>
  <c r="H33" i="13"/>
  <c r="H34" i="13"/>
  <c r="H35" i="13"/>
  <c r="H47" i="13"/>
  <c r="X47" i="13" s="1"/>
  <c r="H48" i="13"/>
  <c r="H49" i="13"/>
  <c r="H50" i="13"/>
  <c r="H51" i="13"/>
  <c r="H46" i="13"/>
  <c r="H39" i="13"/>
  <c r="H40" i="13"/>
  <c r="H41" i="13"/>
  <c r="H42" i="13"/>
  <c r="H43" i="13"/>
  <c r="H38" i="13"/>
  <c r="H30" i="13"/>
  <c r="H24" i="13"/>
  <c r="H25" i="13"/>
  <c r="H26" i="13"/>
  <c r="H27" i="13"/>
  <c r="H23" i="13"/>
  <c r="H16" i="13"/>
  <c r="H17" i="13"/>
  <c r="H18" i="13"/>
  <c r="H19" i="13"/>
  <c r="H21" i="13" l="1"/>
  <c r="W21" i="13" s="1"/>
  <c r="X21" i="13" s="1"/>
  <c r="X23" i="13"/>
  <c r="H29" i="13"/>
  <c r="H53" i="13"/>
  <c r="X38" i="13"/>
  <c r="H45" i="13"/>
  <c r="W45" i="13" s="1"/>
  <c r="X30" i="13"/>
  <c r="H37" i="13"/>
  <c r="W37" i="13" s="1"/>
  <c r="W53" i="13"/>
  <c r="X53" i="13" s="1"/>
  <c r="X37" i="13" l="1"/>
  <c r="X45" i="13"/>
  <c r="W29" i="13"/>
  <c r="X29" i="13" s="1"/>
  <c r="O11" i="13" s="1"/>
  <c r="H63" i="13"/>
  <c r="R5" i="13" l="1"/>
  <c r="J5" i="13" s="1"/>
  <c r="AE5" i="13" s="1"/>
  <c r="AF5" i="13" s="1"/>
  <c r="AG5" i="13" s="1"/>
  <c r="R4" i="13"/>
  <c r="J4" i="13" s="1"/>
  <c r="X63" i="13"/>
  <c r="R6" i="13"/>
  <c r="J6" i="13" s="1"/>
  <c r="AE6" i="13" s="1"/>
  <c r="AF6" i="13" s="1"/>
  <c r="AG6" i="13" s="1"/>
  <c r="R8" i="13"/>
  <c r="J8" i="13" s="1"/>
  <c r="AE8" i="13" s="1"/>
  <c r="AF8" i="13" s="1"/>
  <c r="AG8" i="13" s="1"/>
  <c r="R10" i="13"/>
  <c r="J10" i="13" s="1"/>
  <c r="R9" i="13"/>
  <c r="J9" i="13" s="1"/>
  <c r="AE9" i="13" s="1"/>
  <c r="AF9" i="13" s="1"/>
  <c r="AG9" i="13" s="1"/>
  <c r="R7" i="13"/>
  <c r="J7" i="13" s="1"/>
  <c r="AE7" i="13" s="1"/>
  <c r="AF7" i="13" s="1"/>
  <c r="AG7" i="13" s="1"/>
  <c r="Y27" i="13" l="1"/>
  <c r="Y19" i="13"/>
  <c r="Y23" i="13"/>
  <c r="Y15" i="13"/>
  <c r="Y26" i="13"/>
  <c r="Y18" i="13"/>
  <c r="Y25" i="13"/>
  <c r="Y17" i="13"/>
  <c r="Y24" i="13"/>
  <c r="Y16" i="13"/>
  <c r="R11" i="13"/>
  <c r="Y41" i="13"/>
  <c r="Y42" i="13"/>
  <c r="Y49" i="13"/>
  <c r="Y34" i="13"/>
  <c r="Y50" i="13"/>
  <c r="Y33" i="13"/>
  <c r="Y57" i="13"/>
  <c r="Y40" i="13"/>
  <c r="Y58" i="13"/>
  <c r="Y31" i="13"/>
  <c r="Y47" i="13"/>
  <c r="Y32" i="13"/>
  <c r="Y48" i="13"/>
  <c r="Y56" i="13"/>
  <c r="Y39" i="13"/>
  <c r="Y35" i="13"/>
  <c r="Y55" i="13"/>
  <c r="Y59" i="13"/>
  <c r="Y43" i="13"/>
  <c r="Y51" i="13"/>
  <c r="AE4" i="13"/>
  <c r="AF4" i="13" s="1"/>
  <c r="AG4" i="13" s="1"/>
  <c r="Y14" i="13" s="1"/>
  <c r="J11" i="13"/>
  <c r="Y21" i="13" l="1"/>
  <c r="Y54" i="13"/>
  <c r="Y61" i="13" s="1"/>
  <c r="Y30" i="13"/>
  <c r="Y37" i="13" s="1"/>
  <c r="Y46" i="13"/>
  <c r="Y53" i="13" s="1"/>
  <c r="Y22" i="13"/>
  <c r="Y29" i="13" s="1"/>
  <c r="Y38" i="13"/>
  <c r="Y45" i="13" s="1"/>
  <c r="K2" i="2" l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Mélanie LECONTE</author>
  </authors>
  <commentList>
    <comment ref="F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Utiliser la liste déroulante</t>
        </r>
      </text>
    </comment>
    <comment ref="H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Automatique</t>
        </r>
      </text>
    </comment>
    <comment ref="O3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Automatique
Mettre à zéro si option non choisie
</t>
        </r>
      </text>
    </comment>
    <comment ref="F1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calcul automatique</t>
        </r>
      </text>
    </comment>
    <comment ref="H1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Automatique</t>
        </r>
      </text>
    </comment>
  </commentList>
</comments>
</file>

<file path=xl/sharedStrings.xml><?xml version="1.0" encoding="utf-8"?>
<sst xmlns="http://schemas.openxmlformats.org/spreadsheetml/2006/main" count="250" uniqueCount="181">
  <si>
    <t>Exportation</t>
  </si>
  <si>
    <t>00018</t>
  </si>
  <si>
    <t>CP Acquis</t>
  </si>
  <si>
    <t>AA01A</t>
  </si>
  <si>
    <t>AA01C</t>
  </si>
  <si>
    <t>AA01D</t>
  </si>
  <si>
    <t>AA02A</t>
  </si>
  <si>
    <t>CA01A</t>
  </si>
  <si>
    <t>CB01A</t>
  </si>
  <si>
    <t>CB01B</t>
  </si>
  <si>
    <t>CB01F</t>
  </si>
  <si>
    <t>CG00A</t>
  </si>
  <si>
    <t>EB01A</t>
  </si>
  <si>
    <t>EB01C</t>
  </si>
  <si>
    <t>FA01A</t>
  </si>
  <si>
    <t>FA01I</t>
  </si>
  <si>
    <t>FC01A</t>
  </si>
  <si>
    <t>GG00Z</t>
  </si>
  <si>
    <t>KC01C</t>
  </si>
  <si>
    <t>MA01A</t>
  </si>
  <si>
    <t>MA10A</t>
  </si>
  <si>
    <t>MA26E</t>
  </si>
  <si>
    <t>MA30A</t>
  </si>
  <si>
    <t>MB06B</t>
  </si>
  <si>
    <t>MB08E</t>
  </si>
  <si>
    <t>MB10A</t>
  </si>
  <si>
    <t>MD33E</t>
  </si>
  <si>
    <t>ND41A</t>
  </si>
  <si>
    <t>PA01B</t>
  </si>
  <si>
    <t>PA10A</t>
  </si>
  <si>
    <t>PA30A</t>
  </si>
  <si>
    <t>QA01A</t>
  </si>
  <si>
    <t>QA01F</t>
  </si>
  <si>
    <t>QA10A</t>
  </si>
  <si>
    <t>QA14D</t>
  </si>
  <si>
    <t>QA22A</t>
  </si>
  <si>
    <t>QA32A</t>
  </si>
  <si>
    <t>QB01A</t>
  </si>
  <si>
    <t>QD00C</t>
  </si>
  <si>
    <t>QD00E</t>
  </si>
  <si>
    <t>QD39A</t>
  </si>
  <si>
    <t>QD49A</t>
  </si>
  <si>
    <t>QG00D</t>
  </si>
  <si>
    <t>RA01C</t>
  </si>
  <si>
    <t>RB01C</t>
  </si>
  <si>
    <t>RD00E</t>
  </si>
  <si>
    <t>RG00B</t>
  </si>
  <si>
    <t>TA00A</t>
  </si>
  <si>
    <t>TB00A</t>
  </si>
  <si>
    <t>TD00A</t>
  </si>
  <si>
    <t>TG00A</t>
  </si>
  <si>
    <t>CAPITAINE</t>
  </si>
  <si>
    <t>PATRON</t>
  </si>
  <si>
    <t>MATELOT PATRON</t>
  </si>
  <si>
    <t>PATRON MECANICIEN</t>
  </si>
  <si>
    <t>SECOND CAPITAINE</t>
  </si>
  <si>
    <t>CHEF MECANICIEN</t>
  </si>
  <si>
    <t>MECANICIEN</t>
  </si>
  <si>
    <t>DIRECTEUR PRODUCTION BORD</t>
  </si>
  <si>
    <t>SECOND POLYVALENT</t>
  </si>
  <si>
    <t>SECOND MECANICIEN</t>
  </si>
  <si>
    <t>SECOND MACHINE</t>
  </si>
  <si>
    <t>LIEUTENANT</t>
  </si>
  <si>
    <t>CHEF DE QUART</t>
  </si>
  <si>
    <t>OFFICIER RADIO</t>
  </si>
  <si>
    <t>STAGIAIRE EMBARQUE (NON TAXE)</t>
  </si>
  <si>
    <t>RADIO ELECTRICIEN</t>
  </si>
  <si>
    <t>MAITRE EQUIPAGE</t>
  </si>
  <si>
    <t>CHEF RAMENDEUR</t>
  </si>
  <si>
    <t>SPECIALISTE MACHINE TRAITEMENT POISSON</t>
  </si>
  <si>
    <t>CHEF FABRICATION</t>
  </si>
  <si>
    <t>OUVRIER MECANICIEN</t>
  </si>
  <si>
    <t>OUVRIER ELECTRICIEN</t>
  </si>
  <si>
    <t>OUVRIER ELECTRICIEN FRIGORISTE</t>
  </si>
  <si>
    <t>CUISINIER</t>
  </si>
  <si>
    <t>BOULANGER</t>
  </si>
  <si>
    <t>MARIN PECHEUR QUALIFIE</t>
  </si>
  <si>
    <t>RAMENDEUR</t>
  </si>
  <si>
    <t>SOUS CHEF DE FABRICATION</t>
  </si>
  <si>
    <t>MATELOT</t>
  </si>
  <si>
    <t>MATELOT LEGER PONT</t>
  </si>
  <si>
    <t>AIDE RAMENDEUR</t>
  </si>
  <si>
    <t>CALIER</t>
  </si>
  <si>
    <t>SCAPHANDRIER</t>
  </si>
  <si>
    <t>TREUILLISTE</t>
  </si>
  <si>
    <t>MATELOT LEGER MACHINE</t>
  </si>
  <si>
    <t>AGENT SERVICE GENERAL (PP.PC)</t>
  </si>
  <si>
    <t>MATELOT LEGER SERVICE GENERAL</t>
  </si>
  <si>
    <t>AIDE CUISINIER (OU DE CUISINE) (04)</t>
  </si>
  <si>
    <t>GARCON</t>
  </si>
  <si>
    <t>MATELOT LEGER POLYVALENT</t>
  </si>
  <si>
    <t>MATELOT - 18 ANS PONT</t>
  </si>
  <si>
    <t>MATELOT - 18 ANS MACHINE</t>
  </si>
  <si>
    <t>MATELOT - 18 ANS SERVICE GENERAL</t>
  </si>
  <si>
    <t>MATELOT - 18 ANS POLYVALENT</t>
  </si>
  <si>
    <t>APPRENTI PONT</t>
  </si>
  <si>
    <t>APPRENTI MACHINE</t>
  </si>
  <si>
    <t>APPRENTI SERVICE GENERAL</t>
  </si>
  <si>
    <t>APPRENTI POLYVALENT</t>
  </si>
  <si>
    <t>Code</t>
  </si>
  <si>
    <t>Fonction</t>
  </si>
  <si>
    <t>categories</t>
  </si>
  <si>
    <t>Genre de navigation</t>
  </si>
  <si>
    <t>Cabotage International</t>
  </si>
  <si>
    <t>Cabotage national</t>
  </si>
  <si>
    <t>Conchyliculture petite pêche</t>
  </si>
  <si>
    <t>Grande  Pêche</t>
  </si>
  <si>
    <t>Lamanage navigation côtière</t>
  </si>
  <si>
    <t>Long cours</t>
  </si>
  <si>
    <t>Navigation Côtière</t>
  </si>
  <si>
    <t>Pêche au large</t>
  </si>
  <si>
    <t>Petite pêche</t>
  </si>
  <si>
    <t>Pilotage</t>
  </si>
  <si>
    <t>Remorquage cabotage international</t>
  </si>
  <si>
    <t>Remorquage cabotage national</t>
  </si>
  <si>
    <t>Yatching navigation cotière</t>
  </si>
  <si>
    <t>Yatching long cours</t>
  </si>
  <si>
    <t>Yatching cabotage national</t>
  </si>
  <si>
    <t>Yatching cabotage international</t>
  </si>
  <si>
    <t>Remorquage navigation côtière</t>
  </si>
  <si>
    <t>Remorquage navigation long cours</t>
  </si>
  <si>
    <t>Pêche côtière</t>
  </si>
  <si>
    <t>Culture marine</t>
  </si>
  <si>
    <t>Catégorie 7</t>
  </si>
  <si>
    <t>Catégorie du marin</t>
  </si>
  <si>
    <t>12 Petite pêche</t>
  </si>
  <si>
    <t>00 Embarquement sur navire français</t>
  </si>
  <si>
    <t>11 Embarquement sur navire étranger</t>
  </si>
  <si>
    <t>20 Service à terre en gestion d'entreprise</t>
  </si>
  <si>
    <t>22 Pré ou port armement</t>
  </si>
  <si>
    <t>76 Position à terre validée d'office</t>
  </si>
  <si>
    <t>78 Position à terre validée sur décision (incluant pêche à pied)</t>
  </si>
  <si>
    <t>Acompte</t>
  </si>
  <si>
    <t>Absences (motifs et dates)</t>
  </si>
  <si>
    <t>Prime Brut</t>
  </si>
  <si>
    <t>Déduction Tenue</t>
  </si>
  <si>
    <t>Valeur (Position 15)</t>
  </si>
  <si>
    <t>Commentaires / Informations supplémentaires</t>
  </si>
  <si>
    <t>Matricule</t>
  </si>
  <si>
    <t>NOM</t>
  </si>
  <si>
    <t>Prénom</t>
  </si>
  <si>
    <t>Prime Exceptionnelle Brut</t>
  </si>
  <si>
    <t>Dates CP</t>
  </si>
  <si>
    <t>Dates Maladie</t>
  </si>
  <si>
    <t>Dates Accident du travail</t>
  </si>
  <si>
    <t>Autres à préciser</t>
  </si>
  <si>
    <t>Heures supplémentaires</t>
  </si>
  <si>
    <t>00013</t>
  </si>
  <si>
    <t>CP Payés non pris (Position 15)</t>
  </si>
  <si>
    <t>Ligne de service 1:</t>
  </si>
  <si>
    <t>Ligne de service 2:</t>
  </si>
  <si>
    <t>Ligne de service 3:</t>
  </si>
  <si>
    <t>Ligne de service 4:</t>
  </si>
  <si>
    <t>Ligne de service 5:</t>
  </si>
  <si>
    <t>Ligne de service 6:</t>
  </si>
  <si>
    <t>Nb jours embarqués (hors CP)</t>
  </si>
  <si>
    <t>INFORMATIONS MARINS PAR LIGNE DE SERVICE:</t>
  </si>
  <si>
    <t>LS1:</t>
  </si>
  <si>
    <t>LS2:</t>
  </si>
  <si>
    <t>LS3:</t>
  </si>
  <si>
    <t>LS4:</t>
  </si>
  <si>
    <t>LS5:</t>
  </si>
  <si>
    <t>LS6:</t>
  </si>
  <si>
    <t>Dates CP Posés</t>
  </si>
  <si>
    <t>Totaux:</t>
  </si>
  <si>
    <t>Nb jours CP posés</t>
  </si>
  <si>
    <t>Montant jour/cat</t>
  </si>
  <si>
    <t>TOTAUX:</t>
  </si>
  <si>
    <t>13 Petite pêche</t>
  </si>
  <si>
    <t>Ligne de service 7:</t>
  </si>
  <si>
    <t>LS7:</t>
  </si>
  <si>
    <t>Salaire Brut Théorique</t>
  </si>
  <si>
    <t>Oui</t>
  </si>
  <si>
    <t>CP acquis dans frais commun:</t>
  </si>
  <si>
    <t>Bateau:</t>
  </si>
  <si>
    <t>Cat 7=</t>
  </si>
  <si>
    <t>Entrée le:</t>
  </si>
  <si>
    <t>Sortie le:</t>
  </si>
  <si>
    <t>VIDE</t>
  </si>
  <si>
    <t>Intempérie</t>
  </si>
  <si>
    <t>Propriétaire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</si>
</sst>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0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  <charset val="1"/>
    </font>
    <font>
      <sz val="10"/>
      <color rgb="FF2E2E2E"/>
      <name val="Arial"/>
      <family val="2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Nexa Bold"/>
    </font>
    <font>
      <sz val="11"/>
      <color theme="1"/>
      <name val="Nexa Light"/>
    </font>
    <font>
      <b/>
      <sz val="11"/>
      <color theme="1"/>
      <name val="Nexa Light"/>
    </font>
    <font>
      <b/>
      <sz val="11"/>
      <color theme="1"/>
      <name val="Nexa Black"/>
    </font>
    <font>
      <sz val="11"/>
      <name val="Calibri"/>
      <family val="2"/>
      <scheme val="minor"/>
    </font>
    <font>
      <b/>
      <sz val="10"/>
      <color theme="0"/>
      <name val="Nexa Bold"/>
    </font>
    <font>
      <b/>
      <sz val="11"/>
      <color rgb="FFFF9933"/>
      <name val="Nexa Heavy"/>
    </font>
    <font>
      <sz val="11"/>
      <color theme="8" tint="-0.249977111117893"/>
      <name val="Nexa Black"/>
    </font>
    <font>
      <b/>
      <sz val="11"/>
      <color theme="8" tint="-0.249977111117893"/>
      <name val="Nexa Black"/>
    </font>
    <font>
      <b/>
      <sz val="11"/>
      <color rgb="FFC00000"/>
      <name val="Nexa Black"/>
    </font>
    <font>
      <b/>
      <sz val="11"/>
      <color rgb="FFC00000"/>
      <name val="Nexa Light"/>
    </font>
    <font>
      <b/>
      <sz val="12"/>
      <name val="Calibri"/>
      <family val="2"/>
      <scheme val="minor"/>
    </font>
    <font>
      <b/>
      <sz val="12"/>
      <color theme="0"/>
      <name val="Nexa Light"/>
    </font>
    <font>
      <sz val="12"/>
      <color theme="0"/>
      <name val="Calibri"/>
      <family val="2"/>
      <scheme val="minor"/>
    </font>
    <font>
      <b/>
      <sz val="10"/>
      <color theme="1"/>
      <name val="Nexa Black"/>
    </font>
    <font>
      <sz val="7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5E3FF"/>
        <bgColor indexed="64"/>
      </patternFill>
    </fill>
    <fill>
      <patternFill patternType="solid">
        <fgColor rgb="FF333F4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theme="0"/>
        <bgColor rgb="FFFFFFCC"/>
      </patternFill>
    </fill>
  </fills>
  <borders count="65">
    <border>
      <left/>
      <right/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EEEEEE"/>
      </left>
      <right style="thin">
        <color rgb="FF000000"/>
      </right>
      <top style="thin">
        <color rgb="FFEEEEEE"/>
      </top>
      <bottom/>
      <diagonal/>
    </border>
    <border>
      <left style="thin">
        <color rgb="FFEEEEEE"/>
      </left>
      <right style="thin">
        <color rgb="FF000000"/>
      </right>
      <top style="thin">
        <color rgb="FF000000"/>
      </top>
      <bottom/>
      <diagonal/>
    </border>
    <border>
      <left style="thin">
        <color rgb="FFEEEEEE"/>
      </left>
      <right style="thin">
        <color rgb="FF000000"/>
      </right>
      <top style="thin">
        <color rgb="FF000000"/>
      </top>
      <bottom style="thin">
        <color rgb="FFEEEEEE"/>
      </bottom>
      <diagonal/>
    </border>
    <border>
      <left style="thin">
        <color rgb="FF000000"/>
      </left>
      <right style="thin">
        <color rgb="FFEEEEEE"/>
      </right>
      <top style="thin">
        <color rgb="FFEEEEEE"/>
      </top>
      <bottom/>
      <diagonal/>
    </border>
    <border>
      <left style="thin">
        <color rgb="FF000000"/>
      </left>
      <right style="thin">
        <color rgb="FFEEEEEE"/>
      </right>
      <top style="thin">
        <color rgb="FF000000"/>
      </top>
      <bottom/>
      <diagonal/>
    </border>
    <border>
      <left style="thin">
        <color rgb="FF000000"/>
      </left>
      <right style="thin">
        <color rgb="FFEEEEEE"/>
      </right>
      <top style="thin">
        <color rgb="FF000000"/>
      </top>
      <bottom style="thin">
        <color rgb="FFEEEEEE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rgb="FFEEEEEE"/>
      </bottom>
      <diagonal/>
    </border>
    <border>
      <left style="dashed">
        <color theme="1" tint="0.499984740745262"/>
      </left>
      <right style="dashed">
        <color theme="1" tint="0.499984740745262"/>
      </right>
      <top/>
      <bottom style="dashed">
        <color theme="1" tint="0.499984740745262"/>
      </bottom>
      <diagonal/>
    </border>
    <border>
      <left style="dashed">
        <color theme="1" tint="0.499984740745262"/>
      </left>
      <right style="dashed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  <border>
      <left/>
      <right/>
      <top style="thin">
        <color theme="0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ashed">
        <color auto="1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dashed">
        <color theme="1" tint="0.499984740745262"/>
      </left>
      <right style="dashed">
        <color theme="1" tint="0.499984740745262"/>
      </right>
      <top/>
      <bottom/>
      <diagonal/>
    </border>
    <border>
      <left style="hair">
        <color theme="5" tint="-0.24994659260841701"/>
      </left>
      <right style="hair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/>
      <top/>
      <bottom style="hair">
        <color theme="5" tint="-0.24994659260841701"/>
      </bottom>
      <diagonal/>
    </border>
    <border>
      <left style="hair">
        <color theme="5" tint="-0.24994659260841701"/>
      </left>
      <right/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dashed">
        <color theme="1" tint="0.499984740745262"/>
      </right>
      <top/>
      <bottom style="dashed">
        <color theme="1" tint="0.499984740745262"/>
      </bottom>
      <diagonal/>
    </border>
    <border>
      <left style="medium">
        <color theme="5" tint="-0.24994659260841701"/>
      </left>
      <right style="hair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theme="0"/>
      </left>
      <right/>
      <top/>
      <bottom style="dashed">
        <color indexed="64"/>
      </bottom>
      <diagonal/>
    </border>
    <border>
      <left/>
      <right/>
      <top/>
      <bottom style="thin">
        <color theme="0"/>
      </bottom>
      <diagonal/>
    </border>
    <border>
      <left style="dashed">
        <color theme="1" tint="0.499984740745262"/>
      </left>
      <right style="dashed">
        <color theme="1" tint="0.499984740745262"/>
      </right>
      <top style="dashed">
        <color theme="1" tint="0.499984740745262"/>
      </top>
      <bottom/>
      <diagonal/>
    </border>
    <border>
      <left style="hair">
        <color theme="5" tint="-0.24994659260841701"/>
      </left>
      <right style="hair">
        <color theme="5" tint="-0.24994659260841701"/>
      </right>
      <top style="hair">
        <color theme="5" tint="-0.24994659260841701"/>
      </top>
      <bottom/>
      <diagonal/>
    </border>
    <border>
      <left style="hair">
        <color theme="5" tint="-0.24994659260841701"/>
      </left>
      <right/>
      <top style="hair">
        <color theme="5" tint="-0.24994659260841701"/>
      </top>
      <bottom/>
      <diagonal/>
    </border>
    <border>
      <left style="medium">
        <color theme="5" tint="-0.24994659260841701"/>
      </left>
      <right style="dashed">
        <color theme="1" tint="0.499984740745262"/>
      </right>
      <top/>
      <bottom/>
      <diagonal/>
    </border>
    <border>
      <left style="thick">
        <color theme="5" tint="-0.24994659260841701"/>
      </left>
      <right/>
      <top style="thick">
        <color theme="5" tint="-0.24994659260841701"/>
      </top>
      <bottom style="thick">
        <color theme="5" tint="-0.24994659260841701"/>
      </bottom>
      <diagonal/>
    </border>
    <border>
      <left/>
      <right/>
      <top style="thick">
        <color theme="5" tint="-0.24994659260841701"/>
      </top>
      <bottom style="thick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/>
      <right style="medium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 style="dashed">
        <color theme="1" tint="0.499984740745262"/>
      </left>
      <right style="dashed">
        <color theme="1" tint="0.499984740745262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dashed">
        <color indexed="64"/>
      </left>
      <right style="dashed">
        <color indexed="64"/>
      </right>
      <top style="dashed">
        <color auto="1"/>
      </top>
      <bottom style="dashed">
        <color indexed="64"/>
      </bottom>
      <diagonal/>
    </border>
  </borders>
  <cellStyleXfs count="43">
    <xf numFmtId="0" fontId="0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11" applyNumberFormat="0" applyAlignment="0" applyProtection="0"/>
    <xf numFmtId="0" fontId="14" fillId="0" borderId="13" applyNumberFormat="0" applyFill="0" applyAlignment="0" applyProtection="0"/>
    <xf numFmtId="0" fontId="11" fillId="5" borderId="11" applyNumberFormat="0" applyAlignment="0" applyProtection="0"/>
    <xf numFmtId="0" fontId="9" fillId="3" borderId="0" applyNumberFormat="0" applyBorder="0" applyAlignment="0" applyProtection="0"/>
    <xf numFmtId="44" fontId="3" fillId="0" borderId="0" applyFont="0" applyFill="0" applyBorder="0" applyAlignment="0" applyProtection="0"/>
    <xf numFmtId="0" fontId="10" fillId="4" borderId="0" applyNumberFormat="0" applyBorder="0" applyAlignment="0" applyProtection="0"/>
    <xf numFmtId="0" fontId="3" fillId="8" borderId="15" applyNumberFormat="0" applyFont="0" applyAlignment="0" applyProtection="0"/>
    <xf numFmtId="0" fontId="8" fillId="2" borderId="0" applyNumberFormat="0" applyBorder="0" applyAlignment="0" applyProtection="0"/>
    <xf numFmtId="0" fontId="12" fillId="6" borderId="12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8" applyNumberFormat="0" applyFill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7" fillId="0" borderId="0" applyNumberFormat="0" applyFill="0" applyBorder="0" applyAlignment="0" applyProtection="0"/>
    <xf numFmtId="0" fontId="18" fillId="0" borderId="16" applyNumberFormat="0" applyFill="0" applyAlignment="0" applyProtection="0"/>
    <xf numFmtId="0" fontId="15" fillId="7" borderId="14" applyNumberFormat="0" applyAlignment="0" applyProtection="0"/>
  </cellStyleXfs>
  <cellXfs count="179">
    <xf numFmtId="0" fontId="0" fillId="0" borderId="0" xfId="0"/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3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34" borderId="17" xfId="0" applyFont="1" applyFill="1" applyBorder="1" applyAlignment="1">
      <alignment horizontal="center" vertical="center" wrapText="1"/>
    </xf>
    <xf numFmtId="0" fontId="21" fillId="34" borderId="18" xfId="0" applyFont="1" applyFill="1" applyBorder="1" applyAlignment="1">
      <alignment horizontal="center" vertical="center" wrapText="1"/>
    </xf>
    <xf numFmtId="0" fontId="21" fillId="34" borderId="19" xfId="0" applyFont="1" applyFill="1" applyBorder="1" applyAlignment="1">
      <alignment horizontal="center" vertical="center" wrapText="1"/>
    </xf>
    <xf numFmtId="0" fontId="0" fillId="0" borderId="0" xfId="0" applyNumberFormat="1"/>
    <xf numFmtId="0" fontId="21" fillId="34" borderId="20" xfId="30" applyNumberFormat="1" applyFont="1" applyFill="1" applyBorder="1" applyAlignment="1">
      <alignment horizontal="center" vertical="center" wrapText="1"/>
    </xf>
    <xf numFmtId="0" fontId="21" fillId="34" borderId="21" xfId="30" applyNumberFormat="1" applyFont="1" applyFill="1" applyBorder="1" applyAlignment="1">
      <alignment horizontal="center" vertical="center" wrapText="1"/>
    </xf>
    <xf numFmtId="0" fontId="21" fillId="34" borderId="22" xfId="3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0" fillId="0" borderId="6" xfId="0" quotePrefix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1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5" fillId="0" borderId="0" xfId="0" applyFont="1"/>
    <xf numFmtId="0" fontId="24" fillId="35" borderId="23" xfId="0" applyFont="1" applyFill="1" applyBorder="1" applyAlignment="1">
      <alignment horizontal="center" vertical="center" wrapText="1"/>
    </xf>
    <xf numFmtId="0" fontId="0" fillId="36" borderId="25" xfId="0" applyFill="1" applyBorder="1" applyAlignment="1">
      <alignment horizontal="center" vertical="center"/>
    </xf>
    <xf numFmtId="44" fontId="0" fillId="0" borderId="25" xfId="0" applyNumberFormat="1" applyBorder="1" applyAlignment="1">
      <alignment horizontal="center" vertical="center"/>
    </xf>
    <xf numFmtId="0" fontId="29" fillId="37" borderId="23" xfId="0" applyFont="1" applyFill="1" applyBorder="1" applyAlignment="1">
      <alignment horizontal="center" vertical="center" wrapText="1"/>
    </xf>
    <xf numFmtId="0" fontId="29" fillId="37" borderId="39" xfId="0" applyFont="1" applyFill="1" applyBorder="1" applyAlignment="1">
      <alignment horizontal="center" vertical="center" wrapText="1"/>
    </xf>
    <xf numFmtId="0" fontId="29" fillId="37" borderId="4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18" fillId="0" borderId="0" xfId="0" applyNumberFormat="1" applyFont="1" applyAlignment="1">
      <alignment horizontal="center" vertical="center"/>
    </xf>
    <xf numFmtId="0" fontId="29" fillId="38" borderId="43" xfId="0" applyFont="1" applyFill="1" applyBorder="1" applyAlignment="1">
      <alignment horizontal="center" vertical="center" wrapText="1"/>
    </xf>
    <xf numFmtId="0" fontId="29" fillId="38" borderId="45" xfId="0" applyFont="1" applyFill="1" applyBorder="1" applyAlignment="1">
      <alignment horizontal="center" vertical="center" wrapText="1"/>
    </xf>
    <xf numFmtId="0" fontId="29" fillId="37" borderId="41" xfId="0" applyFont="1" applyFill="1" applyBorder="1" applyAlignment="1">
      <alignment horizontal="center" vertical="center" wrapText="1"/>
    </xf>
    <xf numFmtId="0" fontId="29" fillId="38" borderId="47" xfId="0" applyFont="1" applyFill="1" applyBorder="1" applyAlignment="1">
      <alignment horizontal="center" vertical="center" wrapText="1"/>
    </xf>
    <xf numFmtId="0" fontId="29" fillId="38" borderId="48" xfId="0" applyFont="1" applyFill="1" applyBorder="1" applyAlignment="1">
      <alignment horizontal="center" vertical="center" wrapText="1"/>
    </xf>
    <xf numFmtId="2" fontId="0" fillId="41" borderId="49" xfId="0" applyNumberFormat="1" applyFill="1" applyBorder="1" applyAlignment="1">
      <alignment horizontal="center" vertical="center"/>
    </xf>
    <xf numFmtId="2" fontId="0" fillId="41" borderId="46" xfId="30" applyNumberFormat="1" applyFont="1" applyFill="1" applyBorder="1" applyAlignment="1">
      <alignment horizontal="center" vertical="center"/>
    </xf>
    <xf numFmtId="2" fontId="28" fillId="0" borderId="36" xfId="0" applyNumberFormat="1" applyFont="1" applyBorder="1" applyAlignment="1">
      <alignment horizontal="center" vertical="center" wrapText="1"/>
    </xf>
    <xf numFmtId="2" fontId="28" fillId="0" borderId="0" xfId="0" applyNumberFormat="1" applyFont="1" applyBorder="1" applyAlignment="1">
      <alignment horizontal="center" vertical="center" wrapText="1"/>
    </xf>
    <xf numFmtId="2" fontId="23" fillId="0" borderId="31" xfId="0" applyNumberFormat="1" applyFont="1" applyBorder="1" applyAlignment="1">
      <alignment horizontal="center" vertical="center" wrapText="1"/>
    </xf>
    <xf numFmtId="2" fontId="23" fillId="0" borderId="0" xfId="0" applyNumberFormat="1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2" fontId="23" fillId="0" borderId="0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44" fontId="28" fillId="0" borderId="38" xfId="0" applyNumberFormat="1" applyFont="1" applyBorder="1" applyAlignment="1">
      <alignment vertical="center" wrapText="1"/>
    </xf>
    <xf numFmtId="44" fontId="23" fillId="0" borderId="32" xfId="0" applyNumberFormat="1" applyFont="1" applyBorder="1" applyAlignment="1">
      <alignment horizontal="center" vertical="center" wrapText="1"/>
    </xf>
    <xf numFmtId="44" fontId="28" fillId="0" borderId="33" xfId="0" applyNumberFormat="1" applyFont="1" applyBorder="1" applyAlignment="1">
      <alignment vertical="center" wrapText="1"/>
    </xf>
    <xf numFmtId="44" fontId="28" fillId="0" borderId="29" xfId="30" applyFont="1" applyBorder="1" applyAlignment="1">
      <alignment wrapText="1"/>
    </xf>
    <xf numFmtId="44" fontId="28" fillId="0" borderId="32" xfId="30" applyFont="1" applyBorder="1" applyAlignment="1">
      <alignment wrapText="1"/>
    </xf>
    <xf numFmtId="44" fontId="23" fillId="0" borderId="32" xfId="30" applyFont="1" applyBorder="1" applyAlignment="1">
      <alignment horizontal="center" vertical="center" wrapText="1"/>
    </xf>
    <xf numFmtId="0" fontId="29" fillId="40" borderId="23" xfId="0" applyFont="1" applyFill="1" applyBorder="1" applyAlignment="1">
      <alignment horizontal="center" vertical="center" wrapText="1"/>
    </xf>
    <xf numFmtId="44" fontId="28" fillId="0" borderId="35" xfId="0" applyNumberFormat="1" applyFont="1" applyBorder="1" applyAlignment="1">
      <alignment vertical="center" wrapText="1"/>
    </xf>
    <xf numFmtId="44" fontId="23" fillId="0" borderId="34" xfId="0" applyNumberFormat="1" applyFont="1" applyBorder="1" applyAlignment="1">
      <alignment wrapText="1"/>
    </xf>
    <xf numFmtId="44" fontId="28" fillId="0" borderId="33" xfId="30" applyFont="1" applyBorder="1" applyAlignment="1">
      <alignment wrapText="1"/>
    </xf>
    <xf numFmtId="44" fontId="28" fillId="0" borderId="35" xfId="30" applyFont="1" applyBorder="1" applyAlignment="1">
      <alignment wrapText="1"/>
    </xf>
    <xf numFmtId="44" fontId="23" fillId="0" borderId="34" xfId="0" applyNumberFormat="1" applyFont="1" applyBorder="1" applyAlignment="1">
      <alignment vertical="center" wrapText="1"/>
    </xf>
    <xf numFmtId="44" fontId="23" fillId="0" borderId="34" xfId="30" applyFont="1" applyBorder="1" applyAlignment="1">
      <alignment wrapText="1"/>
    </xf>
    <xf numFmtId="0" fontId="0" fillId="0" borderId="0" xfId="0" applyProtection="1">
      <protection locked="0"/>
    </xf>
    <xf numFmtId="14" fontId="0" fillId="0" borderId="25" xfId="0" applyNumberFormat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4" fontId="0" fillId="0" borderId="26" xfId="0" applyNumberForma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14" fontId="0" fillId="0" borderId="26" xfId="0" applyNumberFormat="1" applyBorder="1" applyAlignment="1" applyProtection="1">
      <alignment horizontal="center" wrapText="1"/>
      <protection locked="0"/>
    </xf>
    <xf numFmtId="0" fontId="0" fillId="0" borderId="26" xfId="0" applyBorder="1" applyAlignment="1" applyProtection="1">
      <alignment horizontal="center" wrapText="1"/>
      <protection locked="0"/>
    </xf>
    <xf numFmtId="44" fontId="0" fillId="0" borderId="25" xfId="30" applyFont="1" applyBorder="1" applyAlignment="1" applyProtection="1">
      <alignment horizontal="center" vertical="center"/>
      <protection locked="0"/>
    </xf>
    <xf numFmtId="44" fontId="0" fillId="0" borderId="26" xfId="30" applyFont="1" applyBorder="1" applyAlignment="1" applyProtection="1">
      <alignment horizontal="center" vertical="center"/>
      <protection locked="0"/>
    </xf>
    <xf numFmtId="44" fontId="0" fillId="0" borderId="26" xfId="30" applyFont="1" applyBorder="1" applyAlignment="1" applyProtection="1">
      <alignment horizontal="center" vertical="center" wrapText="1"/>
      <protection locked="0"/>
    </xf>
    <xf numFmtId="0" fontId="0" fillId="0" borderId="43" xfId="0" applyBorder="1" applyProtection="1">
      <protection locked="0"/>
    </xf>
    <xf numFmtId="0" fontId="0" fillId="0" borderId="43" xfId="0" applyBorder="1" applyAlignment="1" applyProtection="1">
      <alignment horizontal="left"/>
      <protection locked="0"/>
    </xf>
    <xf numFmtId="0" fontId="0" fillId="0" borderId="43" xfId="0" applyBorder="1" applyAlignment="1" applyProtection="1">
      <alignment horizontal="left" wrapText="1"/>
      <protection locked="0"/>
    </xf>
    <xf numFmtId="2" fontId="0" fillId="39" borderId="45" xfId="0" applyNumberFormat="1" applyFill="1" applyBorder="1" applyAlignment="1" applyProtection="1">
      <alignment horizontal="center" vertical="center"/>
      <protection locked="0"/>
    </xf>
    <xf numFmtId="0" fontId="28" fillId="0" borderId="36" xfId="0" applyFont="1" applyBorder="1" applyAlignment="1" applyProtection="1">
      <alignment wrapText="1"/>
      <protection locked="0"/>
    </xf>
    <xf numFmtId="0" fontId="28" fillId="0" borderId="36" xfId="0" applyFont="1" applyBorder="1" applyAlignment="1" applyProtection="1">
      <alignment horizontal="center" vertical="center" wrapText="1"/>
      <protection locked="0"/>
    </xf>
    <xf numFmtId="0" fontId="27" fillId="0" borderId="28" xfId="0" applyFont="1" applyBorder="1" applyAlignment="1" applyProtection="1">
      <alignment vertical="center" wrapText="1"/>
      <protection locked="0"/>
    </xf>
    <xf numFmtId="0" fontId="28" fillId="0" borderId="0" xfId="0" applyFont="1" applyBorder="1" applyAlignment="1" applyProtection="1">
      <alignment wrapText="1"/>
      <protection locked="0"/>
    </xf>
    <xf numFmtId="0" fontId="28" fillId="0" borderId="0" xfId="0" applyFont="1" applyBorder="1" applyAlignment="1" applyProtection="1">
      <alignment horizontal="center" vertical="center" wrapText="1"/>
      <protection locked="0"/>
    </xf>
    <xf numFmtId="0" fontId="27" fillId="0" borderId="28" xfId="0" applyFont="1" applyBorder="1" applyAlignment="1" applyProtection="1">
      <alignment vertical="center"/>
      <protection locked="0"/>
    </xf>
    <xf numFmtId="0" fontId="26" fillId="0" borderId="28" xfId="0" applyFont="1" applyBorder="1" applyAlignment="1" applyProtection="1">
      <alignment vertical="center"/>
      <protection locked="0"/>
    </xf>
    <xf numFmtId="14" fontId="34" fillId="0" borderId="28" xfId="0" applyNumberFormat="1" applyFont="1" applyBorder="1" applyAlignment="1" applyProtection="1">
      <alignment vertical="center"/>
      <protection locked="0"/>
    </xf>
    <xf numFmtId="14" fontId="33" fillId="0" borderId="28" xfId="0" applyNumberFormat="1" applyFont="1" applyBorder="1" applyAlignment="1" applyProtection="1">
      <alignment horizontal="center" vertical="center"/>
      <protection locked="0"/>
    </xf>
    <xf numFmtId="0" fontId="27" fillId="0" borderId="30" xfId="0" applyFont="1" applyBorder="1" applyAlignment="1" applyProtection="1">
      <alignment vertical="center"/>
      <protection locked="0"/>
    </xf>
    <xf numFmtId="0" fontId="23" fillId="0" borderId="31" xfId="0" applyFont="1" applyBorder="1" applyAlignment="1" applyProtection="1">
      <alignment wrapText="1"/>
      <protection locked="0"/>
    </xf>
    <xf numFmtId="0" fontId="28" fillId="0" borderId="31" xfId="0" applyFont="1" applyBorder="1" applyAlignment="1" applyProtection="1">
      <alignment horizontal="center" vertical="center" wrapText="1"/>
      <protection locked="0"/>
    </xf>
    <xf numFmtId="0" fontId="28" fillId="0" borderId="0" xfId="0" applyFont="1" applyFill="1" applyBorder="1" applyAlignment="1" applyProtection="1">
      <alignment wrapText="1"/>
      <protection locked="0"/>
    </xf>
    <xf numFmtId="0" fontId="23" fillId="0" borderId="0" xfId="0" applyFont="1" applyBorder="1" applyAlignment="1" applyProtection="1">
      <alignment wrapText="1"/>
      <protection locked="0"/>
    </xf>
    <xf numFmtId="0" fontId="28" fillId="0" borderId="37" xfId="0" applyFont="1" applyBorder="1" applyAlignment="1" applyProtection="1">
      <alignment wrapText="1"/>
      <protection locked="0"/>
    </xf>
    <xf numFmtId="0" fontId="28" fillId="0" borderId="35" xfId="0" applyFont="1" applyBorder="1" applyAlignment="1" applyProtection="1">
      <alignment wrapText="1"/>
      <protection locked="0"/>
    </xf>
    <xf numFmtId="0" fontId="28" fillId="0" borderId="38" xfId="0" applyFont="1" applyBorder="1" applyAlignment="1" applyProtection="1">
      <alignment wrapText="1"/>
      <protection locked="0"/>
    </xf>
    <xf numFmtId="0" fontId="28" fillId="0" borderId="28" xfId="0" applyFont="1" applyBorder="1" applyAlignment="1" applyProtection="1">
      <alignment wrapText="1"/>
      <protection locked="0"/>
    </xf>
    <xf numFmtId="0" fontId="28" fillId="0" borderId="33" xfId="0" applyFont="1" applyBorder="1" applyAlignment="1" applyProtection="1">
      <alignment wrapText="1"/>
      <protection locked="0"/>
    </xf>
    <xf numFmtId="0" fontId="28" fillId="0" borderId="29" xfId="0" applyFont="1" applyBorder="1" applyAlignment="1" applyProtection="1">
      <alignment wrapText="1"/>
      <protection locked="0"/>
    </xf>
    <xf numFmtId="0" fontId="28" fillId="0" borderId="30" xfId="0" applyFont="1" applyBorder="1" applyAlignment="1" applyProtection="1">
      <alignment wrapText="1"/>
      <protection locked="0"/>
    </xf>
    <xf numFmtId="0" fontId="28" fillId="0" borderId="31" xfId="0" applyFont="1" applyBorder="1" applyAlignment="1" applyProtection="1">
      <alignment wrapText="1"/>
      <protection locked="0"/>
    </xf>
    <xf numFmtId="0" fontId="28" fillId="0" borderId="34" xfId="0" applyFont="1" applyBorder="1" applyAlignment="1" applyProtection="1">
      <alignment wrapText="1"/>
      <protection locked="0"/>
    </xf>
    <xf numFmtId="0" fontId="28" fillId="0" borderId="32" xfId="0" applyFont="1" applyBorder="1" applyAlignment="1" applyProtection="1">
      <alignment wrapText="1"/>
      <protection locked="0"/>
    </xf>
    <xf numFmtId="0" fontId="0" fillId="0" borderId="0" xfId="0" applyAlignment="1" applyProtection="1">
      <alignment horizontal="center"/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31" fillId="0" borderId="0" xfId="0" applyFont="1" applyProtection="1">
      <protection locked="0"/>
    </xf>
    <xf numFmtId="0" fontId="31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2" fontId="28" fillId="0" borderId="38" xfId="0" applyNumberFormat="1" applyFont="1" applyBorder="1" applyAlignment="1">
      <alignment horizontal="center" vertical="center" wrapText="1"/>
    </xf>
    <xf numFmtId="2" fontId="28" fillId="0" borderId="29" xfId="0" applyNumberFormat="1" applyFont="1" applyBorder="1" applyAlignment="1">
      <alignment horizontal="center" vertical="center" wrapText="1"/>
    </xf>
    <xf numFmtId="2" fontId="23" fillId="0" borderId="32" xfId="0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52" xfId="0" applyBorder="1" applyAlignment="1" applyProtection="1">
      <alignment horizontal="center" wrapText="1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36" borderId="42" xfId="0" applyFill="1" applyBorder="1" applyAlignment="1">
      <alignment horizontal="center" vertical="center"/>
    </xf>
    <xf numFmtId="44" fontId="0" fillId="0" borderId="52" xfId="30" applyFont="1" applyBorder="1" applyAlignment="1" applyProtection="1">
      <alignment horizontal="center" vertical="center" wrapText="1"/>
      <protection locked="0"/>
    </xf>
    <xf numFmtId="0" fontId="0" fillId="0" borderId="53" xfId="0" applyBorder="1" applyAlignment="1" applyProtection="1">
      <alignment horizontal="left"/>
      <protection locked="0"/>
    </xf>
    <xf numFmtId="0" fontId="0" fillId="0" borderId="53" xfId="0" applyBorder="1" applyProtection="1">
      <protection locked="0"/>
    </xf>
    <xf numFmtId="2" fontId="0" fillId="39" borderId="54" xfId="0" applyNumberFormat="1" applyFill="1" applyBorder="1" applyAlignment="1" applyProtection="1">
      <alignment horizontal="center" vertical="center"/>
      <protection locked="0"/>
    </xf>
    <xf numFmtId="2" fontId="0" fillId="41" borderId="55" xfId="30" applyNumberFormat="1" applyFont="1" applyFill="1" applyBorder="1" applyAlignment="1">
      <alignment horizontal="center" vertical="center"/>
    </xf>
    <xf numFmtId="0" fontId="22" fillId="38" borderId="56" xfId="0" applyFont="1" applyFill="1" applyBorder="1" applyAlignment="1">
      <alignment horizontal="center" vertical="center"/>
    </xf>
    <xf numFmtId="0" fontId="22" fillId="38" borderId="57" xfId="0" applyFont="1" applyFill="1" applyBorder="1" applyAlignment="1">
      <alignment horizontal="center" vertical="center"/>
    </xf>
    <xf numFmtId="2" fontId="22" fillId="38" borderId="57" xfId="0" applyNumberFormat="1" applyFont="1" applyFill="1" applyBorder="1" applyAlignment="1">
      <alignment horizontal="center" vertical="center"/>
    </xf>
    <xf numFmtId="2" fontId="22" fillId="38" borderId="58" xfId="0" applyNumberFormat="1" applyFont="1" applyFill="1" applyBorder="1" applyAlignment="1">
      <alignment horizontal="center" vertical="center"/>
    </xf>
    <xf numFmtId="2" fontId="22" fillId="38" borderId="59" xfId="0" applyNumberFormat="1" applyFont="1" applyFill="1" applyBorder="1" applyAlignment="1">
      <alignment horizontal="center" vertical="center"/>
    </xf>
    <xf numFmtId="0" fontId="36" fillId="42" borderId="60" xfId="0" applyFont="1" applyFill="1" applyBorder="1" applyAlignment="1">
      <alignment horizontal="center"/>
    </xf>
    <xf numFmtId="0" fontId="37" fillId="42" borderId="61" xfId="0" applyFont="1" applyFill="1" applyBorder="1"/>
    <xf numFmtId="0" fontId="22" fillId="42" borderId="61" xfId="0" applyFont="1" applyFill="1" applyBorder="1" applyAlignment="1">
      <alignment horizontal="center"/>
    </xf>
    <xf numFmtId="0" fontId="35" fillId="42" borderId="62" xfId="0" applyFont="1" applyFill="1" applyBorder="1" applyAlignment="1">
      <alignment horizontal="center" vertical="center" wrapText="1"/>
    </xf>
    <xf numFmtId="44" fontId="22" fillId="42" borderId="61" xfId="0" applyNumberFormat="1" applyFont="1" applyFill="1" applyBorder="1"/>
    <xf numFmtId="44" fontId="22" fillId="42" borderId="63" xfId="0" applyNumberFormat="1" applyFont="1" applyFill="1" applyBorder="1"/>
    <xf numFmtId="0" fontId="20" fillId="39" borderId="4" xfId="0" applyFont="1" applyFill="1" applyBorder="1" applyAlignment="1">
      <alignment vertical="center" wrapText="1"/>
    </xf>
    <xf numFmtId="0" fontId="20" fillId="43" borderId="4" xfId="0" applyFont="1" applyFill="1" applyBorder="1" applyAlignment="1">
      <alignment vertical="center" wrapText="1"/>
    </xf>
    <xf numFmtId="0" fontId="38" fillId="0" borderId="37" xfId="0" applyFont="1" applyBorder="1" applyAlignment="1" applyProtection="1">
      <alignment vertical="center"/>
      <protection locked="0"/>
    </xf>
    <xf numFmtId="14" fontId="28" fillId="0" borderId="36" xfId="0" applyNumberFormat="1" applyFont="1" applyBorder="1" applyAlignment="1" applyProtection="1">
      <alignment horizontal="center" vertical="center" wrapText="1"/>
      <protection locked="0"/>
    </xf>
    <xf numFmtId="0" fontId="28" fillId="0" borderId="38" xfId="0" applyFont="1" applyFill="1" applyBorder="1" applyAlignment="1">
      <alignment wrapText="1"/>
    </xf>
    <xf numFmtId="0" fontId="28" fillId="0" borderId="64" xfId="0" applyFont="1" applyFill="1" applyBorder="1" applyAlignment="1">
      <alignment wrapText="1"/>
    </xf>
    <xf numFmtId="0" fontId="28" fillId="0" borderId="36" xfId="0" applyFont="1" applyFill="1" applyBorder="1" applyAlignment="1">
      <alignment wrapText="1"/>
    </xf>
    <xf numFmtId="0" fontId="23" fillId="0" borderId="64" xfId="0" applyFont="1" applyFill="1" applyBorder="1" applyAlignment="1">
      <alignment wrapText="1"/>
    </xf>
    <xf numFmtId="0" fontId="23" fillId="0" borderId="36" xfId="0" applyFont="1" applyFill="1" applyBorder="1" applyAlignment="1">
      <alignment wrapText="1"/>
    </xf>
    <xf numFmtId="0" fontId="28" fillId="0" borderId="37" xfId="0" applyFont="1" applyBorder="1" applyAlignment="1" applyProtection="1">
      <alignment horizontal="center" vertical="center" wrapText="1"/>
      <protection locked="0"/>
    </xf>
    <xf numFmtId="0" fontId="28" fillId="0" borderId="28" xfId="0" applyFont="1" applyBorder="1" applyAlignment="1" applyProtection="1">
      <alignment horizontal="center" vertical="center" wrapText="1"/>
      <protection locked="0"/>
    </xf>
    <xf numFmtId="0" fontId="28" fillId="0" borderId="3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23" fillId="0" borderId="30" xfId="0" applyFont="1" applyBorder="1" applyAlignment="1" applyProtection="1">
      <alignment horizontal="center" vertical="center" wrapText="1"/>
      <protection locked="0"/>
    </xf>
    <xf numFmtId="0" fontId="23" fillId="0" borderId="28" xfId="0" applyFont="1" applyBorder="1" applyAlignment="1" applyProtection="1">
      <alignment horizontal="center" vertical="center" wrapText="1"/>
      <protection locked="0"/>
    </xf>
    <xf numFmtId="2" fontId="0" fillId="0" borderId="43" xfId="0" applyNumberFormat="1" applyFill="1" applyBorder="1" applyAlignment="1">
      <alignment horizontal="center" vertical="center"/>
    </xf>
    <xf numFmtId="2" fontId="0" fillId="0" borderId="53" xfId="0" applyNumberFormat="1" applyFill="1" applyBorder="1" applyAlignment="1">
      <alignment horizontal="center" vertical="center"/>
    </xf>
    <xf numFmtId="0" fontId="39" fillId="0" borderId="36" xfId="0" applyFont="1" applyBorder="1" applyAlignment="1" applyProtection="1">
      <alignment horizontal="center" vertical="center" wrapText="1"/>
      <protection locked="0"/>
    </xf>
    <xf numFmtId="0" fontId="39" fillId="0" borderId="27" xfId="0" applyFont="1" applyBorder="1" applyAlignment="1" applyProtection="1">
      <alignment horizontal="center" vertical="center" wrapText="1"/>
      <protection locked="0"/>
    </xf>
    <xf numFmtId="0" fontId="39" fillId="0" borderId="0" xfId="0" applyFont="1" applyBorder="1" applyAlignment="1" applyProtection="1">
      <alignment horizontal="center" vertical="center" wrapText="1"/>
      <protection locked="0"/>
    </xf>
    <xf numFmtId="0" fontId="39" fillId="0" borderId="31" xfId="0" applyFont="1" applyBorder="1" applyAlignment="1" applyProtection="1">
      <alignment horizontal="center" vertical="center" wrapText="1"/>
      <protection locked="0"/>
    </xf>
    <xf numFmtId="0" fontId="28" fillId="0" borderId="35" xfId="0" applyFont="1" applyBorder="1" applyAlignment="1" applyProtection="1">
      <alignment horizontal="center" vertical="top" wrapText="1"/>
      <protection locked="0"/>
    </xf>
    <xf numFmtId="0" fontId="28" fillId="0" borderId="33" xfId="0" applyFont="1" applyBorder="1" applyAlignment="1" applyProtection="1">
      <alignment horizontal="center" vertical="top" wrapText="1"/>
      <protection locked="0"/>
    </xf>
    <xf numFmtId="0" fontId="28" fillId="0" borderId="34" xfId="0" applyFont="1" applyBorder="1" applyAlignment="1" applyProtection="1">
      <alignment horizontal="center" vertical="top" wrapText="1"/>
      <protection locked="0"/>
    </xf>
    <xf numFmtId="0" fontId="28" fillId="0" borderId="31" xfId="0" applyFont="1" applyBorder="1" applyAlignment="1" applyProtection="1">
      <alignment horizontal="center" wrapText="1"/>
      <protection locked="0"/>
    </xf>
    <xf numFmtId="0" fontId="28" fillId="0" borderId="32" xfId="0" applyFont="1" applyBorder="1" applyAlignment="1" applyProtection="1">
      <alignment horizontal="center" wrapText="1"/>
      <protection locked="0"/>
    </xf>
    <xf numFmtId="0" fontId="28" fillId="0" borderId="0" xfId="0" applyFont="1" applyBorder="1" applyAlignment="1" applyProtection="1">
      <alignment horizontal="center" wrapText="1"/>
      <protection locked="0"/>
    </xf>
    <xf numFmtId="0" fontId="28" fillId="0" borderId="29" xfId="0" applyFont="1" applyBorder="1" applyAlignment="1" applyProtection="1">
      <alignment horizontal="center" wrapText="1"/>
      <protection locked="0"/>
    </xf>
    <xf numFmtId="0" fontId="28" fillId="0" borderId="36" xfId="0" applyFont="1" applyBorder="1" applyAlignment="1" applyProtection="1">
      <alignment horizontal="center" wrapText="1"/>
      <protection locked="0"/>
    </xf>
    <xf numFmtId="0" fontId="28" fillId="0" borderId="38" xfId="0" applyFont="1" applyBorder="1" applyAlignment="1" applyProtection="1">
      <alignment horizontal="center" wrapText="1"/>
      <protection locked="0"/>
    </xf>
    <xf numFmtId="0" fontId="32" fillId="0" borderId="0" xfId="0" applyFont="1" applyAlignment="1" applyProtection="1">
      <alignment horizontal="left" vertical="center" wrapText="1"/>
      <protection locked="0"/>
    </xf>
    <xf numFmtId="0" fontId="30" fillId="0" borderId="0" xfId="0" applyFont="1" applyAlignment="1">
      <alignment horizontal="center"/>
    </xf>
    <xf numFmtId="0" fontId="29" fillId="37" borderId="50" xfId="0" applyFont="1" applyFill="1" applyBorder="1" applyAlignment="1">
      <alignment horizontal="center" vertical="center" wrapText="1"/>
    </xf>
    <xf numFmtId="0" fontId="29" fillId="37" borderId="32" xfId="0" applyFont="1" applyFill="1" applyBorder="1" applyAlignment="1">
      <alignment horizontal="center" vertical="center" wrapText="1"/>
    </xf>
    <xf numFmtId="0" fontId="29" fillId="38" borderId="44" xfId="0" applyFont="1" applyFill="1" applyBorder="1" applyAlignment="1">
      <alignment horizontal="center" vertical="center" wrapText="1"/>
    </xf>
    <xf numFmtId="0" fontId="29" fillId="38" borderId="0" xfId="0" applyFont="1" applyFill="1" applyBorder="1" applyAlignment="1">
      <alignment horizontal="center" vertical="center" wrapText="1"/>
    </xf>
    <xf numFmtId="0" fontId="32" fillId="0" borderId="51" xfId="0" applyFont="1" applyBorder="1" applyAlignment="1" applyProtection="1">
      <alignment horizontal="left" vertical="center" wrapText="1"/>
      <protection locked="0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Monétaire" xfId="30" builtinId="4"/>
    <cellStyle name="Neutre" xfId="31" builtinId="28" customBuiltin="1"/>
    <cellStyle name="Normal" xfId="0" builtinId="0"/>
    <cellStyle name="Note" xfId="32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28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305496"/>
      <color rgb="FFFF9933"/>
      <color rgb="FFFFFFCC"/>
      <color rgb="FFFAFFCD"/>
      <color rgb="FFFFFFCD"/>
      <color rgb="FFD5E3FF"/>
      <color rgb="FFCCFFCC"/>
      <color rgb="FFFFCCCC"/>
      <color rgb="FFFF99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ableau5" displayName="Tableau5" ref="A1:I6" totalsRowShown="0" headerRowDxfId="11" dataDxfId="10" tableBorderDxfId="9">
  <tableColumns count="9">
    <tableColumn id="1" xr3:uid="{00000000-0010-0000-0600-000001000000}" name="Matricule" dataDxfId="8"/>
    <tableColumn id="2" xr3:uid="{00000000-0010-0000-0600-000002000000}" name="NOM" dataDxfId="7"/>
    <tableColumn id="3" xr3:uid="{00000000-0010-0000-0600-000003000000}" name="Prénom" dataDxfId="6"/>
    <tableColumn id="9" xr3:uid="{00000000-0010-0000-0600-000009000000}" name="Heures supplémentaires" dataDxfId="5"/>
    <tableColumn id="4" xr3:uid="{00000000-0010-0000-0600-000004000000}" name="Prime Exceptionnelle Brut" dataDxfId="4"/>
    <tableColumn id="5" xr3:uid="{00000000-0010-0000-0600-000005000000}" name="Dates CP" dataDxfId="3"/>
    <tableColumn id="6" xr3:uid="{00000000-0010-0000-0600-000006000000}" name="Dates Maladie" dataDxfId="2"/>
    <tableColumn id="7" xr3:uid="{00000000-0010-0000-0600-000007000000}" name="Dates Accident du travail" dataDxfId="1"/>
    <tableColumn id="8" xr3:uid="{00000000-0010-0000-0600-000008000000}" name="Autres à préciser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</sheetPr>
  <dimension ref="A1:AG63"/>
  <sheetViews>
    <sheetView showGridLines="0" tabSelected="1" zoomScaleNormal="100" workbookViewId="0">
      <selection activeCell="U13" sqref="U13"/>
    </sheetView>
  </sheetViews>
  <sheetFormatPr baseColWidth="10" defaultRowHeight="15"/>
  <cols>
    <col min="1" max="1" width="21.42578125" customWidth="1"/>
    <col min="3" max="4" width="13.7109375" customWidth="1"/>
    <col min="6" max="6" width="15" customWidth="1"/>
    <col min="7" max="7" width="12.85546875" customWidth="1"/>
    <col min="8" max="8" width="9.42578125" customWidth="1"/>
    <col min="9" max="9" width="13.7109375" customWidth="1"/>
    <col min="10" max="10" width="14.7109375" customWidth="1"/>
    <col min="11" max="11" width="10.7109375" customWidth="1"/>
    <col min="12" max="12" width="13.28515625" customWidth="1"/>
    <col min="13" max="13" width="13.42578125" customWidth="1"/>
    <col min="14" max="14" width="12.28515625" customWidth="1"/>
    <col min="15" max="15" width="13.28515625" customWidth="1"/>
    <col min="16" max="16" width="12.42578125" customWidth="1"/>
    <col min="17" max="17" width="12" customWidth="1"/>
    <col min="18" max="18" width="13.42578125" customWidth="1"/>
    <col min="19" max="19" width="23.7109375" hidden="1" customWidth="1"/>
    <col min="20" max="20" width="23.42578125" style="24" customWidth="1"/>
    <col min="21" max="21" width="23.140625" customWidth="1"/>
    <col min="22" max="23" width="10.85546875" hidden="1" customWidth="1"/>
    <col min="24" max="24" width="11.42578125" hidden="1" customWidth="1"/>
    <col min="25" max="25" width="12.5703125" bestFit="1" customWidth="1"/>
    <col min="31" max="31" width="15.7109375" hidden="1" customWidth="1"/>
    <col min="32" max="32" width="14.7109375" hidden="1" customWidth="1"/>
    <col min="33" max="33" width="11.42578125" hidden="1" customWidth="1"/>
  </cols>
  <sheetData>
    <row r="1" spans="1:33">
      <c r="A1" s="113" t="s">
        <v>174</v>
      </c>
      <c r="B1" s="114"/>
      <c r="C1" s="114"/>
      <c r="D1" s="115"/>
      <c r="E1" s="115"/>
      <c r="F1" s="115"/>
      <c r="G1" s="115"/>
      <c r="H1" s="115"/>
      <c r="I1" s="115"/>
      <c r="J1" s="115"/>
      <c r="L1" s="110" t="s">
        <v>173</v>
      </c>
      <c r="M1" s="110"/>
      <c r="N1" s="111" t="s">
        <v>172</v>
      </c>
      <c r="O1" s="71"/>
      <c r="P1" s="112" t="s">
        <v>175</v>
      </c>
      <c r="Q1" s="71">
        <v>68.66</v>
      </c>
      <c r="R1" s="71"/>
      <c r="T1" s="39"/>
    </row>
    <row r="2" spans="1:33" s="26" customFormat="1" ht="15" customHeight="1" thickBot="1">
      <c r="A2" s="170" t="s">
        <v>180</v>
      </c>
      <c r="B2" s="170"/>
      <c r="C2" s="176"/>
      <c r="D2" s="176"/>
      <c r="E2" s="176"/>
      <c r="F2" s="176"/>
      <c r="G2" s="176"/>
      <c r="H2" s="176"/>
      <c r="I2" s="176"/>
      <c r="J2" s="176"/>
      <c r="L2" s="174"/>
      <c r="M2" s="174"/>
      <c r="N2" s="174"/>
      <c r="O2" s="174"/>
      <c r="P2" s="174"/>
      <c r="Q2" s="175"/>
      <c r="R2" s="175"/>
      <c r="S2" s="30"/>
      <c r="T2" s="31"/>
      <c r="U2" s="29"/>
      <c r="W2" s="27"/>
    </row>
    <row r="3" spans="1:33" s="26" customFormat="1" ht="63">
      <c r="B3" s="33"/>
      <c r="C3" s="33"/>
      <c r="D3" s="33"/>
      <c r="E3" s="33" t="s">
        <v>155</v>
      </c>
      <c r="F3" s="33"/>
      <c r="G3" s="33"/>
      <c r="H3" s="33"/>
      <c r="I3" s="33"/>
      <c r="J3" s="33"/>
      <c r="L3" s="41"/>
      <c r="M3" s="41"/>
      <c r="N3" s="41"/>
      <c r="O3" s="41"/>
      <c r="P3" s="42"/>
      <c r="Q3" s="44"/>
      <c r="R3" s="45"/>
      <c r="W3" s="27"/>
    </row>
    <row r="4" spans="1:33" ht="39.75" customHeight="1">
      <c r="A4" s="32" t="s">
        <v>149</v>
      </c>
      <c r="B4" s="72"/>
      <c r="C4" s="72"/>
      <c r="D4" s="73"/>
      <c r="E4" s="73"/>
      <c r="F4" s="73" t="s">
        <v>125</v>
      </c>
      <c r="G4" s="73">
        <v>45</v>
      </c>
      <c r="H4" s="34">
        <f t="shared" ref="H4:H10" si="0">E14+E22+E30+E38+E46+E54</f>
        <v>0</v>
      </c>
      <c r="I4" s="78"/>
      <c r="J4" s="35" t="str">
        <f>IFERROR(R4+P4,"")</f>
        <v/>
      </c>
      <c r="K4" s="23"/>
      <c r="L4" s="82"/>
      <c r="M4" s="81"/>
      <c r="N4" s="81"/>
      <c r="O4" s="155"/>
      <c r="P4" s="84"/>
      <c r="Q4" s="47">
        <f>COUNTA(C14,C22,C30,C38,C46,C54)</f>
        <v>0</v>
      </c>
      <c r="R4" s="46" t="str">
        <f>IFERROR(($M$11*(D4/$D$11))+($O$11+$N$11)*(D4*Q4)/(($D$4*$Q$4)+($D$5*$Q$5)+($D$6*$Q$6)+($D$7*$Q$7)+($D$8*$Q$8)+($D$9*$Q$9)+($D$10*$Q$10)),"")</f>
        <v/>
      </c>
      <c r="T4"/>
      <c r="AE4" s="57" t="e">
        <f t="shared" ref="AE4:AE9" si="1">I4-J4</f>
        <v>#VALUE!</v>
      </c>
      <c r="AF4" s="57" t="e">
        <f t="shared" ref="AF4:AF9" si="2">AE4*G4%</f>
        <v>#VALUE!</v>
      </c>
      <c r="AG4" s="57" t="e">
        <f t="shared" ref="AG4:AG9" si="3">AF4/H4</f>
        <v>#VALUE!</v>
      </c>
    </row>
    <row r="5" spans="1:33" ht="39.75" customHeight="1">
      <c r="A5" s="32" t="s">
        <v>150</v>
      </c>
      <c r="B5" s="74"/>
      <c r="C5" s="74"/>
      <c r="D5" s="75"/>
      <c r="E5" s="75"/>
      <c r="F5" s="73" t="s">
        <v>125</v>
      </c>
      <c r="G5" s="75">
        <f>$G$4</f>
        <v>45</v>
      </c>
      <c r="H5" s="34">
        <f t="shared" si="0"/>
        <v>0</v>
      </c>
      <c r="I5" s="79"/>
      <c r="J5" s="35" t="str">
        <f t="shared" ref="J5:J10" si="4">IFERROR(R5+P5,"")</f>
        <v/>
      </c>
      <c r="K5" s="23"/>
      <c r="L5" s="83"/>
      <c r="M5" s="81"/>
      <c r="N5" s="81"/>
      <c r="O5" s="155"/>
      <c r="P5" s="84"/>
      <c r="Q5" s="47">
        <f>COUNTA(C15,C23,C31,C39,C47,C55)</f>
        <v>0</v>
      </c>
      <c r="R5" s="46" t="str">
        <f>IFERROR(($M$11*(D5/$D$11))+($O$11+$N$11)*(D5*Q5)/(($D$4*$Q$4)+($D$5*$Q$5)+($D$6*$Q$6)+($D$7*$Q$7)+($D$8*$Q$8)+($D$9*$Q$9)+($D$10*$Q$10)),"")</f>
        <v/>
      </c>
      <c r="T5"/>
      <c r="AE5" s="57" t="e">
        <f t="shared" si="1"/>
        <v>#VALUE!</v>
      </c>
      <c r="AF5" s="57" t="e">
        <f t="shared" si="2"/>
        <v>#VALUE!</v>
      </c>
      <c r="AG5" s="57" t="e">
        <f t="shared" si="3"/>
        <v>#VALUE!</v>
      </c>
    </row>
    <row r="6" spans="1:33" ht="15.75">
      <c r="A6" s="32" t="s">
        <v>151</v>
      </c>
      <c r="B6" s="76"/>
      <c r="C6" s="76"/>
      <c r="D6" s="77"/>
      <c r="E6" s="77"/>
      <c r="F6" s="73" t="s">
        <v>125</v>
      </c>
      <c r="G6" s="75">
        <f t="shared" ref="G6:G10" si="5">$G$4</f>
        <v>45</v>
      </c>
      <c r="H6" s="34">
        <f t="shared" si="0"/>
        <v>0</v>
      </c>
      <c r="I6" s="80"/>
      <c r="J6" s="35" t="str">
        <f t="shared" si="4"/>
        <v/>
      </c>
      <c r="K6" s="23"/>
      <c r="L6" s="82"/>
      <c r="M6" s="81"/>
      <c r="N6" s="81"/>
      <c r="O6" s="155"/>
      <c r="P6" s="84"/>
      <c r="Q6" s="47">
        <f t="shared" ref="Q6:Q10" si="6">COUNTA(C16,C24,C32,C40,C48,C56)</f>
        <v>0</v>
      </c>
      <c r="R6" s="46" t="str">
        <f t="shared" ref="R6:R10" si="7">IFERROR(($M$11*(D6/$D$11))+($O$11+$N$11)*(D6*Q6)/(($D$4*$Q$4)+($D$5*$Q$5)+($D$6*$Q$6)+($D$7*$Q$7)+($D$8*$Q$8)+($D$9*$Q$9)+($D$10*$Q$10)),"")</f>
        <v/>
      </c>
      <c r="T6"/>
      <c r="AE6" s="57" t="e">
        <f t="shared" si="1"/>
        <v>#VALUE!</v>
      </c>
      <c r="AF6" s="57" t="e">
        <f t="shared" si="2"/>
        <v>#VALUE!</v>
      </c>
      <c r="AG6" s="57" t="e">
        <f t="shared" si="3"/>
        <v>#VALUE!</v>
      </c>
    </row>
    <row r="7" spans="1:33" ht="15.75">
      <c r="A7" s="32" t="s">
        <v>152</v>
      </c>
      <c r="B7" s="76"/>
      <c r="C7" s="76"/>
      <c r="D7" s="77"/>
      <c r="E7" s="77"/>
      <c r="F7" s="73" t="s">
        <v>125</v>
      </c>
      <c r="G7" s="75">
        <f t="shared" si="5"/>
        <v>45</v>
      </c>
      <c r="H7" s="34">
        <f t="shared" si="0"/>
        <v>0</v>
      </c>
      <c r="I7" s="80"/>
      <c r="J7" s="35" t="str">
        <f t="shared" si="4"/>
        <v/>
      </c>
      <c r="K7" s="23"/>
      <c r="L7" s="82"/>
      <c r="M7" s="81"/>
      <c r="N7" s="81"/>
      <c r="O7" s="155"/>
      <c r="P7" s="84"/>
      <c r="Q7" s="47">
        <f t="shared" si="6"/>
        <v>0</v>
      </c>
      <c r="R7" s="46" t="str">
        <f t="shared" si="7"/>
        <v/>
      </c>
      <c r="T7"/>
      <c r="AE7" s="57" t="e">
        <f t="shared" si="1"/>
        <v>#VALUE!</v>
      </c>
      <c r="AF7" s="57" t="e">
        <f t="shared" si="2"/>
        <v>#VALUE!</v>
      </c>
      <c r="AG7" s="57" t="e">
        <f t="shared" si="3"/>
        <v>#VALUE!</v>
      </c>
    </row>
    <row r="8" spans="1:33" ht="15.75">
      <c r="A8" s="32" t="s">
        <v>153</v>
      </c>
      <c r="B8" s="76"/>
      <c r="C8" s="76"/>
      <c r="D8" s="77"/>
      <c r="E8" s="77"/>
      <c r="F8" s="73" t="s">
        <v>125</v>
      </c>
      <c r="G8" s="75">
        <f t="shared" si="5"/>
        <v>45</v>
      </c>
      <c r="H8" s="34">
        <f t="shared" si="0"/>
        <v>0</v>
      </c>
      <c r="I8" s="80"/>
      <c r="J8" s="35" t="str">
        <f t="shared" si="4"/>
        <v/>
      </c>
      <c r="K8" s="23"/>
      <c r="L8" s="82"/>
      <c r="M8" s="81"/>
      <c r="N8" s="81"/>
      <c r="O8" s="155"/>
      <c r="P8" s="84"/>
      <c r="Q8" s="47">
        <f t="shared" si="6"/>
        <v>0</v>
      </c>
      <c r="R8" s="46" t="str">
        <f t="shared" si="7"/>
        <v/>
      </c>
      <c r="T8"/>
      <c r="AE8" s="57" t="e">
        <f t="shared" si="1"/>
        <v>#VALUE!</v>
      </c>
      <c r="AF8" s="57" t="e">
        <f t="shared" si="2"/>
        <v>#VALUE!</v>
      </c>
      <c r="AG8" s="57" t="e">
        <f t="shared" si="3"/>
        <v>#VALUE!</v>
      </c>
    </row>
    <row r="9" spans="1:33" ht="15.75">
      <c r="A9" s="32" t="s">
        <v>154</v>
      </c>
      <c r="B9" s="77"/>
      <c r="C9" s="77"/>
      <c r="D9" s="77"/>
      <c r="E9" s="77"/>
      <c r="F9" s="73" t="s">
        <v>125</v>
      </c>
      <c r="G9" s="75">
        <f t="shared" si="5"/>
        <v>45</v>
      </c>
      <c r="H9" s="34">
        <f t="shared" si="0"/>
        <v>0</v>
      </c>
      <c r="I9" s="80"/>
      <c r="J9" s="35" t="str">
        <f t="shared" si="4"/>
        <v/>
      </c>
      <c r="K9" s="23"/>
      <c r="L9" s="82"/>
      <c r="M9" s="81"/>
      <c r="N9" s="81"/>
      <c r="O9" s="155"/>
      <c r="P9" s="84"/>
      <c r="Q9" s="47">
        <f t="shared" si="6"/>
        <v>0</v>
      </c>
      <c r="R9" s="46" t="str">
        <f t="shared" si="7"/>
        <v/>
      </c>
      <c r="T9"/>
      <c r="AE9" s="57" t="e">
        <f t="shared" si="1"/>
        <v>#VALUE!</v>
      </c>
      <c r="AF9" s="57" t="e">
        <f t="shared" si="2"/>
        <v>#VALUE!</v>
      </c>
      <c r="AG9" s="57" t="e">
        <f t="shared" si="3"/>
        <v>#VALUE!</v>
      </c>
    </row>
    <row r="10" spans="1:33" ht="16.5" thickBot="1">
      <c r="A10" s="32" t="s">
        <v>169</v>
      </c>
      <c r="B10" s="120"/>
      <c r="C10" s="120"/>
      <c r="D10" s="120"/>
      <c r="E10" s="120"/>
      <c r="F10" s="121" t="s">
        <v>168</v>
      </c>
      <c r="G10" s="122">
        <f t="shared" si="5"/>
        <v>45</v>
      </c>
      <c r="H10" s="123">
        <f t="shared" si="0"/>
        <v>0</v>
      </c>
      <c r="I10" s="124"/>
      <c r="J10" s="35" t="str">
        <f t="shared" si="4"/>
        <v/>
      </c>
      <c r="K10" s="39"/>
      <c r="L10" s="125"/>
      <c r="M10" s="126"/>
      <c r="N10" s="126"/>
      <c r="O10" s="156"/>
      <c r="P10" s="127"/>
      <c r="Q10" s="128">
        <f t="shared" si="6"/>
        <v>0</v>
      </c>
      <c r="R10" s="46" t="str">
        <f t="shared" si="7"/>
        <v/>
      </c>
      <c r="T10"/>
    </row>
    <row r="11" spans="1:33" ht="18" thickTop="1" thickBot="1">
      <c r="A11" s="134" t="s">
        <v>164</v>
      </c>
      <c r="B11" s="135"/>
      <c r="C11" s="135"/>
      <c r="D11" s="136">
        <f>SUM(D4:D10)</f>
        <v>0</v>
      </c>
      <c r="E11" s="136">
        <f>SUM(E4:E10)</f>
        <v>0</v>
      </c>
      <c r="F11" s="135"/>
      <c r="G11" s="135"/>
      <c r="H11" s="137">
        <f>SUM(H4:H10)</f>
        <v>0</v>
      </c>
      <c r="I11" s="138">
        <f>SUM(I4:I10)</f>
        <v>0</v>
      </c>
      <c r="J11" s="139">
        <f>SUM(J4:J10)</f>
        <v>0</v>
      </c>
      <c r="L11" s="129"/>
      <c r="M11" s="130">
        <f>SUM(M4:M10)</f>
        <v>0</v>
      </c>
      <c r="N11" s="130">
        <f t="shared" ref="N11" si="8">SUM(N4:N10)</f>
        <v>0</v>
      </c>
      <c r="O11" s="130">
        <f>IF(N1="Non",0,(X21+X29+X37+X45+X53+X61))</f>
        <v>0</v>
      </c>
      <c r="P11" s="131">
        <f>SUM(P4:P10)</f>
        <v>0</v>
      </c>
      <c r="Q11" s="132">
        <f>SUM(Q4:Q10)</f>
        <v>0</v>
      </c>
      <c r="R11" s="133">
        <f>SUM(R4:R10)</f>
        <v>0</v>
      </c>
      <c r="T11"/>
    </row>
    <row r="12" spans="1:33">
      <c r="B12" s="171" t="s">
        <v>156</v>
      </c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</row>
    <row r="13" spans="1:33" s="28" customFormat="1" ht="39.75" customHeight="1">
      <c r="C13" s="36"/>
      <c r="D13" s="36"/>
      <c r="E13" s="36"/>
      <c r="F13" s="36" t="s">
        <v>155</v>
      </c>
      <c r="G13" s="37"/>
      <c r="H13" s="37" t="s">
        <v>2</v>
      </c>
      <c r="I13" s="38" t="s">
        <v>165</v>
      </c>
      <c r="J13" s="172" t="s">
        <v>163</v>
      </c>
      <c r="K13" s="173"/>
      <c r="L13" s="43" t="s">
        <v>148</v>
      </c>
      <c r="M13" s="36" t="s">
        <v>136</v>
      </c>
      <c r="N13" s="36" t="s">
        <v>0</v>
      </c>
      <c r="O13" s="36" t="s">
        <v>134</v>
      </c>
      <c r="P13" s="36" t="s">
        <v>179</v>
      </c>
      <c r="Q13" s="36" t="s">
        <v>135</v>
      </c>
      <c r="R13" s="36" t="s">
        <v>132</v>
      </c>
      <c r="S13" s="36" t="s">
        <v>178</v>
      </c>
      <c r="T13" s="36" t="s">
        <v>133</v>
      </c>
      <c r="U13" s="36" t="s">
        <v>137</v>
      </c>
      <c r="V13" s="27" t="s">
        <v>166</v>
      </c>
      <c r="W13" s="27"/>
      <c r="Y13" s="64" t="s">
        <v>171</v>
      </c>
    </row>
    <row r="14" spans="1:33" ht="27" customHeight="1">
      <c r="A14" s="142"/>
      <c r="B14" s="85" t="s">
        <v>157</v>
      </c>
      <c r="C14" s="143"/>
      <c r="D14" s="86"/>
      <c r="E14" s="86"/>
      <c r="F14" s="54" t="str">
        <f>IF(ISBLANK(C14),"",E4)</f>
        <v/>
      </c>
      <c r="G14" s="157" t="s">
        <v>126</v>
      </c>
      <c r="H14" s="48" t="str">
        <f t="shared" ref="H14:H20" si="9">IF(ISBLANK(C14),"0",E4*3/30)</f>
        <v>0</v>
      </c>
      <c r="I14" s="149"/>
      <c r="J14" s="168"/>
      <c r="K14" s="169"/>
      <c r="L14" s="85"/>
      <c r="M14" s="85"/>
      <c r="N14" s="161"/>
      <c r="O14" s="161"/>
      <c r="P14" s="161"/>
      <c r="Q14" s="161"/>
      <c r="R14" s="161"/>
      <c r="S14" s="161"/>
      <c r="T14" s="100"/>
      <c r="U14" s="101"/>
      <c r="V14" s="144" t="str">
        <f>IF(ISBLANK(D14),"",IF(D14&gt;7,INDEX(Listes!$F$2:$F$21,MATCH(D14,Listes!$E$2:$E$21,0),0),$Q$1))</f>
        <v/>
      </c>
      <c r="W14" s="145"/>
      <c r="X14" s="146">
        <f t="shared" ref="X14:X20" si="10">IF(ISBLANK(C14),0,H14*V14)</f>
        <v>0</v>
      </c>
      <c r="Y14" s="65">
        <f t="shared" ref="Y14:Y20" si="11">IFERROR((AG4*E14),0)</f>
        <v>0</v>
      </c>
      <c r="AD14" s="71"/>
    </row>
    <row r="15" spans="1:33" ht="27" customHeight="1">
      <c r="A15" s="87" t="s">
        <v>138</v>
      </c>
      <c r="B15" s="88" t="s">
        <v>158</v>
      </c>
      <c r="C15" s="89"/>
      <c r="D15" s="89"/>
      <c r="E15" s="89"/>
      <c r="F15" s="52" t="str">
        <f>IF(ISBLANK(C15),"",E5)</f>
        <v/>
      </c>
      <c r="G15" s="158" t="s">
        <v>126</v>
      </c>
      <c r="H15" s="49" t="str">
        <f t="shared" si="9"/>
        <v>0</v>
      </c>
      <c r="I15" s="150"/>
      <c r="J15" s="166"/>
      <c r="K15" s="167"/>
      <c r="L15" s="88"/>
      <c r="M15" s="88"/>
      <c r="N15" s="162"/>
      <c r="O15" s="162"/>
      <c r="P15" s="162"/>
      <c r="Q15" s="162"/>
      <c r="R15" s="162"/>
      <c r="S15" s="162"/>
      <c r="T15" s="103"/>
      <c r="U15" s="104"/>
      <c r="V15" s="144" t="str">
        <f>IF(ISBLANK(D15),"",IF(D15&gt;7,INDEX(Listes!$F$2:$F$21,MATCH(D15,Listes!$E$2:$E$21,0),0),$Q$1))</f>
        <v/>
      </c>
      <c r="W15" s="145"/>
      <c r="X15" s="146">
        <f t="shared" si="10"/>
        <v>0</v>
      </c>
      <c r="Y15" s="60">
        <f t="shared" si="11"/>
        <v>0</v>
      </c>
    </row>
    <row r="16" spans="1:33" ht="27" customHeight="1">
      <c r="A16" s="90"/>
      <c r="B16" s="88" t="s">
        <v>159</v>
      </c>
      <c r="C16" s="89"/>
      <c r="D16" s="89"/>
      <c r="E16" s="89"/>
      <c r="F16" s="52" t="str">
        <f t="shared" ref="F16:F20" si="12">IF(ISBLANK(C16),"",E6)</f>
        <v/>
      </c>
      <c r="G16" s="158" t="s">
        <v>126</v>
      </c>
      <c r="H16" s="49" t="str">
        <f t="shared" si="9"/>
        <v>0</v>
      </c>
      <c r="I16" s="150"/>
      <c r="J16" s="166"/>
      <c r="K16" s="167"/>
      <c r="L16" s="88"/>
      <c r="M16" s="88"/>
      <c r="N16" s="162"/>
      <c r="O16" s="162"/>
      <c r="P16" s="162"/>
      <c r="Q16" s="162"/>
      <c r="R16" s="162"/>
      <c r="S16" s="162"/>
      <c r="T16" s="103"/>
      <c r="U16" s="104"/>
      <c r="V16" s="144" t="str">
        <f>IF(ISBLANK(D16),"",IF(D16&gt;7,INDEX(Listes!$F$2:$F$21,MATCH(D16,Listes!$E$2:$E$21,0),0),$Q$1))</f>
        <v/>
      </c>
      <c r="W16" s="145"/>
      <c r="X16" s="146">
        <f t="shared" si="10"/>
        <v>0</v>
      </c>
      <c r="Y16" s="60">
        <f t="shared" si="11"/>
        <v>0</v>
      </c>
    </row>
    <row r="17" spans="1:25" ht="27" customHeight="1">
      <c r="A17" s="91" t="s">
        <v>176</v>
      </c>
      <c r="B17" s="88" t="s">
        <v>160</v>
      </c>
      <c r="C17" s="89"/>
      <c r="D17" s="89"/>
      <c r="E17" s="89"/>
      <c r="F17" s="52" t="str">
        <f t="shared" si="12"/>
        <v/>
      </c>
      <c r="G17" s="158" t="s">
        <v>126</v>
      </c>
      <c r="H17" s="49" t="str">
        <f t="shared" si="9"/>
        <v>0</v>
      </c>
      <c r="I17" s="150"/>
      <c r="J17" s="166"/>
      <c r="K17" s="167"/>
      <c r="L17" s="88"/>
      <c r="M17" s="88"/>
      <c r="N17" s="162"/>
      <c r="O17" s="162"/>
      <c r="P17" s="162"/>
      <c r="Q17" s="162"/>
      <c r="R17" s="162"/>
      <c r="S17" s="162"/>
      <c r="T17" s="103"/>
      <c r="U17" s="104"/>
      <c r="V17" s="144" t="str">
        <f>IF(ISBLANK(D17),"",IF(D17&gt;7,INDEX(Listes!$F$2:$F$21,MATCH(D17,Listes!$E$2:$E$21,0),0),$Q$1))</f>
        <v/>
      </c>
      <c r="W17" s="145"/>
      <c r="X17" s="146">
        <f t="shared" si="10"/>
        <v>0</v>
      </c>
      <c r="Y17" s="60">
        <f t="shared" si="11"/>
        <v>0</v>
      </c>
    </row>
    <row r="18" spans="1:25" ht="15.75">
      <c r="A18" s="92"/>
      <c r="B18" s="88" t="s">
        <v>161</v>
      </c>
      <c r="C18" s="89"/>
      <c r="D18" s="89"/>
      <c r="E18" s="89"/>
      <c r="F18" s="52" t="str">
        <f t="shared" si="12"/>
        <v/>
      </c>
      <c r="G18" s="158"/>
      <c r="H18" s="49" t="str">
        <f t="shared" si="9"/>
        <v>0</v>
      </c>
      <c r="I18" s="150"/>
      <c r="J18" s="166"/>
      <c r="K18" s="167"/>
      <c r="L18" s="88"/>
      <c r="M18" s="88"/>
      <c r="N18" s="162"/>
      <c r="O18" s="162"/>
      <c r="P18" s="162"/>
      <c r="Q18" s="162"/>
      <c r="R18" s="162"/>
      <c r="S18" s="162"/>
      <c r="T18" s="103"/>
      <c r="U18" s="104"/>
      <c r="V18" s="144" t="str">
        <f>IF(ISBLANK(D18),"",IF(D18&gt;7,INDEX(Listes!$F$2:$F$21,MATCH(D18,Listes!$E$2:$E$21,0),0),$Q$1))</f>
        <v/>
      </c>
      <c r="W18" s="145"/>
      <c r="X18" s="146">
        <f t="shared" si="10"/>
        <v>0</v>
      </c>
      <c r="Y18" s="60">
        <f t="shared" si="11"/>
        <v>0</v>
      </c>
    </row>
    <row r="19" spans="1:25" ht="15.75">
      <c r="A19" s="91" t="s">
        <v>177</v>
      </c>
      <c r="B19" s="88" t="s">
        <v>162</v>
      </c>
      <c r="C19" s="89"/>
      <c r="D19" s="89"/>
      <c r="E19" s="89"/>
      <c r="F19" s="52" t="str">
        <f t="shared" si="12"/>
        <v/>
      </c>
      <c r="G19" s="158"/>
      <c r="H19" s="49" t="str">
        <f t="shared" si="9"/>
        <v>0</v>
      </c>
      <c r="I19" s="150"/>
      <c r="J19" s="166"/>
      <c r="K19" s="167"/>
      <c r="L19" s="88"/>
      <c r="M19" s="88"/>
      <c r="N19" s="162"/>
      <c r="O19" s="162"/>
      <c r="P19" s="162"/>
      <c r="Q19" s="162"/>
      <c r="R19" s="162"/>
      <c r="S19" s="162"/>
      <c r="T19" s="103"/>
      <c r="U19" s="104"/>
      <c r="V19" s="144" t="str">
        <f>IF(ISBLANK(D19),"",IF(D19&gt;7,INDEX(Listes!$F$2:$F$21,MATCH(D19,Listes!$E$2:$E$21,0),0),$Q$1))</f>
        <v/>
      </c>
      <c r="W19" s="145"/>
      <c r="X19" s="146">
        <f t="shared" si="10"/>
        <v>0</v>
      </c>
      <c r="Y19" s="60">
        <f t="shared" si="11"/>
        <v>0</v>
      </c>
    </row>
    <row r="20" spans="1:25">
      <c r="A20" s="93"/>
      <c r="B20" s="88" t="s">
        <v>170</v>
      </c>
      <c r="C20" s="89"/>
      <c r="D20" s="89"/>
      <c r="E20" s="89"/>
      <c r="F20" s="52" t="str">
        <f t="shared" si="12"/>
        <v/>
      </c>
      <c r="G20" s="159"/>
      <c r="H20" s="49" t="str">
        <f t="shared" si="9"/>
        <v>0</v>
      </c>
      <c r="I20" s="150"/>
      <c r="J20" s="166"/>
      <c r="K20" s="167"/>
      <c r="L20" s="88"/>
      <c r="M20" s="88"/>
      <c r="N20" s="162"/>
      <c r="O20" s="162"/>
      <c r="P20" s="162"/>
      <c r="Q20" s="162"/>
      <c r="R20" s="162"/>
      <c r="S20" s="162"/>
      <c r="T20" s="103"/>
      <c r="U20" s="104"/>
      <c r="V20" s="144" t="str">
        <f>IF(ISBLANK(D20),"",IF(D20&gt;7,INDEX(Listes!$F$2:$F$21,MATCH(D20,Listes!$E$2:$E$21,0),0),$Q$1))</f>
        <v/>
      </c>
      <c r="W20" s="145"/>
      <c r="X20" s="146">
        <f t="shared" si="10"/>
        <v>0</v>
      </c>
      <c r="Y20" s="60">
        <f t="shared" si="11"/>
        <v>0</v>
      </c>
    </row>
    <row r="21" spans="1:25" s="119" customFormat="1">
      <c r="A21" s="94"/>
      <c r="B21" s="95" t="s">
        <v>164</v>
      </c>
      <c r="C21" s="96"/>
      <c r="D21" s="96"/>
      <c r="E21" s="96"/>
      <c r="F21" s="55">
        <f>SUM(F14:F20)</f>
        <v>0</v>
      </c>
      <c r="G21" s="160"/>
      <c r="H21" s="50">
        <f>ROUNDUP(SUM(H14:H20)+(I21/30*3),0)</f>
        <v>0</v>
      </c>
      <c r="I21" s="153">
        <f>SUM(I14:I20)</f>
        <v>0</v>
      </c>
      <c r="J21" s="164"/>
      <c r="K21" s="165"/>
      <c r="L21" s="106"/>
      <c r="M21" s="106"/>
      <c r="N21" s="163"/>
      <c r="O21" s="163"/>
      <c r="P21" s="163"/>
      <c r="Q21" s="163"/>
      <c r="R21" s="163"/>
      <c r="S21" s="163"/>
      <c r="T21" s="107"/>
      <c r="U21" s="108"/>
      <c r="V21" s="144">
        <f>MAX(V14:V20)</f>
        <v>0</v>
      </c>
      <c r="W21" s="147">
        <f>IFERROR((V21*H21),0)</f>
        <v>0</v>
      </c>
      <c r="X21" s="148">
        <f>IFERROR(IF(W21&gt;SUM(X14:X20),W21,SUM(X14:X20)),0)</f>
        <v>0</v>
      </c>
      <c r="Y21" s="69">
        <f>SUM(Y14:Y20)</f>
        <v>0</v>
      </c>
    </row>
    <row r="22" spans="1:25" ht="18">
      <c r="A22" s="142"/>
      <c r="B22" s="88" t="s">
        <v>157</v>
      </c>
      <c r="C22" s="89"/>
      <c r="D22" s="89"/>
      <c r="E22" s="89"/>
      <c r="F22" s="52" t="str">
        <f>IF(ISBLANK(C22),"",E4)</f>
        <v/>
      </c>
      <c r="G22" s="159" t="s">
        <v>126</v>
      </c>
      <c r="H22" s="49" t="str">
        <f t="shared" ref="H22:H28" si="13">IF(ISBLANK(C22),"0",E4*3/30)</f>
        <v>0</v>
      </c>
      <c r="I22" s="150"/>
      <c r="J22" s="168"/>
      <c r="K22" s="169"/>
      <c r="L22" s="88"/>
      <c r="M22" s="88"/>
      <c r="N22" s="161"/>
      <c r="O22" s="161"/>
      <c r="P22" s="161"/>
      <c r="Q22" s="161"/>
      <c r="R22" s="161"/>
      <c r="S22" s="161"/>
      <c r="T22" s="99"/>
      <c r="U22" s="85"/>
      <c r="V22" s="144" t="str">
        <f>IF(ISBLANK(D22),"",IF(D22&gt;7,INDEX(Listes!$F$2:$F$21,MATCH(D22,Listes!$E$2:$E$21,0),0),$Q$1))</f>
        <v/>
      </c>
      <c r="W22" s="145"/>
      <c r="X22" s="146">
        <f t="shared" ref="X22:X28" si="14">IF(ISBLANK(C22),0,H22*V22)</f>
        <v>0</v>
      </c>
      <c r="Y22" s="68">
        <f t="shared" ref="Y22:Y28" si="15">IFERROR((AG4*E22),0)</f>
        <v>0</v>
      </c>
    </row>
    <row r="23" spans="1:25">
      <c r="A23" s="87" t="s">
        <v>138</v>
      </c>
      <c r="B23" s="88" t="s">
        <v>158</v>
      </c>
      <c r="C23" s="89"/>
      <c r="D23" s="89"/>
      <c r="E23" s="89"/>
      <c r="F23" s="52" t="str">
        <f>IF(ISBLANK(C23),"",E5)</f>
        <v/>
      </c>
      <c r="G23" s="158"/>
      <c r="H23" s="49" t="str">
        <f t="shared" si="13"/>
        <v>0</v>
      </c>
      <c r="I23" s="150"/>
      <c r="J23" s="166"/>
      <c r="K23" s="167"/>
      <c r="L23" s="88"/>
      <c r="M23" s="88"/>
      <c r="N23" s="162"/>
      <c r="O23" s="162"/>
      <c r="P23" s="162"/>
      <c r="Q23" s="162"/>
      <c r="R23" s="162"/>
      <c r="S23" s="162"/>
      <c r="T23" s="102"/>
      <c r="U23" s="88"/>
      <c r="V23" s="144" t="str">
        <f>IF(ISBLANK(D23),"",IF(D23&gt;7,INDEX(Listes!$F$2:$F$21,MATCH(D23,Listes!$E$2:$E$21,0),0),$Q$1))</f>
        <v/>
      </c>
      <c r="W23" s="145"/>
      <c r="X23" s="146">
        <f t="shared" si="14"/>
        <v>0</v>
      </c>
      <c r="Y23" s="67">
        <f t="shared" si="15"/>
        <v>0</v>
      </c>
    </row>
    <row r="24" spans="1:25">
      <c r="A24" s="90"/>
      <c r="B24" s="88" t="s">
        <v>159</v>
      </c>
      <c r="C24" s="89"/>
      <c r="D24" s="89"/>
      <c r="E24" s="89"/>
      <c r="F24" s="52" t="str">
        <f t="shared" ref="F24:F28" si="16">IF(ISBLANK(C24),"",E6)</f>
        <v/>
      </c>
      <c r="G24" s="158"/>
      <c r="H24" s="49" t="str">
        <f t="shared" si="13"/>
        <v>0</v>
      </c>
      <c r="I24" s="150"/>
      <c r="J24" s="166"/>
      <c r="K24" s="167"/>
      <c r="L24" s="88"/>
      <c r="M24" s="88"/>
      <c r="N24" s="162"/>
      <c r="O24" s="162"/>
      <c r="P24" s="162"/>
      <c r="Q24" s="162"/>
      <c r="R24" s="162"/>
      <c r="S24" s="162"/>
      <c r="T24" s="102"/>
      <c r="U24" s="88"/>
      <c r="V24" s="144" t="str">
        <f>IF(ISBLANK(D24),"",IF(D24&gt;7,INDEX(Listes!$F$2:$F$21,MATCH(D24,Listes!$E$2:$E$21,0),0),$Q$1))</f>
        <v/>
      </c>
      <c r="W24" s="145"/>
      <c r="X24" s="146">
        <f t="shared" si="14"/>
        <v>0</v>
      </c>
      <c r="Y24" s="67">
        <f t="shared" si="15"/>
        <v>0</v>
      </c>
    </row>
    <row r="25" spans="1:25" ht="18">
      <c r="A25" s="91" t="s">
        <v>176</v>
      </c>
      <c r="B25" s="88" t="s">
        <v>160</v>
      </c>
      <c r="C25" s="89"/>
      <c r="D25" s="89"/>
      <c r="E25" s="89"/>
      <c r="F25" s="52" t="str">
        <f t="shared" si="16"/>
        <v/>
      </c>
      <c r="G25" s="158" t="s">
        <v>126</v>
      </c>
      <c r="H25" s="49" t="str">
        <f t="shared" si="13"/>
        <v>0</v>
      </c>
      <c r="I25" s="150"/>
      <c r="J25" s="166"/>
      <c r="K25" s="167"/>
      <c r="L25" s="88"/>
      <c r="M25" s="88"/>
      <c r="N25" s="162"/>
      <c r="O25" s="162"/>
      <c r="P25" s="162"/>
      <c r="Q25" s="162"/>
      <c r="R25" s="162"/>
      <c r="S25" s="162"/>
      <c r="T25" s="102"/>
      <c r="U25" s="88"/>
      <c r="V25" s="144" t="str">
        <f>IF(ISBLANK(D25),"",IF(D25&gt;7,INDEX(Listes!$F$2:$F$21,MATCH(D25,Listes!$E$2:$E$21,0),0),$Q$1))</f>
        <v/>
      </c>
      <c r="W25" s="145"/>
      <c r="X25" s="146">
        <f t="shared" si="14"/>
        <v>0</v>
      </c>
      <c r="Y25" s="67">
        <f t="shared" si="15"/>
        <v>0</v>
      </c>
    </row>
    <row r="26" spans="1:25" ht="15.75">
      <c r="A26" s="92"/>
      <c r="B26" s="88" t="s">
        <v>161</v>
      </c>
      <c r="C26" s="89"/>
      <c r="D26" s="89"/>
      <c r="E26" s="89"/>
      <c r="F26" s="52" t="str">
        <f t="shared" si="16"/>
        <v/>
      </c>
      <c r="G26" s="158"/>
      <c r="H26" s="49" t="str">
        <f t="shared" si="13"/>
        <v>0</v>
      </c>
      <c r="I26" s="150"/>
      <c r="J26" s="166"/>
      <c r="K26" s="167"/>
      <c r="L26" s="88"/>
      <c r="M26" s="88"/>
      <c r="N26" s="162"/>
      <c r="O26" s="162"/>
      <c r="P26" s="162"/>
      <c r="Q26" s="162"/>
      <c r="R26" s="162"/>
      <c r="S26" s="162"/>
      <c r="T26" s="102"/>
      <c r="U26" s="88"/>
      <c r="V26" s="144" t="str">
        <f>IF(ISBLANK(D26),"",IF(D26&gt;7,INDEX(Listes!$F$2:$F$21,MATCH(D26,Listes!$E$2:$E$21,0),0),$Q$1))</f>
        <v/>
      </c>
      <c r="W26" s="145"/>
      <c r="X26" s="146">
        <f t="shared" si="14"/>
        <v>0</v>
      </c>
      <c r="Y26" s="67">
        <f t="shared" si="15"/>
        <v>0</v>
      </c>
    </row>
    <row r="27" spans="1:25" ht="15.75">
      <c r="A27" s="91" t="s">
        <v>177</v>
      </c>
      <c r="B27" s="97" t="s">
        <v>162</v>
      </c>
      <c r="C27" s="89"/>
      <c r="D27" s="89"/>
      <c r="E27" s="89"/>
      <c r="F27" s="52" t="str">
        <f t="shared" si="16"/>
        <v/>
      </c>
      <c r="G27" s="158"/>
      <c r="H27" s="49" t="str">
        <f t="shared" si="13"/>
        <v>0</v>
      </c>
      <c r="I27" s="150"/>
      <c r="J27" s="166"/>
      <c r="K27" s="167"/>
      <c r="L27" s="88"/>
      <c r="M27" s="88"/>
      <c r="N27" s="162"/>
      <c r="O27" s="162"/>
      <c r="P27" s="162"/>
      <c r="Q27" s="162"/>
      <c r="R27" s="162"/>
      <c r="S27" s="162"/>
      <c r="T27" s="102"/>
      <c r="U27" s="88"/>
      <c r="V27" s="144" t="str">
        <f>IF(ISBLANK(D27),"",IF(D27&gt;7,INDEX(Listes!$F$2:$F$21,MATCH(D27,Listes!$E$2:$E$21,0),0),$Q$1))</f>
        <v/>
      </c>
      <c r="W27" s="145"/>
      <c r="X27" s="146">
        <f t="shared" si="14"/>
        <v>0</v>
      </c>
      <c r="Y27" s="67">
        <f t="shared" si="15"/>
        <v>0</v>
      </c>
    </row>
    <row r="28" spans="1:25">
      <c r="A28" s="93"/>
      <c r="B28" s="97" t="s">
        <v>170</v>
      </c>
      <c r="C28" s="89"/>
      <c r="D28" s="89"/>
      <c r="E28" s="89"/>
      <c r="F28" s="52" t="str">
        <f t="shared" si="16"/>
        <v/>
      </c>
      <c r="G28" s="159"/>
      <c r="H28" s="49" t="str">
        <f t="shared" si="13"/>
        <v>0</v>
      </c>
      <c r="I28" s="150"/>
      <c r="J28" s="166"/>
      <c r="K28" s="167"/>
      <c r="L28" s="88"/>
      <c r="M28" s="88"/>
      <c r="N28" s="162"/>
      <c r="O28" s="162"/>
      <c r="P28" s="162"/>
      <c r="Q28" s="162"/>
      <c r="R28" s="162"/>
      <c r="S28" s="162"/>
      <c r="T28" s="102"/>
      <c r="U28" s="88"/>
      <c r="V28" s="144" t="str">
        <f>IF(ISBLANK(D28),"",IF(D28&gt;7,INDEX(Listes!$F$2:$F$21,MATCH(D28,Listes!$E$2:$E$21,0),0),$Q$1))</f>
        <v/>
      </c>
      <c r="W28" s="145"/>
      <c r="X28" s="146">
        <f t="shared" si="14"/>
        <v>0</v>
      </c>
      <c r="Y28" s="67">
        <f t="shared" si="15"/>
        <v>0</v>
      </c>
    </row>
    <row r="29" spans="1:25" s="119" customFormat="1">
      <c r="A29" s="94"/>
      <c r="B29" s="98" t="s">
        <v>164</v>
      </c>
      <c r="C29" s="89"/>
      <c r="D29" s="89"/>
      <c r="E29" s="89"/>
      <c r="F29" s="53">
        <f>SUM(F22:F28)</f>
        <v>0</v>
      </c>
      <c r="G29" s="159"/>
      <c r="H29" s="51">
        <f>ROUNDUP(SUM(H22:H28)+(I29/30*3),0)</f>
        <v>0</v>
      </c>
      <c r="I29" s="154">
        <f>SUM(I22:I28)</f>
        <v>0</v>
      </c>
      <c r="J29" s="166"/>
      <c r="K29" s="167"/>
      <c r="L29" s="88"/>
      <c r="M29" s="88"/>
      <c r="N29" s="163"/>
      <c r="O29" s="163"/>
      <c r="P29" s="163"/>
      <c r="Q29" s="163"/>
      <c r="R29" s="163"/>
      <c r="S29" s="163"/>
      <c r="T29" s="105"/>
      <c r="U29" s="106"/>
      <c r="V29" s="144">
        <f>MAX(V22:V28)</f>
        <v>0</v>
      </c>
      <c r="W29" s="147">
        <f>IFERROR((V29*H29),0)</f>
        <v>0</v>
      </c>
      <c r="X29" s="148">
        <f>IFERROR(IF(W29&gt;SUM(X22:X28),W29,SUM(X22:X28)),0)</f>
        <v>0</v>
      </c>
      <c r="Y29" s="70">
        <f>SUM(Y22:Y28)</f>
        <v>0</v>
      </c>
    </row>
    <row r="30" spans="1:25">
      <c r="A30" s="142"/>
      <c r="B30" s="85" t="s">
        <v>157</v>
      </c>
      <c r="C30" s="86"/>
      <c r="D30" s="86"/>
      <c r="E30" s="86"/>
      <c r="F30" s="54" t="str">
        <f>IF(ISBLANK(C30),"",E4)</f>
        <v/>
      </c>
      <c r="G30" s="157"/>
      <c r="H30" s="48" t="str">
        <f t="shared" ref="H30:H36" si="17">IF(ISBLANK(C30),"0",E4*3/30)</f>
        <v>0</v>
      </c>
      <c r="I30" s="149"/>
      <c r="J30" s="168"/>
      <c r="K30" s="169"/>
      <c r="L30" s="85"/>
      <c r="M30" s="85"/>
      <c r="N30" s="161"/>
      <c r="O30" s="161"/>
      <c r="P30" s="161"/>
      <c r="Q30" s="161"/>
      <c r="R30" s="161"/>
      <c r="S30" s="161"/>
      <c r="T30" s="100"/>
      <c r="U30" s="101"/>
      <c r="V30" s="144" t="str">
        <f>IF(ISBLANK(D30),"",IF(D30&gt;7,INDEX(Listes!$F$2:$F$21,MATCH(D30,Listes!$E$2:$E$21,0),0),$Q$1))</f>
        <v/>
      </c>
      <c r="W30" s="145"/>
      <c r="X30" s="146">
        <f t="shared" ref="X30:X36" si="18">IF(ISBLANK(C30),0,H30*V30)</f>
        <v>0</v>
      </c>
      <c r="Y30" s="65">
        <f t="shared" ref="Y30:Y36" si="19">IFERROR((AG4*E30),0)</f>
        <v>0</v>
      </c>
    </row>
    <row r="31" spans="1:25">
      <c r="A31" s="87" t="s">
        <v>138</v>
      </c>
      <c r="B31" s="88" t="s">
        <v>158</v>
      </c>
      <c r="C31" s="89"/>
      <c r="D31" s="89"/>
      <c r="E31" s="89"/>
      <c r="F31" s="52" t="str">
        <f t="shared" ref="F31:F36" si="20">IF(ISBLANK(C31),"",E5)</f>
        <v/>
      </c>
      <c r="G31" s="158"/>
      <c r="H31" s="49" t="str">
        <f t="shared" si="17"/>
        <v>0</v>
      </c>
      <c r="I31" s="150"/>
      <c r="J31" s="166"/>
      <c r="K31" s="167"/>
      <c r="L31" s="88"/>
      <c r="M31" s="88"/>
      <c r="N31" s="162"/>
      <c r="O31" s="162"/>
      <c r="P31" s="162"/>
      <c r="Q31" s="162"/>
      <c r="R31" s="162"/>
      <c r="S31" s="162"/>
      <c r="T31" s="103"/>
      <c r="U31" s="104"/>
      <c r="V31" s="144" t="str">
        <f>IF(ISBLANK(D31),"",IF(D31&gt;7,INDEX(Listes!$F$2:$F$21,MATCH(D31,Listes!$E$2:$E$21,0),0),$Q$1))</f>
        <v/>
      </c>
      <c r="W31" s="145"/>
      <c r="X31" s="146">
        <f t="shared" si="18"/>
        <v>0</v>
      </c>
      <c r="Y31" s="60">
        <f t="shared" si="19"/>
        <v>0</v>
      </c>
    </row>
    <row r="32" spans="1:25">
      <c r="A32" s="90"/>
      <c r="B32" s="88" t="s">
        <v>159</v>
      </c>
      <c r="C32" s="89"/>
      <c r="D32" s="89"/>
      <c r="E32" s="89"/>
      <c r="F32" s="52" t="str">
        <f t="shared" si="20"/>
        <v/>
      </c>
      <c r="G32" s="158"/>
      <c r="H32" s="49" t="str">
        <f t="shared" si="17"/>
        <v>0</v>
      </c>
      <c r="I32" s="150"/>
      <c r="J32" s="166"/>
      <c r="K32" s="167"/>
      <c r="L32" s="88"/>
      <c r="M32" s="88"/>
      <c r="N32" s="162"/>
      <c r="O32" s="162"/>
      <c r="P32" s="162"/>
      <c r="Q32" s="162"/>
      <c r="R32" s="162"/>
      <c r="S32" s="162"/>
      <c r="T32" s="103"/>
      <c r="U32" s="104"/>
      <c r="V32" s="144" t="str">
        <f>IF(ISBLANK(D32),"",IF(D32&gt;7,INDEX(Listes!$F$2:$F$21,MATCH(D32,Listes!$E$2:$E$21,0),0),$Q$1))</f>
        <v/>
      </c>
      <c r="W32" s="145"/>
      <c r="X32" s="146">
        <f t="shared" si="18"/>
        <v>0</v>
      </c>
      <c r="Y32" s="60">
        <f t="shared" si="19"/>
        <v>0</v>
      </c>
    </row>
    <row r="33" spans="1:25" ht="15.75">
      <c r="A33" s="91" t="s">
        <v>176</v>
      </c>
      <c r="B33" s="88" t="s">
        <v>160</v>
      </c>
      <c r="C33" s="89"/>
      <c r="D33" s="89"/>
      <c r="E33" s="89"/>
      <c r="F33" s="52" t="str">
        <f t="shared" si="20"/>
        <v/>
      </c>
      <c r="G33" s="158"/>
      <c r="H33" s="49" t="str">
        <f t="shared" si="17"/>
        <v>0</v>
      </c>
      <c r="I33" s="150"/>
      <c r="J33" s="166"/>
      <c r="K33" s="167"/>
      <c r="L33" s="88"/>
      <c r="M33" s="88"/>
      <c r="N33" s="162"/>
      <c r="O33" s="162"/>
      <c r="P33" s="162"/>
      <c r="Q33" s="162"/>
      <c r="R33" s="162"/>
      <c r="S33" s="162"/>
      <c r="T33" s="103"/>
      <c r="U33" s="104"/>
      <c r="V33" s="144" t="str">
        <f>IF(ISBLANK(D33),"",IF(D33&gt;7,INDEX(Listes!$F$2:$F$21,MATCH(D33,Listes!$E$2:$E$21,0),0),$Q$1))</f>
        <v/>
      </c>
      <c r="W33" s="145"/>
      <c r="X33" s="146">
        <f t="shared" si="18"/>
        <v>0</v>
      </c>
      <c r="Y33" s="60">
        <f t="shared" si="19"/>
        <v>0</v>
      </c>
    </row>
    <row r="34" spans="1:25" ht="15.75">
      <c r="A34" s="92"/>
      <c r="B34" s="88" t="s">
        <v>161</v>
      </c>
      <c r="C34" s="89"/>
      <c r="D34" s="89"/>
      <c r="E34" s="89"/>
      <c r="F34" s="52" t="str">
        <f t="shared" si="20"/>
        <v/>
      </c>
      <c r="G34" s="158"/>
      <c r="H34" s="49" t="str">
        <f t="shared" si="17"/>
        <v>0</v>
      </c>
      <c r="I34" s="150"/>
      <c r="J34" s="166"/>
      <c r="K34" s="167"/>
      <c r="L34" s="88"/>
      <c r="M34" s="88"/>
      <c r="N34" s="162"/>
      <c r="O34" s="162"/>
      <c r="P34" s="162"/>
      <c r="Q34" s="162"/>
      <c r="R34" s="162"/>
      <c r="S34" s="162"/>
      <c r="T34" s="103"/>
      <c r="U34" s="104"/>
      <c r="V34" s="144" t="str">
        <f>IF(ISBLANK(D34),"",IF(D34&gt;7,INDEX(Listes!$F$2:$F$21,MATCH(D34,Listes!$E$2:$E$21,0),0),$Q$1))</f>
        <v/>
      </c>
      <c r="W34" s="145"/>
      <c r="X34" s="146">
        <f t="shared" si="18"/>
        <v>0</v>
      </c>
      <c r="Y34" s="60">
        <f t="shared" si="19"/>
        <v>0</v>
      </c>
    </row>
    <row r="35" spans="1:25" ht="15.75">
      <c r="A35" s="91" t="s">
        <v>177</v>
      </c>
      <c r="B35" s="97" t="s">
        <v>162</v>
      </c>
      <c r="C35" s="89"/>
      <c r="D35" s="89"/>
      <c r="E35" s="89"/>
      <c r="F35" s="52" t="str">
        <f t="shared" si="20"/>
        <v/>
      </c>
      <c r="G35" s="158"/>
      <c r="H35" s="49" t="str">
        <f t="shared" si="17"/>
        <v>0</v>
      </c>
      <c r="I35" s="150"/>
      <c r="J35" s="166"/>
      <c r="K35" s="167"/>
      <c r="L35" s="88"/>
      <c r="M35" s="88"/>
      <c r="N35" s="162"/>
      <c r="O35" s="162"/>
      <c r="P35" s="162"/>
      <c r="Q35" s="162"/>
      <c r="R35" s="162"/>
      <c r="S35" s="162"/>
      <c r="T35" s="103"/>
      <c r="U35" s="104"/>
      <c r="V35" s="144" t="str">
        <f>IF(ISBLANK(D35),"",IF(D35&gt;7,INDEX(Listes!$F$2:$F$21,MATCH(D35,Listes!$E$2:$E$21,0),0),$Q$1))</f>
        <v/>
      </c>
      <c r="W35" s="145"/>
      <c r="X35" s="146">
        <f t="shared" si="18"/>
        <v>0</v>
      </c>
      <c r="Y35" s="60">
        <f t="shared" si="19"/>
        <v>0</v>
      </c>
    </row>
    <row r="36" spans="1:25">
      <c r="A36" s="93"/>
      <c r="B36" s="97" t="s">
        <v>170</v>
      </c>
      <c r="C36" s="89"/>
      <c r="D36" s="89"/>
      <c r="E36" s="89"/>
      <c r="F36" s="52" t="str">
        <f t="shared" si="20"/>
        <v/>
      </c>
      <c r="G36" s="159"/>
      <c r="H36" s="49" t="str">
        <f t="shared" si="17"/>
        <v>0</v>
      </c>
      <c r="I36" s="150"/>
      <c r="J36" s="166"/>
      <c r="K36" s="167"/>
      <c r="L36" s="88"/>
      <c r="M36" s="88"/>
      <c r="N36" s="162"/>
      <c r="O36" s="162"/>
      <c r="P36" s="162"/>
      <c r="Q36" s="162"/>
      <c r="R36" s="162"/>
      <c r="S36" s="162"/>
      <c r="T36" s="103"/>
      <c r="U36" s="104"/>
      <c r="V36" s="144" t="str">
        <f>IF(ISBLANK(D36),"",IF(D36&gt;7,INDEX(Listes!$F$2:$F$21,MATCH(D36,Listes!$E$2:$E$21,0),0),$Q$1))</f>
        <v/>
      </c>
      <c r="W36" s="145"/>
      <c r="X36" s="146">
        <f t="shared" si="18"/>
        <v>0</v>
      </c>
      <c r="Y36" s="60">
        <f t="shared" si="19"/>
        <v>0</v>
      </c>
    </row>
    <row r="37" spans="1:25" s="119" customFormat="1">
      <c r="A37" s="94"/>
      <c r="B37" s="95" t="s">
        <v>164</v>
      </c>
      <c r="C37" s="96"/>
      <c r="D37" s="96"/>
      <c r="E37" s="96"/>
      <c r="F37" s="55">
        <f>SUM(F30:F36)</f>
        <v>0</v>
      </c>
      <c r="G37" s="160"/>
      <c r="H37" s="50">
        <f>ROUNDUP(SUM(H30:H36)+(I37/30*3),0)</f>
        <v>0</v>
      </c>
      <c r="I37" s="153">
        <f>SUM(I30:I36)</f>
        <v>0</v>
      </c>
      <c r="J37" s="164"/>
      <c r="K37" s="165"/>
      <c r="L37" s="106"/>
      <c r="M37" s="106"/>
      <c r="N37" s="163"/>
      <c r="O37" s="163"/>
      <c r="P37" s="163"/>
      <c r="Q37" s="163"/>
      <c r="R37" s="163"/>
      <c r="S37" s="163"/>
      <c r="T37" s="107"/>
      <c r="U37" s="108"/>
      <c r="V37" s="144">
        <f>MAX(V30:V36)</f>
        <v>0</v>
      </c>
      <c r="W37" s="147">
        <f>IFERROR((V37*H37),0)</f>
        <v>0</v>
      </c>
      <c r="X37" s="148">
        <f t="shared" ref="X37" si="21">IFERROR(IF(W37&gt;SUM(X30:X36),W37,SUM(X30:X36)),0)</f>
        <v>0</v>
      </c>
      <c r="Y37" s="66">
        <f>SUM(Y30:Y36)</f>
        <v>0</v>
      </c>
    </row>
    <row r="38" spans="1:25">
      <c r="A38" s="142"/>
      <c r="B38" s="88" t="s">
        <v>157</v>
      </c>
      <c r="C38" s="89"/>
      <c r="D38" s="89"/>
      <c r="E38" s="89"/>
      <c r="F38" s="52" t="str">
        <f>IF(ISBLANK(C38),"",E4)</f>
        <v/>
      </c>
      <c r="G38" s="159"/>
      <c r="H38" s="49" t="str">
        <f t="shared" ref="H38:H44" si="22">IF(ISBLANK(C38),"0",E4*3/30)</f>
        <v>0</v>
      </c>
      <c r="I38" s="150"/>
      <c r="J38" s="168"/>
      <c r="K38" s="169"/>
      <c r="L38" s="88"/>
      <c r="M38" s="88"/>
      <c r="N38" s="161"/>
      <c r="O38" s="161"/>
      <c r="P38" s="161"/>
      <c r="Q38" s="161"/>
      <c r="R38" s="161"/>
      <c r="S38" s="161"/>
      <c r="T38" s="104"/>
      <c r="U38" s="104"/>
      <c r="V38" s="144" t="str">
        <f>IF(ISBLANK(D38),"",IF(D38&gt;7,INDEX(Listes!$F$2:$F$21,MATCH(D38,Listes!$E$2:$E$21,0),0),$Q$1))</f>
        <v/>
      </c>
      <c r="W38" s="145"/>
      <c r="X38" s="146">
        <f t="shared" ref="X38:X44" si="23">IF(ISBLANK(C38),0,H38*V38)</f>
        <v>0</v>
      </c>
      <c r="Y38" s="61">
        <f t="shared" ref="Y38:Y44" si="24">IFERROR((AG4*E38),0)</f>
        <v>0</v>
      </c>
    </row>
    <row r="39" spans="1:25">
      <c r="A39" s="87" t="s">
        <v>138</v>
      </c>
      <c r="B39" s="88" t="s">
        <v>158</v>
      </c>
      <c r="C39" s="89"/>
      <c r="D39" s="89"/>
      <c r="E39" s="89"/>
      <c r="F39" s="52" t="str">
        <f t="shared" ref="F39:F44" si="25">IF(ISBLANK(C39),"",E5)</f>
        <v/>
      </c>
      <c r="G39" s="159"/>
      <c r="H39" s="49" t="str">
        <f t="shared" si="22"/>
        <v>0</v>
      </c>
      <c r="I39" s="150"/>
      <c r="J39" s="166"/>
      <c r="K39" s="167"/>
      <c r="L39" s="88"/>
      <c r="M39" s="88"/>
      <c r="N39" s="162"/>
      <c r="O39" s="162"/>
      <c r="P39" s="162"/>
      <c r="Q39" s="162"/>
      <c r="R39" s="162"/>
      <c r="S39" s="162"/>
      <c r="T39" s="104"/>
      <c r="U39" s="104"/>
      <c r="V39" s="144" t="str">
        <f>IF(ISBLANK(D39),"",IF(D39&gt;7,INDEX(Listes!$F$2:$F$21,MATCH(D39,Listes!$E$2:$E$21,0),0),$Q$1))</f>
        <v/>
      </c>
      <c r="W39" s="145"/>
      <c r="X39" s="146">
        <f t="shared" si="23"/>
        <v>0</v>
      </c>
      <c r="Y39" s="61">
        <f t="shared" si="24"/>
        <v>0</v>
      </c>
    </row>
    <row r="40" spans="1:25">
      <c r="A40" s="90"/>
      <c r="B40" s="88" t="s">
        <v>159</v>
      </c>
      <c r="C40" s="89"/>
      <c r="D40" s="89"/>
      <c r="E40" s="89"/>
      <c r="F40" s="52" t="str">
        <f t="shared" si="25"/>
        <v/>
      </c>
      <c r="G40" s="159"/>
      <c r="H40" s="49" t="str">
        <f t="shared" si="22"/>
        <v>0</v>
      </c>
      <c r="I40" s="150"/>
      <c r="J40" s="166"/>
      <c r="K40" s="167"/>
      <c r="L40" s="88"/>
      <c r="M40" s="88"/>
      <c r="N40" s="162"/>
      <c r="O40" s="162"/>
      <c r="P40" s="162"/>
      <c r="Q40" s="162"/>
      <c r="R40" s="162"/>
      <c r="S40" s="162"/>
      <c r="T40" s="104"/>
      <c r="U40" s="104"/>
      <c r="V40" s="144" t="str">
        <f>IF(ISBLANK(D40),"",IF(D40&gt;7,INDEX(Listes!$F$2:$F$21,MATCH(D40,Listes!$E$2:$E$21,0),0),$Q$1))</f>
        <v/>
      </c>
      <c r="W40" s="145"/>
      <c r="X40" s="146">
        <f t="shared" si="23"/>
        <v>0</v>
      </c>
      <c r="Y40" s="61">
        <f t="shared" si="24"/>
        <v>0</v>
      </c>
    </row>
    <row r="41" spans="1:25" ht="15.75">
      <c r="A41" s="91" t="s">
        <v>176</v>
      </c>
      <c r="B41" s="88" t="s">
        <v>160</v>
      </c>
      <c r="C41" s="89"/>
      <c r="D41" s="89"/>
      <c r="E41" s="89"/>
      <c r="F41" s="52" t="str">
        <f t="shared" si="25"/>
        <v/>
      </c>
      <c r="G41" s="159"/>
      <c r="H41" s="49" t="str">
        <f t="shared" si="22"/>
        <v>0</v>
      </c>
      <c r="I41" s="150"/>
      <c r="J41" s="166"/>
      <c r="K41" s="167"/>
      <c r="L41" s="88"/>
      <c r="M41" s="88"/>
      <c r="N41" s="162"/>
      <c r="O41" s="162"/>
      <c r="P41" s="162"/>
      <c r="Q41" s="162"/>
      <c r="R41" s="162"/>
      <c r="S41" s="162"/>
      <c r="T41" s="104"/>
      <c r="U41" s="104"/>
      <c r="V41" s="144" t="str">
        <f>IF(ISBLANK(D41),"",IF(D41&gt;7,INDEX(Listes!$F$2:$F$21,MATCH(D41,Listes!$E$2:$E$21,0),0),$Q$1))</f>
        <v/>
      </c>
      <c r="W41" s="145"/>
      <c r="X41" s="146">
        <f t="shared" si="23"/>
        <v>0</v>
      </c>
      <c r="Y41" s="61">
        <f t="shared" si="24"/>
        <v>0</v>
      </c>
    </row>
    <row r="42" spans="1:25" ht="15.75">
      <c r="A42" s="92"/>
      <c r="B42" s="88" t="s">
        <v>161</v>
      </c>
      <c r="C42" s="89"/>
      <c r="D42" s="89"/>
      <c r="E42" s="89"/>
      <c r="F42" s="52" t="str">
        <f t="shared" si="25"/>
        <v/>
      </c>
      <c r="G42" s="159"/>
      <c r="H42" s="49" t="str">
        <f t="shared" si="22"/>
        <v>0</v>
      </c>
      <c r="I42" s="150"/>
      <c r="J42" s="166"/>
      <c r="K42" s="167"/>
      <c r="L42" s="88"/>
      <c r="M42" s="88"/>
      <c r="N42" s="162"/>
      <c r="O42" s="162"/>
      <c r="P42" s="162"/>
      <c r="Q42" s="162"/>
      <c r="R42" s="162"/>
      <c r="S42" s="162"/>
      <c r="T42" s="104"/>
      <c r="U42" s="104"/>
      <c r="V42" s="144" t="str">
        <f>IF(ISBLANK(D42),"",IF(D42&gt;7,INDEX(Listes!$F$2:$F$21,MATCH(D42,Listes!$E$2:$E$21,0),0),$Q$1))</f>
        <v/>
      </c>
      <c r="W42" s="145"/>
      <c r="X42" s="146">
        <f t="shared" si="23"/>
        <v>0</v>
      </c>
      <c r="Y42" s="61">
        <f t="shared" si="24"/>
        <v>0</v>
      </c>
    </row>
    <row r="43" spans="1:25" ht="15.75">
      <c r="A43" s="91" t="s">
        <v>177</v>
      </c>
      <c r="B43" s="97" t="s">
        <v>162</v>
      </c>
      <c r="C43" s="89"/>
      <c r="D43" s="89"/>
      <c r="E43" s="89"/>
      <c r="F43" s="52" t="str">
        <f t="shared" si="25"/>
        <v/>
      </c>
      <c r="G43" s="159"/>
      <c r="H43" s="49" t="str">
        <f t="shared" si="22"/>
        <v>0</v>
      </c>
      <c r="I43" s="150"/>
      <c r="J43" s="166"/>
      <c r="K43" s="167"/>
      <c r="L43" s="88"/>
      <c r="M43" s="88"/>
      <c r="N43" s="162"/>
      <c r="O43" s="162"/>
      <c r="P43" s="162"/>
      <c r="Q43" s="162"/>
      <c r="R43" s="162"/>
      <c r="S43" s="162"/>
      <c r="T43" s="104"/>
      <c r="U43" s="104"/>
      <c r="V43" s="144" t="str">
        <f>IF(ISBLANK(D43),"",IF(D43&gt;7,INDEX(Listes!$F$2:$F$21,MATCH(D43,Listes!$E$2:$E$21,0),0),$Q$1))</f>
        <v/>
      </c>
      <c r="W43" s="145"/>
      <c r="X43" s="146">
        <f t="shared" si="23"/>
        <v>0</v>
      </c>
      <c r="Y43" s="61">
        <f t="shared" si="24"/>
        <v>0</v>
      </c>
    </row>
    <row r="44" spans="1:25">
      <c r="A44" s="93"/>
      <c r="B44" s="97" t="s">
        <v>170</v>
      </c>
      <c r="C44" s="89"/>
      <c r="D44" s="89"/>
      <c r="E44" s="89"/>
      <c r="F44" s="52" t="str">
        <f t="shared" si="25"/>
        <v/>
      </c>
      <c r="G44" s="159"/>
      <c r="H44" s="49" t="str">
        <f t="shared" si="22"/>
        <v>0</v>
      </c>
      <c r="I44" s="150"/>
      <c r="J44" s="166"/>
      <c r="K44" s="167"/>
      <c r="L44" s="88"/>
      <c r="M44" s="88"/>
      <c r="N44" s="162"/>
      <c r="O44" s="162"/>
      <c r="P44" s="162"/>
      <c r="Q44" s="162"/>
      <c r="R44" s="162"/>
      <c r="S44" s="162"/>
      <c r="T44" s="104"/>
      <c r="U44" s="104"/>
      <c r="V44" s="144" t="str">
        <f>IF(ISBLANK(D44),"",IF(D44&gt;7,INDEX(Listes!$F$2:$F$21,MATCH(D44,Listes!$E$2:$E$21,0),0),$Q$1))</f>
        <v/>
      </c>
      <c r="W44" s="145"/>
      <c r="X44" s="146">
        <f t="shared" si="23"/>
        <v>0</v>
      </c>
      <c r="Y44" s="61">
        <f t="shared" si="24"/>
        <v>0</v>
      </c>
    </row>
    <row r="45" spans="1:25" s="119" customFormat="1">
      <c r="A45" s="94"/>
      <c r="B45" s="95" t="s">
        <v>164</v>
      </c>
      <c r="C45" s="89"/>
      <c r="D45" s="96"/>
      <c r="E45" s="96"/>
      <c r="F45" s="53">
        <f>SUM(F38:F44)</f>
        <v>0</v>
      </c>
      <c r="G45" s="160"/>
      <c r="H45" s="50">
        <f>ROUNDUP(SUM(H38:H44)+(I45/30*3),0)</f>
        <v>0</v>
      </c>
      <c r="I45" s="153">
        <f>SUM(I38:I44)</f>
        <v>0</v>
      </c>
      <c r="J45" s="166"/>
      <c r="K45" s="167"/>
      <c r="L45" s="106"/>
      <c r="M45" s="106"/>
      <c r="N45" s="163"/>
      <c r="O45" s="163"/>
      <c r="P45" s="163"/>
      <c r="Q45" s="163"/>
      <c r="R45" s="163"/>
      <c r="S45" s="163"/>
      <c r="T45" s="108"/>
      <c r="U45" s="108"/>
      <c r="V45" s="144">
        <f>MAX(V38:V44)</f>
        <v>0</v>
      </c>
      <c r="W45" s="147">
        <f>IFERROR((V45*H45),0)</f>
        <v>0</v>
      </c>
      <c r="X45" s="148">
        <f t="shared" ref="X45" si="26">IFERROR(IF(W45&gt;SUM(X38:X44),W45,SUM(X38:X44)),0)</f>
        <v>0</v>
      </c>
      <c r="Y45" s="63">
        <f>SUM(Y38:Y44)</f>
        <v>0</v>
      </c>
    </row>
    <row r="46" spans="1:25">
      <c r="A46" s="142"/>
      <c r="B46" s="85" t="s">
        <v>157</v>
      </c>
      <c r="C46" s="86"/>
      <c r="D46" s="86"/>
      <c r="E46" s="86"/>
      <c r="F46" s="54"/>
      <c r="G46" s="157"/>
      <c r="H46" s="48" t="str">
        <f t="shared" ref="H46:H52" si="27">IF(ISBLANK(C46),"0",E4*3/30)</f>
        <v>0</v>
      </c>
      <c r="I46" s="149"/>
      <c r="J46" s="168"/>
      <c r="K46" s="169"/>
      <c r="L46" s="85"/>
      <c r="M46" s="85"/>
      <c r="N46" s="161"/>
      <c r="O46" s="161"/>
      <c r="P46" s="161"/>
      <c r="Q46" s="161"/>
      <c r="R46" s="161"/>
      <c r="S46" s="161"/>
      <c r="T46" s="101"/>
      <c r="U46" s="101"/>
      <c r="V46" s="144" t="str">
        <f>IF(ISBLANK(D46),"",IF(D46&gt;7,INDEX(Listes!$F$2:$F$21,MATCH(D46,Listes!$E$2:$E$21,0),0),$Q$1))</f>
        <v/>
      </c>
      <c r="W46" s="145"/>
      <c r="X46" s="146">
        <f t="shared" ref="X46:X52" si="28">IF(ISBLANK(C46),0,H46*V46)</f>
        <v>0</v>
      </c>
      <c r="Y46" s="58">
        <f t="shared" ref="Y46:Y52" si="29">IFERROR((AG4*E46),0)</f>
        <v>0</v>
      </c>
    </row>
    <row r="47" spans="1:25">
      <c r="A47" s="87" t="s">
        <v>138</v>
      </c>
      <c r="B47" s="88" t="s">
        <v>158</v>
      </c>
      <c r="C47" s="89"/>
      <c r="D47" s="89"/>
      <c r="E47" s="89"/>
      <c r="F47" s="52" t="str">
        <f>IF(ISBLANK(C47),"",E5)</f>
        <v/>
      </c>
      <c r="G47" s="158"/>
      <c r="H47" s="49" t="str">
        <f t="shared" si="27"/>
        <v>0</v>
      </c>
      <c r="I47" s="150"/>
      <c r="J47" s="166"/>
      <c r="K47" s="167"/>
      <c r="L47" s="88"/>
      <c r="M47" s="88"/>
      <c r="N47" s="162"/>
      <c r="O47" s="162"/>
      <c r="P47" s="162"/>
      <c r="Q47" s="162"/>
      <c r="R47" s="162"/>
      <c r="S47" s="162"/>
      <c r="T47" s="104"/>
      <c r="U47" s="104"/>
      <c r="V47" s="144" t="str">
        <f>IF(ISBLANK(D47),"",IF(D47&gt;7,INDEX(Listes!$F$2:$F$21,MATCH(D47,Listes!$E$2:$E$21,0),0),$Q$1))</f>
        <v/>
      </c>
      <c r="W47" s="145"/>
      <c r="X47" s="146">
        <f t="shared" si="28"/>
        <v>0</v>
      </c>
      <c r="Y47" s="60">
        <f t="shared" si="29"/>
        <v>0</v>
      </c>
    </row>
    <row r="48" spans="1:25">
      <c r="A48" s="90"/>
      <c r="B48" s="88" t="s">
        <v>159</v>
      </c>
      <c r="C48" s="89"/>
      <c r="D48" s="89"/>
      <c r="E48" s="89"/>
      <c r="F48" s="52" t="str">
        <f t="shared" ref="F48:F52" si="30">IF(ISBLANK(C48),"",E6)</f>
        <v/>
      </c>
      <c r="G48" s="158"/>
      <c r="H48" s="49" t="str">
        <f t="shared" si="27"/>
        <v>0</v>
      </c>
      <c r="I48" s="150"/>
      <c r="J48" s="166"/>
      <c r="K48" s="167"/>
      <c r="L48" s="88"/>
      <c r="M48" s="88"/>
      <c r="N48" s="162"/>
      <c r="O48" s="162"/>
      <c r="P48" s="162"/>
      <c r="Q48" s="162"/>
      <c r="R48" s="162"/>
      <c r="S48" s="162"/>
      <c r="T48" s="104"/>
      <c r="U48" s="104"/>
      <c r="V48" s="144" t="str">
        <f>IF(ISBLANK(D48),"",IF(D48&gt;7,INDEX(Listes!$F$2:$F$21,MATCH(D48,Listes!$E$2:$E$21,0),0),$Q$1))</f>
        <v/>
      </c>
      <c r="W48" s="145"/>
      <c r="X48" s="146">
        <f t="shared" si="28"/>
        <v>0</v>
      </c>
      <c r="Y48" s="60">
        <f t="shared" si="29"/>
        <v>0</v>
      </c>
    </row>
    <row r="49" spans="1:25" ht="15.75">
      <c r="A49" s="91" t="s">
        <v>176</v>
      </c>
      <c r="B49" s="88" t="s">
        <v>160</v>
      </c>
      <c r="C49" s="89"/>
      <c r="D49" s="89"/>
      <c r="E49" s="89"/>
      <c r="F49" s="52" t="str">
        <f t="shared" si="30"/>
        <v/>
      </c>
      <c r="G49" s="158"/>
      <c r="H49" s="49" t="str">
        <f t="shared" si="27"/>
        <v>0</v>
      </c>
      <c r="I49" s="150"/>
      <c r="J49" s="166"/>
      <c r="K49" s="167"/>
      <c r="L49" s="88"/>
      <c r="M49" s="88"/>
      <c r="N49" s="162"/>
      <c r="O49" s="162"/>
      <c r="P49" s="162"/>
      <c r="Q49" s="162"/>
      <c r="R49" s="162"/>
      <c r="S49" s="162"/>
      <c r="T49" s="104"/>
      <c r="U49" s="104"/>
      <c r="V49" s="144" t="str">
        <f>IF(ISBLANK(D49),"",IF(D49&gt;7,INDEX(Listes!$F$2:$F$21,MATCH(D49,Listes!$E$2:$E$21,0),0),$Q$1))</f>
        <v/>
      </c>
      <c r="W49" s="145"/>
      <c r="X49" s="146">
        <f t="shared" si="28"/>
        <v>0</v>
      </c>
      <c r="Y49" s="60">
        <f t="shared" si="29"/>
        <v>0</v>
      </c>
    </row>
    <row r="50" spans="1:25" ht="15.75">
      <c r="A50" s="92"/>
      <c r="B50" s="88" t="s">
        <v>161</v>
      </c>
      <c r="C50" s="89"/>
      <c r="D50" s="89"/>
      <c r="E50" s="89"/>
      <c r="F50" s="52" t="str">
        <f t="shared" si="30"/>
        <v/>
      </c>
      <c r="G50" s="158"/>
      <c r="H50" s="49" t="str">
        <f t="shared" si="27"/>
        <v>0</v>
      </c>
      <c r="I50" s="150"/>
      <c r="J50" s="166"/>
      <c r="K50" s="167"/>
      <c r="L50" s="88"/>
      <c r="M50" s="88"/>
      <c r="N50" s="162"/>
      <c r="O50" s="162"/>
      <c r="P50" s="162"/>
      <c r="Q50" s="162"/>
      <c r="R50" s="162"/>
      <c r="S50" s="162"/>
      <c r="T50" s="104"/>
      <c r="U50" s="104"/>
      <c r="V50" s="144" t="str">
        <f>IF(ISBLANK(D50),"",IF(D50&gt;7,INDEX(Listes!$F$2:$F$21,MATCH(D50,Listes!$E$2:$E$21,0),0),$Q$1))</f>
        <v/>
      </c>
      <c r="W50" s="145"/>
      <c r="X50" s="146">
        <f t="shared" si="28"/>
        <v>0</v>
      </c>
      <c r="Y50" s="60">
        <f t="shared" si="29"/>
        <v>0</v>
      </c>
    </row>
    <row r="51" spans="1:25" ht="15.75">
      <c r="A51" s="91" t="s">
        <v>177</v>
      </c>
      <c r="B51" s="97" t="s">
        <v>162</v>
      </c>
      <c r="C51" s="89"/>
      <c r="D51" s="89"/>
      <c r="E51" s="89"/>
      <c r="F51" s="52" t="str">
        <f t="shared" si="30"/>
        <v/>
      </c>
      <c r="G51" s="158"/>
      <c r="H51" s="49" t="str">
        <f t="shared" si="27"/>
        <v>0</v>
      </c>
      <c r="I51" s="150"/>
      <c r="J51" s="166"/>
      <c r="K51" s="167"/>
      <c r="L51" s="88"/>
      <c r="M51" s="88"/>
      <c r="N51" s="162"/>
      <c r="O51" s="162"/>
      <c r="P51" s="162"/>
      <c r="Q51" s="162"/>
      <c r="R51" s="162"/>
      <c r="S51" s="162"/>
      <c r="T51" s="104"/>
      <c r="U51" s="104"/>
      <c r="V51" s="144" t="str">
        <f>IF(ISBLANK(D51),"",IF(D51&gt;7,INDEX(Listes!$F$2:$F$21,MATCH(D51,Listes!$E$2:$E$21,0),0),$Q$1))</f>
        <v/>
      </c>
      <c r="W51" s="145"/>
      <c r="X51" s="146">
        <f t="shared" si="28"/>
        <v>0</v>
      </c>
      <c r="Y51" s="60">
        <f t="shared" si="29"/>
        <v>0</v>
      </c>
    </row>
    <row r="52" spans="1:25">
      <c r="A52" s="93"/>
      <c r="B52" s="97" t="s">
        <v>170</v>
      </c>
      <c r="C52" s="89"/>
      <c r="D52" s="89"/>
      <c r="E52" s="89"/>
      <c r="F52" s="52" t="str">
        <f t="shared" si="30"/>
        <v/>
      </c>
      <c r="G52" s="159"/>
      <c r="H52" s="49" t="str">
        <f t="shared" si="27"/>
        <v>0</v>
      </c>
      <c r="I52" s="150"/>
      <c r="J52" s="166"/>
      <c r="K52" s="167"/>
      <c r="L52" s="88"/>
      <c r="M52" s="88"/>
      <c r="N52" s="162"/>
      <c r="O52" s="162"/>
      <c r="P52" s="162"/>
      <c r="Q52" s="162"/>
      <c r="R52" s="162"/>
      <c r="S52" s="162"/>
      <c r="T52" s="104"/>
      <c r="U52" s="104"/>
      <c r="V52" s="144" t="str">
        <f>IF(ISBLANK(D52),"",IF(D52&gt;7,INDEX(Listes!$F$2:$F$21,MATCH(D52,Listes!$E$2:$E$21,0),0),$Q$1))</f>
        <v/>
      </c>
      <c r="W52" s="145"/>
      <c r="X52" s="146">
        <f t="shared" si="28"/>
        <v>0</v>
      </c>
      <c r="Y52" s="60">
        <f t="shared" si="29"/>
        <v>0</v>
      </c>
    </row>
    <row r="53" spans="1:25" s="119" customFormat="1">
      <c r="A53" s="94"/>
      <c r="B53" s="95" t="s">
        <v>164</v>
      </c>
      <c r="C53" s="96"/>
      <c r="D53" s="96"/>
      <c r="E53" s="96"/>
      <c r="F53" s="55">
        <f>SUM(F46:F52)</f>
        <v>0</v>
      </c>
      <c r="G53" s="160"/>
      <c r="H53" s="50">
        <f>ROUNDUP(SUM(H46:H52)+(I53/30*3),0)</f>
        <v>0</v>
      </c>
      <c r="I53" s="153">
        <f>SUM(I46:I52)</f>
        <v>0</v>
      </c>
      <c r="J53" s="164"/>
      <c r="K53" s="165"/>
      <c r="L53" s="106"/>
      <c r="M53" s="106"/>
      <c r="N53" s="163"/>
      <c r="O53" s="163"/>
      <c r="P53" s="163"/>
      <c r="Q53" s="163"/>
      <c r="R53" s="163"/>
      <c r="S53" s="163"/>
      <c r="T53" s="108"/>
      <c r="U53" s="108"/>
      <c r="V53" s="144">
        <f>MAX(V46:V52)</f>
        <v>0</v>
      </c>
      <c r="W53" s="147">
        <f>IFERROR((V53*H53),0)</f>
        <v>0</v>
      </c>
      <c r="X53" s="148">
        <f t="shared" ref="X53" si="31">IFERROR(IF(W53&gt;SUM(X46:X52),W53,SUM(X46:X52)),0)</f>
        <v>0</v>
      </c>
      <c r="Y53" s="59">
        <f>SUM(Y46:Y52)</f>
        <v>0</v>
      </c>
    </row>
    <row r="54" spans="1:25">
      <c r="A54" s="142"/>
      <c r="B54" s="85" t="s">
        <v>157</v>
      </c>
      <c r="C54" s="86"/>
      <c r="D54" s="86"/>
      <c r="E54" s="86"/>
      <c r="F54" s="54" t="str">
        <f>IF(ISBLANK(C54),"",E4)</f>
        <v/>
      </c>
      <c r="G54" s="157"/>
      <c r="H54" s="116" t="str">
        <f>IF(ISBLANK(C54),"0",E19*3/30)</f>
        <v>0</v>
      </c>
      <c r="I54" s="149"/>
      <c r="J54" s="168"/>
      <c r="K54" s="169"/>
      <c r="L54" s="88"/>
      <c r="M54" s="88"/>
      <c r="N54" s="161"/>
      <c r="O54" s="161"/>
      <c r="P54" s="161"/>
      <c r="Q54" s="161"/>
      <c r="R54" s="161"/>
      <c r="S54" s="161"/>
      <c r="T54" s="104"/>
      <c r="U54" s="104"/>
      <c r="V54" s="144" t="str">
        <f>IF(ISBLANK(D54),"",IF(D54&gt;7,INDEX(Listes!$F$2:$F$21,MATCH(D54,Listes!$E$2:$E$21,0),0),$Q$1))</f>
        <v/>
      </c>
      <c r="W54" s="145"/>
      <c r="X54" s="146">
        <f t="shared" ref="X54:X60" si="32">IF(ISBLANK(C54),0,H54*V54)</f>
        <v>0</v>
      </c>
      <c r="Y54" s="61">
        <f t="shared" ref="Y54:Y60" si="33">IFERROR((AG4*E54),0)</f>
        <v>0</v>
      </c>
    </row>
    <row r="55" spans="1:25">
      <c r="A55" s="87" t="s">
        <v>138</v>
      </c>
      <c r="B55" s="88" t="s">
        <v>158</v>
      </c>
      <c r="C55" s="89"/>
      <c r="D55" s="89"/>
      <c r="E55" s="89"/>
      <c r="F55" s="52" t="str">
        <f>IF(ISBLANK(C55),"",E5)</f>
        <v/>
      </c>
      <c r="G55" s="159"/>
      <c r="H55" s="117" t="str">
        <f t="shared" ref="H55:H60" si="34">IF(ISBLANK(C55),"0",E21*3/30)</f>
        <v>0</v>
      </c>
      <c r="I55" s="150"/>
      <c r="J55" s="166"/>
      <c r="K55" s="167"/>
      <c r="L55" s="88"/>
      <c r="M55" s="88"/>
      <c r="N55" s="162"/>
      <c r="O55" s="162"/>
      <c r="P55" s="162"/>
      <c r="Q55" s="162"/>
      <c r="R55" s="162"/>
      <c r="S55" s="162"/>
      <c r="T55" s="104"/>
      <c r="U55" s="104"/>
      <c r="V55" s="144" t="str">
        <f>IF(ISBLANK(D55),"",IF(D55&gt;7,INDEX(Listes!$F$2:$F$21,MATCH(D55,Listes!$E$2:$E$21,0),0),$Q$1))</f>
        <v/>
      </c>
      <c r="W55" s="145"/>
      <c r="X55" s="146">
        <f t="shared" si="32"/>
        <v>0</v>
      </c>
      <c r="Y55" s="61">
        <f t="shared" si="33"/>
        <v>0</v>
      </c>
    </row>
    <row r="56" spans="1:25">
      <c r="A56" s="90"/>
      <c r="B56" s="88" t="s">
        <v>159</v>
      </c>
      <c r="C56" s="89"/>
      <c r="D56" s="89"/>
      <c r="E56" s="89"/>
      <c r="F56" s="52" t="str">
        <f t="shared" ref="F56:F60" si="35">IF(ISBLANK(C56),"",E6)</f>
        <v/>
      </c>
      <c r="G56" s="159"/>
      <c r="H56" s="117" t="str">
        <f t="shared" si="34"/>
        <v>0</v>
      </c>
      <c r="I56" s="150"/>
      <c r="J56" s="166"/>
      <c r="K56" s="167"/>
      <c r="L56" s="88"/>
      <c r="M56" s="88"/>
      <c r="N56" s="162"/>
      <c r="O56" s="162"/>
      <c r="P56" s="162"/>
      <c r="Q56" s="162"/>
      <c r="R56" s="162"/>
      <c r="S56" s="162"/>
      <c r="T56" s="104"/>
      <c r="U56" s="104"/>
      <c r="V56" s="144" t="str">
        <f>IF(ISBLANK(D56),"",IF(D56&gt;7,INDEX(Listes!$F$2:$F$21,MATCH(D56,Listes!$E$2:$E$21,0),0),$Q$1))</f>
        <v/>
      </c>
      <c r="W56" s="145"/>
      <c r="X56" s="146">
        <f t="shared" si="32"/>
        <v>0</v>
      </c>
      <c r="Y56" s="61">
        <f t="shared" si="33"/>
        <v>0</v>
      </c>
    </row>
    <row r="57" spans="1:25" ht="15.75">
      <c r="A57" s="91" t="s">
        <v>176</v>
      </c>
      <c r="B57" s="88" t="s">
        <v>160</v>
      </c>
      <c r="C57" s="89"/>
      <c r="D57" s="89"/>
      <c r="E57" s="89"/>
      <c r="F57" s="52" t="str">
        <f t="shared" si="35"/>
        <v/>
      </c>
      <c r="G57" s="159"/>
      <c r="H57" s="117" t="str">
        <f t="shared" si="34"/>
        <v>0</v>
      </c>
      <c r="I57" s="150"/>
      <c r="J57" s="166"/>
      <c r="K57" s="167"/>
      <c r="L57" s="88"/>
      <c r="M57" s="88"/>
      <c r="N57" s="162"/>
      <c r="O57" s="162"/>
      <c r="P57" s="162"/>
      <c r="Q57" s="162"/>
      <c r="R57" s="162"/>
      <c r="S57" s="162"/>
      <c r="T57" s="104"/>
      <c r="U57" s="104"/>
      <c r="V57" s="144" t="str">
        <f>IF(ISBLANK(D57),"",IF(D57&gt;7,INDEX(Listes!$F$2:$F$21,MATCH(D57,Listes!$E$2:$E$21,0),0),$Q$1))</f>
        <v/>
      </c>
      <c r="W57" s="145"/>
      <c r="X57" s="146">
        <f t="shared" si="32"/>
        <v>0</v>
      </c>
      <c r="Y57" s="61">
        <f t="shared" si="33"/>
        <v>0</v>
      </c>
    </row>
    <row r="58" spans="1:25" ht="15.75">
      <c r="A58" s="92"/>
      <c r="B58" s="88" t="s">
        <v>161</v>
      </c>
      <c r="C58" s="89"/>
      <c r="D58" s="89"/>
      <c r="E58" s="89"/>
      <c r="F58" s="52" t="str">
        <f t="shared" si="35"/>
        <v/>
      </c>
      <c r="G58" s="159"/>
      <c r="H58" s="117" t="str">
        <f t="shared" si="34"/>
        <v>0</v>
      </c>
      <c r="I58" s="150"/>
      <c r="J58" s="166"/>
      <c r="K58" s="167"/>
      <c r="L58" s="88"/>
      <c r="M58" s="88"/>
      <c r="N58" s="162"/>
      <c r="O58" s="162"/>
      <c r="P58" s="162"/>
      <c r="Q58" s="162"/>
      <c r="R58" s="162"/>
      <c r="S58" s="162"/>
      <c r="T58" s="104"/>
      <c r="U58" s="104"/>
      <c r="V58" s="144" t="str">
        <f>IF(ISBLANK(D58),"",IF(D58&gt;7,INDEX(Listes!$F$2:$F$21,MATCH(D58,Listes!$E$2:$E$21,0),0),$Q$1))</f>
        <v/>
      </c>
      <c r="W58" s="145"/>
      <c r="X58" s="146">
        <f t="shared" si="32"/>
        <v>0</v>
      </c>
      <c r="Y58" s="61">
        <f t="shared" si="33"/>
        <v>0</v>
      </c>
    </row>
    <row r="59" spans="1:25" ht="15.75">
      <c r="A59" s="91" t="s">
        <v>177</v>
      </c>
      <c r="B59" s="97" t="s">
        <v>162</v>
      </c>
      <c r="C59" s="89"/>
      <c r="D59" s="89"/>
      <c r="E59" s="89"/>
      <c r="F59" s="52" t="str">
        <f t="shared" si="35"/>
        <v/>
      </c>
      <c r="G59" s="159"/>
      <c r="H59" s="117" t="str">
        <f t="shared" si="34"/>
        <v>0</v>
      </c>
      <c r="I59" s="150"/>
      <c r="J59" s="166"/>
      <c r="K59" s="167"/>
      <c r="L59" s="88"/>
      <c r="M59" s="88"/>
      <c r="N59" s="162"/>
      <c r="O59" s="162"/>
      <c r="P59" s="162"/>
      <c r="Q59" s="162"/>
      <c r="R59" s="162"/>
      <c r="S59" s="162"/>
      <c r="T59" s="104"/>
      <c r="U59" s="104"/>
      <c r="V59" s="144" t="str">
        <f>IF(ISBLANK(D59),"",IF(D59&gt;7,INDEX(Listes!$F$2:$F$21,MATCH(D59,Listes!$E$2:$E$21,0),0),$Q$1))</f>
        <v/>
      </c>
      <c r="W59" s="145"/>
      <c r="X59" s="146">
        <f t="shared" si="32"/>
        <v>0</v>
      </c>
      <c r="Y59" s="61">
        <f t="shared" si="33"/>
        <v>0</v>
      </c>
    </row>
    <row r="60" spans="1:25">
      <c r="A60" s="93"/>
      <c r="B60" s="97" t="s">
        <v>170</v>
      </c>
      <c r="C60" s="89"/>
      <c r="D60" s="89"/>
      <c r="E60" s="89"/>
      <c r="F60" s="52" t="str">
        <f t="shared" si="35"/>
        <v/>
      </c>
      <c r="G60" s="159"/>
      <c r="H60" s="117" t="str">
        <f t="shared" si="34"/>
        <v>0</v>
      </c>
      <c r="I60" s="150"/>
      <c r="J60" s="166"/>
      <c r="K60" s="167"/>
      <c r="L60" s="88"/>
      <c r="M60" s="88"/>
      <c r="N60" s="162"/>
      <c r="O60" s="162"/>
      <c r="P60" s="162"/>
      <c r="Q60" s="162"/>
      <c r="R60" s="162"/>
      <c r="S60" s="162"/>
      <c r="T60" s="104"/>
      <c r="U60" s="104"/>
      <c r="V60" s="144" t="str">
        <f>IF(ISBLANK(D60),"",IF(D60&gt;7,INDEX(Listes!$F$2:$F$21,MATCH(D60,Listes!$E$2:$E$21,0),0),$Q$1))</f>
        <v/>
      </c>
      <c r="W60" s="145"/>
      <c r="X60" s="146">
        <f t="shared" si="32"/>
        <v>0</v>
      </c>
      <c r="Y60" s="61">
        <f t="shared" si="33"/>
        <v>0</v>
      </c>
    </row>
    <row r="61" spans="1:25" s="119" customFormat="1">
      <c r="A61" s="94"/>
      <c r="B61" s="95" t="s">
        <v>164</v>
      </c>
      <c r="C61" s="96"/>
      <c r="D61" s="96"/>
      <c r="E61" s="96"/>
      <c r="F61" s="55">
        <f>SUM(F54:F60)</f>
        <v>0</v>
      </c>
      <c r="G61" s="160"/>
      <c r="H61" s="118">
        <f>ROUNDUP(SUM(H54:H60)+(I61/30*3),0)</f>
        <v>0</v>
      </c>
      <c r="I61" s="151">
        <f>SUM(I54:I60)</f>
        <v>0</v>
      </c>
      <c r="J61" s="164"/>
      <c r="K61" s="165"/>
      <c r="L61" s="106"/>
      <c r="M61" s="106"/>
      <c r="N61" s="163"/>
      <c r="O61" s="163"/>
      <c r="P61" s="163"/>
      <c r="Q61" s="163"/>
      <c r="R61" s="163"/>
      <c r="S61" s="163"/>
      <c r="T61" s="108"/>
      <c r="U61" s="108"/>
      <c r="V61" s="144" t="str">
        <f t="shared" ref="V61" si="36">V54</f>
        <v/>
      </c>
      <c r="W61" s="147">
        <f>IFERROR((V61*H61),0)</f>
        <v>0</v>
      </c>
      <c r="X61" s="148">
        <f t="shared" ref="X61" si="37">IFERROR(IF(W61&gt;SUM(X54:X60),W61,SUM(X54:X60)),0)</f>
        <v>0</v>
      </c>
      <c r="Y61" s="62">
        <f>SUM(Y54:Y60)</f>
        <v>0</v>
      </c>
    </row>
    <row r="62" spans="1:25">
      <c r="I62" s="152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109"/>
    </row>
    <row r="63" spans="1:25">
      <c r="A63" s="22" t="s">
        <v>167</v>
      </c>
      <c r="E63" s="40">
        <f>SUM(E14:E61)</f>
        <v>0</v>
      </c>
      <c r="F63" s="40">
        <f>F61+F53+F45+F37+F29+F21</f>
        <v>0</v>
      </c>
      <c r="G63" s="40"/>
      <c r="H63" s="40">
        <f>H21+H29+H37+H45+H53+H61</f>
        <v>0</v>
      </c>
      <c r="I63" s="40">
        <f>I21+I29+I37+I45+I53+I61</f>
        <v>0</v>
      </c>
      <c r="N63" s="25">
        <f>SUM(N14:N62)</f>
        <v>0</v>
      </c>
      <c r="O63" s="25">
        <f t="shared" ref="O63:S63" si="38">SUM(O14:O62)</f>
        <v>0</v>
      </c>
      <c r="P63" s="25">
        <f t="shared" si="38"/>
        <v>0</v>
      </c>
      <c r="Q63" s="25">
        <f t="shared" si="38"/>
        <v>0</v>
      </c>
      <c r="R63" s="25">
        <f t="shared" si="38"/>
        <v>0</v>
      </c>
      <c r="S63" s="25">
        <f t="shared" si="38"/>
        <v>0</v>
      </c>
      <c r="T63"/>
      <c r="U63" s="39"/>
      <c r="X63" s="56">
        <f>X61+X53+X45+X29+X21+X37</f>
        <v>0</v>
      </c>
    </row>
  </sheetData>
  <mergeCells count="89">
    <mergeCell ref="C2:J2"/>
    <mergeCell ref="R30:R37"/>
    <mergeCell ref="S30:S37"/>
    <mergeCell ref="O38:O45"/>
    <mergeCell ref="P38:P45"/>
    <mergeCell ref="Q38:Q45"/>
    <mergeCell ref="R38:R45"/>
    <mergeCell ref="S38:S45"/>
    <mergeCell ref="S14:S21"/>
    <mergeCell ref="O22:O29"/>
    <mergeCell ref="P22:P29"/>
    <mergeCell ref="Q22:Q29"/>
    <mergeCell ref="R22:R29"/>
    <mergeCell ref="S22:S29"/>
    <mergeCell ref="J45:K45"/>
    <mergeCell ref="J25:K25"/>
    <mergeCell ref="O30:O37"/>
    <mergeCell ref="P30:P37"/>
    <mergeCell ref="Q30:Q37"/>
    <mergeCell ref="J21:K21"/>
    <mergeCell ref="J22:K22"/>
    <mergeCell ref="J23:K23"/>
    <mergeCell ref="J24:K24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L2:R2"/>
    <mergeCell ref="O14:O21"/>
    <mergeCell ref="P14:P21"/>
    <mergeCell ref="Q14:Q21"/>
    <mergeCell ref="R14:R21"/>
    <mergeCell ref="A2:B2"/>
    <mergeCell ref="B12:N12"/>
    <mergeCell ref="J43:K43"/>
    <mergeCell ref="J44:K44"/>
    <mergeCell ref="N14:N21"/>
    <mergeCell ref="N22:N29"/>
    <mergeCell ref="N30:N37"/>
    <mergeCell ref="N38:N45"/>
    <mergeCell ref="J13:K13"/>
    <mergeCell ref="J14:K14"/>
    <mergeCell ref="J15:K15"/>
    <mergeCell ref="J16:K16"/>
    <mergeCell ref="J17:K17"/>
    <mergeCell ref="J18:K18"/>
    <mergeCell ref="J19:K19"/>
    <mergeCell ref="J20:K20"/>
    <mergeCell ref="J35:K35"/>
    <mergeCell ref="J36:K36"/>
    <mergeCell ref="J37:K37"/>
    <mergeCell ref="J38:K38"/>
    <mergeCell ref="J39:K39"/>
    <mergeCell ref="J46:K46"/>
    <mergeCell ref="J47:K47"/>
    <mergeCell ref="J48:K48"/>
    <mergeCell ref="J49:K49"/>
    <mergeCell ref="J40:K40"/>
    <mergeCell ref="J41:K41"/>
    <mergeCell ref="J42:K42"/>
    <mergeCell ref="J61:K61"/>
    <mergeCell ref="J50:K50"/>
    <mergeCell ref="J51:K51"/>
    <mergeCell ref="J52:K52"/>
    <mergeCell ref="J53:K53"/>
    <mergeCell ref="J54:K54"/>
    <mergeCell ref="J55:K55"/>
    <mergeCell ref="J56:K56"/>
    <mergeCell ref="J57:K57"/>
    <mergeCell ref="J60:K60"/>
    <mergeCell ref="J58:K58"/>
    <mergeCell ref="J59:K59"/>
    <mergeCell ref="S46:S53"/>
    <mergeCell ref="N54:N61"/>
    <mergeCell ref="O54:O61"/>
    <mergeCell ref="P54:P61"/>
    <mergeCell ref="Q54:Q61"/>
    <mergeCell ref="R54:R61"/>
    <mergeCell ref="S54:S61"/>
    <mergeCell ref="N46:N53"/>
    <mergeCell ref="O46:O53"/>
    <mergeCell ref="P46:P53"/>
    <mergeCell ref="Q46:Q53"/>
    <mergeCell ref="R46:R53"/>
  </mergeCells>
  <conditionalFormatting sqref="H14:H21">
    <cfRule type="expression" dxfId="27" priority="18">
      <formula>"&gt;0"</formula>
    </cfRule>
  </conditionalFormatting>
  <conditionalFormatting sqref="L14:Y14 L46:M53 B46:B53 B30:B37 L15:M21 X63 Y30:Y37 L31:M37 T30:U37 L30:S30 T46:U53 D30:I37 B14:J21 D46:I53 V22:X61 T15:Y21">
    <cfRule type="expression" dxfId="26" priority="17">
      <formula>MOD(ROW(),2)</formula>
    </cfRule>
  </conditionalFormatting>
  <conditionalFormatting sqref="L54:M61 Y38:Y45 Y54:Y61 Y22:Y29 L23:M29 L39:M45 T22:U29 L22:S22 T38:U45 L38:S38 T54:U61 B22:J29 B38:I45 B54:I61">
    <cfRule type="expression" dxfId="25" priority="16">
      <formula>MOD(ROW(),2)</formula>
    </cfRule>
  </conditionalFormatting>
  <conditionalFormatting sqref="H11">
    <cfRule type="cellIs" dxfId="24" priority="12" operator="lessThan">
      <formula>$E$63</formula>
    </cfRule>
    <cfRule type="cellIs" dxfId="23" priority="13" operator="greaterThan">
      <formula>$E$63</formula>
    </cfRule>
    <cfRule type="cellIs" dxfId="22" priority="14" operator="equal">
      <formula>$E$63</formula>
    </cfRule>
  </conditionalFormatting>
  <conditionalFormatting sqref="J30:J37">
    <cfRule type="expression" dxfId="21" priority="11">
      <formula>MOD(ROW(),2)</formula>
    </cfRule>
  </conditionalFormatting>
  <conditionalFormatting sqref="J38:J45">
    <cfRule type="expression" dxfId="20" priority="10">
      <formula>MOD(ROW(),2)</formula>
    </cfRule>
  </conditionalFormatting>
  <conditionalFormatting sqref="J46:J53">
    <cfRule type="expression" dxfId="19" priority="9">
      <formula>MOD(ROW(),2)</formula>
    </cfRule>
  </conditionalFormatting>
  <conditionalFormatting sqref="J54:J61">
    <cfRule type="expression" dxfId="18" priority="8">
      <formula>MOD(ROW(),2)</formula>
    </cfRule>
  </conditionalFormatting>
  <conditionalFormatting sqref="C46:C53">
    <cfRule type="expression" dxfId="17" priority="5">
      <formula>MOD(ROW(),2)</formula>
    </cfRule>
  </conditionalFormatting>
  <conditionalFormatting sqref="C30:C37">
    <cfRule type="expression" dxfId="16" priority="6">
      <formula>MOD(ROW(),2)</formula>
    </cfRule>
  </conditionalFormatting>
  <conditionalFormatting sqref="Y46:Y53">
    <cfRule type="expression" dxfId="15" priority="4">
      <formula>MOD(ROW(),2)</formula>
    </cfRule>
  </conditionalFormatting>
  <conditionalFormatting sqref="A20 A28 A36 A44 A52 A60">
    <cfRule type="uniqueValues" dxfId="14" priority="3"/>
  </conditionalFormatting>
  <conditionalFormatting sqref="N46:S46">
    <cfRule type="expression" dxfId="13" priority="2">
      <formula>MOD(ROW(),2)</formula>
    </cfRule>
  </conditionalFormatting>
  <conditionalFormatting sqref="N54:S54">
    <cfRule type="expression" dxfId="12" priority="1">
      <formula>MOD(ROW(),2)</formula>
    </cfRule>
  </conditionalFormatting>
  <dataValidations count="4">
    <dataValidation type="list" allowBlank="1" showInputMessage="1" showErrorMessage="1" sqref="F4:F10" xr:uid="{00000000-0002-0000-0100-000000000000}">
      <formula1>Genre</formula1>
    </dataValidation>
    <dataValidation type="list" allowBlank="1" showInputMessage="1" showErrorMessage="1" sqref="C14:C20 C22:C36 C38:C52 C54:C61" xr:uid="{00000000-0002-0000-0100-000001000000}">
      <formula1>Fonction</formula1>
    </dataValidation>
    <dataValidation type="list" allowBlank="1" showInputMessage="1" showErrorMessage="1" sqref="G14:G20 G22:G28 G30:G36 G38:G52 G54:G61" xr:uid="{00000000-0002-0000-0100-000002000000}">
      <formula1>Position</formula1>
    </dataValidation>
    <dataValidation type="list" allowBlank="1" showInputMessage="1" showErrorMessage="1" sqref="N1" xr:uid="{00000000-0002-0000-0100-000003000000}">
      <formula1>"Oui, Non"</formula1>
    </dataValidation>
  </dataValidations>
  <pageMargins left="0.23622047244094491" right="0.23622047244094491" top="0.74803149606299213" bottom="0.74803149606299213" header="0.31496062992125984" footer="0.31496062992125984"/>
  <pageSetup paperSize="8" scale="5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9" tint="-0.249977111117893"/>
  </sheetPr>
  <dimension ref="A1:I6"/>
  <sheetViews>
    <sheetView showGridLines="0" workbookViewId="0">
      <selection activeCell="C41" sqref="C41"/>
    </sheetView>
  </sheetViews>
  <sheetFormatPr baseColWidth="10" defaultRowHeight="15"/>
  <cols>
    <col min="1" max="1" width="11.7109375" customWidth="1"/>
    <col min="4" max="4" width="11.5703125" customWidth="1"/>
    <col min="5" max="5" width="26.28515625" customWidth="1"/>
    <col min="6" max="6" width="22.85546875" customWidth="1"/>
    <col min="7" max="7" width="24.85546875" customWidth="1"/>
    <col min="8" max="8" width="25" customWidth="1"/>
    <col min="9" max="9" width="41.5703125" customWidth="1"/>
    <col min="10" max="10" width="11.5703125" customWidth="1"/>
  </cols>
  <sheetData>
    <row r="1" spans="1:9" ht="48.75" customHeight="1">
      <c r="A1" s="16" t="s">
        <v>138</v>
      </c>
      <c r="B1" s="16" t="s">
        <v>139</v>
      </c>
      <c r="C1" s="16" t="s">
        <v>140</v>
      </c>
      <c r="D1" s="16" t="s">
        <v>146</v>
      </c>
      <c r="E1" s="16" t="s">
        <v>141</v>
      </c>
      <c r="F1" s="16" t="s">
        <v>142</v>
      </c>
      <c r="G1" s="16" t="s">
        <v>143</v>
      </c>
      <c r="H1" s="16" t="s">
        <v>144</v>
      </c>
      <c r="I1" s="16" t="s">
        <v>145</v>
      </c>
    </row>
    <row r="2" spans="1:9" ht="19.5" customHeight="1">
      <c r="A2" s="17" t="s">
        <v>147</v>
      </c>
      <c r="B2" s="18"/>
      <c r="C2" s="18"/>
      <c r="D2" s="18"/>
      <c r="E2" s="18"/>
      <c r="F2" s="18"/>
      <c r="G2" s="18"/>
      <c r="H2" s="18"/>
      <c r="I2" s="18"/>
    </row>
    <row r="3" spans="1:9" ht="19.5" customHeight="1">
      <c r="A3" s="21" t="s">
        <v>1</v>
      </c>
      <c r="B3" s="15"/>
      <c r="C3" s="15"/>
      <c r="D3" s="15"/>
      <c r="E3" s="15"/>
      <c r="F3" s="15"/>
      <c r="G3" s="15"/>
      <c r="H3" s="15"/>
      <c r="I3" s="15"/>
    </row>
    <row r="4" spans="1:9" ht="19.5" customHeight="1">
      <c r="A4" s="21"/>
      <c r="B4" s="15"/>
      <c r="C4" s="15"/>
      <c r="D4" s="15"/>
      <c r="E4" s="15"/>
      <c r="F4" s="15"/>
      <c r="G4" s="15"/>
      <c r="H4" s="15"/>
      <c r="I4" s="15"/>
    </row>
    <row r="5" spans="1:9" ht="19.5" customHeight="1">
      <c r="A5" s="21"/>
      <c r="B5" s="15"/>
      <c r="C5" s="15"/>
      <c r="D5" s="15"/>
      <c r="E5" s="15"/>
      <c r="F5" s="15"/>
      <c r="G5" s="15"/>
      <c r="H5" s="15"/>
      <c r="I5" s="15"/>
    </row>
    <row r="6" spans="1:9" ht="19.5" customHeight="1">
      <c r="A6" s="19"/>
      <c r="B6" s="20"/>
      <c r="C6" s="20"/>
      <c r="D6" s="20"/>
      <c r="E6" s="20"/>
      <c r="F6" s="20"/>
      <c r="G6" s="20"/>
      <c r="H6" s="20"/>
      <c r="I6" s="2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T49"/>
  <sheetViews>
    <sheetView workbookViewId="0">
      <selection activeCell="G25" sqref="G25"/>
    </sheetView>
  </sheetViews>
  <sheetFormatPr baseColWidth="10" defaultRowHeight="15"/>
  <cols>
    <col min="3" max="3" width="24" customWidth="1"/>
    <col min="10" max="10" width="33" customWidth="1"/>
    <col min="11" max="11" width="30.5703125" customWidth="1"/>
  </cols>
  <sheetData>
    <row r="1" spans="2:20">
      <c r="B1" t="s">
        <v>99</v>
      </c>
      <c r="C1" t="s">
        <v>100</v>
      </c>
      <c r="E1" s="177" t="s">
        <v>101</v>
      </c>
      <c r="F1" s="177"/>
      <c r="I1" s="178" t="s">
        <v>102</v>
      </c>
      <c r="J1" s="178"/>
    </row>
    <row r="2" spans="2:20">
      <c r="B2" s="2" t="s">
        <v>4</v>
      </c>
      <c r="C2" s="140" t="s">
        <v>52</v>
      </c>
      <c r="E2" s="8">
        <v>1</v>
      </c>
      <c r="F2" s="12">
        <v>35.68</v>
      </c>
      <c r="I2" s="11">
        <v>1</v>
      </c>
      <c r="J2" t="s">
        <v>103</v>
      </c>
      <c r="K2" t="str">
        <f>I2&amp;" "&amp;J2</f>
        <v>1 Cabotage International</v>
      </c>
      <c r="N2" t="s">
        <v>126</v>
      </c>
      <c r="T2" t="s">
        <v>123</v>
      </c>
    </row>
    <row r="3" spans="2:20" ht="25.5">
      <c r="B3" s="2" t="s">
        <v>28</v>
      </c>
      <c r="C3" s="140" t="s">
        <v>76</v>
      </c>
      <c r="E3" s="9">
        <v>2</v>
      </c>
      <c r="F3" s="13">
        <v>44.38</v>
      </c>
      <c r="I3">
        <v>2</v>
      </c>
      <c r="J3" t="s">
        <v>104</v>
      </c>
      <c r="K3" t="str">
        <f t="shared" ref="K3:K21" si="0">I3&amp;" "&amp;J3</f>
        <v>2 Cabotage national</v>
      </c>
      <c r="N3" t="s">
        <v>127</v>
      </c>
      <c r="T3" t="s">
        <v>124</v>
      </c>
    </row>
    <row r="4" spans="2:20">
      <c r="B4" s="2" t="s">
        <v>31</v>
      </c>
      <c r="C4" s="140" t="s">
        <v>79</v>
      </c>
      <c r="E4" s="9">
        <v>3</v>
      </c>
      <c r="F4" s="13">
        <v>53.07</v>
      </c>
      <c r="I4" s="11">
        <v>3</v>
      </c>
      <c r="J4" t="s">
        <v>105</v>
      </c>
      <c r="K4" t="str">
        <f t="shared" si="0"/>
        <v>3 Conchyliculture petite pêche</v>
      </c>
      <c r="N4" t="s">
        <v>128</v>
      </c>
    </row>
    <row r="5" spans="2:20">
      <c r="B5" s="2" t="s">
        <v>5</v>
      </c>
      <c r="C5" s="140" t="s">
        <v>53</v>
      </c>
      <c r="E5" s="9">
        <v>4</v>
      </c>
      <c r="F5" s="13">
        <v>58.54</v>
      </c>
      <c r="I5">
        <v>4</v>
      </c>
      <c r="J5" t="s">
        <v>122</v>
      </c>
      <c r="K5" t="str">
        <f t="shared" si="0"/>
        <v>4 Culture marine</v>
      </c>
      <c r="N5" t="s">
        <v>129</v>
      </c>
    </row>
    <row r="6" spans="2:20">
      <c r="B6" s="2" t="s">
        <v>6</v>
      </c>
      <c r="C6" s="140" t="s">
        <v>54</v>
      </c>
      <c r="E6" s="9">
        <v>5</v>
      </c>
      <c r="F6" s="13">
        <v>62.48</v>
      </c>
      <c r="I6">
        <v>6</v>
      </c>
      <c r="J6" t="s">
        <v>106</v>
      </c>
      <c r="K6" t="str">
        <f t="shared" si="0"/>
        <v>6 Grande  Pêche</v>
      </c>
      <c r="N6" t="s">
        <v>130</v>
      </c>
    </row>
    <row r="7" spans="2:20">
      <c r="B7" s="3" t="s">
        <v>9</v>
      </c>
      <c r="C7" s="141" t="s">
        <v>57</v>
      </c>
      <c r="E7" s="9">
        <v>6</v>
      </c>
      <c r="F7" s="13">
        <v>64.650000000000006</v>
      </c>
      <c r="I7" s="11">
        <v>7</v>
      </c>
      <c r="J7" t="s">
        <v>107</v>
      </c>
      <c r="K7" t="str">
        <f t="shared" si="0"/>
        <v>7 Lamanage navigation côtière</v>
      </c>
      <c r="N7" t="s">
        <v>131</v>
      </c>
    </row>
    <row r="8" spans="2:20">
      <c r="B8" s="1" t="s">
        <v>3</v>
      </c>
      <c r="C8" s="5" t="s">
        <v>51</v>
      </c>
      <c r="E8" s="9">
        <v>7</v>
      </c>
      <c r="F8" s="13">
        <v>68.66</v>
      </c>
      <c r="I8">
        <v>8</v>
      </c>
      <c r="J8" t="s">
        <v>108</v>
      </c>
      <c r="K8" t="str">
        <f t="shared" si="0"/>
        <v>8 Long cours</v>
      </c>
    </row>
    <row r="9" spans="2:20">
      <c r="B9" s="2" t="s">
        <v>7</v>
      </c>
      <c r="C9" s="6" t="s">
        <v>55</v>
      </c>
      <c r="E9" s="9">
        <v>8</v>
      </c>
      <c r="F9" s="13">
        <v>72.27</v>
      </c>
      <c r="I9" s="11">
        <v>9</v>
      </c>
      <c r="J9" t="s">
        <v>109</v>
      </c>
      <c r="K9" t="str">
        <f t="shared" si="0"/>
        <v>9 Navigation Côtière</v>
      </c>
    </row>
    <row r="10" spans="2:20">
      <c r="B10" s="2" t="s">
        <v>8</v>
      </c>
      <c r="C10" s="6" t="s">
        <v>56</v>
      </c>
      <c r="E10" s="9">
        <v>9</v>
      </c>
      <c r="F10" s="13">
        <v>75.53</v>
      </c>
      <c r="I10">
        <v>10</v>
      </c>
      <c r="J10" t="s">
        <v>110</v>
      </c>
      <c r="K10" t="str">
        <f t="shared" si="0"/>
        <v>10 Pêche au large</v>
      </c>
    </row>
    <row r="11" spans="2:20" ht="25.5">
      <c r="B11" s="2" t="s">
        <v>10</v>
      </c>
      <c r="C11" s="6" t="s">
        <v>58</v>
      </c>
      <c r="E11" s="9">
        <v>10</v>
      </c>
      <c r="F11" s="13">
        <v>80.260000000000005</v>
      </c>
      <c r="I11" s="11">
        <v>11</v>
      </c>
      <c r="J11" t="s">
        <v>121</v>
      </c>
      <c r="K11" t="str">
        <f t="shared" si="0"/>
        <v>11 Pêche côtière</v>
      </c>
    </row>
    <row r="12" spans="2:20">
      <c r="B12" s="2" t="s">
        <v>11</v>
      </c>
      <c r="C12" s="6" t="s">
        <v>59</v>
      </c>
      <c r="E12" s="9">
        <v>11</v>
      </c>
      <c r="F12" s="13">
        <v>88.92</v>
      </c>
      <c r="I12">
        <v>12</v>
      </c>
      <c r="J12" t="s">
        <v>111</v>
      </c>
      <c r="K12" t="str">
        <f t="shared" si="0"/>
        <v>12 Petite pêche</v>
      </c>
    </row>
    <row r="13" spans="2:20">
      <c r="B13" s="2" t="s">
        <v>12</v>
      </c>
      <c r="C13" s="6" t="s">
        <v>60</v>
      </c>
      <c r="E13" s="9">
        <v>12</v>
      </c>
      <c r="F13" s="13">
        <v>94.6</v>
      </c>
      <c r="I13" s="11">
        <v>13</v>
      </c>
      <c r="J13" t="s">
        <v>112</v>
      </c>
      <c r="K13" t="str">
        <f t="shared" si="0"/>
        <v>13 Pilotage</v>
      </c>
    </row>
    <row r="14" spans="2:20">
      <c r="B14" s="2" t="s">
        <v>13</v>
      </c>
      <c r="C14" s="6" t="s">
        <v>61</v>
      </c>
      <c r="E14" s="9">
        <v>13</v>
      </c>
      <c r="F14" s="13">
        <v>102.34</v>
      </c>
      <c r="I14">
        <v>14</v>
      </c>
      <c r="J14" t="s">
        <v>113</v>
      </c>
      <c r="K14" t="str">
        <f t="shared" si="0"/>
        <v>14 Remorquage cabotage international</v>
      </c>
    </row>
    <row r="15" spans="2:20">
      <c r="B15" s="2" t="s">
        <v>14</v>
      </c>
      <c r="C15" s="6" t="s">
        <v>62</v>
      </c>
      <c r="E15" s="9">
        <v>14</v>
      </c>
      <c r="F15" s="13">
        <v>110.07</v>
      </c>
      <c r="I15" s="11">
        <v>15</v>
      </c>
      <c r="J15" t="s">
        <v>114</v>
      </c>
      <c r="K15" t="str">
        <f t="shared" si="0"/>
        <v>15 Remorquage cabotage national</v>
      </c>
    </row>
    <row r="16" spans="2:20">
      <c r="B16" s="2" t="s">
        <v>15</v>
      </c>
      <c r="C16" s="6" t="s">
        <v>63</v>
      </c>
      <c r="E16" s="9">
        <v>15</v>
      </c>
      <c r="F16" s="13">
        <v>118.65</v>
      </c>
      <c r="I16">
        <v>16</v>
      </c>
      <c r="J16" t="s">
        <v>120</v>
      </c>
      <c r="K16" t="str">
        <f t="shared" si="0"/>
        <v>16 Remorquage navigation long cours</v>
      </c>
    </row>
    <row r="17" spans="2:11">
      <c r="B17" s="2" t="s">
        <v>16</v>
      </c>
      <c r="C17" s="6" t="s">
        <v>64</v>
      </c>
      <c r="E17" s="9">
        <v>16</v>
      </c>
      <c r="F17" s="13">
        <v>127.73</v>
      </c>
      <c r="I17" s="11">
        <v>17</v>
      </c>
      <c r="J17" t="s">
        <v>119</v>
      </c>
      <c r="K17" t="str">
        <f t="shared" si="0"/>
        <v>17 Remorquage navigation côtière</v>
      </c>
    </row>
    <row r="18" spans="2:11" ht="25.5">
      <c r="B18" s="2" t="s">
        <v>17</v>
      </c>
      <c r="C18" s="6" t="s">
        <v>65</v>
      </c>
      <c r="E18" s="9">
        <v>17</v>
      </c>
      <c r="F18" s="13">
        <v>138.84</v>
      </c>
      <c r="I18">
        <v>18</v>
      </c>
      <c r="J18" t="s">
        <v>118</v>
      </c>
      <c r="K18" t="str">
        <f t="shared" si="0"/>
        <v>18 Yatching cabotage international</v>
      </c>
    </row>
    <row r="19" spans="2:11">
      <c r="B19" s="2" t="s">
        <v>18</v>
      </c>
      <c r="C19" s="6" t="s">
        <v>66</v>
      </c>
      <c r="E19" s="9">
        <v>18</v>
      </c>
      <c r="F19" s="13">
        <v>153</v>
      </c>
      <c r="I19" s="11">
        <v>19</v>
      </c>
      <c r="J19" t="s">
        <v>117</v>
      </c>
      <c r="K19" t="str">
        <f t="shared" si="0"/>
        <v>19 Yatching cabotage national</v>
      </c>
    </row>
    <row r="20" spans="2:11">
      <c r="B20" s="2" t="s">
        <v>19</v>
      </c>
      <c r="C20" s="6" t="s">
        <v>67</v>
      </c>
      <c r="E20" s="9">
        <v>19</v>
      </c>
      <c r="F20" s="13">
        <v>168.42</v>
      </c>
      <c r="I20">
        <v>20</v>
      </c>
      <c r="J20" t="s">
        <v>116</v>
      </c>
      <c r="K20" t="str">
        <f t="shared" si="0"/>
        <v>20 Yatching long cours</v>
      </c>
    </row>
    <row r="21" spans="2:11">
      <c r="B21" s="2" t="s">
        <v>20</v>
      </c>
      <c r="C21" s="6" t="s">
        <v>68</v>
      </c>
      <c r="E21" s="10">
        <v>20</v>
      </c>
      <c r="F21" s="14">
        <v>185.05</v>
      </c>
      <c r="I21" s="11">
        <v>21</v>
      </c>
      <c r="J21" t="s">
        <v>115</v>
      </c>
      <c r="K21" t="str">
        <f t="shared" si="0"/>
        <v>21 Yatching navigation cotière</v>
      </c>
    </row>
    <row r="22" spans="2:11" ht="25.5">
      <c r="B22" s="2" t="s">
        <v>21</v>
      </c>
      <c r="C22" s="6" t="s">
        <v>69</v>
      </c>
    </row>
    <row r="23" spans="2:11">
      <c r="B23" s="2" t="s">
        <v>22</v>
      </c>
      <c r="C23" s="6" t="s">
        <v>70</v>
      </c>
    </row>
    <row r="24" spans="2:11">
      <c r="B24" s="2" t="s">
        <v>23</v>
      </c>
      <c r="C24" s="6" t="s">
        <v>71</v>
      </c>
    </row>
    <row r="25" spans="2:11">
      <c r="B25" s="2" t="s">
        <v>24</v>
      </c>
      <c r="C25" s="6" t="s">
        <v>72</v>
      </c>
    </row>
    <row r="26" spans="2:11" ht="25.5">
      <c r="B26" s="2" t="s">
        <v>25</v>
      </c>
      <c r="C26" s="6" t="s">
        <v>73</v>
      </c>
    </row>
    <row r="27" spans="2:11">
      <c r="B27" s="2" t="s">
        <v>26</v>
      </c>
      <c r="C27" s="6" t="s">
        <v>74</v>
      </c>
    </row>
    <row r="28" spans="2:11">
      <c r="B28" s="2" t="s">
        <v>27</v>
      </c>
      <c r="C28" s="6" t="s">
        <v>75</v>
      </c>
    </row>
    <row r="29" spans="2:11">
      <c r="B29" s="2" t="s">
        <v>29</v>
      </c>
      <c r="C29" s="6" t="s">
        <v>77</v>
      </c>
    </row>
    <row r="30" spans="2:11" ht="25.5">
      <c r="B30" s="4" t="s">
        <v>30</v>
      </c>
      <c r="C30" s="7" t="s">
        <v>78</v>
      </c>
    </row>
    <row r="31" spans="2:11">
      <c r="B31" s="2" t="s">
        <v>32</v>
      </c>
      <c r="C31" s="6" t="s">
        <v>80</v>
      </c>
    </row>
    <row r="32" spans="2:11">
      <c r="B32" s="2" t="s">
        <v>33</v>
      </c>
      <c r="C32" s="6" t="s">
        <v>81</v>
      </c>
    </row>
    <row r="33" spans="2:3">
      <c r="B33" s="2" t="s">
        <v>34</v>
      </c>
      <c r="C33" s="6" t="s">
        <v>82</v>
      </c>
    </row>
    <row r="34" spans="2:3">
      <c r="B34" s="2" t="s">
        <v>35</v>
      </c>
      <c r="C34" s="6" t="s">
        <v>83</v>
      </c>
    </row>
    <row r="35" spans="2:3">
      <c r="B35" s="2" t="s">
        <v>36</v>
      </c>
      <c r="C35" s="6" t="s">
        <v>84</v>
      </c>
    </row>
    <row r="36" spans="2:3" ht="25.5">
      <c r="B36" s="2" t="s">
        <v>37</v>
      </c>
      <c r="C36" s="6" t="s">
        <v>85</v>
      </c>
    </row>
    <row r="37" spans="2:3" ht="25.5">
      <c r="B37" s="2" t="s">
        <v>38</v>
      </c>
      <c r="C37" s="6" t="s">
        <v>86</v>
      </c>
    </row>
    <row r="38" spans="2:3" ht="25.5">
      <c r="B38" s="2" t="s">
        <v>39</v>
      </c>
      <c r="C38" s="6" t="s">
        <v>87</v>
      </c>
    </row>
    <row r="39" spans="2:3" ht="25.5">
      <c r="B39" s="2" t="s">
        <v>40</v>
      </c>
      <c r="C39" s="6" t="s">
        <v>88</v>
      </c>
    </row>
    <row r="40" spans="2:3">
      <c r="B40" s="2" t="s">
        <v>41</v>
      </c>
      <c r="C40" s="6" t="s">
        <v>89</v>
      </c>
    </row>
    <row r="41" spans="2:3" ht="25.5">
      <c r="B41" s="2" t="s">
        <v>42</v>
      </c>
      <c r="C41" s="6" t="s">
        <v>90</v>
      </c>
    </row>
    <row r="42" spans="2:3">
      <c r="B42" s="2" t="s">
        <v>43</v>
      </c>
      <c r="C42" s="6" t="s">
        <v>91</v>
      </c>
    </row>
    <row r="43" spans="2:3" ht="25.5">
      <c r="B43" s="2" t="s">
        <v>44</v>
      </c>
      <c r="C43" s="6" t="s">
        <v>92</v>
      </c>
    </row>
    <row r="44" spans="2:3" ht="25.5">
      <c r="B44" s="2" t="s">
        <v>45</v>
      </c>
      <c r="C44" s="6" t="s">
        <v>93</v>
      </c>
    </row>
    <row r="45" spans="2:3" ht="25.5">
      <c r="B45" s="2" t="s">
        <v>46</v>
      </c>
      <c r="C45" s="6" t="s">
        <v>94</v>
      </c>
    </row>
    <row r="46" spans="2:3">
      <c r="B46" s="2" t="s">
        <v>47</v>
      </c>
      <c r="C46" s="6" t="s">
        <v>95</v>
      </c>
    </row>
    <row r="47" spans="2:3">
      <c r="B47" s="2" t="s">
        <v>48</v>
      </c>
      <c r="C47" s="6" t="s">
        <v>96</v>
      </c>
    </row>
    <row r="48" spans="2:3" ht="25.5">
      <c r="B48" s="2" t="s">
        <v>49</v>
      </c>
      <c r="C48" s="6" t="s">
        <v>97</v>
      </c>
    </row>
    <row r="49" spans="2:3">
      <c r="B49" s="2" t="s">
        <v>50</v>
      </c>
      <c r="C49" s="6" t="s">
        <v>98</v>
      </c>
    </row>
  </sheetData>
  <mergeCells count="2">
    <mergeCell ref="E1:F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MARINS</vt:lpstr>
      <vt:lpstr>A TERRE</vt:lpstr>
      <vt:lpstr>Listes</vt:lpstr>
      <vt:lpstr>CodesFonction</vt:lpstr>
      <vt:lpstr>Fonction</vt:lpstr>
      <vt:lpstr>Genre</vt:lpstr>
      <vt:lpstr>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mleconte@sn.cerfrance.fr</dc:creator>
  <cp:lastModifiedBy>LECONTE MELANIE</cp:lastModifiedBy>
  <cp:lastPrinted>2020-11-04T08:38:38Z</cp:lastPrinted>
  <dcterms:created xsi:type="dcterms:W3CDTF">2020-02-07T15:36:28Z</dcterms:created>
  <dcterms:modified xsi:type="dcterms:W3CDTF">2020-11-04T09:07:14Z</dcterms:modified>
</cp:coreProperties>
</file>