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28.xml" ContentType="application/vnd.openxmlformats-officedocument.spreadsheetml.table+xml"/>
  <Override PartName="/xl/tables/table27.xml" ContentType="application/vnd.openxmlformats-officedocument.spreadsheetml.table+xml"/>
  <Override PartName="/xl/tables/table29.xml" ContentType="application/vnd.openxmlformats-officedocument.spreadsheetml.table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tables/table26.xml" ContentType="application/vnd.openxmlformats-officedocument.spreadsheetml.table+xml"/>
  <Override PartName="/xl/calcChain.xml" ContentType="application/vnd.openxmlformats-officedocument.spreadsheetml.calcChain+xml"/>
  <Override PartName="/xl/tables/table36.xml" ContentType="application/vnd.openxmlformats-officedocument.spreadsheetml.table+xml"/>
  <Override PartName="/xl/tables/table35.xml" ContentType="application/vnd.openxmlformats-officedocument.spreadsheetml.table+xml"/>
  <Override PartName="/xl/tables/table34.xml" ContentType="application/vnd.openxmlformats-officedocument.spreadsheetml.table+xml"/>
  <Override PartName="/xl/tables/table33.xml" ContentType="application/vnd.openxmlformats-officedocument.spreadsheetml.table+xml"/>
  <Override PartName="/xl/tables/table25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9.xml" ContentType="application/vnd.openxmlformats-officedocument.spreadsheetml.table+xml"/>
  <Override PartName="/xl/tables/table8.xml" ContentType="application/vnd.openxmlformats-officedocument.spreadsheetml.table+xml"/>
  <Override PartName="/xl/tables/table7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0.xml" ContentType="application/vnd.openxmlformats-officedocument.spreadsheetml.table+xml"/>
  <Override PartName="/xl/tables/table19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7668"/>
  <workbookPr showInkAnnotation="0" defaultThemeVersion="166925"/>
  <bookViews>
    <workbookView xWindow="0" yWindow="0" windowWidth="19200" windowHeight="8610" xr2:uid="{00000000-000D-0000-FFFF-FFFF00000000}"/>
  </bookViews>
  <sheets>
    <sheet name="janvier" sheetId="1" r:id="rId1"/>
    <sheet name="février" sheetId="14" r:id="rId2"/>
    <sheet name="mars" sheetId="3" r:id="rId3"/>
    <sheet name="avril" sheetId="4" r:id="rId4"/>
    <sheet name="mai" sheetId="5" r:id="rId5"/>
    <sheet name="juin" sheetId="6" r:id="rId6"/>
    <sheet name="juillet" sheetId="8" r:id="rId7"/>
    <sheet name="août" sheetId="9" r:id="rId8"/>
    <sheet name="septembre" sheetId="7" r:id="rId9"/>
    <sheet name="octobre" sheetId="12" r:id="rId10"/>
    <sheet name="novembre" sheetId="11" r:id="rId11"/>
    <sheet name="décembre" sheetId="10" r:id="rId12"/>
  </sheets>
  <calcPr calcId="171026"/>
</workbook>
</file>

<file path=xl/calcChain.xml><?xml version="1.0" encoding="utf-8"?>
<calcChain xmlns="http://schemas.openxmlformats.org/spreadsheetml/2006/main">
  <c r="A4" i="14" l="1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F34" i="14"/>
  <c r="E34" i="14"/>
  <c r="B34" i="14"/>
  <c r="F33" i="14"/>
  <c r="E33" i="14"/>
  <c r="B33" i="14"/>
  <c r="F32" i="14"/>
  <c r="E32" i="14"/>
  <c r="B32" i="14"/>
  <c r="F31" i="14"/>
  <c r="E31" i="14"/>
  <c r="B31" i="14"/>
  <c r="F30" i="14"/>
  <c r="E30" i="14"/>
  <c r="B30" i="14"/>
  <c r="F29" i="14"/>
  <c r="E29" i="14"/>
  <c r="B29" i="14"/>
  <c r="F28" i="14"/>
  <c r="E28" i="14"/>
  <c r="B28" i="14"/>
  <c r="F27" i="14"/>
  <c r="E27" i="14"/>
  <c r="B27" i="14"/>
  <c r="F26" i="14"/>
  <c r="E26" i="14"/>
  <c r="B26" i="14"/>
  <c r="F25" i="14"/>
  <c r="E25" i="14"/>
  <c r="B25" i="14"/>
  <c r="F24" i="14"/>
  <c r="E24" i="14"/>
  <c r="B24" i="14"/>
  <c r="F23" i="14"/>
  <c r="E23" i="14"/>
  <c r="B23" i="14"/>
  <c r="F22" i="14"/>
  <c r="E22" i="14"/>
  <c r="B22" i="14"/>
  <c r="F21" i="14"/>
  <c r="E21" i="14"/>
  <c r="B21" i="14"/>
  <c r="F20" i="14"/>
  <c r="E20" i="14"/>
  <c r="B20" i="14"/>
  <c r="F19" i="14"/>
  <c r="E19" i="14"/>
  <c r="B19" i="14"/>
  <c r="F18" i="14"/>
  <c r="E18" i="14"/>
  <c r="B18" i="14"/>
  <c r="F17" i="14"/>
  <c r="E17" i="14"/>
  <c r="B17" i="14"/>
  <c r="F16" i="14"/>
  <c r="E16" i="14"/>
  <c r="B16" i="14"/>
  <c r="F15" i="14"/>
  <c r="E15" i="14"/>
  <c r="B15" i="14"/>
  <c r="F14" i="14"/>
  <c r="E14" i="14"/>
  <c r="B14" i="14"/>
  <c r="F13" i="14"/>
  <c r="E13" i="14"/>
  <c r="B13" i="14"/>
  <c r="F12" i="14"/>
  <c r="E12" i="14"/>
  <c r="B12" i="14"/>
  <c r="F11" i="14"/>
  <c r="E11" i="14"/>
  <c r="B11" i="14"/>
  <c r="F10" i="14"/>
  <c r="E10" i="14"/>
  <c r="B10" i="14"/>
  <c r="F9" i="14"/>
  <c r="E9" i="14"/>
  <c r="B9" i="14"/>
  <c r="E4" i="14"/>
  <c r="F4" i="14"/>
  <c r="E5" i="14"/>
  <c r="F5" i="14"/>
  <c r="E6" i="14"/>
  <c r="E7" i="14"/>
  <c r="E8" i="14"/>
  <c r="F6" i="14"/>
  <c r="F7" i="14"/>
  <c r="F8" i="14"/>
  <c r="J8" i="14"/>
  <c r="B8" i="14"/>
  <c r="M7" i="14"/>
  <c r="J7" i="14"/>
  <c r="B7" i="14"/>
  <c r="M6" i="14"/>
  <c r="J6" i="14"/>
  <c r="B6" i="14"/>
  <c r="M5" i="14"/>
  <c r="J5" i="14"/>
  <c r="B5" i="14"/>
  <c r="M4" i="14"/>
  <c r="J4" i="14"/>
  <c r="B4" i="14"/>
  <c r="A4" i="10"/>
  <c r="A4" i="11"/>
  <c r="A4" i="12"/>
  <c r="A4" i="7"/>
  <c r="A4" i="9"/>
  <c r="A4" i="8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33" i="12"/>
  <c r="A34" i="12"/>
  <c r="F34" i="12"/>
  <c r="E34" i="12"/>
  <c r="B34" i="12"/>
  <c r="F33" i="12"/>
  <c r="E33" i="12"/>
  <c r="B33" i="12"/>
  <c r="F32" i="12"/>
  <c r="E32" i="12"/>
  <c r="B32" i="12"/>
  <c r="F31" i="12"/>
  <c r="E31" i="12"/>
  <c r="B31" i="12"/>
  <c r="F30" i="12"/>
  <c r="E30" i="12"/>
  <c r="B30" i="12"/>
  <c r="F29" i="12"/>
  <c r="E29" i="12"/>
  <c r="B29" i="12"/>
  <c r="F28" i="12"/>
  <c r="E28" i="12"/>
  <c r="B28" i="12"/>
  <c r="F27" i="12"/>
  <c r="E27" i="12"/>
  <c r="B27" i="12"/>
  <c r="F26" i="12"/>
  <c r="E26" i="12"/>
  <c r="B26" i="12"/>
  <c r="F25" i="12"/>
  <c r="E25" i="12"/>
  <c r="B25" i="12"/>
  <c r="F24" i="12"/>
  <c r="E24" i="12"/>
  <c r="B24" i="12"/>
  <c r="F23" i="12"/>
  <c r="E23" i="12"/>
  <c r="B23" i="12"/>
  <c r="F22" i="12"/>
  <c r="E22" i="12"/>
  <c r="B22" i="12"/>
  <c r="F21" i="12"/>
  <c r="E21" i="12"/>
  <c r="B21" i="12"/>
  <c r="F20" i="12"/>
  <c r="E20" i="12"/>
  <c r="B20" i="12"/>
  <c r="F19" i="12"/>
  <c r="E19" i="12"/>
  <c r="B19" i="12"/>
  <c r="F18" i="12"/>
  <c r="E18" i="12"/>
  <c r="B18" i="12"/>
  <c r="F17" i="12"/>
  <c r="E17" i="12"/>
  <c r="B17" i="12"/>
  <c r="F16" i="12"/>
  <c r="E16" i="12"/>
  <c r="B16" i="12"/>
  <c r="F15" i="12"/>
  <c r="E15" i="12"/>
  <c r="B15" i="12"/>
  <c r="F14" i="12"/>
  <c r="E14" i="12"/>
  <c r="B14" i="12"/>
  <c r="F13" i="12"/>
  <c r="E13" i="12"/>
  <c r="B13" i="12"/>
  <c r="F12" i="12"/>
  <c r="E12" i="12"/>
  <c r="B12" i="12"/>
  <c r="F11" i="12"/>
  <c r="E11" i="12"/>
  <c r="B11" i="12"/>
  <c r="F10" i="12"/>
  <c r="E10" i="12"/>
  <c r="B10" i="12"/>
  <c r="F9" i="12"/>
  <c r="E9" i="12"/>
  <c r="B9" i="12"/>
  <c r="E4" i="12"/>
  <c r="F4" i="12"/>
  <c r="E5" i="12"/>
  <c r="F5" i="12"/>
  <c r="E6" i="12"/>
  <c r="E7" i="12"/>
  <c r="E8" i="12"/>
  <c r="F6" i="12"/>
  <c r="F7" i="12"/>
  <c r="F8" i="12"/>
  <c r="J8" i="12"/>
  <c r="B8" i="12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M7" i="12"/>
  <c r="J7" i="12"/>
  <c r="B7" i="12"/>
  <c r="E2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M6" i="12"/>
  <c r="J6" i="12"/>
  <c r="B6" i="12"/>
  <c r="M5" i="12"/>
  <c r="J5" i="12"/>
  <c r="B5" i="12"/>
  <c r="M4" i="12"/>
  <c r="J4" i="12"/>
  <c r="B4" i="12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F34" i="11"/>
  <c r="E34" i="11"/>
  <c r="B34" i="11"/>
  <c r="F33" i="11"/>
  <c r="E33" i="11"/>
  <c r="B33" i="11"/>
  <c r="F32" i="11"/>
  <c r="E32" i="11"/>
  <c r="B32" i="11"/>
  <c r="F31" i="11"/>
  <c r="E31" i="11"/>
  <c r="B31" i="11"/>
  <c r="F30" i="11"/>
  <c r="E30" i="11"/>
  <c r="B30" i="11"/>
  <c r="F29" i="11"/>
  <c r="E29" i="11"/>
  <c r="B29" i="11"/>
  <c r="F28" i="11"/>
  <c r="E28" i="11"/>
  <c r="B28" i="11"/>
  <c r="F27" i="11"/>
  <c r="E27" i="11"/>
  <c r="B27" i="11"/>
  <c r="F26" i="11"/>
  <c r="E26" i="11"/>
  <c r="B26" i="11"/>
  <c r="F25" i="11"/>
  <c r="E25" i="11"/>
  <c r="B25" i="11"/>
  <c r="F24" i="11"/>
  <c r="E24" i="11"/>
  <c r="B24" i="11"/>
  <c r="F23" i="11"/>
  <c r="E23" i="11"/>
  <c r="B23" i="11"/>
  <c r="F22" i="11"/>
  <c r="E22" i="11"/>
  <c r="B22" i="11"/>
  <c r="F21" i="11"/>
  <c r="E21" i="11"/>
  <c r="B21" i="11"/>
  <c r="F20" i="11"/>
  <c r="E20" i="11"/>
  <c r="B20" i="11"/>
  <c r="F19" i="11"/>
  <c r="E19" i="11"/>
  <c r="B19" i="11"/>
  <c r="F18" i="11"/>
  <c r="E18" i="11"/>
  <c r="B18" i="11"/>
  <c r="F17" i="11"/>
  <c r="E17" i="11"/>
  <c r="B17" i="11"/>
  <c r="F16" i="11"/>
  <c r="E16" i="11"/>
  <c r="B16" i="11"/>
  <c r="F15" i="11"/>
  <c r="E15" i="11"/>
  <c r="B15" i="11"/>
  <c r="F14" i="11"/>
  <c r="E14" i="11"/>
  <c r="B14" i="11"/>
  <c r="F13" i="11"/>
  <c r="E13" i="11"/>
  <c r="B13" i="11"/>
  <c r="F12" i="11"/>
  <c r="E12" i="11"/>
  <c r="B12" i="11"/>
  <c r="F11" i="11"/>
  <c r="E11" i="11"/>
  <c r="B11" i="11"/>
  <c r="F10" i="11"/>
  <c r="E10" i="11"/>
  <c r="B10" i="11"/>
  <c r="F9" i="11"/>
  <c r="E9" i="11"/>
  <c r="B9" i="11"/>
  <c r="E4" i="11"/>
  <c r="F4" i="11"/>
  <c r="E5" i="11"/>
  <c r="F5" i="11"/>
  <c r="E6" i="11"/>
  <c r="E7" i="11"/>
  <c r="E8" i="11"/>
  <c r="F6" i="11"/>
  <c r="F7" i="11"/>
  <c r="F8" i="11"/>
  <c r="J8" i="11"/>
  <c r="B8" i="11"/>
  <c r="M7" i="11"/>
  <c r="J7" i="11"/>
  <c r="B7" i="11"/>
  <c r="M6" i="11"/>
  <c r="J6" i="11"/>
  <c r="B6" i="11"/>
  <c r="M5" i="11"/>
  <c r="J5" i="11"/>
  <c r="B5" i="11"/>
  <c r="M4" i="11"/>
  <c r="J4" i="11"/>
  <c r="B4" i="11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F34" i="10"/>
  <c r="E34" i="10"/>
  <c r="B34" i="10"/>
  <c r="F33" i="10"/>
  <c r="E33" i="10"/>
  <c r="B33" i="10"/>
  <c r="F32" i="10"/>
  <c r="E32" i="10"/>
  <c r="B32" i="10"/>
  <c r="F31" i="10"/>
  <c r="E31" i="10"/>
  <c r="B31" i="10"/>
  <c r="F30" i="10"/>
  <c r="E30" i="10"/>
  <c r="B30" i="10"/>
  <c r="F29" i="10"/>
  <c r="E29" i="10"/>
  <c r="B29" i="10"/>
  <c r="F28" i="10"/>
  <c r="E28" i="10"/>
  <c r="B28" i="10"/>
  <c r="F27" i="10"/>
  <c r="E27" i="10"/>
  <c r="B27" i="10"/>
  <c r="F26" i="10"/>
  <c r="E26" i="10"/>
  <c r="B26" i="10"/>
  <c r="F25" i="10"/>
  <c r="E25" i="10"/>
  <c r="B25" i="10"/>
  <c r="F24" i="10"/>
  <c r="E24" i="10"/>
  <c r="B24" i="10"/>
  <c r="F23" i="10"/>
  <c r="E23" i="10"/>
  <c r="B23" i="10"/>
  <c r="F22" i="10"/>
  <c r="E22" i="10"/>
  <c r="B22" i="10"/>
  <c r="F21" i="10"/>
  <c r="E21" i="10"/>
  <c r="B21" i="10"/>
  <c r="F20" i="10"/>
  <c r="E20" i="10"/>
  <c r="B20" i="10"/>
  <c r="F19" i="10"/>
  <c r="E19" i="10"/>
  <c r="B19" i="10"/>
  <c r="F18" i="10"/>
  <c r="E18" i="10"/>
  <c r="B18" i="10"/>
  <c r="F17" i="10"/>
  <c r="E17" i="10"/>
  <c r="B17" i="10"/>
  <c r="F16" i="10"/>
  <c r="E16" i="10"/>
  <c r="B16" i="10"/>
  <c r="F15" i="10"/>
  <c r="E15" i="10"/>
  <c r="B15" i="10"/>
  <c r="F14" i="10"/>
  <c r="E14" i="10"/>
  <c r="B14" i="10"/>
  <c r="F13" i="10"/>
  <c r="E13" i="10"/>
  <c r="B13" i="10"/>
  <c r="F12" i="10"/>
  <c r="E12" i="10"/>
  <c r="B12" i="10"/>
  <c r="F11" i="10"/>
  <c r="E11" i="10"/>
  <c r="B11" i="10"/>
  <c r="F10" i="10"/>
  <c r="E10" i="10"/>
  <c r="B10" i="10"/>
  <c r="F9" i="10"/>
  <c r="E9" i="10"/>
  <c r="B9" i="10"/>
  <c r="E4" i="10"/>
  <c r="F4" i="10"/>
  <c r="E5" i="10"/>
  <c r="F5" i="10"/>
  <c r="E6" i="10"/>
  <c r="E7" i="10"/>
  <c r="E8" i="10"/>
  <c r="F6" i="10"/>
  <c r="F7" i="10"/>
  <c r="F8" i="10"/>
  <c r="J8" i="10"/>
  <c r="B8" i="10"/>
  <c r="M7" i="10"/>
  <c r="J7" i="10"/>
  <c r="B7" i="10"/>
  <c r="M6" i="10"/>
  <c r="J6" i="10"/>
  <c r="B6" i="10"/>
  <c r="M5" i="10"/>
  <c r="J5" i="10"/>
  <c r="B5" i="10"/>
  <c r="M4" i="10"/>
  <c r="J4" i="10"/>
  <c r="B4" i="10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F34" i="9"/>
  <c r="E34" i="9"/>
  <c r="B34" i="9"/>
  <c r="F33" i="9"/>
  <c r="E33" i="9"/>
  <c r="B33" i="9"/>
  <c r="F32" i="9"/>
  <c r="E32" i="9"/>
  <c r="B32" i="9"/>
  <c r="F31" i="9"/>
  <c r="E31" i="9"/>
  <c r="B31" i="9"/>
  <c r="F30" i="9"/>
  <c r="E30" i="9"/>
  <c r="B30" i="9"/>
  <c r="F29" i="9"/>
  <c r="E29" i="9"/>
  <c r="B29" i="9"/>
  <c r="F28" i="9"/>
  <c r="E28" i="9"/>
  <c r="B28" i="9"/>
  <c r="F27" i="9"/>
  <c r="E27" i="9"/>
  <c r="B27" i="9"/>
  <c r="F26" i="9"/>
  <c r="E26" i="9"/>
  <c r="B26" i="9"/>
  <c r="F25" i="9"/>
  <c r="E25" i="9"/>
  <c r="B25" i="9"/>
  <c r="F24" i="9"/>
  <c r="E24" i="9"/>
  <c r="B24" i="9"/>
  <c r="F23" i="9"/>
  <c r="E23" i="9"/>
  <c r="B23" i="9"/>
  <c r="F22" i="9"/>
  <c r="E22" i="9"/>
  <c r="B22" i="9"/>
  <c r="F21" i="9"/>
  <c r="E21" i="9"/>
  <c r="B21" i="9"/>
  <c r="F20" i="9"/>
  <c r="E20" i="9"/>
  <c r="B20" i="9"/>
  <c r="F19" i="9"/>
  <c r="E19" i="9"/>
  <c r="B19" i="9"/>
  <c r="F18" i="9"/>
  <c r="E18" i="9"/>
  <c r="B18" i="9"/>
  <c r="F17" i="9"/>
  <c r="E17" i="9"/>
  <c r="B17" i="9"/>
  <c r="F16" i="9"/>
  <c r="E16" i="9"/>
  <c r="B16" i="9"/>
  <c r="F15" i="9"/>
  <c r="E15" i="9"/>
  <c r="B15" i="9"/>
  <c r="F14" i="9"/>
  <c r="E14" i="9"/>
  <c r="B14" i="9"/>
  <c r="F13" i="9"/>
  <c r="E13" i="9"/>
  <c r="B13" i="9"/>
  <c r="F12" i="9"/>
  <c r="E12" i="9"/>
  <c r="B12" i="9"/>
  <c r="F11" i="9"/>
  <c r="E11" i="9"/>
  <c r="B11" i="9"/>
  <c r="F10" i="9"/>
  <c r="E10" i="9"/>
  <c r="B10" i="9"/>
  <c r="F9" i="9"/>
  <c r="E9" i="9"/>
  <c r="B9" i="9"/>
  <c r="E4" i="9"/>
  <c r="F4" i="9"/>
  <c r="E5" i="9"/>
  <c r="F5" i="9"/>
  <c r="E6" i="9"/>
  <c r="E7" i="9"/>
  <c r="E8" i="9"/>
  <c r="F6" i="9"/>
  <c r="F7" i="9"/>
  <c r="F8" i="9"/>
  <c r="J8" i="9"/>
  <c r="B8" i="9"/>
  <c r="M7" i="9"/>
  <c r="J7" i="9"/>
  <c r="B7" i="9"/>
  <c r="M6" i="9"/>
  <c r="J6" i="9"/>
  <c r="B6" i="9"/>
  <c r="M5" i="9"/>
  <c r="J5" i="9"/>
  <c r="B5" i="9"/>
  <c r="M4" i="9"/>
  <c r="J4" i="9"/>
  <c r="B4" i="9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F34" i="8"/>
  <c r="E34" i="8"/>
  <c r="B34" i="8"/>
  <c r="F33" i="8"/>
  <c r="E33" i="8"/>
  <c r="B33" i="8"/>
  <c r="F32" i="8"/>
  <c r="E32" i="8"/>
  <c r="B32" i="8"/>
  <c r="F31" i="8"/>
  <c r="E31" i="8"/>
  <c r="B31" i="8"/>
  <c r="F30" i="8"/>
  <c r="E30" i="8"/>
  <c r="B30" i="8"/>
  <c r="F29" i="8"/>
  <c r="E29" i="8"/>
  <c r="B29" i="8"/>
  <c r="F28" i="8"/>
  <c r="E28" i="8"/>
  <c r="B28" i="8"/>
  <c r="F27" i="8"/>
  <c r="E27" i="8"/>
  <c r="B27" i="8"/>
  <c r="F26" i="8"/>
  <c r="E26" i="8"/>
  <c r="B26" i="8"/>
  <c r="F25" i="8"/>
  <c r="E25" i="8"/>
  <c r="B25" i="8"/>
  <c r="F24" i="8"/>
  <c r="E24" i="8"/>
  <c r="B24" i="8"/>
  <c r="F23" i="8"/>
  <c r="E23" i="8"/>
  <c r="B23" i="8"/>
  <c r="F22" i="8"/>
  <c r="E22" i="8"/>
  <c r="B22" i="8"/>
  <c r="F21" i="8"/>
  <c r="E21" i="8"/>
  <c r="B21" i="8"/>
  <c r="F20" i="8"/>
  <c r="E20" i="8"/>
  <c r="B20" i="8"/>
  <c r="F19" i="8"/>
  <c r="E19" i="8"/>
  <c r="B19" i="8"/>
  <c r="F18" i="8"/>
  <c r="E18" i="8"/>
  <c r="B18" i="8"/>
  <c r="F17" i="8"/>
  <c r="E17" i="8"/>
  <c r="B17" i="8"/>
  <c r="F16" i="8"/>
  <c r="E16" i="8"/>
  <c r="B16" i="8"/>
  <c r="F15" i="8"/>
  <c r="E15" i="8"/>
  <c r="B15" i="8"/>
  <c r="F14" i="8"/>
  <c r="E14" i="8"/>
  <c r="B14" i="8"/>
  <c r="F13" i="8"/>
  <c r="E13" i="8"/>
  <c r="B13" i="8"/>
  <c r="F12" i="8"/>
  <c r="E12" i="8"/>
  <c r="B12" i="8"/>
  <c r="F11" i="8"/>
  <c r="E11" i="8"/>
  <c r="B11" i="8"/>
  <c r="F10" i="8"/>
  <c r="E10" i="8"/>
  <c r="B10" i="8"/>
  <c r="F9" i="8"/>
  <c r="E9" i="8"/>
  <c r="B9" i="8"/>
  <c r="E4" i="8"/>
  <c r="F4" i="8"/>
  <c r="E5" i="8"/>
  <c r="F5" i="8"/>
  <c r="E6" i="8"/>
  <c r="E7" i="8"/>
  <c r="E8" i="8"/>
  <c r="F6" i="8"/>
  <c r="F7" i="8"/>
  <c r="F8" i="8"/>
  <c r="J8" i="8"/>
  <c r="B8" i="8"/>
  <c r="M7" i="8"/>
  <c r="J7" i="8"/>
  <c r="B7" i="8"/>
  <c r="M6" i="8"/>
  <c r="J6" i="8"/>
  <c r="B6" i="8"/>
  <c r="M5" i="8"/>
  <c r="J5" i="8"/>
  <c r="B5" i="8"/>
  <c r="M4" i="8"/>
  <c r="J4" i="8"/>
  <c r="B4" i="8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F34" i="7"/>
  <c r="E34" i="7"/>
  <c r="B34" i="7"/>
  <c r="F33" i="7"/>
  <c r="E33" i="7"/>
  <c r="B33" i="7"/>
  <c r="F32" i="7"/>
  <c r="E32" i="7"/>
  <c r="B32" i="7"/>
  <c r="F31" i="7"/>
  <c r="E31" i="7"/>
  <c r="B31" i="7"/>
  <c r="F30" i="7"/>
  <c r="E30" i="7"/>
  <c r="B30" i="7"/>
  <c r="F29" i="7"/>
  <c r="E29" i="7"/>
  <c r="B29" i="7"/>
  <c r="F28" i="7"/>
  <c r="E28" i="7"/>
  <c r="B28" i="7"/>
  <c r="F27" i="7"/>
  <c r="E27" i="7"/>
  <c r="B27" i="7"/>
  <c r="F26" i="7"/>
  <c r="E26" i="7"/>
  <c r="B26" i="7"/>
  <c r="F25" i="7"/>
  <c r="E25" i="7"/>
  <c r="B25" i="7"/>
  <c r="F24" i="7"/>
  <c r="E24" i="7"/>
  <c r="B24" i="7"/>
  <c r="F23" i="7"/>
  <c r="E23" i="7"/>
  <c r="B23" i="7"/>
  <c r="F22" i="7"/>
  <c r="E22" i="7"/>
  <c r="B22" i="7"/>
  <c r="F21" i="7"/>
  <c r="E21" i="7"/>
  <c r="B21" i="7"/>
  <c r="F20" i="7"/>
  <c r="E20" i="7"/>
  <c r="B20" i="7"/>
  <c r="F19" i="7"/>
  <c r="E19" i="7"/>
  <c r="B19" i="7"/>
  <c r="F18" i="7"/>
  <c r="E18" i="7"/>
  <c r="B18" i="7"/>
  <c r="F17" i="7"/>
  <c r="E17" i="7"/>
  <c r="B17" i="7"/>
  <c r="F16" i="7"/>
  <c r="E16" i="7"/>
  <c r="B16" i="7"/>
  <c r="F15" i="7"/>
  <c r="E15" i="7"/>
  <c r="B15" i="7"/>
  <c r="F14" i="7"/>
  <c r="E14" i="7"/>
  <c r="B14" i="7"/>
  <c r="F13" i="7"/>
  <c r="E13" i="7"/>
  <c r="B13" i="7"/>
  <c r="F12" i="7"/>
  <c r="E12" i="7"/>
  <c r="B12" i="7"/>
  <c r="F11" i="7"/>
  <c r="E11" i="7"/>
  <c r="B11" i="7"/>
  <c r="F10" i="7"/>
  <c r="E10" i="7"/>
  <c r="B10" i="7"/>
  <c r="F9" i="7"/>
  <c r="E9" i="7"/>
  <c r="B9" i="7"/>
  <c r="E4" i="7"/>
  <c r="F4" i="7"/>
  <c r="E5" i="7"/>
  <c r="F5" i="7"/>
  <c r="E6" i="7"/>
  <c r="E7" i="7"/>
  <c r="E8" i="7"/>
  <c r="F6" i="7"/>
  <c r="F7" i="7"/>
  <c r="F8" i="7"/>
  <c r="J8" i="7"/>
  <c r="B8" i="7"/>
  <c r="M7" i="7"/>
  <c r="J7" i="7"/>
  <c r="B7" i="7"/>
  <c r="M6" i="7"/>
  <c r="J6" i="7"/>
  <c r="B6" i="7"/>
  <c r="M5" i="7"/>
  <c r="J5" i="7"/>
  <c r="B5" i="7"/>
  <c r="M4" i="7"/>
  <c r="J4" i="7"/>
  <c r="B4" i="7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F34" i="6"/>
  <c r="E34" i="6"/>
  <c r="B34" i="6"/>
  <c r="F33" i="6"/>
  <c r="E33" i="6"/>
  <c r="B33" i="6"/>
  <c r="F32" i="6"/>
  <c r="E32" i="6"/>
  <c r="B32" i="6"/>
  <c r="F31" i="6"/>
  <c r="E31" i="6"/>
  <c r="B31" i="6"/>
  <c r="F30" i="6"/>
  <c r="E30" i="6"/>
  <c r="B30" i="6"/>
  <c r="F29" i="6"/>
  <c r="E29" i="6"/>
  <c r="B29" i="6"/>
  <c r="F28" i="6"/>
  <c r="E28" i="6"/>
  <c r="B28" i="6"/>
  <c r="F27" i="6"/>
  <c r="E27" i="6"/>
  <c r="B27" i="6"/>
  <c r="F26" i="6"/>
  <c r="E26" i="6"/>
  <c r="B26" i="6"/>
  <c r="F25" i="6"/>
  <c r="E25" i="6"/>
  <c r="B25" i="6"/>
  <c r="F24" i="6"/>
  <c r="E24" i="6"/>
  <c r="B24" i="6"/>
  <c r="F23" i="6"/>
  <c r="E23" i="6"/>
  <c r="B23" i="6"/>
  <c r="F22" i="6"/>
  <c r="E22" i="6"/>
  <c r="B22" i="6"/>
  <c r="F21" i="6"/>
  <c r="E21" i="6"/>
  <c r="B21" i="6"/>
  <c r="F20" i="6"/>
  <c r="E20" i="6"/>
  <c r="B20" i="6"/>
  <c r="F19" i="6"/>
  <c r="E19" i="6"/>
  <c r="B19" i="6"/>
  <c r="F18" i="6"/>
  <c r="E18" i="6"/>
  <c r="B18" i="6"/>
  <c r="F17" i="6"/>
  <c r="E17" i="6"/>
  <c r="B17" i="6"/>
  <c r="F16" i="6"/>
  <c r="E16" i="6"/>
  <c r="B16" i="6"/>
  <c r="F15" i="6"/>
  <c r="E15" i="6"/>
  <c r="B15" i="6"/>
  <c r="F14" i="6"/>
  <c r="E14" i="6"/>
  <c r="B14" i="6"/>
  <c r="F13" i="6"/>
  <c r="E13" i="6"/>
  <c r="B13" i="6"/>
  <c r="F12" i="6"/>
  <c r="E12" i="6"/>
  <c r="B12" i="6"/>
  <c r="F11" i="6"/>
  <c r="E11" i="6"/>
  <c r="B11" i="6"/>
  <c r="F10" i="6"/>
  <c r="E10" i="6"/>
  <c r="B10" i="6"/>
  <c r="F9" i="6"/>
  <c r="E9" i="6"/>
  <c r="B9" i="6"/>
  <c r="E4" i="6"/>
  <c r="F4" i="6"/>
  <c r="E5" i="6"/>
  <c r="F5" i="6"/>
  <c r="E6" i="6"/>
  <c r="E7" i="6"/>
  <c r="E8" i="6"/>
  <c r="F6" i="6"/>
  <c r="F7" i="6"/>
  <c r="F8" i="6"/>
  <c r="J8" i="6"/>
  <c r="B8" i="6"/>
  <c r="M7" i="6"/>
  <c r="J7" i="6"/>
  <c r="B7" i="6"/>
  <c r="M6" i="6"/>
  <c r="J6" i="6"/>
  <c r="B6" i="6"/>
  <c r="M5" i="6"/>
  <c r="J5" i="6"/>
  <c r="B5" i="6"/>
  <c r="M4" i="6"/>
  <c r="J4" i="6"/>
  <c r="B4" i="6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F34" i="5"/>
  <c r="E34" i="5"/>
  <c r="B34" i="5"/>
  <c r="F33" i="5"/>
  <c r="E33" i="5"/>
  <c r="B33" i="5"/>
  <c r="F32" i="5"/>
  <c r="E32" i="5"/>
  <c r="B32" i="5"/>
  <c r="F31" i="5"/>
  <c r="E31" i="5"/>
  <c r="B31" i="5"/>
  <c r="F30" i="5"/>
  <c r="E30" i="5"/>
  <c r="B30" i="5"/>
  <c r="F29" i="5"/>
  <c r="E29" i="5"/>
  <c r="B29" i="5"/>
  <c r="F28" i="5"/>
  <c r="E28" i="5"/>
  <c r="B28" i="5"/>
  <c r="F27" i="5"/>
  <c r="E27" i="5"/>
  <c r="B27" i="5"/>
  <c r="F26" i="5"/>
  <c r="E26" i="5"/>
  <c r="B26" i="5"/>
  <c r="F25" i="5"/>
  <c r="E25" i="5"/>
  <c r="B25" i="5"/>
  <c r="F24" i="5"/>
  <c r="E24" i="5"/>
  <c r="B24" i="5"/>
  <c r="F23" i="5"/>
  <c r="E23" i="5"/>
  <c r="B23" i="5"/>
  <c r="F22" i="5"/>
  <c r="E22" i="5"/>
  <c r="B22" i="5"/>
  <c r="F21" i="5"/>
  <c r="E21" i="5"/>
  <c r="B21" i="5"/>
  <c r="F20" i="5"/>
  <c r="E20" i="5"/>
  <c r="B20" i="5"/>
  <c r="F19" i="5"/>
  <c r="E19" i="5"/>
  <c r="B19" i="5"/>
  <c r="F18" i="5"/>
  <c r="E18" i="5"/>
  <c r="B18" i="5"/>
  <c r="F17" i="5"/>
  <c r="E17" i="5"/>
  <c r="B17" i="5"/>
  <c r="F16" i="5"/>
  <c r="E16" i="5"/>
  <c r="B16" i="5"/>
  <c r="F15" i="5"/>
  <c r="E15" i="5"/>
  <c r="B15" i="5"/>
  <c r="F14" i="5"/>
  <c r="E14" i="5"/>
  <c r="B14" i="5"/>
  <c r="F13" i="5"/>
  <c r="E13" i="5"/>
  <c r="B13" i="5"/>
  <c r="F12" i="5"/>
  <c r="E12" i="5"/>
  <c r="B12" i="5"/>
  <c r="F11" i="5"/>
  <c r="E11" i="5"/>
  <c r="B11" i="5"/>
  <c r="F10" i="5"/>
  <c r="E10" i="5"/>
  <c r="B10" i="5"/>
  <c r="F9" i="5"/>
  <c r="E9" i="5"/>
  <c r="B9" i="5"/>
  <c r="E4" i="5"/>
  <c r="F4" i="5"/>
  <c r="E5" i="5"/>
  <c r="F5" i="5"/>
  <c r="E6" i="5"/>
  <c r="E7" i="5"/>
  <c r="E8" i="5"/>
  <c r="F6" i="5"/>
  <c r="F7" i="5"/>
  <c r="F8" i="5"/>
  <c r="J8" i="5"/>
  <c r="B8" i="5"/>
  <c r="M7" i="5"/>
  <c r="J7" i="5"/>
  <c r="B7" i="5"/>
  <c r="M6" i="5"/>
  <c r="J6" i="5"/>
  <c r="B6" i="5"/>
  <c r="M5" i="5"/>
  <c r="J5" i="5"/>
  <c r="B5" i="5"/>
  <c r="M4" i="5"/>
  <c r="J4" i="5"/>
  <c r="B4" i="5"/>
  <c r="M5" i="1"/>
  <c r="A2" i="4"/>
  <c r="F2" i="4"/>
  <c r="M2" i="4"/>
  <c r="B2" i="4"/>
  <c r="A2" i="3"/>
  <c r="F2" i="3"/>
  <c r="M8" i="3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M7" i="1"/>
  <c r="M6" i="1"/>
  <c r="M9" i="4"/>
  <c r="M8" i="4"/>
  <c r="M7" i="4"/>
  <c r="M6" i="4"/>
  <c r="M12" i="4"/>
  <c r="M4" i="4"/>
  <c r="M5" i="4"/>
  <c r="M11" i="4"/>
  <c r="M3" i="4"/>
  <c r="M13" i="4"/>
  <c r="M10" i="4"/>
  <c r="B2" i="3"/>
  <c r="A3" i="4"/>
  <c r="F4" i="1"/>
  <c r="M7" i="3"/>
  <c r="M2" i="3"/>
  <c r="M6" i="3"/>
  <c r="M10" i="3"/>
  <c r="M13" i="3"/>
  <c r="A3" i="3"/>
  <c r="M5" i="3"/>
  <c r="M9" i="3"/>
  <c r="M3" i="3"/>
  <c r="M12" i="3"/>
  <c r="M11" i="3"/>
  <c r="M4" i="3"/>
  <c r="F3" i="4"/>
  <c r="A4" i="4"/>
  <c r="B3" i="4"/>
  <c r="F3" i="3"/>
  <c r="A4" i="3"/>
  <c r="B3" i="3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B4" i="4"/>
  <c r="A5" i="4"/>
  <c r="F4" i="4"/>
  <c r="A5" i="3"/>
  <c r="F4" i="3"/>
  <c r="B4" i="3"/>
  <c r="B20" i="1"/>
  <c r="E20" i="1"/>
  <c r="B21" i="1"/>
  <c r="E21" i="1"/>
  <c r="B22" i="1"/>
  <c r="E22" i="1"/>
  <c r="B23" i="1"/>
  <c r="E23" i="1"/>
  <c r="B24" i="1"/>
  <c r="E24" i="1"/>
  <c r="B25" i="1"/>
  <c r="E25" i="1"/>
  <c r="B26" i="1"/>
  <c r="E26" i="1"/>
  <c r="B27" i="1"/>
  <c r="E27" i="1"/>
  <c r="B28" i="1"/>
  <c r="E28" i="1"/>
  <c r="B29" i="1"/>
  <c r="E29" i="1"/>
  <c r="B30" i="1"/>
  <c r="E30" i="1"/>
  <c r="B31" i="1"/>
  <c r="E31" i="1"/>
  <c r="B32" i="1"/>
  <c r="E32" i="1"/>
  <c r="B33" i="1"/>
  <c r="E33" i="1"/>
  <c r="B34" i="1"/>
  <c r="E34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M4" i="1"/>
  <c r="A6" i="4"/>
  <c r="F5" i="4"/>
  <c r="B5" i="4"/>
  <c r="A6" i="3"/>
  <c r="F5" i="3"/>
  <c r="B5" i="3"/>
  <c r="J4" i="1"/>
  <c r="J8" i="1"/>
  <c r="J6" i="1"/>
  <c r="J7" i="1"/>
  <c r="J5" i="1"/>
  <c r="B6" i="4"/>
  <c r="F6" i="4"/>
  <c r="A7" i="4"/>
  <c r="B6" i="3"/>
  <c r="F6" i="3"/>
  <c r="A7" i="3"/>
  <c r="F7" i="4"/>
  <c r="B7" i="4"/>
  <c r="A8" i="4"/>
  <c r="F7" i="3"/>
  <c r="A8" i="3"/>
  <c r="B7" i="3"/>
  <c r="F8" i="4"/>
  <c r="B8" i="4"/>
  <c r="A9" i="4"/>
  <c r="F8" i="3"/>
  <c r="B8" i="3"/>
  <c r="A9" i="3"/>
  <c r="A10" i="4"/>
  <c r="F9" i="4"/>
  <c r="B9" i="4"/>
  <c r="A10" i="3"/>
  <c r="B9" i="3"/>
  <c r="F9" i="3"/>
  <c r="B10" i="4"/>
  <c r="A11" i="4"/>
  <c r="F10" i="4"/>
  <c r="B10" i="3"/>
  <c r="A11" i="3"/>
  <c r="F10" i="3"/>
  <c r="F11" i="4"/>
  <c r="B11" i="4"/>
  <c r="A12" i="4"/>
  <c r="F11" i="3"/>
  <c r="A12" i="3"/>
  <c r="B11" i="3"/>
  <c r="A13" i="4"/>
  <c r="F12" i="4"/>
  <c r="B12" i="4"/>
  <c r="A13" i="3"/>
  <c r="F12" i="3"/>
  <c r="B12" i="3"/>
  <c r="F13" i="4"/>
  <c r="A14" i="4"/>
  <c r="B13" i="4"/>
  <c r="A14" i="3"/>
  <c r="F13" i="3"/>
  <c r="B13" i="3"/>
  <c r="F14" i="4"/>
  <c r="A15" i="4"/>
  <c r="B14" i="4"/>
  <c r="F14" i="3"/>
  <c r="B14" i="3"/>
  <c r="A15" i="3"/>
  <c r="B15" i="4"/>
  <c r="A16" i="4"/>
  <c r="F15" i="4"/>
  <c r="A16" i="3"/>
  <c r="F15" i="3"/>
  <c r="B15" i="3"/>
  <c r="F16" i="4"/>
  <c r="A17" i="4"/>
  <c r="B16" i="4"/>
  <c r="F16" i="3"/>
  <c r="A17" i="3"/>
  <c r="B16" i="3"/>
  <c r="A18" i="4"/>
  <c r="F17" i="4"/>
  <c r="B17" i="4"/>
  <c r="A18" i="3"/>
  <c r="F17" i="3"/>
  <c r="B17" i="3"/>
  <c r="F18" i="4"/>
  <c r="B18" i="4"/>
  <c r="A19" i="4"/>
  <c r="F18" i="3"/>
  <c r="B18" i="3"/>
  <c r="A19" i="3"/>
  <c r="B19" i="4"/>
  <c r="A20" i="4"/>
  <c r="F19" i="4"/>
  <c r="A20" i="3"/>
  <c r="F19" i="3"/>
  <c r="B19" i="3"/>
  <c r="F20" i="4"/>
  <c r="A21" i="4"/>
  <c r="B20" i="4"/>
  <c r="F20" i="3"/>
  <c r="A21" i="3"/>
  <c r="B20" i="3"/>
  <c r="B21" i="4"/>
  <c r="A22" i="4"/>
  <c r="F21" i="4"/>
  <c r="A22" i="3"/>
  <c r="F21" i="3"/>
  <c r="B21" i="3"/>
  <c r="F22" i="4"/>
  <c r="B22" i="4"/>
  <c r="A23" i="4"/>
  <c r="F22" i="3"/>
  <c r="B22" i="3"/>
  <c r="A23" i="3"/>
  <c r="B23" i="4"/>
  <c r="A24" i="4"/>
  <c r="F23" i="4"/>
  <c r="A24" i="3"/>
  <c r="F23" i="3"/>
  <c r="B23" i="3"/>
  <c r="F24" i="4"/>
  <c r="B24" i="4"/>
  <c r="A25" i="4"/>
  <c r="F24" i="3"/>
  <c r="A25" i="3"/>
  <c r="B24" i="3"/>
  <c r="B25" i="4"/>
  <c r="A26" i="4"/>
  <c r="F25" i="4"/>
  <c r="A26" i="3"/>
  <c r="F25" i="3"/>
  <c r="B25" i="3"/>
  <c r="F26" i="4"/>
  <c r="B26" i="4"/>
  <c r="A27" i="4"/>
  <c r="F26" i="3"/>
  <c r="B26" i="3"/>
  <c r="A27" i="3"/>
  <c r="B27" i="4"/>
  <c r="A28" i="4"/>
  <c r="F27" i="4"/>
  <c r="A28" i="3"/>
  <c r="F27" i="3"/>
  <c r="B27" i="3"/>
  <c r="F28" i="4"/>
  <c r="A29" i="4"/>
  <c r="B28" i="4"/>
  <c r="F28" i="3"/>
  <c r="A29" i="3"/>
  <c r="B28" i="3"/>
  <c r="B29" i="4"/>
  <c r="A30" i="4"/>
  <c r="F29" i="4"/>
  <c r="A30" i="3"/>
  <c r="F29" i="3"/>
  <c r="B29" i="3"/>
  <c r="F30" i="4"/>
  <c r="A31" i="4"/>
  <c r="B30" i="4"/>
  <c r="F30" i="3"/>
  <c r="B30" i="3"/>
  <c r="A31" i="3"/>
  <c r="B31" i="4"/>
  <c r="F31" i="4"/>
  <c r="A32" i="3"/>
  <c r="F31" i="3"/>
  <c r="B31" i="3"/>
  <c r="F32" i="3"/>
  <c r="B32" i="3"/>
  <c r="J4" i="4"/>
  <c r="J6" i="4"/>
  <c r="J2" i="4"/>
  <c r="J3" i="4"/>
  <c r="J5" i="4"/>
  <c r="J4" i="3"/>
  <c r="J5" i="3"/>
  <c r="J7" i="3"/>
  <c r="J3" i="3"/>
  <c r="J6" i="3"/>
  <c r="J2" i="3"/>
</calcChain>
</file>

<file path=xl/sharedStrings.xml><?xml version="1.0" encoding="utf-8"?>
<sst xmlns="http://schemas.openxmlformats.org/spreadsheetml/2006/main" count="252" uniqueCount="20">
  <si>
    <t>jour</t>
  </si>
  <si>
    <t>debut</t>
  </si>
  <si>
    <t>fin</t>
  </si>
  <si>
    <t>total</t>
  </si>
  <si>
    <t>semaine</t>
  </si>
  <si>
    <t>jour2</t>
  </si>
  <si>
    <t>mois</t>
  </si>
  <si>
    <t>Commentaires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</si>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</sst>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5" formatCode="hh:mm"/>
    </dxf>
    <dxf>
      <numFmt numFmtId="25" formatCode="hh:mm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5" formatCode="hh:mm"/>
    </dxf>
    <dxf>
      <numFmt numFmtId="25" formatCode="hh:mm"/>
    </dxf>
    <dxf>
      <numFmt numFmtId="164" formatCode="dddd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G34" totalsRowShown="0">
  <autoFilter ref="A3:G34" xr:uid="{00000000-0009-0000-0100-000001000000}"/>
  <tableColumns count="7">
    <tableColumn id="1" xr3:uid="{00000000-0010-0000-0000-000001000000}" name="jour" dataDxfId="75"/>
    <tableColumn id="2" xr3:uid="{00000000-0010-0000-0000-000002000000}" name="jour2" dataDxfId="74">
      <calculatedColumnFormula>Tableau1[[#This Row],[jour]]</calculatedColumnFormula>
    </tableColumn>
    <tableColumn id="3" xr3:uid="{00000000-0010-0000-0000-000003000000}" name="debut"/>
    <tableColumn id="4" xr3:uid="{00000000-0010-0000-0000-000004000000}" name="fin"/>
    <tableColumn id="5" xr3:uid="{00000000-0010-0000-0000-000005000000}" name="total" dataDxfId="73">
      <calculatedColumnFormula>(Tableau1[[#This Row],[fin]]-Tableau1[[#This Row],[debut]])*24</calculatedColumnFormula>
    </tableColumn>
    <tableColumn id="6" xr3:uid="{00000000-0010-0000-0000-000006000000}" name="semaine" dataDxfId="72">
      <calculatedColumnFormula>1+INT(MIN(MOD(Tableau1[[#This Row],[jour]]-DATE(YEAR(Tableau1[[#This Row],[jour]])+{-1;0;1},1,5)+WEEKDAY(DATE(YEAR(Tableau1[[#This Row],[jour]])+{-1;0;1},1,3)),734))/7)</calculatedColumnFormula>
    </tableColumn>
    <tableColumn id="7" xr3:uid="{00000000-0010-0000-0000-000007000000}" name="Commentair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I3:J8" totalsRowShown="0">
  <autoFilter ref="I3:J8" xr:uid="{00000000-0009-0000-0100-000002000000}"/>
  <tableColumns count="2">
    <tableColumn id="1" xr3:uid="{00000000-0010-0000-0100-000001000000}" name="semaine"/>
    <tableColumn id="2" xr3:uid="{00000000-0010-0000-0100-000002000000}" name="total" dataDxfId="71">
      <calculatedColumnFormula>IFERROR(SUMPRODUCT(Tableau1[total]*(Tableau1[semaine]=Tableau2[[#This Row],[semaine]])),0)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L3:M15" totalsRowShown="0">
  <autoFilter ref="L3:M15" xr:uid="{00000000-0009-0000-0100-000003000000}"/>
  <tableColumns count="2">
    <tableColumn id="1" xr3:uid="{00000000-0010-0000-0200-000001000000}" name="mois"/>
    <tableColumn id="2" xr3:uid="{00000000-0010-0000-0200-000002000000}" name="total" dataDxfId="70">
      <calculatedColumnFormula>SUM(Tableau1[total])</calculatedColumnFormula>
    </tableColumn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E11188-4088-BC47-AC62-B9DC88E6D880}" name="Tableau138" displayName="Tableau138" ref="A3:G34" totalsRowShown="0">
  <autoFilter ref="A3:G34" xr:uid="{00000000-0009-0000-0100-000001000000}"/>
  <tableColumns count="7">
    <tableColumn id="1" xr3:uid="{C42FE3CD-F146-AE4A-9B57-60E54B29D866}" name="jour" dataDxfId="5"/>
    <tableColumn id="2" xr3:uid="{4712F165-00D1-D046-9D3C-A712BC9FC6DF}" name="jour2" dataDxfId="4">
      <calculatedColumnFormula>Tableau138[[#This Row],[jour]]</calculatedColumnFormula>
    </tableColumn>
    <tableColumn id="3" xr3:uid="{64CC39F4-849B-4840-A5B7-FF65D1DF5418}" name="debut"/>
    <tableColumn id="4" xr3:uid="{ECA788F9-59C2-F747-ADCC-2478F5C9FD6F}" name="fin"/>
    <tableColumn id="5" xr3:uid="{7DD967D6-209D-6B45-925A-233F7973107C}" name="total" dataDxfId="3">
      <calculatedColumnFormula>(Tableau138[[#This Row],[fin]]-Tableau138[[#This Row],[debut]])*24</calculatedColumnFormula>
    </tableColumn>
    <tableColumn id="6" xr3:uid="{3E080DF4-C722-864A-BA5D-B890E2082469}" name="semaine" dataDxfId="2">
      <calculatedColumnFormula>1+INT(MIN(MOD(Tableau138[[#This Row],[jour]]-DATE(YEAR(Tableau138[[#This Row],[jour]])+{-1;0;1},1,5)+WEEKDAY(DATE(YEAR(Tableau138[[#This Row],[jour]])+{-1;0;1},1,3)),734))/7)</calculatedColumnFormula>
    </tableColumn>
    <tableColumn id="7" xr3:uid="{BB0D34D5-DCFC-F841-A7FE-EBEBF6593F2E}" name="Commentaire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51311C77-8BF0-8D43-9C44-88C6772B1D02}" name="Tableau239" displayName="Tableau239" ref="I3:J8" totalsRowShown="0">
  <autoFilter ref="I3:J8" xr:uid="{00000000-0009-0000-0100-000002000000}"/>
  <tableColumns count="2">
    <tableColumn id="1" xr3:uid="{9B1A6BC7-C00E-B34B-A1B3-F1AA99A9CD4E}" name="semaine"/>
    <tableColumn id="2" xr3:uid="{0FA4AF9F-0926-6940-A741-FEA702DCFFD4}" name="total" dataDxfId="1">
      <calculatedColumnFormula>IFERROR(SUMPRODUCT(Tableau138[total]*(Tableau138[semaine]=Tableau239[[#This Row],[semaine]])),0)</calculatedColumnFormula>
    </tableColumn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FE172C85-BE41-5A43-9376-C0941EBE2BBD}" name="Tableau340" displayName="Tableau340" ref="L3:M15" totalsRowShown="0">
  <autoFilter ref="L3:M15" xr:uid="{00000000-0009-0000-0100-000003000000}"/>
  <tableColumns count="2">
    <tableColumn id="1" xr3:uid="{8655F3DC-F0D4-CC44-A6B4-1B43A5C993F3}" name="mois"/>
    <tableColumn id="2" xr3:uid="{0E4C225C-54E8-D94A-935E-8FB419E2B3DC}" name="total" dataDxfId="0">
      <calculatedColumnFormula>SUM(Tableau138[total])</calculatedColumnFormula>
    </tableColumn>
  </tableColumns>
  <tableStyleInfo name="TableStyleMedium1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18" displayName="Tableau18" ref="A1:G32" totalsRowShown="0">
  <autoFilter ref="A1:G32" xr:uid="{00000000-0009-0000-0100-000007000000}"/>
  <tableColumns count="7">
    <tableColumn id="1" xr3:uid="{00000000-0010-0000-0600-000001000000}" name="jour" dataDxfId="69"/>
    <tableColumn id="2" xr3:uid="{00000000-0010-0000-0600-000002000000}" name="jour2" dataDxfId="68">
      <calculatedColumnFormula>Tableau18[[#This Row],[jour]]</calculatedColumnFormula>
    </tableColumn>
    <tableColumn id="3" xr3:uid="{00000000-0010-0000-0600-000003000000}" name="debut" dataDxfId="67"/>
    <tableColumn id="4" xr3:uid="{00000000-0010-0000-0600-000004000000}" name="fin" dataDxfId="66"/>
    <tableColumn id="5" xr3:uid="{00000000-0010-0000-0600-000005000000}" name="total" dataDxfId="65">
      <calculatedColumnFormula>(Tableau18[[#This Row],[fin]]-Tableau18[[#This Row],[debut]])*24</calculatedColumnFormula>
    </tableColumn>
    <tableColumn id="6" xr3:uid="{00000000-0010-0000-0600-000006000000}" name="semaine" dataDxfId="64">
      <calculatedColumnFormula>1+INT(MIN(MOD(Tableau18[[#This Row],[jour]]-DATE(YEAR(Tableau18[[#This Row],[jour]])+{-1;0;1},1,5)+WEEKDAY(DATE(YEAR(Tableau18[[#This Row],[jour]])+{-1;0;1},1,3)),734))/7)</calculatedColumnFormula>
    </tableColumn>
    <tableColumn id="7" xr3:uid="{00000000-0010-0000-0600-000007000000}" name="Commentaire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au29" displayName="Tableau29" ref="I1:J7" totalsRowShown="0">
  <autoFilter ref="I1:J7" xr:uid="{00000000-0009-0000-0100-000008000000}"/>
  <tableColumns count="2">
    <tableColumn id="1" xr3:uid="{00000000-0010-0000-0700-000001000000}" name="semaine"/>
    <tableColumn id="2" xr3:uid="{00000000-0010-0000-0700-000002000000}" name="total" dataDxfId="63">
      <calculatedColumnFormula>IFERROR(SUMPRODUCT(Tableau18[total]*(Tableau18[semaine]=Tableau29[[#This Row],[semaine]])),0)</calculatedColumnFormula>
    </tableColumn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310" displayName="Tableau310" ref="L1:M13" totalsRowShown="0">
  <autoFilter ref="L1:M13" xr:uid="{00000000-0009-0000-0100-000009000000}"/>
  <tableColumns count="2">
    <tableColumn id="1" xr3:uid="{00000000-0010-0000-0800-000001000000}" name="mois"/>
    <tableColumn id="2" xr3:uid="{00000000-0010-0000-0800-000002000000}" name="total" dataDxfId="62">
      <calculatedColumnFormula>IFERROR(SUMPRODUCT(Tableau18[total]*(#REF!=Tableau310[[#This Row],[mois]])),0)</calculatedColumnFormula>
    </tableColumn>
  </tableColumns>
  <tableStyleInfo name="TableStyleMedium14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au1811" displayName="Tableau1811" ref="A1:G31" totalsRowShown="0">
  <autoFilter ref="A1:G31" xr:uid="{00000000-0009-0000-0100-00000A000000}"/>
  <tableColumns count="7">
    <tableColumn id="1" xr3:uid="{00000000-0010-0000-0900-000001000000}" name="jour" dataDxfId="61"/>
    <tableColumn id="2" xr3:uid="{00000000-0010-0000-0900-000002000000}" name="jour2" dataDxfId="60">
      <calculatedColumnFormula>Tableau1811[[#This Row],[jour]]</calculatedColumnFormula>
    </tableColumn>
    <tableColumn id="3" xr3:uid="{00000000-0010-0000-0900-000003000000}" name="debut" dataDxfId="59"/>
    <tableColumn id="4" xr3:uid="{00000000-0010-0000-0900-000004000000}" name="fin" dataDxfId="58"/>
    <tableColumn id="5" xr3:uid="{00000000-0010-0000-0900-000005000000}" name="total" dataDxfId="57">
      <calculatedColumnFormula>(Tableau1811[[#This Row],[fin]]-Tableau1811[[#This Row],[debut]])*24</calculatedColumnFormula>
    </tableColumn>
    <tableColumn id="6" xr3:uid="{00000000-0010-0000-0900-000006000000}" name="semaine" dataDxfId="56">
      <calculatedColumnFormula>1+INT(MIN(MOD(Tableau1811[[#This Row],[jour]]-DATE(YEAR(Tableau1811[[#This Row],[jour]])+{-1;0;1},1,5)+WEEKDAY(DATE(YEAR(Tableau1811[[#This Row],[jour]])+{-1;0;1},1,3)),734))/7)</calculatedColumnFormula>
    </tableColumn>
    <tableColumn id="7" xr3:uid="{00000000-0010-0000-0900-000007000000}" name="Commentaires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au2912" displayName="Tableau2912" ref="I1:J6" totalsRowShown="0">
  <autoFilter ref="I1:J6" xr:uid="{00000000-0009-0000-0100-00000B000000}"/>
  <tableColumns count="2">
    <tableColumn id="1" xr3:uid="{00000000-0010-0000-0A00-000001000000}" name="semaine"/>
    <tableColumn id="2" xr3:uid="{00000000-0010-0000-0A00-000002000000}" name="total" dataDxfId="55">
      <calculatedColumnFormula>IFERROR(SUMPRODUCT(Tableau1811[total]*(Tableau1811[semaine]=Tableau2912[[#This Row],[semaine]])),0)</calculatedColumnFormula>
    </tableColumn>
  </tableColumns>
  <tableStyleInfo name="TableStyleMedium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au31013" displayName="Tableau31013" ref="L1:M13" totalsRowShown="0">
  <autoFilter ref="L1:M13" xr:uid="{00000000-0009-0000-0100-00000C000000}"/>
  <tableColumns count="2">
    <tableColumn id="1" xr3:uid="{00000000-0010-0000-0B00-000001000000}" name="mois"/>
    <tableColumn id="2" xr3:uid="{00000000-0010-0000-0B00-000002000000}" name="total" dataDxfId="54">
      <calculatedColumnFormula>IFERROR(SUMPRODUCT(Tableau1811[total]*(#REF!=Tableau31013[[#This Row],[mois]])),0)</calculatedColumnFormula>
    </tableColumn>
  </tableColumns>
  <tableStyleInfo name="TableStyleMedium1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D97EEA0-A1A3-AB48-AF26-FE37F971440A}" name="Tableau114" displayName="Tableau114" ref="A3:G34" totalsRowShown="0">
  <autoFilter ref="A3:G34" xr:uid="{00000000-0009-0000-0100-000001000000}"/>
  <tableColumns count="7">
    <tableColumn id="1" xr3:uid="{683CBEC9-D36C-1249-9F01-661B187390C5}" name="jour" dataDxfId="53"/>
    <tableColumn id="2" xr3:uid="{C2C00204-0583-EF4E-97B2-9C402B4E5D3C}" name="jour2" dataDxfId="52">
      <calculatedColumnFormula>Tableau114[[#This Row],[jour]]</calculatedColumnFormula>
    </tableColumn>
    <tableColumn id="3" xr3:uid="{18CBDB58-9886-3B4C-A720-59E8D7BEF4BB}" name="debut"/>
    <tableColumn id="4" xr3:uid="{7E9331B7-CA10-8A41-B85E-36A45A949848}" name="fin"/>
    <tableColumn id="5" xr3:uid="{3D5DD0ED-C2A6-8249-BEEB-E7DC5ABCB3E5}" name="total" dataDxfId="51">
      <calculatedColumnFormula>(Tableau114[[#This Row],[fin]]-Tableau114[[#This Row],[debut]])*24</calculatedColumnFormula>
    </tableColumn>
    <tableColumn id="6" xr3:uid="{8EF1C962-F762-BB4B-B714-452A39A58041}" name="semaine" dataDxfId="50">
      <calculatedColumnFormula>1+INT(MIN(MOD(Tableau114[[#This Row],[jour]]-DATE(YEAR(Tableau114[[#This Row],[jour]])+{-1;0;1},1,5)+WEEKDAY(DATE(YEAR(Tableau114[[#This Row],[jour]])+{-1;0;1},1,3)),734))/7)</calculatedColumnFormula>
    </tableColumn>
    <tableColumn id="7" xr3:uid="{414AE356-FEA0-CD45-859C-68C8CBDB0B7A}" name="Commentaires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EE6EB4E-A42E-0949-B822-B1D5F9A8E5CE}" name="Tableau215" displayName="Tableau215" ref="I3:J8" totalsRowShown="0">
  <autoFilter ref="I3:J8" xr:uid="{00000000-0009-0000-0100-000002000000}"/>
  <tableColumns count="2">
    <tableColumn id="1" xr3:uid="{2D9A9C0D-211F-A949-9CF7-37CDD4094066}" name="semaine"/>
    <tableColumn id="2" xr3:uid="{A525DB34-857B-1F4E-81AB-93E57B1D8E0E}" name="total" dataDxfId="49">
      <calculatedColumnFormula>IFERROR(SUMPRODUCT(Tableau114[total]*(Tableau114[semaine]=Tableau215[[#This Row],[semaine]])),0)</calculatedColumnFormula>
    </tableColumn>
  </tableColumns>
  <tableStyleInfo name="TableStyleMedium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D0C1D48C-AA54-5F42-8F85-2B6AF3A5F579}" name="Tableau316" displayName="Tableau316" ref="L3:M15" totalsRowShown="0">
  <autoFilter ref="L3:M15" xr:uid="{00000000-0009-0000-0100-000003000000}"/>
  <tableColumns count="2">
    <tableColumn id="1" xr3:uid="{EF3E49B3-DEF0-DE44-B0C6-F0310A5FD40B}" name="mois"/>
    <tableColumn id="2" xr3:uid="{EACA1341-4E76-0242-8EBA-48FB358462B9}" name="total" dataDxfId="48">
      <calculatedColumnFormula>SUM(Tableau114[total])</calculatedColumnFormula>
    </tableColumn>
  </tableColumns>
  <tableStyleInfo name="TableStyleMedium1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DFBF503-F2D9-4C4D-BC10-144C951EC77F}" name="Tableau11417" displayName="Tableau11417" ref="A3:G34" totalsRowShown="0">
  <autoFilter ref="A3:G34" xr:uid="{00000000-0009-0000-0100-000001000000}"/>
  <tableColumns count="7">
    <tableColumn id="1" xr3:uid="{5B3D0CA6-E72D-DC43-88A0-45020B95B33A}" name="jour" dataDxfId="47"/>
    <tableColumn id="2" xr3:uid="{B858F178-5A7C-6345-8744-9CB5413447A6}" name="jour2" dataDxfId="46">
      <calculatedColumnFormula>Tableau11417[[#This Row],[jour]]</calculatedColumnFormula>
    </tableColumn>
    <tableColumn id="3" xr3:uid="{2F07E513-9B7E-E843-9D0A-A980E4EF708C}" name="debut"/>
    <tableColumn id="4" xr3:uid="{F11AF2CC-8538-2844-BF44-A245477C6E1D}" name="fin"/>
    <tableColumn id="5" xr3:uid="{48DDDCE6-60CD-8141-BB97-5A1E98BE6EA8}" name="total" dataDxfId="45">
      <calculatedColumnFormula>(Tableau11417[[#This Row],[fin]]-Tableau11417[[#This Row],[debut]])*24</calculatedColumnFormula>
    </tableColumn>
    <tableColumn id="6" xr3:uid="{B71D2565-66A0-AB4C-A9CB-B87510F53C46}" name="semaine" dataDxfId="44">
      <calculatedColumnFormula>1+INT(MIN(MOD(Tableau11417[[#This Row],[jour]]-DATE(YEAR(Tableau11417[[#This Row],[jour]])+{-1;0;1},1,5)+WEEKDAY(DATE(YEAR(Tableau11417[[#This Row],[jour]])+{-1;0;1},1,3)),734))/7)</calculatedColumnFormula>
    </tableColumn>
    <tableColumn id="7" xr3:uid="{BE0B429D-66DC-8041-A66E-88454CE539C3}" name="Commentaires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D065843-7092-E549-AC97-C8237553E612}" name="Tableau21518" displayName="Tableau21518" ref="I3:J8" totalsRowShown="0">
  <autoFilter ref="I3:J8" xr:uid="{00000000-0009-0000-0100-000002000000}"/>
  <tableColumns count="2">
    <tableColumn id="1" xr3:uid="{0069916F-A710-3147-B380-6CF17B365AFF}" name="semaine"/>
    <tableColumn id="2" xr3:uid="{2235F413-F42F-9947-84F6-DC837D079CB9}" name="total" dataDxfId="43">
      <calculatedColumnFormula>IFERROR(SUMPRODUCT(Tableau11417[total]*(Tableau11417[semaine]=Tableau21518[[#This Row],[semaine]])),0)</calculatedColumnFormula>
    </tableColumn>
  </tableColumns>
  <tableStyleInfo name="TableStyleMedium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344AF1F7-3E97-1944-93C0-09D0EB017526}" name="Tableau31619" displayName="Tableau31619" ref="L3:M15" totalsRowShown="0">
  <autoFilter ref="L3:M15" xr:uid="{00000000-0009-0000-0100-000003000000}"/>
  <tableColumns count="2">
    <tableColumn id="1" xr3:uid="{56E2CF97-557F-D04B-B4D3-CFFB0F60B284}" name="mois"/>
    <tableColumn id="2" xr3:uid="{9F7C3D87-94DD-E54E-B2A8-7785093263AC}" name="total" dataDxfId="42">
      <calculatedColumnFormula>SUM(Tableau11417[total])</calculatedColumnFormula>
    </tableColumn>
  </tableColumns>
  <tableStyleInfo name="TableStyleMedium1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438AA43-A3F9-4445-9B05-6E02CE66A23E}" name="Tableau1141723" displayName="Tableau1141723" ref="A3:G34" totalsRowShown="0">
  <autoFilter ref="A3:G34" xr:uid="{00000000-0009-0000-0100-000001000000}"/>
  <tableColumns count="7">
    <tableColumn id="1" xr3:uid="{76085C5A-8677-ED45-BF92-5E68DFB9231A}" name="jour" dataDxfId="41"/>
    <tableColumn id="2" xr3:uid="{0B074E6F-F7B5-144C-9C98-DC9AD50A1C36}" name="jour2" dataDxfId="40">
      <calculatedColumnFormula>Tableau1141723[[#This Row],[jour]]</calculatedColumnFormula>
    </tableColumn>
    <tableColumn id="3" xr3:uid="{11272C65-CC59-1346-B37E-CA05B11F3C7E}" name="debut"/>
    <tableColumn id="4" xr3:uid="{3BE146BF-B1B4-1D41-BF46-80598B38E4D8}" name="fin"/>
    <tableColumn id="5" xr3:uid="{7B16362E-BF1F-C44A-8A43-E0D3310EA20E}" name="total" dataDxfId="39">
      <calculatedColumnFormula>(Tableau1141723[[#This Row],[fin]]-Tableau1141723[[#This Row],[debut]])*24</calculatedColumnFormula>
    </tableColumn>
    <tableColumn id="6" xr3:uid="{68006E33-7E88-384E-85E0-C5C3DD3AB778}" name="semaine" dataDxfId="38">
      <calculatedColumnFormula>1+INT(MIN(MOD(Tableau1141723[[#This Row],[jour]]-DATE(YEAR(Tableau1141723[[#This Row],[jour]])+{-1;0;1},1,5)+WEEKDAY(DATE(YEAR(Tableau1141723[[#This Row],[jour]])+{-1;0;1},1,3)),734))/7)</calculatedColumnFormula>
    </tableColumn>
    <tableColumn id="7" xr3:uid="{EFE60842-93A9-DE48-AA00-1825E52ECC24}" name="Commentaires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F367E13A-960D-5F42-B14E-258CA04F559B}" name="Tableau2151824" displayName="Tableau2151824" ref="I3:J8" totalsRowShown="0">
  <autoFilter ref="I3:J8" xr:uid="{00000000-0009-0000-0100-000002000000}"/>
  <tableColumns count="2">
    <tableColumn id="1" xr3:uid="{C0303043-4635-E74B-9E11-A90A654AA2B4}" name="semaine"/>
    <tableColumn id="2" xr3:uid="{6A1C44BF-0560-7A4E-AF16-5715BBA248D8}" name="total" dataDxfId="37">
      <calculatedColumnFormula>IFERROR(SUMPRODUCT(Tableau1141723[total]*(Tableau1141723[semaine]=Tableau2151824[[#This Row],[semaine]])),0)</calculatedColumnFormula>
    </tableColumn>
  </tableColumns>
  <tableStyleInfo name="TableStyleMedium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86E288A-F354-2048-9240-DE2BC23A2E54}" name="Tableau3161925" displayName="Tableau3161925" ref="L3:M15" totalsRowShown="0">
  <autoFilter ref="L3:M15" xr:uid="{00000000-0009-0000-0100-000003000000}"/>
  <tableColumns count="2">
    <tableColumn id="1" xr3:uid="{0F43A505-DC0D-5046-9019-6C1894B2CE43}" name="mois"/>
    <tableColumn id="2" xr3:uid="{5CD77C66-98E8-6045-828A-5721AC44D805}" name="total" dataDxfId="36">
      <calculatedColumnFormula>SUM(Tableau1141723[total])</calculatedColumnFormula>
    </tableColumn>
  </tableColumns>
  <tableStyleInfo name="TableStyleMedium14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1828FA28-DCFD-6A49-AC46-7909B438371B}" name="Tableau114172326" displayName="Tableau114172326" ref="A3:G34" totalsRowShown="0">
  <autoFilter ref="A3:G34" xr:uid="{00000000-0009-0000-0100-000001000000}"/>
  <tableColumns count="7">
    <tableColumn id="1" xr3:uid="{590698D1-79ED-D744-845A-62EE7DE05579}" name="jour" dataDxfId="35"/>
    <tableColumn id="2" xr3:uid="{5B9EF191-13B2-9747-99A6-B5C72A026B38}" name="jour2" dataDxfId="34">
      <calculatedColumnFormula>Tableau114172326[[#This Row],[jour]]</calculatedColumnFormula>
    </tableColumn>
    <tableColumn id="3" xr3:uid="{1D71B646-ABE4-7740-B8E0-6B350F18CF41}" name="debut"/>
    <tableColumn id="4" xr3:uid="{BB16C910-F519-2249-A5B0-C9D77D4812F3}" name="fin"/>
    <tableColumn id="5" xr3:uid="{05420464-55C7-624A-8149-1EE51B09ED90}" name="total" dataDxfId="33">
      <calculatedColumnFormula>(Tableau114172326[[#This Row],[fin]]-Tableau114172326[[#This Row],[debut]])*24</calculatedColumnFormula>
    </tableColumn>
    <tableColumn id="6" xr3:uid="{119AEFCB-19A2-F743-B024-B1D116CCB5F5}" name="semaine" dataDxfId="32">
      <calculatedColumnFormula>1+INT(MIN(MOD(Tableau114172326[[#This Row],[jour]]-DATE(YEAR(Tableau114172326[[#This Row],[jour]])+{-1;0;1},1,5)+WEEKDAY(DATE(YEAR(Tableau114172326[[#This Row],[jour]])+{-1;0;1},1,3)),734))/7)</calculatedColumnFormula>
    </tableColumn>
    <tableColumn id="7" xr3:uid="{7996D749-D45D-534F-846D-5D2BBE2B0915}" name="Commentaires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1FB4323-FF52-3642-AA58-BBD9675427BB}" name="Tableau215182427" displayName="Tableau215182427" ref="I3:J8" totalsRowShown="0">
  <autoFilter ref="I3:J8" xr:uid="{00000000-0009-0000-0100-000002000000}"/>
  <tableColumns count="2">
    <tableColumn id="1" xr3:uid="{3B62442F-2841-FB48-8062-A121A1D0A0BA}" name="semaine"/>
    <tableColumn id="2" xr3:uid="{35C79D68-6B72-1048-81C4-1CE628624FC4}" name="total" dataDxfId="31">
      <calculatedColumnFormula>IFERROR(SUMPRODUCT(Tableau114172326[total]*(Tableau114172326[semaine]=Tableau215182427[[#This Row],[semaine]])),0)</calculatedColumnFormula>
    </tableColumn>
  </tableColumns>
  <tableStyleInfo name="TableStyleMedium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23B3751-E341-0943-8742-CD0FB2D601C8}" name="Tableau316192528" displayName="Tableau316192528" ref="L3:M15" totalsRowShown="0">
  <autoFilter ref="L3:M15" xr:uid="{00000000-0009-0000-0100-000003000000}"/>
  <tableColumns count="2">
    <tableColumn id="1" xr3:uid="{0E88B765-131D-CC4E-B535-0970923D7870}" name="mois"/>
    <tableColumn id="2" xr3:uid="{D289F508-D673-8449-8E4E-3D8EF5038EAC}" name="total" dataDxfId="30">
      <calculatedColumnFormula>SUM(Tableau114172326[total])</calculatedColumnFormula>
    </tableColumn>
  </tableColumns>
  <tableStyleInfo name="TableStyleMedium14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E30E896-05B7-7845-90F5-1B16D4C0E81E}" name="Tableau1141720" displayName="Tableau1141720" ref="A3:G34" totalsRowShown="0">
  <autoFilter ref="A3:G34" xr:uid="{00000000-0009-0000-0100-000001000000}"/>
  <tableColumns count="7">
    <tableColumn id="1" xr3:uid="{18AF92D3-8237-AF43-83E4-80A13B94DF1B}" name="jour" dataDxfId="29"/>
    <tableColumn id="2" xr3:uid="{0FAD42E3-ECDF-0040-A20A-C9CF342AEAD2}" name="jour2" dataDxfId="28">
      <calculatedColumnFormula>Tableau1141720[[#This Row],[jour]]</calculatedColumnFormula>
    </tableColumn>
    <tableColumn id="3" xr3:uid="{188A581D-0E04-6445-9600-2DB4284A025E}" name="debut"/>
    <tableColumn id="4" xr3:uid="{A63A50DA-3E48-E84C-B030-50B5CD326C3E}" name="fin"/>
    <tableColumn id="5" xr3:uid="{ABC72CA1-8F64-8C43-9BA7-1BFB336B3439}" name="total" dataDxfId="27">
      <calculatedColumnFormula>(Tableau1141720[[#This Row],[fin]]-Tableau1141720[[#This Row],[debut]])*24</calculatedColumnFormula>
    </tableColumn>
    <tableColumn id="6" xr3:uid="{50C082B3-171B-4644-AC44-BCC63E9724FA}" name="semaine" dataDxfId="26">
      <calculatedColumnFormula>1+INT(MIN(MOD(Tableau1141720[[#This Row],[jour]]-DATE(YEAR(Tableau1141720[[#This Row],[jour]])+{-1;0;1},1,5)+WEEKDAY(DATE(YEAR(Tableau1141720[[#This Row],[jour]])+{-1;0;1},1,3)),734))/7)</calculatedColumnFormula>
    </tableColumn>
    <tableColumn id="7" xr3:uid="{84B40BE4-AEE2-664B-8ED1-ABA5AA59F34D}" name="Commentaires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4451A18D-BA1C-8F4C-9BAC-DABC0F758059}" name="Tableau2151821" displayName="Tableau2151821" ref="I3:J8" totalsRowShown="0">
  <autoFilter ref="I3:J8" xr:uid="{00000000-0009-0000-0100-000002000000}"/>
  <tableColumns count="2">
    <tableColumn id="1" xr3:uid="{173854CA-F9AA-8448-A782-F6F3F9EB301E}" name="semaine"/>
    <tableColumn id="2" xr3:uid="{973E03E4-F95B-0A4B-90AC-918975904440}" name="total" dataDxfId="25">
      <calculatedColumnFormula>IFERROR(SUMPRODUCT(Tableau1141720[total]*(Tableau1141720[semaine]=Tableau2151821[[#This Row],[semaine]])),0)</calculatedColumnFormula>
    </tableColumn>
  </tableColumns>
  <tableStyleInfo name="TableStyleMedium10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25A30A4-5805-6B42-88A2-789D5DC2C002}" name="Tableau3161922" displayName="Tableau3161922" ref="L3:M15" totalsRowShown="0">
  <autoFilter ref="L3:M15" xr:uid="{00000000-0009-0000-0100-000003000000}"/>
  <tableColumns count="2">
    <tableColumn id="1" xr3:uid="{D4AB66B2-11BA-F244-A571-82DA0757129E}" name="mois"/>
    <tableColumn id="2" xr3:uid="{26E48164-6583-4F4F-9A66-3DFE1FA9AD49}" name="total" dataDxfId="24">
      <calculatedColumnFormula>SUM(Tableau1141720[total])</calculatedColumnFormula>
    </tableColumn>
  </tableColumns>
  <tableStyleInfo name="TableStyleMedium14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C2737BD-D778-FC4A-A4C0-6B047644ABB3}" name="Tableau114172326293235" displayName="Tableau114172326293235" ref="A3:G34" totalsRowShown="0">
  <autoFilter ref="A3:G34" xr:uid="{00000000-0009-0000-0100-000001000000}"/>
  <tableColumns count="7">
    <tableColumn id="1" xr3:uid="{0D161C69-9586-2E4D-9CC7-55AE354B6C51}" name="jour" dataDxfId="23"/>
    <tableColumn id="2" xr3:uid="{1805CA2B-8545-B04A-80B3-E40353E6AF82}" name="jour2" dataDxfId="22">
      <calculatedColumnFormula>Tableau114172326293235[[#This Row],[jour]]</calculatedColumnFormula>
    </tableColumn>
    <tableColumn id="3" xr3:uid="{AF905203-D29C-8B4E-84A0-16A339F87DFC}" name="debut"/>
    <tableColumn id="4" xr3:uid="{A9ED7263-1510-BD46-801B-1F16BD80B655}" name="fin"/>
    <tableColumn id="5" xr3:uid="{43460ECC-5C94-254E-857C-059253C8C32B}" name="total" dataDxfId="21">
      <calculatedColumnFormula>(Tableau114172326293235[[#This Row],[fin]]-Tableau114172326293235[[#This Row],[debut]])*24</calculatedColumnFormula>
    </tableColumn>
    <tableColumn id="6" xr3:uid="{9DDC2786-1342-BC46-A1C1-3AB3556096C3}" name="semaine" dataDxfId="20">
      <calculatedColumnFormula>1+INT(MIN(MOD(Tableau114172326293235[[#This Row],[jour]]-DATE(YEAR(Tableau114172326293235[[#This Row],[jour]])+{-1;0;1},1,5)+WEEKDAY(DATE(YEAR(Tableau114172326293235[[#This Row],[jour]])+{-1;0;1},1,3)),734))/7)</calculatedColumnFormula>
    </tableColumn>
    <tableColumn id="7" xr3:uid="{38AAF0C4-0460-164E-888D-3D5C7E293B20}" name="Commentaires"/>
  </tableColumns>
  <tableStyleInfo name="TableStyleMedium9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9AB8616C-C8A1-4348-8659-1FCF5D8635D5}" name="Tableau215182427303336" displayName="Tableau215182427303336" ref="I3:J8" totalsRowShown="0">
  <autoFilter ref="I3:J8" xr:uid="{00000000-0009-0000-0100-000002000000}"/>
  <tableColumns count="2">
    <tableColumn id="1" xr3:uid="{6156BB14-7113-9347-B824-0F683A8803CC}" name="semaine"/>
    <tableColumn id="2" xr3:uid="{0B9145DE-BC1B-C24B-8F8E-0E23CB98770D}" name="total" dataDxfId="19">
      <calculatedColumnFormula>IFERROR(SUMPRODUCT(Tableau114172326293235[total]*(Tableau114172326293235[semaine]=Tableau215182427303336[[#This Row],[semaine]])),0)</calculatedColumnFormula>
    </tableColumn>
  </tableColumns>
  <tableStyleInfo name="TableStyleMedium10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8A4D75E5-0733-564B-A9CD-2F0FE63622B5}" name="Tableau316192528313437" displayName="Tableau316192528313437" ref="L3:M15" totalsRowShown="0">
  <autoFilter ref="L3:M15" xr:uid="{00000000-0009-0000-0100-000003000000}"/>
  <tableColumns count="2">
    <tableColumn id="1" xr3:uid="{855C7BB6-422D-0A45-AFF5-DC87214318CE}" name="mois"/>
    <tableColumn id="2" xr3:uid="{C62552DB-24F1-7241-B1A2-EEF07442F08F}" name="total" dataDxfId="18">
      <calculatedColumnFormula>SUM(Tableau114172326293235[total])</calculatedColumnFormula>
    </tableColumn>
  </tableColumns>
  <tableStyleInfo name="TableStyleMedium14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D7A329B-3524-0842-8756-98C19BBBFA7A}" name="Tableau1141723262932" displayName="Tableau1141723262932" ref="A3:G34" totalsRowShown="0">
  <autoFilter ref="A3:G34" xr:uid="{00000000-0009-0000-0100-000001000000}"/>
  <tableColumns count="7">
    <tableColumn id="1" xr3:uid="{B184E327-44E2-8941-9ED3-FBBDFEF225F9}" name="jour" dataDxfId="17"/>
    <tableColumn id="2" xr3:uid="{88354C67-31F9-3849-B8F4-72C5B662C89C}" name="jour2" dataDxfId="16">
      <calculatedColumnFormula>Tableau1141723262932[[#This Row],[jour]]</calculatedColumnFormula>
    </tableColumn>
    <tableColumn id="3" xr3:uid="{D94DE249-1305-6D48-AE4D-35F1B69FF103}" name="debut"/>
    <tableColumn id="4" xr3:uid="{07A4C971-C4C6-F846-B8B9-256399CFC000}" name="fin"/>
    <tableColumn id="5" xr3:uid="{A3A6DE43-61CE-184B-8F2C-4D0CF13AA6DC}" name="total" dataDxfId="15">
      <calculatedColumnFormula>(Tableau1141723262932[[#This Row],[fin]]-Tableau1141723262932[[#This Row],[debut]])*24</calculatedColumnFormula>
    </tableColumn>
    <tableColumn id="6" xr3:uid="{6A31DC59-5F36-CC4F-A401-23138AB15F9E}" name="semaine" dataDxfId="14">
      <calculatedColumnFormula>1+INT(MIN(MOD(Tableau1141723262932[[#This Row],[jour]]-DATE(YEAR(Tableau1141723262932[[#This Row],[jour]])+{-1;0;1},1,5)+WEEKDAY(DATE(YEAR(Tableau1141723262932[[#This Row],[jour]])+{-1;0;1},1,3)),734))/7)</calculatedColumnFormula>
    </tableColumn>
    <tableColumn id="7" xr3:uid="{09D2F8D5-31F1-644E-99CC-0B46191130BF}" name="Commentaires"/>
  </tableColumns>
  <tableStyleInfo name="TableStyleMedium9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A07D3C5F-E66F-BC4E-9DE4-0BB2FAA906B5}" name="Tableau2151824273033" displayName="Tableau2151824273033" ref="I3:J8" totalsRowShown="0">
  <autoFilter ref="I3:J8" xr:uid="{00000000-0009-0000-0100-000002000000}"/>
  <tableColumns count="2">
    <tableColumn id="1" xr3:uid="{78F8CCAC-34D8-514A-974A-FF7F98F743FE}" name="semaine"/>
    <tableColumn id="2" xr3:uid="{344816F7-CB4C-6944-8360-6447D7118377}" name="total" dataDxfId="13">
      <calculatedColumnFormula>IFERROR(SUMPRODUCT(Tableau1141723262932[total]*(Tableau1141723262932[semaine]=Tableau2151824273033[[#This Row],[semaine]])),0)</calculatedColumnFormula>
    </tableColumn>
  </tableColumns>
  <tableStyleInfo name="TableStyleMedium10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3DE3C70B-5632-D546-A514-D200A9F847D7}" name="Tableau3161925283134" displayName="Tableau3161925283134" ref="L3:M15" totalsRowShown="0">
  <autoFilter ref="L3:M15" xr:uid="{00000000-0009-0000-0100-000003000000}"/>
  <tableColumns count="2">
    <tableColumn id="1" xr3:uid="{3D7F81A8-68C6-AA41-BF15-CEB051D3B566}" name="mois"/>
    <tableColumn id="2" xr3:uid="{F8394CE1-FC6E-9D4B-84F1-E9D81936243B}" name="total" dataDxfId="12">
      <calculatedColumnFormula>SUM(Tableau1141723262932[total])</calculatedColumnFormula>
    </tableColumn>
  </tableColumns>
  <tableStyleInfo name="TableStyleMedium14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2806650-D0F0-8A47-AD58-23159A1FA94E}" name="Tableau11417232629" displayName="Tableau11417232629" ref="A3:G34" totalsRowShown="0">
  <autoFilter ref="A3:G34" xr:uid="{00000000-0009-0000-0100-000001000000}"/>
  <tableColumns count="7">
    <tableColumn id="1" xr3:uid="{E85C68EC-A487-BC4B-8DFD-C1CAD5B2C5DE}" name="jour" dataDxfId="11"/>
    <tableColumn id="2" xr3:uid="{DE9608A4-54AA-8640-A8D2-8ACA5B811C3F}" name="jour2" dataDxfId="10">
      <calculatedColumnFormula>Tableau11417232629[[#This Row],[jour]]</calculatedColumnFormula>
    </tableColumn>
    <tableColumn id="3" xr3:uid="{7E97EFC4-4284-C14D-AD20-1B0ACCEADB05}" name="debut"/>
    <tableColumn id="4" xr3:uid="{20BE4398-937B-234B-B2C3-0F270DED395E}" name="fin"/>
    <tableColumn id="5" xr3:uid="{1A7102D9-39E7-D342-BAAB-FA24EFA85A23}" name="total" dataDxfId="9">
      <calculatedColumnFormula>(Tableau11417232629[[#This Row],[fin]]-Tableau11417232629[[#This Row],[debut]])*24</calculatedColumnFormula>
    </tableColumn>
    <tableColumn id="6" xr3:uid="{E13A40CA-DD0D-3F40-9705-E90283D6FB26}" name="semaine" dataDxfId="8">
      <calculatedColumnFormula>1+INT(MIN(MOD(Tableau11417232629[[#This Row],[jour]]-DATE(YEAR(Tableau11417232629[[#This Row],[jour]])+{-1;0;1},1,5)+WEEKDAY(DATE(YEAR(Tableau11417232629[[#This Row],[jour]])+{-1;0;1},1,3)),734))/7)</calculatedColumnFormula>
    </tableColumn>
    <tableColumn id="7" xr3:uid="{F88BA6FA-DF54-1D45-947F-F04E6F868A03}" name="Commentaires"/>
  </tableColumns>
  <tableStyleInfo name="TableStyleMedium9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AB53188D-EC2D-5A42-8F48-4725037886EE}" name="Tableau21518242730" displayName="Tableau21518242730" ref="I3:J8" totalsRowShown="0">
  <autoFilter ref="I3:J8" xr:uid="{00000000-0009-0000-0100-000002000000}"/>
  <tableColumns count="2">
    <tableColumn id="1" xr3:uid="{6F9EFA84-FA6B-8C4A-A633-14FF4B049562}" name="semaine"/>
    <tableColumn id="2" xr3:uid="{2221FBF0-2349-1048-B2AD-250C24618C7B}" name="total" dataDxfId="7">
      <calculatedColumnFormula>IFERROR(SUMPRODUCT(Tableau11417232629[total]*(Tableau11417232629[semaine]=Tableau21518242730[[#This Row],[semaine]])),0)</calculatedColumnFormula>
    </tableColumn>
  </tableColumns>
  <tableStyleInfo name="TableStyleMedium10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C637A18A-D7A3-014A-A448-029311F83F42}" name="Tableau31619252831" displayName="Tableau31619252831" ref="L3:M15" totalsRowShown="0">
  <autoFilter ref="L3:M15" xr:uid="{00000000-0009-0000-0100-000003000000}"/>
  <tableColumns count="2">
    <tableColumn id="1" xr3:uid="{23A0A1B7-F9AC-F44A-BD41-3E8B45B8EFD9}" name="mois"/>
    <tableColumn id="2" xr3:uid="{4707B8E6-D925-E248-8F2F-0BB8514AF8F6}" name="total" dataDxfId="6">
      <calculatedColumnFormula>SUM(Tableau11417232629[total])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3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2.xml"/><Relationship Id="rId2" Type="http://schemas.openxmlformats.org/officeDocument/2006/relationships/table" Target="../tables/table31.xml"/><Relationship Id="rId1" Type="http://schemas.openxmlformats.org/officeDocument/2006/relationships/printerSettings" Target="../printerSettings/printerSettings11.bin"/><Relationship Id="rId4" Type="http://schemas.openxmlformats.org/officeDocument/2006/relationships/table" Target="../tables/table33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5.xml"/><Relationship Id="rId2" Type="http://schemas.openxmlformats.org/officeDocument/2006/relationships/table" Target="../tables/table34.xml"/><Relationship Id="rId1" Type="http://schemas.openxmlformats.org/officeDocument/2006/relationships/printerSettings" Target="../printerSettings/printerSettings12.bin"/><Relationship Id="rId4" Type="http://schemas.openxmlformats.org/officeDocument/2006/relationships/table" Target="../tables/table3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tabSelected="1" topLeftCell="H1" zoomScaleNormal="100" zoomScaleSheetLayoutView="100" workbookViewId="0" xr3:uid="{AEA406A1-0E4B-5B11-9CD5-51D6E497D94C}">
      <selection activeCell="M4" sqref="M4"/>
    </sheetView>
  </sheetViews>
  <sheetFormatPr defaultColWidth="8.7109375" defaultRowHeight="15" x14ac:dyDescent="0.2"/>
  <cols>
    <col min="1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DATE(A1,1,1)</f>
        <v>42736</v>
      </c>
      <c r="B4" s="3">
        <f>Tableau1[[#This Row],[jour]]</f>
        <v>42736</v>
      </c>
      <c r="C4" s="1">
        <v>0.20833333333333334</v>
      </c>
      <c r="D4" s="1">
        <v>0.75</v>
      </c>
      <c r="E4">
        <f>(Tableau1[[#This Row],[fin]]-Tableau1[[#This Row],[debut]])*24</f>
        <v>13</v>
      </c>
      <c r="F4">
        <f>1+INT(MIN(MOD(Tableau1[[#This Row],[jour]]-DATE(YEAR(Tableau1[[#This Row],[jour]])+{-1;0;1},1,5)+WEEKDAY(DATE(YEAR(Tableau1[[#This Row],[jour]])+{-1;0;1},1,3)),734))/7)</f>
        <v>52</v>
      </c>
      <c r="I4">
        <v>1</v>
      </c>
      <c r="J4">
        <f>IFERROR(SUMPRODUCT(Tableau1[total]*(Tableau1[semaine]=Tableau2[[#This Row],[semaine]])),0)</f>
        <v>44.5</v>
      </c>
      <c r="L4" t="s">
        <v>8</v>
      </c>
      <c r="M4">
        <f>SUM(Tableau1[total])</f>
        <v>168.5</v>
      </c>
    </row>
    <row r="5" spans="1:13" x14ac:dyDescent="0.2">
      <c r="A5" s="2">
        <f>A4+1</f>
        <v>42737</v>
      </c>
      <c r="B5" s="3">
        <f>Tableau1[[#This Row],[jour]]</f>
        <v>42737</v>
      </c>
      <c r="C5" s="1">
        <v>0.35416666666666669</v>
      </c>
      <c r="D5" s="1">
        <v>0.64583333333333337</v>
      </c>
      <c r="E5">
        <f>(Tableau1[[#This Row],[fin]]-Tableau1[[#This Row],[debut]])*24</f>
        <v>7</v>
      </c>
      <c r="F5">
        <f>1+INT(MIN(MOD(Tableau1[[#This Row],[jour]]-DATE(YEAR(Tableau1[[#This Row],[jour]])+{-1;0;1},1,5)+WEEKDAY(DATE(YEAR(Tableau1[[#This Row],[jour]])+{-1;0;1},1,3)),734))/7)</f>
        <v>1</v>
      </c>
      <c r="I5">
        <v>2</v>
      </c>
      <c r="J5">
        <f>IFERROR(SUMPRODUCT(Tableau1[total]*(Tableau1[semaine]=Tableau2[[#This Row],[semaine]])),0)</f>
        <v>34.999999999999993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42738</v>
      </c>
      <c r="B6" s="3">
        <f>Tableau1[[#This Row],[jour]]</f>
        <v>42738</v>
      </c>
      <c r="C6" s="1">
        <v>0.35416666666666669</v>
      </c>
      <c r="D6" s="1">
        <v>0.625</v>
      </c>
      <c r="E6">
        <f>(Tableau1[[#This Row],[fin]]-Tableau1[[#This Row],[debut]])*24</f>
        <v>6.5</v>
      </c>
      <c r="F6">
        <f>1+INT(MIN(MOD(Tableau1[[#This Row],[jour]]-DATE(YEAR(Tableau1[[#This Row],[jour]])+{-1;0;1},1,5)+WEEKDAY(DATE(YEAR(Tableau1[[#This Row],[jour]])+{-1;0;1},1,3)),734))/7)</f>
        <v>1</v>
      </c>
      <c r="I6">
        <v>3</v>
      </c>
      <c r="J6">
        <f>IFERROR(SUMPRODUCT(Tableau1[total]*(Tableau1[semaine]=Tableau2[[#This Row],[semaine]])),0)</f>
        <v>34.5</v>
      </c>
      <c r="L6" t="s">
        <v>10</v>
      </c>
      <c r="M6">
        <f>SUM(Tableau18[total])</f>
        <v>0</v>
      </c>
    </row>
    <row r="7" spans="1:13" x14ac:dyDescent="0.2">
      <c r="A7" s="2">
        <f t="shared" si="0"/>
        <v>42739</v>
      </c>
      <c r="B7" s="3">
        <f>Tableau1[[#This Row],[jour]]</f>
        <v>42739</v>
      </c>
      <c r="C7" s="1">
        <v>0.625</v>
      </c>
      <c r="D7" s="1">
        <v>1</v>
      </c>
      <c r="E7">
        <f>(Tableau1[[#This Row],[fin]]-Tableau1[[#This Row],[debut]])*24</f>
        <v>9</v>
      </c>
      <c r="F7">
        <f>1+INT(MIN(MOD(Tableau1[[#This Row],[jour]]-DATE(YEAR(Tableau1[[#This Row],[jour]])+{-1;0;1},1,5)+WEEKDAY(DATE(YEAR(Tableau1[[#This Row],[jour]])+{-1;0;1},1,3)),734))/7)</f>
        <v>1</v>
      </c>
      <c r="I7">
        <v>4</v>
      </c>
      <c r="J7">
        <f>IFERROR(SUMPRODUCT(Tableau1[total]*(Tableau1[semaine]=Tableau2[[#This Row],[semaine]])),0)</f>
        <v>35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42740</v>
      </c>
      <c r="B8" s="3">
        <f>Tableau1[[#This Row],[jour]]</f>
        <v>42740</v>
      </c>
      <c r="C8" s="1"/>
      <c r="D8" s="1"/>
      <c r="E8">
        <f>(Tableau1[[#This Row],[fin]]-Tableau1[[#This Row],[debut]])*24</f>
        <v>0</v>
      </c>
      <c r="F8">
        <f>1+INT(MIN(MOD(Tableau1[[#This Row],[jour]]-DATE(YEAR(Tableau1[[#This Row],[jour]])+{-1;0;1},1,5)+WEEKDAY(DATE(YEAR(Tableau1[[#This Row],[jour]])+{-1;0;1},1,3)),734))/7)</f>
        <v>1</v>
      </c>
      <c r="I8">
        <v>5</v>
      </c>
      <c r="J8">
        <f>IFERROR(SUMPRODUCT(Tableau1[total]*(Tableau1[semaine]=Tableau2[[#This Row],[semaine]])),0)</f>
        <v>6.5000000000000009</v>
      </c>
      <c r="L8" t="s">
        <v>12</v>
      </c>
    </row>
    <row r="9" spans="1:13" x14ac:dyDescent="0.2">
      <c r="A9" s="2">
        <f t="shared" si="0"/>
        <v>42741</v>
      </c>
      <c r="B9" s="3">
        <f>Tableau1[[#This Row],[jour]]</f>
        <v>42741</v>
      </c>
      <c r="C9" s="1">
        <v>0.22916666666666666</v>
      </c>
      <c r="D9" s="1">
        <v>0.52083333333333337</v>
      </c>
      <c r="E9">
        <f>(Tableau1[[#This Row],[fin]]-Tableau1[[#This Row],[debut]])*24</f>
        <v>7.0000000000000018</v>
      </c>
      <c r="F9">
        <f>1+INT(MIN(MOD(Tableau1[[#This Row],[jour]]-DATE(YEAR(Tableau1[[#This Row],[jour]])+{-1;0;1},1,5)+WEEKDAY(DATE(YEAR(Tableau1[[#This Row],[jour]])+{-1;0;1},1,3)),734))/7)</f>
        <v>1</v>
      </c>
      <c r="L9" t="s">
        <v>13</v>
      </c>
    </row>
    <row r="10" spans="1:13" x14ac:dyDescent="0.2">
      <c r="A10" s="2">
        <f t="shared" si="0"/>
        <v>42742</v>
      </c>
      <c r="B10" s="3">
        <f>Tableau1[[#This Row],[jour]]</f>
        <v>42742</v>
      </c>
      <c r="C10" s="1">
        <v>0.20833333333333334</v>
      </c>
      <c r="D10" s="1">
        <v>0.52083333333333337</v>
      </c>
      <c r="E10">
        <f>(Tableau1[[#This Row],[fin]]-Tableau1[[#This Row],[debut]])*24</f>
        <v>7.5</v>
      </c>
      <c r="F10">
        <f>1+INT(MIN(MOD(Tableau1[[#This Row],[jour]]-DATE(YEAR(Tableau1[[#This Row],[jour]])+{-1;0;1},1,5)+WEEKDAY(DATE(YEAR(Tableau1[[#This Row],[jour]])+{-1;0;1},1,3)),734))/7)</f>
        <v>1</v>
      </c>
      <c r="L10" t="s">
        <v>14</v>
      </c>
    </row>
    <row r="11" spans="1:13" x14ac:dyDescent="0.2">
      <c r="A11" s="2">
        <f t="shared" si="0"/>
        <v>42743</v>
      </c>
      <c r="B11" s="3">
        <f>Tableau1[[#This Row],[jour]]</f>
        <v>42743</v>
      </c>
      <c r="C11" s="1">
        <v>0.60416666666666663</v>
      </c>
      <c r="D11" s="1">
        <v>0.91666666666666663</v>
      </c>
      <c r="E11">
        <f>(Tableau1[[#This Row],[fin]]-Tableau1[[#This Row],[debut]])*24</f>
        <v>7.5</v>
      </c>
      <c r="F11">
        <f>1+INT(MIN(MOD(Tableau1[[#This Row],[jour]]-DATE(YEAR(Tableau1[[#This Row],[jour]])+{-1;0;1},1,5)+WEEKDAY(DATE(YEAR(Tableau1[[#This Row],[jour]])+{-1;0;1},1,3)),734))/7)</f>
        <v>1</v>
      </c>
      <c r="L11" t="s">
        <v>15</v>
      </c>
    </row>
    <row r="12" spans="1:13" x14ac:dyDescent="0.2">
      <c r="A12" s="2">
        <f t="shared" si="0"/>
        <v>42744</v>
      </c>
      <c r="B12" s="3">
        <f>Tableau1[[#This Row],[jour]]</f>
        <v>42744</v>
      </c>
      <c r="C12" s="1">
        <v>0.625</v>
      </c>
      <c r="D12" s="1">
        <v>0.91666666666666663</v>
      </c>
      <c r="E12">
        <f>(Tableau1[[#This Row],[fin]]-Tableau1[[#This Row],[debut]])*24</f>
        <v>6.9999999999999991</v>
      </c>
      <c r="F12">
        <f>1+INT(MIN(MOD(Tableau1[[#This Row],[jour]]-DATE(YEAR(Tableau1[[#This Row],[jour]])+{-1;0;1},1,5)+WEEKDAY(DATE(YEAR(Tableau1[[#This Row],[jour]])+{-1;0;1},1,3)),734))/7)</f>
        <v>2</v>
      </c>
      <c r="L12" t="s">
        <v>16</v>
      </c>
    </row>
    <row r="13" spans="1:13" x14ac:dyDescent="0.2">
      <c r="A13" s="2">
        <f t="shared" si="0"/>
        <v>42745</v>
      </c>
      <c r="B13" s="3">
        <f>Tableau1[[#This Row],[jour]]</f>
        <v>42745</v>
      </c>
      <c r="C13" s="1"/>
      <c r="D13" s="1"/>
      <c r="E13">
        <f>(Tableau1[[#This Row],[fin]]-Tableau1[[#This Row],[debut]])*24</f>
        <v>0</v>
      </c>
      <c r="F13">
        <f>1+INT(MIN(MOD(Tableau1[[#This Row],[jour]]-DATE(YEAR(Tableau1[[#This Row],[jour]])+{-1;0;1},1,5)+WEEKDAY(DATE(YEAR(Tableau1[[#This Row],[jour]])+{-1;0;1},1,3)),734))/7)</f>
        <v>2</v>
      </c>
      <c r="L13" t="s">
        <v>17</v>
      </c>
    </row>
    <row r="14" spans="1:13" x14ac:dyDescent="0.2">
      <c r="A14" s="2">
        <f t="shared" si="0"/>
        <v>42746</v>
      </c>
      <c r="B14" s="3">
        <f>Tableau1[[#This Row],[jour]]</f>
        <v>42746</v>
      </c>
      <c r="C14" s="1"/>
      <c r="D14" s="1"/>
      <c r="E14">
        <f>(Tableau1[[#This Row],[fin]]-Tableau1[[#This Row],[debut]])*24</f>
        <v>0</v>
      </c>
      <c r="F14">
        <f>1+INT(MIN(MOD(Tableau1[[#This Row],[jour]]-DATE(YEAR(Tableau1[[#This Row],[jour]])+{-1;0;1},1,5)+WEEKDAY(DATE(YEAR(Tableau1[[#This Row],[jour]])+{-1;0;1},1,3)),734))/7)</f>
        <v>2</v>
      </c>
      <c r="L14" t="s">
        <v>18</v>
      </c>
    </row>
    <row r="15" spans="1:13" x14ac:dyDescent="0.2">
      <c r="A15" s="2">
        <f t="shared" si="0"/>
        <v>42747</v>
      </c>
      <c r="B15" s="3">
        <f>Tableau1[[#This Row],[jour]]</f>
        <v>42747</v>
      </c>
      <c r="C15" s="1">
        <v>0.375</v>
      </c>
      <c r="D15" s="1">
        <v>0.66666666666666663</v>
      </c>
      <c r="E15">
        <f>(Tableau1[[#This Row],[fin]]-Tableau1[[#This Row],[debut]])*24</f>
        <v>6.9999999999999991</v>
      </c>
      <c r="F15">
        <f>1+INT(MIN(MOD(Tableau1[[#This Row],[jour]]-DATE(YEAR(Tableau1[[#This Row],[jour]])+{-1;0;1},1,5)+WEEKDAY(DATE(YEAR(Tableau1[[#This Row],[jour]])+{-1;0;1},1,3)),734))/7)</f>
        <v>2</v>
      </c>
      <c r="L15" t="s">
        <v>19</v>
      </c>
    </row>
    <row r="16" spans="1:13" x14ac:dyDescent="0.2">
      <c r="A16" s="2">
        <f t="shared" si="0"/>
        <v>42748</v>
      </c>
      <c r="B16" s="3">
        <f>Tableau1[[#This Row],[jour]]</f>
        <v>42748</v>
      </c>
      <c r="C16" s="1">
        <v>0.375</v>
      </c>
      <c r="D16" s="1">
        <v>0.66666666666666663</v>
      </c>
      <c r="E16">
        <f>(Tableau1[[#This Row],[fin]]-Tableau1[[#This Row],[debut]])*24</f>
        <v>6.9999999999999991</v>
      </c>
      <c r="F16">
        <f>1+INT(MIN(MOD(Tableau1[[#This Row],[jour]]-DATE(YEAR(Tableau1[[#This Row],[jour]])+{-1;0;1},1,5)+WEEKDAY(DATE(YEAR(Tableau1[[#This Row],[jour]])+{-1;0;1},1,3)),734))/7)</f>
        <v>2</v>
      </c>
    </row>
    <row r="17" spans="1:6" x14ac:dyDescent="0.2">
      <c r="A17" s="2">
        <f t="shared" si="0"/>
        <v>42749</v>
      </c>
      <c r="B17" s="3">
        <f>Tableau1[[#This Row],[jour]]</f>
        <v>42749</v>
      </c>
      <c r="C17" s="1">
        <v>0.375</v>
      </c>
      <c r="D17" s="1">
        <v>0.66666666666666663</v>
      </c>
      <c r="E17">
        <f>(Tableau1[[#This Row],[fin]]-Tableau1[[#This Row],[debut]])*24</f>
        <v>6.9999999999999991</v>
      </c>
      <c r="F17">
        <f>1+INT(MIN(MOD(Tableau1[[#This Row],[jour]]-DATE(YEAR(Tableau1[[#This Row],[jour]])+{-1;0;1},1,5)+WEEKDAY(DATE(YEAR(Tableau1[[#This Row],[jour]])+{-1;0;1},1,3)),734))/7)</f>
        <v>2</v>
      </c>
    </row>
    <row r="18" spans="1:6" x14ac:dyDescent="0.2">
      <c r="A18" s="2">
        <f t="shared" si="0"/>
        <v>42750</v>
      </c>
      <c r="B18" s="3">
        <f>Tableau1[[#This Row],[jour]]</f>
        <v>42750</v>
      </c>
      <c r="C18" s="1">
        <v>0.375</v>
      </c>
      <c r="D18" s="1">
        <v>0.66666666666666663</v>
      </c>
      <c r="E18">
        <f>(Tableau1[[#This Row],[fin]]-Tableau1[[#This Row],[debut]])*24</f>
        <v>6.9999999999999991</v>
      </c>
      <c r="F18">
        <f>1+INT(MIN(MOD(Tableau1[[#This Row],[jour]]-DATE(YEAR(Tableau1[[#This Row],[jour]])+{-1;0;1},1,5)+WEEKDAY(DATE(YEAR(Tableau1[[#This Row],[jour]])+{-1;0;1},1,3)),734))/7)</f>
        <v>2</v>
      </c>
    </row>
    <row r="19" spans="1:6" x14ac:dyDescent="0.2">
      <c r="A19" s="2">
        <f t="shared" si="0"/>
        <v>42751</v>
      </c>
      <c r="B19" s="3">
        <f>Tableau1[[#This Row],[jour]]</f>
        <v>42751</v>
      </c>
      <c r="C19" s="1"/>
      <c r="D19" s="1"/>
      <c r="E19">
        <f>(Tableau1[[#This Row],[fin]]-Tableau1[[#This Row],[debut]])*24</f>
        <v>0</v>
      </c>
      <c r="F19">
        <f>1+INT(MIN(MOD(Tableau1[[#This Row],[jour]]-DATE(YEAR(Tableau1[[#This Row],[jour]])+{-1;0;1},1,5)+WEEKDAY(DATE(YEAR(Tableau1[[#This Row],[jour]])+{-1;0;1},1,3)),734))/7)</f>
        <v>3</v>
      </c>
    </row>
    <row r="20" spans="1:6" x14ac:dyDescent="0.2">
      <c r="A20" s="2">
        <f t="shared" si="0"/>
        <v>42752</v>
      </c>
      <c r="B20" s="3">
        <f>Tableau1[[#This Row],[jour]]</f>
        <v>42752</v>
      </c>
      <c r="C20" s="1">
        <v>0.35416666666666669</v>
      </c>
      <c r="D20" s="1">
        <v>0.70833333333333337</v>
      </c>
      <c r="E20">
        <f>(Tableau1[[#This Row],[fin]]-Tableau1[[#This Row],[debut]])*24</f>
        <v>8.5</v>
      </c>
      <c r="F20">
        <f>1+INT(MIN(MOD(Tableau1[[#This Row],[jour]]-DATE(YEAR(Tableau1[[#This Row],[jour]])+{-1;0;1},1,5)+WEEKDAY(DATE(YEAR(Tableau1[[#This Row],[jour]])+{-1;0;1},1,3)),734))/7)</f>
        <v>3</v>
      </c>
    </row>
    <row r="21" spans="1:6" x14ac:dyDescent="0.2">
      <c r="A21" s="2">
        <f t="shared" si="0"/>
        <v>42753</v>
      </c>
      <c r="B21" s="3">
        <f>Tableau1[[#This Row],[jour]]</f>
        <v>42753</v>
      </c>
      <c r="C21" s="1">
        <v>0.35416666666666669</v>
      </c>
      <c r="D21" s="1">
        <v>0.70833333333333337</v>
      </c>
      <c r="E21">
        <f>(Tableau1[[#This Row],[fin]]-Tableau1[[#This Row],[debut]])*24</f>
        <v>8.5</v>
      </c>
      <c r="F21">
        <f>1+INT(MIN(MOD(Tableau1[[#This Row],[jour]]-DATE(YEAR(Tableau1[[#This Row],[jour]])+{-1;0;1},1,5)+WEEKDAY(DATE(YEAR(Tableau1[[#This Row],[jour]])+{-1;0;1},1,3)),734))/7)</f>
        <v>3</v>
      </c>
    </row>
    <row r="22" spans="1:6" x14ac:dyDescent="0.2">
      <c r="A22" s="2">
        <f t="shared" si="0"/>
        <v>42754</v>
      </c>
      <c r="B22" s="3">
        <f>Tableau1[[#This Row],[jour]]</f>
        <v>42754</v>
      </c>
      <c r="C22" s="1">
        <v>0.35416666666666669</v>
      </c>
      <c r="D22" s="1">
        <v>0.70833333333333337</v>
      </c>
      <c r="E22">
        <f>(Tableau1[[#This Row],[fin]]-Tableau1[[#This Row],[debut]])*24</f>
        <v>8.5</v>
      </c>
      <c r="F22">
        <f>1+INT(MIN(MOD(Tableau1[[#This Row],[jour]]-DATE(YEAR(Tableau1[[#This Row],[jour]])+{-1;0;1},1,5)+WEEKDAY(DATE(YEAR(Tableau1[[#This Row],[jour]])+{-1;0;1},1,3)),734))/7)</f>
        <v>3</v>
      </c>
    </row>
    <row r="23" spans="1:6" x14ac:dyDescent="0.2">
      <c r="A23" s="2">
        <f t="shared" si="0"/>
        <v>42755</v>
      </c>
      <c r="B23" s="3">
        <f>Tableau1[[#This Row],[jour]]</f>
        <v>42755</v>
      </c>
      <c r="C23" s="1">
        <v>0.29166666666666669</v>
      </c>
      <c r="D23" s="1">
        <v>0.66666666666666663</v>
      </c>
      <c r="E23">
        <f>(Tableau1[[#This Row],[fin]]-Tableau1[[#This Row],[debut]])*24</f>
        <v>8.9999999999999982</v>
      </c>
      <c r="F23">
        <f>1+INT(MIN(MOD(Tableau1[[#This Row],[jour]]-DATE(YEAR(Tableau1[[#This Row],[jour]])+{-1;0;1},1,5)+WEEKDAY(DATE(YEAR(Tableau1[[#This Row],[jour]])+{-1;0;1},1,3)),734))/7)</f>
        <v>3</v>
      </c>
    </row>
    <row r="24" spans="1:6" x14ac:dyDescent="0.2">
      <c r="A24" s="2">
        <f t="shared" si="0"/>
        <v>42756</v>
      </c>
      <c r="B24" s="3">
        <f>Tableau1[[#This Row],[jour]]</f>
        <v>42756</v>
      </c>
      <c r="C24" s="1"/>
      <c r="D24" s="1"/>
      <c r="E24">
        <f>(Tableau1[[#This Row],[fin]]-Tableau1[[#This Row],[debut]])*24</f>
        <v>0</v>
      </c>
      <c r="F24">
        <f>1+INT(MIN(MOD(Tableau1[[#This Row],[jour]]-DATE(YEAR(Tableau1[[#This Row],[jour]])+{-1;0;1},1,5)+WEEKDAY(DATE(YEAR(Tableau1[[#This Row],[jour]])+{-1;0;1},1,3)),734))/7)</f>
        <v>3</v>
      </c>
    </row>
    <row r="25" spans="1:6" x14ac:dyDescent="0.2">
      <c r="A25" s="2">
        <f t="shared" si="0"/>
        <v>42757</v>
      </c>
      <c r="B25" s="3">
        <f>Tableau1[[#This Row],[jour]]</f>
        <v>42757</v>
      </c>
      <c r="C25" s="1"/>
      <c r="D25" s="1"/>
      <c r="E25">
        <f>(Tableau1[[#This Row],[fin]]-Tableau1[[#This Row],[debut]])*24</f>
        <v>0</v>
      </c>
      <c r="F25">
        <f>1+INT(MIN(MOD(Tableau1[[#This Row],[jour]]-DATE(YEAR(Tableau1[[#This Row],[jour]])+{-1;0;1},1,5)+WEEKDAY(DATE(YEAR(Tableau1[[#This Row],[jour]])+{-1;0;1},1,3)),734))/7)</f>
        <v>3</v>
      </c>
    </row>
    <row r="26" spans="1:6" x14ac:dyDescent="0.2">
      <c r="A26" s="2">
        <f t="shared" si="0"/>
        <v>42758</v>
      </c>
      <c r="B26" s="3">
        <f>Tableau1[[#This Row],[jour]]</f>
        <v>42758</v>
      </c>
      <c r="C26" s="1"/>
      <c r="D26" s="1"/>
      <c r="E26">
        <f>(Tableau1[[#This Row],[fin]]-Tableau1[[#This Row],[debut]])*24</f>
        <v>0</v>
      </c>
      <c r="F26">
        <f>1+INT(MIN(MOD(Tableau1[[#This Row],[jour]]-DATE(YEAR(Tableau1[[#This Row],[jour]])+{-1;0;1},1,5)+WEEKDAY(DATE(YEAR(Tableau1[[#This Row],[jour]])+{-1;0;1},1,3)),734))/7)</f>
        <v>4</v>
      </c>
    </row>
    <row r="27" spans="1:6" x14ac:dyDescent="0.2">
      <c r="A27" s="2">
        <f t="shared" si="0"/>
        <v>42759</v>
      </c>
      <c r="B27" s="3">
        <f>Tableau1[[#This Row],[jour]]</f>
        <v>42759</v>
      </c>
      <c r="C27" s="1">
        <v>0.375</v>
      </c>
      <c r="D27" s="1">
        <v>0.64583333333333337</v>
      </c>
      <c r="E27">
        <f>(Tableau1[[#This Row],[fin]]-Tableau1[[#This Row],[debut]])*24</f>
        <v>6.5000000000000009</v>
      </c>
      <c r="F27">
        <f>1+INT(MIN(MOD(Tableau1[[#This Row],[jour]]-DATE(YEAR(Tableau1[[#This Row],[jour]])+{-1;0;1},1,5)+WEEKDAY(DATE(YEAR(Tableau1[[#This Row],[jour]])+{-1;0;1},1,3)),734))/7)</f>
        <v>4</v>
      </c>
    </row>
    <row r="28" spans="1:6" x14ac:dyDescent="0.2">
      <c r="A28" s="2">
        <f t="shared" si="0"/>
        <v>42760</v>
      </c>
      <c r="B28" s="3">
        <f>Tableau1[[#This Row],[jour]]</f>
        <v>42760</v>
      </c>
      <c r="C28" s="1">
        <v>0.35416666666666669</v>
      </c>
      <c r="D28" s="1">
        <v>0.60416666666666663</v>
      </c>
      <c r="E28">
        <f>(Tableau1[[#This Row],[fin]]-Tableau1[[#This Row],[debut]])*24</f>
        <v>5.9999999999999982</v>
      </c>
      <c r="F28">
        <f>1+INT(MIN(MOD(Tableau1[[#This Row],[jour]]-DATE(YEAR(Tableau1[[#This Row],[jour]])+{-1;0;1},1,5)+WEEKDAY(DATE(YEAR(Tableau1[[#This Row],[jour]])+{-1;0;1},1,3)),734))/7)</f>
        <v>4</v>
      </c>
    </row>
    <row r="29" spans="1:6" x14ac:dyDescent="0.2">
      <c r="A29" s="2">
        <f t="shared" si="0"/>
        <v>42761</v>
      </c>
      <c r="B29" s="3">
        <f>Tableau1[[#This Row],[jour]]</f>
        <v>42761</v>
      </c>
      <c r="C29" s="1">
        <v>0.35416666666666669</v>
      </c>
      <c r="D29" s="1">
        <v>0.60416666666666663</v>
      </c>
      <c r="E29">
        <f>(Tableau1[[#This Row],[fin]]-Tableau1[[#This Row],[debut]])*24</f>
        <v>5.9999999999999982</v>
      </c>
      <c r="F29">
        <f>1+INT(MIN(MOD(Tableau1[[#This Row],[jour]]-DATE(YEAR(Tableau1[[#This Row],[jour]])+{-1;0;1},1,5)+WEEKDAY(DATE(YEAR(Tableau1[[#This Row],[jour]])+{-1;0;1},1,3)),734))/7)</f>
        <v>4</v>
      </c>
    </row>
    <row r="30" spans="1:6" x14ac:dyDescent="0.2">
      <c r="A30" s="2">
        <f t="shared" si="0"/>
        <v>42762</v>
      </c>
      <c r="B30" s="3">
        <f>Tableau1[[#This Row],[jour]]</f>
        <v>42762</v>
      </c>
      <c r="C30" s="1"/>
      <c r="D30" s="1"/>
      <c r="E30">
        <f>(Tableau1[[#This Row],[fin]]-Tableau1[[#This Row],[debut]])*24</f>
        <v>0</v>
      </c>
      <c r="F30">
        <f>1+INT(MIN(MOD(Tableau1[[#This Row],[jour]]-DATE(YEAR(Tableau1[[#This Row],[jour]])+{-1;0;1},1,5)+WEEKDAY(DATE(YEAR(Tableau1[[#This Row],[jour]])+{-1;0;1},1,3)),734))/7)</f>
        <v>4</v>
      </c>
    </row>
    <row r="31" spans="1:6" x14ac:dyDescent="0.2">
      <c r="A31" s="2">
        <f t="shared" si="0"/>
        <v>42763</v>
      </c>
      <c r="B31" s="3">
        <f>Tableau1[[#This Row],[jour]]</f>
        <v>42763</v>
      </c>
      <c r="C31" s="1">
        <v>0.64583333333333337</v>
      </c>
      <c r="D31" s="1">
        <v>1</v>
      </c>
      <c r="E31">
        <f>(Tableau1[[#This Row],[fin]]-Tableau1[[#This Row],[debut]])*24</f>
        <v>8.5</v>
      </c>
      <c r="F31">
        <f>1+INT(MIN(MOD(Tableau1[[#This Row],[jour]]-DATE(YEAR(Tableau1[[#This Row],[jour]])+{-1;0;1},1,5)+WEEKDAY(DATE(YEAR(Tableau1[[#This Row],[jour]])+{-1;0;1},1,3)),734))/7)</f>
        <v>4</v>
      </c>
    </row>
    <row r="32" spans="1:6" x14ac:dyDescent="0.2">
      <c r="A32" s="2">
        <f t="shared" si="0"/>
        <v>42764</v>
      </c>
      <c r="B32" s="3">
        <f>Tableau1[[#This Row],[jour]]</f>
        <v>42764</v>
      </c>
      <c r="C32" s="1">
        <v>0.66666666666666663</v>
      </c>
      <c r="D32" s="1">
        <v>1</v>
      </c>
      <c r="E32">
        <f>(Tableau1[[#This Row],[fin]]-Tableau1[[#This Row],[debut]])*24</f>
        <v>8</v>
      </c>
      <c r="F32">
        <f>1+INT(MIN(MOD(Tableau1[[#This Row],[jour]]-DATE(YEAR(Tableau1[[#This Row],[jour]])+{-1;0;1},1,5)+WEEKDAY(DATE(YEAR(Tableau1[[#This Row],[jour]])+{-1;0;1},1,3)),734))/7)</f>
        <v>4</v>
      </c>
    </row>
    <row r="33" spans="1:6" x14ac:dyDescent="0.2">
      <c r="A33" s="2">
        <f t="shared" si="0"/>
        <v>42765</v>
      </c>
      <c r="B33" s="3">
        <f>Tableau1[[#This Row],[jour]]</f>
        <v>42765</v>
      </c>
      <c r="C33" s="1"/>
      <c r="D33" s="1"/>
      <c r="E33">
        <f>(Tableau1[[#This Row],[fin]]-Tableau1[[#This Row],[debut]])*24</f>
        <v>0</v>
      </c>
      <c r="F33">
        <f>1+INT(MIN(MOD(Tableau1[[#This Row],[jour]]-DATE(YEAR(Tableau1[[#This Row],[jour]])+{-1;0;1},1,5)+WEEKDAY(DATE(YEAR(Tableau1[[#This Row],[jour]])+{-1;0;1},1,3)),734))/7)</f>
        <v>5</v>
      </c>
    </row>
    <row r="34" spans="1:6" x14ac:dyDescent="0.2">
      <c r="A34" s="2">
        <f t="shared" si="0"/>
        <v>42766</v>
      </c>
      <c r="B34" s="3">
        <f>Tableau1[[#This Row],[jour]]</f>
        <v>42766</v>
      </c>
      <c r="C34" s="1">
        <v>0.375</v>
      </c>
      <c r="D34" s="1">
        <v>0.64583333333333337</v>
      </c>
      <c r="E34">
        <f>(Tableau1[[#This Row],[fin]]-Tableau1[[#This Row],[debut]])*24</f>
        <v>6.5000000000000009</v>
      </c>
      <c r="F34">
        <f>1+INT(MIN(MOD(Tableau1[[#This Row],[jour]]-DATE(YEAR(Tableau1[[#This Row],[jour]])+{-1;0;1},1,5)+WEEKDAY(DATE(YEAR(Tableau1[[#This Row],[jour]])+{-1;0;1},1,3)),734))/7)</f>
        <v>5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F024E-9939-8B4B-A5F0-7D5F867342E6}">
  <dimension ref="A1:M34"/>
  <sheetViews>
    <sheetView zoomScaleNormal="100" zoomScaleSheetLayoutView="100" workbookViewId="0" xr3:uid="{A5DFF03F-9B0B-53CF-AD67-DE3A4CDA18BA}">
      <selection activeCell="L22" sqref="L22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DATE(A1,2,1)</f>
        <v>42767</v>
      </c>
      <c r="B4" s="3">
        <f>Tableau138[[#This Row],[jour]]</f>
        <v>42767</v>
      </c>
      <c r="C4" s="1"/>
      <c r="D4" s="1"/>
      <c r="E4">
        <f>(Tableau138[[#This Row],[fin]]-Tableau138[[#This Row],[debut]])*24</f>
        <v>0</v>
      </c>
      <c r="F4">
        <f>1+INT(MIN(MOD(Tableau138[[#This Row],[jour]]-DATE(YEAR(Tableau138[[#This Row],[jour]])+{-1;0;1},1,5)+WEEKDAY(DATE(YEAR(Tableau138[[#This Row],[jour]])+{-1;0;1},1,3)),734))/7)</f>
        <v>5</v>
      </c>
      <c r="I4">
        <v>5</v>
      </c>
      <c r="J4">
        <f>IFERROR(SUMPRODUCT(Tableau138[total]*(Tableau138[semaine]=Tableau239[[#This Row],[semaine]])),0)</f>
        <v>9.0000000000000018</v>
      </c>
      <c r="L4" t="s">
        <v>8</v>
      </c>
      <c r="M4">
        <f>SUM(Tableau138[total])</f>
        <v>9.0000000000000018</v>
      </c>
    </row>
    <row r="5" spans="1:13" x14ac:dyDescent="0.2">
      <c r="A5" s="2">
        <f>A4+1</f>
        <v>42768</v>
      </c>
      <c r="B5" s="3">
        <f>Tableau138[[#This Row],[jour]]</f>
        <v>42768</v>
      </c>
      <c r="C5" s="1">
        <v>0.33333333333333331</v>
      </c>
      <c r="D5" s="1">
        <v>0.70833333333333337</v>
      </c>
      <c r="E5">
        <f>(Tableau138[[#This Row],[fin]]-Tableau138[[#This Row],[debut]])*24</f>
        <v>9.0000000000000018</v>
      </c>
      <c r="F5">
        <f>1+INT(MIN(MOD(Tableau138[[#This Row],[jour]]-DATE(YEAR(Tableau138[[#This Row],[jour]])+{-1;0;1},1,5)+WEEKDAY(DATE(YEAR(Tableau138[[#This Row],[jour]])+{-1;0;1},1,3)),734))/7)</f>
        <v>5</v>
      </c>
      <c r="I5">
        <v>6</v>
      </c>
      <c r="J5">
        <f>IFERROR(SUMPRODUCT(Tableau138[total]*(Tableau138[semaine]=Tableau239[[#This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42769</v>
      </c>
      <c r="B6" s="3">
        <f>Tableau138[[#This Row],[jour]]</f>
        <v>42769</v>
      </c>
      <c r="C6" s="1"/>
      <c r="D6" s="1"/>
      <c r="E6">
        <f>(Tableau138[[#This Row],[fin]]-Tableau138[[#This Row],[debut]])*24</f>
        <v>0</v>
      </c>
      <c r="F6">
        <f>1+INT(MIN(MOD(Tableau138[[#This Row],[jour]]-DATE(YEAR(Tableau138[[#This Row],[jour]])+{-1;0;1},1,5)+WEEKDAY(DATE(YEAR(Tableau138[[#This Row],[jour]])+{-1;0;1},1,3)),734))/7)</f>
        <v>5</v>
      </c>
      <c r="I6">
        <v>7</v>
      </c>
      <c r="J6">
        <f>IFERROR(SUMPRODUCT(Tableau138[total]*(Tableau138[semaine]=Tableau239[[#This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42770</v>
      </c>
      <c r="B7" s="3">
        <f>Tableau138[[#This Row],[jour]]</f>
        <v>42770</v>
      </c>
      <c r="C7" s="1"/>
      <c r="D7" s="1"/>
      <c r="E7">
        <f>(Tableau138[[#This Row],[fin]]-Tableau138[[#This Row],[debut]])*24</f>
        <v>0</v>
      </c>
      <c r="F7">
        <f>1+INT(MIN(MOD(Tableau138[[#This Row],[jour]]-DATE(YEAR(Tableau138[[#This Row],[jour]])+{-1;0;1},1,5)+WEEKDAY(DATE(YEAR(Tableau138[[#This Row],[jour]])+{-1;0;1},1,3)),734))/7)</f>
        <v>5</v>
      </c>
      <c r="I7">
        <v>8</v>
      </c>
      <c r="J7">
        <f>IFERROR(SUMPRODUCT(Tableau138[total]*(Tableau138[semaine]=Tableau239[[#This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42771</v>
      </c>
      <c r="B8" s="3">
        <f>Tableau138[[#This Row],[jour]]</f>
        <v>42771</v>
      </c>
      <c r="C8" s="1"/>
      <c r="D8" s="1"/>
      <c r="E8">
        <f>(Tableau138[[#This Row],[fin]]-Tableau138[[#This Row],[debut]])*24</f>
        <v>0</v>
      </c>
      <c r="F8">
        <f>1+INT(MIN(MOD(Tableau138[[#This Row],[jour]]-DATE(YEAR(Tableau138[[#This Row],[jour]])+{-1;0;1},1,5)+WEEKDAY(DATE(YEAR(Tableau138[[#This Row],[jour]])+{-1;0;1},1,3)),734))/7)</f>
        <v>5</v>
      </c>
      <c r="I8">
        <v>9</v>
      </c>
      <c r="J8">
        <f>IFERROR(SUMPRODUCT(Tableau138[total]*(Tableau138[semaine]=Tableau239[[#This Row],[semaine]])),0)</f>
        <v>0</v>
      </c>
      <c r="L8" t="s">
        <v>12</v>
      </c>
    </row>
    <row r="9" spans="1:13" x14ac:dyDescent="0.2">
      <c r="A9" s="2">
        <f t="shared" si="0"/>
        <v>42772</v>
      </c>
      <c r="B9" s="3">
        <f>Tableau138[[#This Row],[jour]]</f>
        <v>42772</v>
      </c>
      <c r="C9" s="1"/>
      <c r="D9" s="1"/>
      <c r="E9">
        <f>(Tableau138[[#This Row],[fin]]-Tableau138[[#This Row],[debut]])*24</f>
        <v>0</v>
      </c>
      <c r="F9">
        <f>1+INT(MIN(MOD(Tableau138[[#This Row],[jour]]-DATE(YEAR(Tableau138[[#This Row],[jour]])+{-1;0;1},1,5)+WEEKDAY(DATE(YEAR(Tableau138[[#This Row],[jour]])+{-1;0;1},1,3)),734))/7)</f>
        <v>6</v>
      </c>
      <c r="L9" t="s">
        <v>13</v>
      </c>
    </row>
    <row r="10" spans="1:13" x14ac:dyDescent="0.2">
      <c r="A10" s="2">
        <f t="shared" si="0"/>
        <v>42773</v>
      </c>
      <c r="B10" s="3">
        <f>Tableau138[[#This Row],[jour]]</f>
        <v>42773</v>
      </c>
      <c r="C10" s="1"/>
      <c r="D10" s="1"/>
      <c r="E10">
        <f>(Tableau138[[#This Row],[fin]]-Tableau138[[#This Row],[debut]])*24</f>
        <v>0</v>
      </c>
      <c r="F10">
        <f>1+INT(MIN(MOD(Tableau138[[#This Row],[jour]]-DATE(YEAR(Tableau138[[#This Row],[jour]])+{-1;0;1},1,5)+WEEKDAY(DATE(YEAR(Tableau138[[#This Row],[jour]])+{-1;0;1},1,3)),734))/7)</f>
        <v>6</v>
      </c>
      <c r="L10" t="s">
        <v>14</v>
      </c>
    </row>
    <row r="11" spans="1:13" x14ac:dyDescent="0.2">
      <c r="A11" s="2">
        <f t="shared" si="0"/>
        <v>42774</v>
      </c>
      <c r="B11" s="3">
        <f>Tableau138[[#This Row],[jour]]</f>
        <v>42774</v>
      </c>
      <c r="C11" s="1"/>
      <c r="D11" s="1"/>
      <c r="E11">
        <f>(Tableau138[[#This Row],[fin]]-Tableau138[[#This Row],[debut]])*24</f>
        <v>0</v>
      </c>
      <c r="F11">
        <f>1+INT(MIN(MOD(Tableau138[[#This Row],[jour]]-DATE(YEAR(Tableau138[[#This Row],[jour]])+{-1;0;1},1,5)+WEEKDAY(DATE(YEAR(Tableau138[[#This Row],[jour]])+{-1;0;1},1,3)),734))/7)</f>
        <v>6</v>
      </c>
      <c r="L11" t="s">
        <v>15</v>
      </c>
    </row>
    <row r="12" spans="1:13" x14ac:dyDescent="0.2">
      <c r="A12" s="2">
        <f t="shared" si="0"/>
        <v>42775</v>
      </c>
      <c r="B12" s="3">
        <f>Tableau138[[#This Row],[jour]]</f>
        <v>42775</v>
      </c>
      <c r="C12" s="1"/>
      <c r="D12" s="1"/>
      <c r="E12">
        <f>(Tableau138[[#This Row],[fin]]-Tableau138[[#This Row],[debut]])*24</f>
        <v>0</v>
      </c>
      <c r="F12">
        <f>1+INT(MIN(MOD(Tableau138[[#This Row],[jour]]-DATE(YEAR(Tableau138[[#This Row],[jour]])+{-1;0;1},1,5)+WEEKDAY(DATE(YEAR(Tableau138[[#This Row],[jour]])+{-1;0;1},1,3)),734))/7)</f>
        <v>6</v>
      </c>
      <c r="L12" t="s">
        <v>16</v>
      </c>
    </row>
    <row r="13" spans="1:13" x14ac:dyDescent="0.2">
      <c r="A13" s="2">
        <f t="shared" si="0"/>
        <v>42776</v>
      </c>
      <c r="B13" s="3">
        <f>Tableau138[[#This Row],[jour]]</f>
        <v>42776</v>
      </c>
      <c r="C13" s="1"/>
      <c r="D13" s="1"/>
      <c r="E13">
        <f>(Tableau138[[#This Row],[fin]]-Tableau138[[#This Row],[debut]])*24</f>
        <v>0</v>
      </c>
      <c r="F13">
        <f>1+INT(MIN(MOD(Tableau138[[#This Row],[jour]]-DATE(YEAR(Tableau138[[#This Row],[jour]])+{-1;0;1},1,5)+WEEKDAY(DATE(YEAR(Tableau138[[#This Row],[jour]])+{-1;0;1},1,3)),734))/7)</f>
        <v>6</v>
      </c>
      <c r="L13" t="s">
        <v>17</v>
      </c>
    </row>
    <row r="14" spans="1:13" x14ac:dyDescent="0.2">
      <c r="A14" s="2">
        <f t="shared" si="0"/>
        <v>42777</v>
      </c>
      <c r="B14" s="3">
        <f>Tableau138[[#This Row],[jour]]</f>
        <v>42777</v>
      </c>
      <c r="C14" s="1"/>
      <c r="D14" s="1"/>
      <c r="E14">
        <f>(Tableau138[[#This Row],[fin]]-Tableau138[[#This Row],[debut]])*24</f>
        <v>0</v>
      </c>
      <c r="F14">
        <f>1+INT(MIN(MOD(Tableau138[[#This Row],[jour]]-DATE(YEAR(Tableau138[[#This Row],[jour]])+{-1;0;1},1,5)+WEEKDAY(DATE(YEAR(Tableau138[[#This Row],[jour]])+{-1;0;1},1,3)),734))/7)</f>
        <v>6</v>
      </c>
      <c r="L14" t="s">
        <v>18</v>
      </c>
    </row>
    <row r="15" spans="1:13" x14ac:dyDescent="0.2">
      <c r="A15" s="2">
        <f t="shared" si="0"/>
        <v>42778</v>
      </c>
      <c r="B15" s="3">
        <f>Tableau138[[#This Row],[jour]]</f>
        <v>42778</v>
      </c>
      <c r="C15" s="1"/>
      <c r="D15" s="1"/>
      <c r="E15">
        <f>(Tableau138[[#This Row],[fin]]-Tableau138[[#This Row],[debut]])*24</f>
        <v>0</v>
      </c>
      <c r="F15">
        <f>1+INT(MIN(MOD(Tableau138[[#This Row],[jour]]-DATE(YEAR(Tableau138[[#This Row],[jour]])+{-1;0;1},1,5)+WEEKDAY(DATE(YEAR(Tableau138[[#This Row],[jour]])+{-1;0;1},1,3)),734))/7)</f>
        <v>6</v>
      </c>
      <c r="L15" t="s">
        <v>19</v>
      </c>
    </row>
    <row r="16" spans="1:13" x14ac:dyDescent="0.2">
      <c r="A16" s="2">
        <f t="shared" si="0"/>
        <v>42779</v>
      </c>
      <c r="B16" s="3">
        <f>Tableau138[[#This Row],[jour]]</f>
        <v>42779</v>
      </c>
      <c r="C16" s="1"/>
      <c r="D16" s="1"/>
      <c r="E16">
        <f>(Tableau138[[#This Row],[fin]]-Tableau138[[#This Row],[debut]])*24</f>
        <v>0</v>
      </c>
      <c r="F16">
        <f>1+INT(MIN(MOD(Tableau138[[#This Row],[jour]]-DATE(YEAR(Tableau138[[#This Row],[jour]])+{-1;0;1},1,5)+WEEKDAY(DATE(YEAR(Tableau138[[#This Row],[jour]])+{-1;0;1},1,3)),734))/7)</f>
        <v>7</v>
      </c>
    </row>
    <row r="17" spans="1:6" x14ac:dyDescent="0.2">
      <c r="A17" s="2">
        <f t="shared" si="0"/>
        <v>42780</v>
      </c>
      <c r="B17" s="3">
        <f>Tableau138[[#This Row],[jour]]</f>
        <v>42780</v>
      </c>
      <c r="C17" s="1"/>
      <c r="D17" s="1"/>
      <c r="E17">
        <f>(Tableau138[[#This Row],[fin]]-Tableau138[[#This Row],[debut]])*24</f>
        <v>0</v>
      </c>
      <c r="F17">
        <f>1+INT(MIN(MOD(Tableau138[[#This Row],[jour]]-DATE(YEAR(Tableau138[[#This Row],[jour]])+{-1;0;1},1,5)+WEEKDAY(DATE(YEAR(Tableau138[[#This Row],[jour]])+{-1;0;1},1,3)),734))/7)</f>
        <v>7</v>
      </c>
    </row>
    <row r="18" spans="1:6" x14ac:dyDescent="0.2">
      <c r="A18" s="2">
        <f t="shared" si="0"/>
        <v>42781</v>
      </c>
      <c r="B18" s="3">
        <f>Tableau138[[#This Row],[jour]]</f>
        <v>42781</v>
      </c>
      <c r="C18" s="1"/>
      <c r="D18" s="1"/>
      <c r="E18">
        <f>(Tableau138[[#This Row],[fin]]-Tableau138[[#This Row],[debut]])*24</f>
        <v>0</v>
      </c>
      <c r="F18">
        <f>1+INT(MIN(MOD(Tableau138[[#This Row],[jour]]-DATE(YEAR(Tableau138[[#This Row],[jour]])+{-1;0;1},1,5)+WEEKDAY(DATE(YEAR(Tableau138[[#This Row],[jour]])+{-1;0;1},1,3)),734))/7)</f>
        <v>7</v>
      </c>
    </row>
    <row r="19" spans="1:6" x14ac:dyDescent="0.2">
      <c r="A19" s="2">
        <f t="shared" si="0"/>
        <v>42782</v>
      </c>
      <c r="B19" s="3">
        <f>Tableau138[[#This Row],[jour]]</f>
        <v>42782</v>
      </c>
      <c r="C19" s="1"/>
      <c r="D19" s="1"/>
      <c r="E19">
        <f>(Tableau138[[#This Row],[fin]]-Tableau138[[#This Row],[debut]])*24</f>
        <v>0</v>
      </c>
      <c r="F19">
        <f>1+INT(MIN(MOD(Tableau138[[#This Row],[jour]]-DATE(YEAR(Tableau138[[#This Row],[jour]])+{-1;0;1},1,5)+WEEKDAY(DATE(YEAR(Tableau138[[#This Row],[jour]])+{-1;0;1},1,3)),734))/7)</f>
        <v>7</v>
      </c>
    </row>
    <row r="20" spans="1:6" x14ac:dyDescent="0.2">
      <c r="A20" s="2">
        <f t="shared" si="0"/>
        <v>42783</v>
      </c>
      <c r="B20" s="3">
        <f>Tableau138[[#This Row],[jour]]</f>
        <v>42783</v>
      </c>
      <c r="C20" s="1"/>
      <c r="D20" s="1"/>
      <c r="E20">
        <f>(Tableau138[[#This Row],[fin]]-Tableau138[[#This Row],[debut]])*24</f>
        <v>0</v>
      </c>
      <c r="F20">
        <f>1+INT(MIN(MOD(Tableau138[[#This Row],[jour]]-DATE(YEAR(Tableau138[[#This Row],[jour]])+{-1;0;1},1,5)+WEEKDAY(DATE(YEAR(Tableau138[[#This Row],[jour]])+{-1;0;1},1,3)),734))/7)</f>
        <v>7</v>
      </c>
    </row>
    <row r="21" spans="1:6" x14ac:dyDescent="0.2">
      <c r="A21" s="2">
        <f t="shared" si="0"/>
        <v>42784</v>
      </c>
      <c r="B21" s="3">
        <f>Tableau138[[#This Row],[jour]]</f>
        <v>42784</v>
      </c>
      <c r="C21" s="1"/>
      <c r="D21" s="1"/>
      <c r="E21">
        <f>(Tableau138[[#This Row],[fin]]-Tableau138[[#This Row],[debut]])*24</f>
        <v>0</v>
      </c>
      <c r="F21">
        <f>1+INT(MIN(MOD(Tableau138[[#This Row],[jour]]-DATE(YEAR(Tableau138[[#This Row],[jour]])+{-1;0;1},1,5)+WEEKDAY(DATE(YEAR(Tableau138[[#This Row],[jour]])+{-1;0;1},1,3)),734))/7)</f>
        <v>7</v>
      </c>
    </row>
    <row r="22" spans="1:6" x14ac:dyDescent="0.2">
      <c r="A22" s="2">
        <f t="shared" si="0"/>
        <v>42785</v>
      </c>
      <c r="B22" s="3">
        <f>Tableau138[[#This Row],[jour]]</f>
        <v>42785</v>
      </c>
      <c r="C22" s="1"/>
      <c r="D22" s="1"/>
      <c r="E22">
        <f>(Tableau138[[#This Row],[fin]]-Tableau138[[#This Row],[debut]])*24</f>
        <v>0</v>
      </c>
      <c r="F22">
        <f>1+INT(MIN(MOD(Tableau138[[#This Row],[jour]]-DATE(YEAR(Tableau138[[#This Row],[jour]])+{-1;0;1},1,5)+WEEKDAY(DATE(YEAR(Tableau138[[#This Row],[jour]])+{-1;0;1},1,3)),734))/7)</f>
        <v>7</v>
      </c>
    </row>
    <row r="23" spans="1:6" x14ac:dyDescent="0.2">
      <c r="A23" s="2">
        <f t="shared" si="0"/>
        <v>42786</v>
      </c>
      <c r="B23" s="3">
        <f>Tableau138[[#This Row],[jour]]</f>
        <v>42786</v>
      </c>
      <c r="C23" s="1"/>
      <c r="D23" s="1"/>
      <c r="E23">
        <f>(Tableau138[[#This Row],[fin]]-Tableau138[[#This Row],[debut]])*24</f>
        <v>0</v>
      </c>
      <c r="F23">
        <f>1+INT(MIN(MOD(Tableau138[[#This Row],[jour]]-DATE(YEAR(Tableau138[[#This Row],[jour]])+{-1;0;1},1,5)+WEEKDAY(DATE(YEAR(Tableau138[[#This Row],[jour]])+{-1;0;1},1,3)),734))/7)</f>
        <v>8</v>
      </c>
    </row>
    <row r="24" spans="1:6" x14ac:dyDescent="0.2">
      <c r="A24" s="2">
        <f t="shared" si="0"/>
        <v>42787</v>
      </c>
      <c r="B24" s="3">
        <f>Tableau138[[#This Row],[jour]]</f>
        <v>42787</v>
      </c>
      <c r="C24" s="1"/>
      <c r="D24" s="1"/>
      <c r="E24">
        <f>(Tableau138[[#This Row],[fin]]-Tableau138[[#This Row],[debut]])*24</f>
        <v>0</v>
      </c>
      <c r="F24">
        <f>1+INT(MIN(MOD(Tableau138[[#This Row],[jour]]-DATE(YEAR(Tableau138[[#This Row],[jour]])+{-1;0;1},1,5)+WEEKDAY(DATE(YEAR(Tableau138[[#This Row],[jour]])+{-1;0;1},1,3)),734))/7)</f>
        <v>8</v>
      </c>
    </row>
    <row r="25" spans="1:6" x14ac:dyDescent="0.2">
      <c r="A25" s="2">
        <f t="shared" si="0"/>
        <v>42788</v>
      </c>
      <c r="B25" s="3">
        <f>Tableau138[[#This Row],[jour]]</f>
        <v>42788</v>
      </c>
      <c r="C25" s="1"/>
      <c r="D25" s="1"/>
      <c r="E25">
        <f>(Tableau138[[#This Row],[fin]]-Tableau138[[#This Row],[debut]])*24</f>
        <v>0</v>
      </c>
      <c r="F25">
        <f>1+INT(MIN(MOD(Tableau138[[#This Row],[jour]]-DATE(YEAR(Tableau138[[#This Row],[jour]])+{-1;0;1},1,5)+WEEKDAY(DATE(YEAR(Tableau138[[#This Row],[jour]])+{-1;0;1},1,3)),734))/7)</f>
        <v>8</v>
      </c>
    </row>
    <row r="26" spans="1:6" x14ac:dyDescent="0.2">
      <c r="A26" s="2">
        <f t="shared" si="0"/>
        <v>42789</v>
      </c>
      <c r="B26" s="3">
        <f>Tableau138[[#This Row],[jour]]</f>
        <v>42789</v>
      </c>
      <c r="C26" s="1"/>
      <c r="D26" s="1"/>
      <c r="E26">
        <f>(Tableau138[[#This Row],[fin]]-Tableau138[[#This Row],[debut]])*24</f>
        <v>0</v>
      </c>
      <c r="F26">
        <f>1+INT(MIN(MOD(Tableau138[[#This Row],[jour]]-DATE(YEAR(Tableau138[[#This Row],[jour]])+{-1;0;1},1,5)+WEEKDAY(DATE(YEAR(Tableau138[[#This Row],[jour]])+{-1;0;1},1,3)),734))/7)</f>
        <v>8</v>
      </c>
    </row>
    <row r="27" spans="1:6" x14ac:dyDescent="0.2">
      <c r="A27" s="2">
        <f t="shared" si="0"/>
        <v>42790</v>
      </c>
      <c r="B27" s="3">
        <f>Tableau138[[#This Row],[jour]]</f>
        <v>42790</v>
      </c>
      <c r="C27" s="1"/>
      <c r="D27" s="1"/>
      <c r="E27">
        <f>(Tableau138[[#This Row],[fin]]-Tableau138[[#This Row],[debut]])*24</f>
        <v>0</v>
      </c>
      <c r="F27">
        <f>1+INT(MIN(MOD(Tableau138[[#This Row],[jour]]-DATE(YEAR(Tableau138[[#This Row],[jour]])+{-1;0;1},1,5)+WEEKDAY(DATE(YEAR(Tableau138[[#This Row],[jour]])+{-1;0;1},1,3)),734))/7)</f>
        <v>8</v>
      </c>
    </row>
    <row r="28" spans="1:6" x14ac:dyDescent="0.2">
      <c r="A28" s="2">
        <f t="shared" si="0"/>
        <v>42791</v>
      </c>
      <c r="B28" s="3">
        <f>Tableau138[[#This Row],[jour]]</f>
        <v>42791</v>
      </c>
      <c r="C28" s="1"/>
      <c r="D28" s="1"/>
      <c r="E28">
        <f>(Tableau138[[#This Row],[fin]]-Tableau138[[#This Row],[debut]])*24</f>
        <v>0</v>
      </c>
      <c r="F28">
        <f>1+INT(MIN(MOD(Tableau138[[#This Row],[jour]]-DATE(YEAR(Tableau138[[#This Row],[jour]])+{-1;0;1},1,5)+WEEKDAY(DATE(YEAR(Tableau138[[#This Row],[jour]])+{-1;0;1},1,3)),734))/7)</f>
        <v>8</v>
      </c>
    </row>
    <row r="29" spans="1:6" x14ac:dyDescent="0.2">
      <c r="A29" s="2">
        <f t="shared" si="0"/>
        <v>42792</v>
      </c>
      <c r="B29" s="3">
        <f>Tableau138[[#This Row],[jour]]</f>
        <v>42792</v>
      </c>
      <c r="C29" s="1"/>
      <c r="D29" s="1"/>
      <c r="E29">
        <f>(Tableau138[[#This Row],[fin]]-Tableau138[[#This Row],[debut]])*24</f>
        <v>0</v>
      </c>
      <c r="F29">
        <f>1+INT(MIN(MOD(Tableau138[[#This Row],[jour]]-DATE(YEAR(Tableau138[[#This Row],[jour]])+{-1;0;1},1,5)+WEEKDAY(DATE(YEAR(Tableau138[[#This Row],[jour]])+{-1;0;1},1,3)),734))/7)</f>
        <v>8</v>
      </c>
    </row>
    <row r="30" spans="1:6" x14ac:dyDescent="0.2">
      <c r="A30" s="2">
        <f t="shared" si="0"/>
        <v>42793</v>
      </c>
      <c r="B30" s="3">
        <f>Tableau138[[#This Row],[jour]]</f>
        <v>42793</v>
      </c>
      <c r="C30" s="1"/>
      <c r="D30" s="1"/>
      <c r="E30">
        <f>(Tableau138[[#This Row],[fin]]-Tableau138[[#This Row],[debut]])*24</f>
        <v>0</v>
      </c>
      <c r="F30">
        <f>1+INT(MIN(MOD(Tableau138[[#This Row],[jour]]-DATE(YEAR(Tableau138[[#This Row],[jour]])+{-1;0;1},1,5)+WEEKDAY(DATE(YEAR(Tableau138[[#This Row],[jour]])+{-1;0;1},1,3)),734))/7)</f>
        <v>9</v>
      </c>
    </row>
    <row r="31" spans="1:6" x14ac:dyDescent="0.2">
      <c r="A31" s="2">
        <f t="shared" si="0"/>
        <v>42794</v>
      </c>
      <c r="B31" s="3">
        <f>Tableau138[[#This Row],[jour]]</f>
        <v>42794</v>
      </c>
      <c r="C31" s="1"/>
      <c r="D31" s="1"/>
      <c r="E31">
        <f>(Tableau138[[#This Row],[fin]]-Tableau138[[#This Row],[debut]])*24</f>
        <v>0</v>
      </c>
      <c r="F31">
        <f>1+INT(MIN(MOD(Tableau138[[#This Row],[jour]]-DATE(YEAR(Tableau138[[#This Row],[jour]])+{-1;0;1},1,5)+WEEKDAY(DATE(YEAR(Tableau138[[#This Row],[jour]])+{-1;0;1},1,3)),734))/7)</f>
        <v>9</v>
      </c>
    </row>
    <row r="32" spans="1:6" x14ac:dyDescent="0.2">
      <c r="A32" s="2">
        <f t="shared" si="0"/>
        <v>42795</v>
      </c>
      <c r="B32" s="3">
        <f>Tableau138[[#This Row],[jour]]</f>
        <v>42795</v>
      </c>
      <c r="C32" s="1"/>
      <c r="D32" s="1"/>
      <c r="E32">
        <f>(Tableau138[[#This Row],[fin]]-Tableau138[[#This Row],[debut]])*24</f>
        <v>0</v>
      </c>
      <c r="F32">
        <f>1+INT(MIN(MOD(Tableau138[[#This Row],[jour]]-DATE(YEAR(Tableau138[[#This Row],[jour]])+{-1;0;1},1,5)+WEEKDAY(DATE(YEAR(Tableau138[[#This Row],[jour]])+{-1;0;1},1,3)),734))/7)</f>
        <v>9</v>
      </c>
    </row>
    <row r="33" spans="1:6" x14ac:dyDescent="0.2">
      <c r="A33" s="2">
        <f t="shared" si="0"/>
        <v>42796</v>
      </c>
      <c r="B33" s="3">
        <f>Tableau138[[#This Row],[jour]]</f>
        <v>42796</v>
      </c>
      <c r="C33" s="1"/>
      <c r="D33" s="1"/>
      <c r="E33">
        <f>(Tableau138[[#This Row],[fin]]-Tableau138[[#This Row],[debut]])*24</f>
        <v>0</v>
      </c>
      <c r="F33">
        <f>1+INT(MIN(MOD(Tableau138[[#This Row],[jour]]-DATE(YEAR(Tableau138[[#This Row],[jour]])+{-1;0;1},1,5)+WEEKDAY(DATE(YEAR(Tableau138[[#This Row],[jour]])+{-1;0;1},1,3)),734))/7)</f>
        <v>9</v>
      </c>
    </row>
    <row r="34" spans="1:6" x14ac:dyDescent="0.2">
      <c r="A34" s="2">
        <f t="shared" si="0"/>
        <v>42797</v>
      </c>
      <c r="B34" s="3">
        <f>Tableau138[[#This Row],[jour]]</f>
        <v>42797</v>
      </c>
      <c r="C34" s="1"/>
      <c r="D34" s="1"/>
      <c r="E34">
        <f>(Tableau138[[#This Row],[fin]]-Tableau138[[#This Row],[debut]])*24</f>
        <v>0</v>
      </c>
      <c r="F34">
        <f>1+INT(MIN(MOD(Tableau138[[#This Row],[jour]]-DATE(YEAR(Tableau138[[#This Row],[jour]])+{-1;0;1},1,5)+WEEKDAY(DATE(YEAR(Tableau138[[#This Row],[jour]])+{-1;0;1},1,3)),734))/7)</f>
        <v>9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2"/>
  <sheetViews>
    <sheetView zoomScaleNormal="100" zoomScaleSheetLayoutView="100" workbookViewId="0" xr3:uid="{842E5F09-E766-5B8D-85AF-A39847EA96FD}">
      <selection activeCell="D4" sqref="D4"/>
    </sheetView>
  </sheetViews>
  <sheetFormatPr defaultColWidth="8.7109375" defaultRowHeight="15" x14ac:dyDescent="0.2"/>
  <cols>
    <col min="1" max="2" width="10.5703125" bestFit="1" customWidth="1"/>
    <col min="9" max="9" width="9.85546875" customWidth="1"/>
  </cols>
  <sheetData>
    <row r="1" spans="1:13" x14ac:dyDescent="0.2">
      <c r="A1" t="s">
        <v>0</v>
      </c>
      <c r="B1" t="s">
        <v>5</v>
      </c>
      <c r="C1" t="s">
        <v>1</v>
      </c>
      <c r="D1" t="s">
        <v>2</v>
      </c>
      <c r="E1" t="s">
        <v>3</v>
      </c>
      <c r="F1" t="s">
        <v>4</v>
      </c>
      <c r="G1" t="s">
        <v>7</v>
      </c>
      <c r="I1" t="s">
        <v>4</v>
      </c>
      <c r="J1" t="s">
        <v>3</v>
      </c>
      <c r="L1" t="s">
        <v>6</v>
      </c>
      <c r="M1" t="s">
        <v>3</v>
      </c>
    </row>
    <row r="2" spans="1:13" x14ac:dyDescent="0.2">
      <c r="A2" s="2">
        <f>DATE(janvier!A1,3,1)</f>
        <v>42795</v>
      </c>
      <c r="B2" s="3">
        <f>Tableau18[[#This Row],[jour]]</f>
        <v>42795</v>
      </c>
      <c r="C2" s="1"/>
      <c r="D2" s="1"/>
      <c r="E2">
        <f>(Tableau18[[#This Row],[fin]]-Tableau18[[#This Row],[debut]])*24</f>
        <v>0</v>
      </c>
      <c r="F2">
        <f>1+INT(MIN(MOD(Tableau18[[#This Row],[jour]]-DATE(YEAR(Tableau18[[#This Row],[jour]])+{-1;0;1},1,5)+WEEKDAY(DATE(YEAR(Tableau18[[#This Row],[jour]])+{-1;0;1},1,3)),734))/7)</f>
        <v>9</v>
      </c>
      <c r="I2">
        <v>9</v>
      </c>
      <c r="J2">
        <f>IFERROR(SUMPRODUCT(Tableau18[total]*(Tableau18[semaine]=Tableau29[[#This Row],[semaine]])),0)</f>
        <v>0</v>
      </c>
      <c r="L2">
        <v>1</v>
      </c>
      <c r="M2">
        <f>IFERROR(SUMPRODUCT(Tableau18[total]*(#REF!=Tableau310[[#This Row],[mois]])),0)</f>
        <v>0</v>
      </c>
    </row>
    <row r="3" spans="1:13" x14ac:dyDescent="0.2">
      <c r="A3" s="2">
        <f>A2+1</f>
        <v>42796</v>
      </c>
      <c r="B3" s="3">
        <f>Tableau18[[#This Row],[jour]]</f>
        <v>42796</v>
      </c>
      <c r="C3" s="1"/>
      <c r="D3" s="1"/>
      <c r="E3">
        <f>(Tableau18[[#This Row],[fin]]-Tableau18[[#This Row],[debut]])*24</f>
        <v>0</v>
      </c>
      <c r="F3">
        <f>1+INT(MIN(MOD(Tableau18[[#This Row],[jour]]-DATE(YEAR(Tableau18[[#This Row],[jour]])+{-1;0;1},1,5)+WEEKDAY(DATE(YEAR(Tableau18[[#This Row],[jour]])+{-1;0;1},1,3)),734))/7)</f>
        <v>9</v>
      </c>
      <c r="I3">
        <v>10</v>
      </c>
      <c r="J3">
        <f>IFERROR(SUMPRODUCT(Tableau18[total]*(Tableau18[semaine]=Tableau29[[#This Row],[semaine]])),0)</f>
        <v>0</v>
      </c>
      <c r="L3">
        <v>2</v>
      </c>
      <c r="M3">
        <f>IFERROR(SUMPRODUCT(Tableau18[total]*(#REF!=Tableau310[[#This Row],[mois]])),0)</f>
        <v>0</v>
      </c>
    </row>
    <row r="4" spans="1:13" x14ac:dyDescent="0.2">
      <c r="A4" s="2">
        <f t="shared" ref="A4:A32" si="0">A3+1</f>
        <v>42797</v>
      </c>
      <c r="B4" s="3">
        <f>Tableau18[[#This Row],[jour]]</f>
        <v>42797</v>
      </c>
      <c r="C4" s="1"/>
      <c r="D4" s="1"/>
      <c r="E4">
        <f>(Tableau18[[#This Row],[fin]]-Tableau18[[#This Row],[debut]])*24</f>
        <v>0</v>
      </c>
      <c r="F4">
        <f>1+INT(MIN(MOD(Tableau18[[#This Row],[jour]]-DATE(YEAR(Tableau18[[#This Row],[jour]])+{-1;0;1},1,5)+WEEKDAY(DATE(YEAR(Tableau18[[#This Row],[jour]])+{-1;0;1},1,3)),734))/7)</f>
        <v>9</v>
      </c>
      <c r="I4">
        <v>11</v>
      </c>
      <c r="J4">
        <f>IFERROR(SUMPRODUCT(Tableau18[total]*(Tableau18[semaine]=Tableau29[[#This Row],[semaine]])),0)</f>
        <v>0</v>
      </c>
      <c r="L4">
        <v>3</v>
      </c>
      <c r="M4">
        <f>IFERROR(SUMPRODUCT(Tableau18[total]*(#REF!=Tableau310[[#This Row],[mois]])),0)</f>
        <v>0</v>
      </c>
    </row>
    <row r="5" spans="1:13" x14ac:dyDescent="0.2">
      <c r="A5" s="2">
        <f t="shared" si="0"/>
        <v>42798</v>
      </c>
      <c r="B5" s="3">
        <f>Tableau18[[#This Row],[jour]]</f>
        <v>42798</v>
      </c>
      <c r="C5" s="1"/>
      <c r="D5" s="1"/>
      <c r="E5">
        <f>(Tableau18[[#This Row],[fin]]-Tableau18[[#This Row],[debut]])*24</f>
        <v>0</v>
      </c>
      <c r="F5">
        <f>1+INT(MIN(MOD(Tableau18[[#This Row],[jour]]-DATE(YEAR(Tableau18[[#This Row],[jour]])+{-1;0;1},1,5)+WEEKDAY(DATE(YEAR(Tableau18[[#This Row],[jour]])+{-1;0;1},1,3)),734))/7)</f>
        <v>9</v>
      </c>
      <c r="I5">
        <v>12</v>
      </c>
      <c r="J5">
        <f>IFERROR(SUMPRODUCT(Tableau18[total]*(Tableau18[semaine]=Tableau29[[#This Row],[semaine]])),0)</f>
        <v>0</v>
      </c>
      <c r="L5">
        <v>4</v>
      </c>
      <c r="M5">
        <f>IFERROR(SUMPRODUCT(Tableau18[total]*(#REF!=Tableau310[[#This Row],[mois]])),0)</f>
        <v>0</v>
      </c>
    </row>
    <row r="6" spans="1:13" x14ac:dyDescent="0.2">
      <c r="A6" s="2">
        <f t="shared" si="0"/>
        <v>42799</v>
      </c>
      <c r="B6" s="3">
        <f>Tableau18[[#This Row],[jour]]</f>
        <v>42799</v>
      </c>
      <c r="C6" s="1"/>
      <c r="D6" s="1"/>
      <c r="E6">
        <f>(Tableau18[[#This Row],[fin]]-Tableau18[[#This Row],[debut]])*24</f>
        <v>0</v>
      </c>
      <c r="F6">
        <f>1+INT(MIN(MOD(Tableau18[[#This Row],[jour]]-DATE(YEAR(Tableau18[[#This Row],[jour]])+{-1;0;1},1,5)+WEEKDAY(DATE(YEAR(Tableau18[[#This Row],[jour]])+{-1;0;1},1,3)),734))/7)</f>
        <v>9</v>
      </c>
      <c r="I6">
        <v>13</v>
      </c>
      <c r="J6">
        <f>IFERROR(SUMPRODUCT(Tableau18[total]*(Tableau18[semaine]=Tableau29[[#This Row],[semaine]])),0)</f>
        <v>0</v>
      </c>
      <c r="L6">
        <v>5</v>
      </c>
      <c r="M6">
        <f>IFERROR(SUMPRODUCT(Tableau18[total]*(#REF!=Tableau310[[#This Row],[mois]])),0)</f>
        <v>0</v>
      </c>
    </row>
    <row r="7" spans="1:13" x14ac:dyDescent="0.2">
      <c r="A7" s="2">
        <f t="shared" si="0"/>
        <v>42800</v>
      </c>
      <c r="B7" s="3">
        <f>Tableau18[[#This Row],[jour]]</f>
        <v>42800</v>
      </c>
      <c r="C7" s="1"/>
      <c r="D7" s="1"/>
      <c r="E7">
        <f>(Tableau18[[#This Row],[fin]]-Tableau18[[#This Row],[debut]])*24</f>
        <v>0</v>
      </c>
      <c r="F7">
        <f>1+INT(MIN(MOD(Tableau18[[#This Row],[jour]]-DATE(YEAR(Tableau18[[#This Row],[jour]])+{-1;0;1},1,5)+WEEKDAY(DATE(YEAR(Tableau18[[#This Row],[jour]])+{-1;0;1},1,3)),734))/7)</f>
        <v>10</v>
      </c>
      <c r="I7">
        <v>14</v>
      </c>
      <c r="J7">
        <f>IFERROR(SUMPRODUCT(Tableau18[total]*(Tableau18[semaine]=Tableau29[[#This Row],[semaine]])),0)</f>
        <v>0</v>
      </c>
      <c r="L7">
        <v>6</v>
      </c>
      <c r="M7">
        <f>IFERROR(SUMPRODUCT(Tableau18[total]*(#REF!=Tableau310[[#This Row],[mois]])),0)</f>
        <v>0</v>
      </c>
    </row>
    <row r="8" spans="1:13" x14ac:dyDescent="0.2">
      <c r="A8" s="2">
        <f t="shared" si="0"/>
        <v>42801</v>
      </c>
      <c r="B8" s="3">
        <f>Tableau18[[#This Row],[jour]]</f>
        <v>42801</v>
      </c>
      <c r="C8" s="1"/>
      <c r="D8" s="1"/>
      <c r="E8">
        <f>(Tableau18[[#This Row],[fin]]-Tableau18[[#This Row],[debut]])*24</f>
        <v>0</v>
      </c>
      <c r="F8">
        <f>1+INT(MIN(MOD(Tableau18[[#This Row],[jour]]-DATE(YEAR(Tableau18[[#This Row],[jour]])+{-1;0;1},1,5)+WEEKDAY(DATE(YEAR(Tableau18[[#This Row],[jour]])+{-1;0;1},1,3)),734))/7)</f>
        <v>10</v>
      </c>
      <c r="L8">
        <v>7</v>
      </c>
      <c r="M8">
        <f>IFERROR(SUMPRODUCT(Tableau18[total]*(#REF!=Tableau310[[#This Row],[mois]])),0)</f>
        <v>0</v>
      </c>
    </row>
    <row r="9" spans="1:13" x14ac:dyDescent="0.2">
      <c r="A9" s="2">
        <f t="shared" si="0"/>
        <v>42802</v>
      </c>
      <c r="B9" s="3">
        <f>Tableau18[[#This Row],[jour]]</f>
        <v>42802</v>
      </c>
      <c r="C9" s="1"/>
      <c r="D9" s="1"/>
      <c r="E9">
        <f>(Tableau18[[#This Row],[fin]]-Tableau18[[#This Row],[debut]])*24</f>
        <v>0</v>
      </c>
      <c r="F9">
        <f>1+INT(MIN(MOD(Tableau18[[#This Row],[jour]]-DATE(YEAR(Tableau18[[#This Row],[jour]])+{-1;0;1},1,5)+WEEKDAY(DATE(YEAR(Tableau18[[#This Row],[jour]])+{-1;0;1},1,3)),734))/7)</f>
        <v>10</v>
      </c>
      <c r="L9">
        <v>8</v>
      </c>
      <c r="M9">
        <f>IFERROR(SUMPRODUCT(Tableau18[total]*(#REF!=Tableau310[[#This Row],[mois]])),0)</f>
        <v>0</v>
      </c>
    </row>
    <row r="10" spans="1:13" x14ac:dyDescent="0.2">
      <c r="A10" s="2">
        <f t="shared" si="0"/>
        <v>42803</v>
      </c>
      <c r="B10" s="3">
        <f>Tableau18[[#This Row],[jour]]</f>
        <v>42803</v>
      </c>
      <c r="C10" s="1"/>
      <c r="D10" s="1"/>
      <c r="E10">
        <f>(Tableau18[[#This Row],[fin]]-Tableau18[[#This Row],[debut]])*24</f>
        <v>0</v>
      </c>
      <c r="F10">
        <f>1+INT(MIN(MOD(Tableau18[[#This Row],[jour]]-DATE(YEAR(Tableau18[[#This Row],[jour]])+{-1;0;1},1,5)+WEEKDAY(DATE(YEAR(Tableau18[[#This Row],[jour]])+{-1;0;1},1,3)),734))/7)</f>
        <v>10</v>
      </c>
      <c r="L10">
        <v>9</v>
      </c>
      <c r="M10">
        <f>IFERROR(SUMPRODUCT(Tableau18[total]*(#REF!=Tableau310[[#This Row],[mois]])),0)</f>
        <v>0</v>
      </c>
    </row>
    <row r="11" spans="1:13" x14ac:dyDescent="0.2">
      <c r="A11" s="2">
        <f t="shared" si="0"/>
        <v>42804</v>
      </c>
      <c r="B11" s="3">
        <f>Tableau18[[#This Row],[jour]]</f>
        <v>42804</v>
      </c>
      <c r="C11" s="1"/>
      <c r="D11" s="1"/>
      <c r="E11">
        <f>(Tableau18[[#This Row],[fin]]-Tableau18[[#This Row],[debut]])*24</f>
        <v>0</v>
      </c>
      <c r="F11">
        <f>1+INT(MIN(MOD(Tableau18[[#This Row],[jour]]-DATE(YEAR(Tableau18[[#This Row],[jour]])+{-1;0;1},1,5)+WEEKDAY(DATE(YEAR(Tableau18[[#This Row],[jour]])+{-1;0;1},1,3)),734))/7)</f>
        <v>10</v>
      </c>
      <c r="L11">
        <v>10</v>
      </c>
      <c r="M11">
        <f>IFERROR(SUMPRODUCT(Tableau18[total]*(#REF!=Tableau310[[#This Row],[mois]])),0)</f>
        <v>0</v>
      </c>
    </row>
    <row r="12" spans="1:13" x14ac:dyDescent="0.2">
      <c r="A12" s="2">
        <f t="shared" si="0"/>
        <v>42805</v>
      </c>
      <c r="B12" s="3">
        <f>Tableau18[[#This Row],[jour]]</f>
        <v>42805</v>
      </c>
      <c r="C12" s="1"/>
      <c r="D12" s="1"/>
      <c r="E12">
        <f>(Tableau18[[#This Row],[fin]]-Tableau18[[#This Row],[debut]])*24</f>
        <v>0</v>
      </c>
      <c r="F12">
        <f>1+INT(MIN(MOD(Tableau18[[#This Row],[jour]]-DATE(YEAR(Tableau18[[#This Row],[jour]])+{-1;0;1},1,5)+WEEKDAY(DATE(YEAR(Tableau18[[#This Row],[jour]])+{-1;0;1},1,3)),734))/7)</f>
        <v>10</v>
      </c>
      <c r="L12">
        <v>11</v>
      </c>
      <c r="M12">
        <f>IFERROR(SUMPRODUCT(Tableau18[total]*(#REF!=Tableau310[[#This Row],[mois]])),0)</f>
        <v>0</v>
      </c>
    </row>
    <row r="13" spans="1:13" x14ac:dyDescent="0.2">
      <c r="A13" s="2">
        <f t="shared" si="0"/>
        <v>42806</v>
      </c>
      <c r="B13" s="3">
        <f>Tableau18[[#This Row],[jour]]</f>
        <v>42806</v>
      </c>
      <c r="C13" s="1"/>
      <c r="D13" s="1"/>
      <c r="E13">
        <f>(Tableau18[[#This Row],[fin]]-Tableau18[[#This Row],[debut]])*24</f>
        <v>0</v>
      </c>
      <c r="F13">
        <f>1+INT(MIN(MOD(Tableau18[[#This Row],[jour]]-DATE(YEAR(Tableau18[[#This Row],[jour]])+{-1;0;1},1,5)+WEEKDAY(DATE(YEAR(Tableau18[[#This Row],[jour]])+{-1;0;1},1,3)),734))/7)</f>
        <v>10</v>
      </c>
      <c r="L13">
        <v>12</v>
      </c>
      <c r="M13">
        <f>IFERROR(SUMPRODUCT(Tableau18[total]*(#REF!=Tableau310[[#This Row],[mois]])),0)</f>
        <v>0</v>
      </c>
    </row>
    <row r="14" spans="1:13" x14ac:dyDescent="0.2">
      <c r="A14" s="2">
        <f t="shared" si="0"/>
        <v>42807</v>
      </c>
      <c r="B14" s="3">
        <f>Tableau18[[#This Row],[jour]]</f>
        <v>42807</v>
      </c>
      <c r="C14" s="1"/>
      <c r="D14" s="1"/>
      <c r="E14">
        <f>(Tableau18[[#This Row],[fin]]-Tableau18[[#This Row],[debut]])*24</f>
        <v>0</v>
      </c>
      <c r="F14">
        <f>1+INT(MIN(MOD(Tableau18[[#This Row],[jour]]-DATE(YEAR(Tableau18[[#This Row],[jour]])+{-1;0;1},1,5)+WEEKDAY(DATE(YEAR(Tableau18[[#This Row],[jour]])+{-1;0;1},1,3)),734))/7)</f>
        <v>11</v>
      </c>
    </row>
    <row r="15" spans="1:13" x14ac:dyDescent="0.2">
      <c r="A15" s="2">
        <f t="shared" si="0"/>
        <v>42808</v>
      </c>
      <c r="B15" s="3">
        <f>Tableau18[[#This Row],[jour]]</f>
        <v>42808</v>
      </c>
      <c r="C15" s="1"/>
      <c r="D15" s="1"/>
      <c r="E15">
        <f>(Tableau18[[#This Row],[fin]]-Tableau18[[#This Row],[debut]])*24</f>
        <v>0</v>
      </c>
      <c r="F15">
        <f>1+INT(MIN(MOD(Tableau18[[#This Row],[jour]]-DATE(YEAR(Tableau18[[#This Row],[jour]])+{-1;0;1},1,5)+WEEKDAY(DATE(YEAR(Tableau18[[#This Row],[jour]])+{-1;0;1},1,3)),734))/7)</f>
        <v>11</v>
      </c>
    </row>
    <row r="16" spans="1:13" x14ac:dyDescent="0.2">
      <c r="A16" s="2">
        <f t="shared" si="0"/>
        <v>42809</v>
      </c>
      <c r="B16" s="3">
        <f>Tableau18[[#This Row],[jour]]</f>
        <v>42809</v>
      </c>
      <c r="C16" s="1"/>
      <c r="D16" s="1"/>
      <c r="E16">
        <f>(Tableau18[[#This Row],[fin]]-Tableau18[[#This Row],[debut]])*24</f>
        <v>0</v>
      </c>
      <c r="F16">
        <f>1+INT(MIN(MOD(Tableau18[[#This Row],[jour]]-DATE(YEAR(Tableau18[[#This Row],[jour]])+{-1;0;1},1,5)+WEEKDAY(DATE(YEAR(Tableau18[[#This Row],[jour]])+{-1;0;1},1,3)),734))/7)</f>
        <v>11</v>
      </c>
    </row>
    <row r="17" spans="1:6" x14ac:dyDescent="0.2">
      <c r="A17" s="2">
        <f t="shared" si="0"/>
        <v>42810</v>
      </c>
      <c r="B17" s="3">
        <f>Tableau18[[#This Row],[jour]]</f>
        <v>42810</v>
      </c>
      <c r="C17" s="1"/>
      <c r="D17" s="1"/>
      <c r="E17">
        <f>(Tableau18[[#This Row],[fin]]-Tableau18[[#This Row],[debut]])*24</f>
        <v>0</v>
      </c>
      <c r="F17">
        <f>1+INT(MIN(MOD(Tableau18[[#This Row],[jour]]-DATE(YEAR(Tableau18[[#This Row],[jour]])+{-1;0;1},1,5)+WEEKDAY(DATE(YEAR(Tableau18[[#This Row],[jour]])+{-1;0;1},1,3)),734))/7)</f>
        <v>11</v>
      </c>
    </row>
    <row r="18" spans="1:6" x14ac:dyDescent="0.2">
      <c r="A18" s="2">
        <f t="shared" si="0"/>
        <v>42811</v>
      </c>
      <c r="B18" s="3">
        <f>Tableau18[[#This Row],[jour]]</f>
        <v>42811</v>
      </c>
      <c r="C18" s="1"/>
      <c r="D18" s="1"/>
      <c r="E18">
        <f>(Tableau18[[#This Row],[fin]]-Tableau18[[#This Row],[debut]])*24</f>
        <v>0</v>
      </c>
      <c r="F18">
        <f>1+INT(MIN(MOD(Tableau18[[#This Row],[jour]]-DATE(YEAR(Tableau18[[#This Row],[jour]])+{-1;0;1},1,5)+WEEKDAY(DATE(YEAR(Tableau18[[#This Row],[jour]])+{-1;0;1},1,3)),734))/7)</f>
        <v>11</v>
      </c>
    </row>
    <row r="19" spans="1:6" x14ac:dyDescent="0.2">
      <c r="A19" s="2">
        <f t="shared" si="0"/>
        <v>42812</v>
      </c>
      <c r="B19" s="3">
        <f>Tableau18[[#This Row],[jour]]</f>
        <v>42812</v>
      </c>
      <c r="C19" s="1"/>
      <c r="D19" s="1"/>
      <c r="E19">
        <f>(Tableau18[[#This Row],[fin]]-Tableau18[[#This Row],[debut]])*24</f>
        <v>0</v>
      </c>
      <c r="F19">
        <f>1+INT(MIN(MOD(Tableau18[[#This Row],[jour]]-DATE(YEAR(Tableau18[[#This Row],[jour]])+{-1;0;1},1,5)+WEEKDAY(DATE(YEAR(Tableau18[[#This Row],[jour]])+{-1;0;1},1,3)),734))/7)</f>
        <v>11</v>
      </c>
    </row>
    <row r="20" spans="1:6" x14ac:dyDescent="0.2">
      <c r="A20" s="2">
        <f t="shared" si="0"/>
        <v>42813</v>
      </c>
      <c r="B20" s="3">
        <f>Tableau18[[#This Row],[jour]]</f>
        <v>42813</v>
      </c>
      <c r="C20" s="1"/>
      <c r="D20" s="1"/>
      <c r="E20">
        <f>(Tableau18[[#This Row],[fin]]-Tableau18[[#This Row],[debut]])*24</f>
        <v>0</v>
      </c>
      <c r="F20">
        <f>1+INT(MIN(MOD(Tableau18[[#This Row],[jour]]-DATE(YEAR(Tableau18[[#This Row],[jour]])+{-1;0;1},1,5)+WEEKDAY(DATE(YEAR(Tableau18[[#This Row],[jour]])+{-1;0;1},1,3)),734))/7)</f>
        <v>11</v>
      </c>
    </row>
    <row r="21" spans="1:6" x14ac:dyDescent="0.2">
      <c r="A21" s="2">
        <f t="shared" si="0"/>
        <v>42814</v>
      </c>
      <c r="B21" s="3">
        <f>Tableau18[[#This Row],[jour]]</f>
        <v>42814</v>
      </c>
      <c r="C21" s="1"/>
      <c r="D21" s="1"/>
      <c r="E21">
        <f>(Tableau18[[#This Row],[fin]]-Tableau18[[#This Row],[debut]])*24</f>
        <v>0</v>
      </c>
      <c r="F21">
        <f>1+INT(MIN(MOD(Tableau18[[#This Row],[jour]]-DATE(YEAR(Tableau18[[#This Row],[jour]])+{-1;0;1},1,5)+WEEKDAY(DATE(YEAR(Tableau18[[#This Row],[jour]])+{-1;0;1},1,3)),734))/7)</f>
        <v>12</v>
      </c>
    </row>
    <row r="22" spans="1:6" x14ac:dyDescent="0.2">
      <c r="A22" s="2">
        <f t="shared" si="0"/>
        <v>42815</v>
      </c>
      <c r="B22" s="3">
        <f>Tableau18[[#This Row],[jour]]</f>
        <v>42815</v>
      </c>
      <c r="C22" s="1"/>
      <c r="D22" s="1"/>
      <c r="E22">
        <f>(Tableau18[[#This Row],[fin]]-Tableau18[[#This Row],[debut]])*24</f>
        <v>0</v>
      </c>
      <c r="F22">
        <f>1+INT(MIN(MOD(Tableau18[[#This Row],[jour]]-DATE(YEAR(Tableau18[[#This Row],[jour]])+{-1;0;1},1,5)+WEEKDAY(DATE(YEAR(Tableau18[[#This Row],[jour]])+{-1;0;1},1,3)),734))/7)</f>
        <v>12</v>
      </c>
    </row>
    <row r="23" spans="1:6" x14ac:dyDescent="0.2">
      <c r="A23" s="2">
        <f t="shared" si="0"/>
        <v>42816</v>
      </c>
      <c r="B23" s="3">
        <f>Tableau18[[#This Row],[jour]]</f>
        <v>42816</v>
      </c>
      <c r="C23" s="1"/>
      <c r="D23" s="1"/>
      <c r="E23">
        <f>(Tableau18[[#This Row],[fin]]-Tableau18[[#This Row],[debut]])*24</f>
        <v>0</v>
      </c>
      <c r="F23">
        <f>1+INT(MIN(MOD(Tableau18[[#This Row],[jour]]-DATE(YEAR(Tableau18[[#This Row],[jour]])+{-1;0;1},1,5)+WEEKDAY(DATE(YEAR(Tableau18[[#This Row],[jour]])+{-1;0;1},1,3)),734))/7)</f>
        <v>12</v>
      </c>
    </row>
    <row r="24" spans="1:6" x14ac:dyDescent="0.2">
      <c r="A24" s="2">
        <f t="shared" si="0"/>
        <v>42817</v>
      </c>
      <c r="B24" s="3">
        <f>Tableau18[[#This Row],[jour]]</f>
        <v>42817</v>
      </c>
      <c r="C24" s="1"/>
      <c r="D24" s="1"/>
      <c r="E24">
        <f>(Tableau18[[#This Row],[fin]]-Tableau18[[#This Row],[debut]])*24</f>
        <v>0</v>
      </c>
      <c r="F24">
        <f>1+INT(MIN(MOD(Tableau18[[#This Row],[jour]]-DATE(YEAR(Tableau18[[#This Row],[jour]])+{-1;0;1},1,5)+WEEKDAY(DATE(YEAR(Tableau18[[#This Row],[jour]])+{-1;0;1},1,3)),734))/7)</f>
        <v>12</v>
      </c>
    </row>
    <row r="25" spans="1:6" x14ac:dyDescent="0.2">
      <c r="A25" s="2">
        <f t="shared" si="0"/>
        <v>42818</v>
      </c>
      <c r="B25" s="3">
        <f>Tableau18[[#This Row],[jour]]</f>
        <v>42818</v>
      </c>
      <c r="C25" s="1"/>
      <c r="D25" s="1"/>
      <c r="E25">
        <f>(Tableau18[[#This Row],[fin]]-Tableau18[[#This Row],[debut]])*24</f>
        <v>0</v>
      </c>
      <c r="F25">
        <f>1+INT(MIN(MOD(Tableau18[[#This Row],[jour]]-DATE(YEAR(Tableau18[[#This Row],[jour]])+{-1;0;1},1,5)+WEEKDAY(DATE(YEAR(Tableau18[[#This Row],[jour]])+{-1;0;1},1,3)),734))/7)</f>
        <v>12</v>
      </c>
    </row>
    <row r="26" spans="1:6" x14ac:dyDescent="0.2">
      <c r="A26" s="2">
        <f t="shared" si="0"/>
        <v>42819</v>
      </c>
      <c r="B26" s="3">
        <f>Tableau18[[#This Row],[jour]]</f>
        <v>42819</v>
      </c>
      <c r="C26" s="1"/>
      <c r="D26" s="1"/>
      <c r="E26">
        <f>(Tableau18[[#This Row],[fin]]-Tableau18[[#This Row],[debut]])*24</f>
        <v>0</v>
      </c>
      <c r="F26">
        <f>1+INT(MIN(MOD(Tableau18[[#This Row],[jour]]-DATE(YEAR(Tableau18[[#This Row],[jour]])+{-1;0;1},1,5)+WEEKDAY(DATE(YEAR(Tableau18[[#This Row],[jour]])+{-1;0;1},1,3)),734))/7)</f>
        <v>12</v>
      </c>
    </row>
    <row r="27" spans="1:6" x14ac:dyDescent="0.2">
      <c r="A27" s="2">
        <f t="shared" si="0"/>
        <v>42820</v>
      </c>
      <c r="B27" s="3">
        <f>Tableau18[[#This Row],[jour]]</f>
        <v>42820</v>
      </c>
      <c r="C27" s="1"/>
      <c r="D27" s="1"/>
      <c r="E27">
        <f>(Tableau18[[#This Row],[fin]]-Tableau18[[#This Row],[debut]])*24</f>
        <v>0</v>
      </c>
      <c r="F27">
        <f>1+INT(MIN(MOD(Tableau18[[#This Row],[jour]]-DATE(YEAR(Tableau18[[#This Row],[jour]])+{-1;0;1},1,5)+WEEKDAY(DATE(YEAR(Tableau18[[#This Row],[jour]])+{-1;0;1},1,3)),734))/7)</f>
        <v>12</v>
      </c>
    </row>
    <row r="28" spans="1:6" x14ac:dyDescent="0.2">
      <c r="A28" s="2">
        <f t="shared" si="0"/>
        <v>42821</v>
      </c>
      <c r="B28" s="3">
        <f>Tableau18[[#This Row],[jour]]</f>
        <v>42821</v>
      </c>
      <c r="C28" s="1"/>
      <c r="D28" s="1"/>
      <c r="E28">
        <f>(Tableau18[[#This Row],[fin]]-Tableau18[[#This Row],[debut]])*24</f>
        <v>0</v>
      </c>
      <c r="F28">
        <f>1+INT(MIN(MOD(Tableau18[[#This Row],[jour]]-DATE(YEAR(Tableau18[[#This Row],[jour]])+{-1;0;1},1,5)+WEEKDAY(DATE(YEAR(Tableau18[[#This Row],[jour]])+{-1;0;1},1,3)),734))/7)</f>
        <v>13</v>
      </c>
    </row>
    <row r="29" spans="1:6" x14ac:dyDescent="0.2">
      <c r="A29" s="2">
        <f t="shared" si="0"/>
        <v>42822</v>
      </c>
      <c r="B29" s="3">
        <f>Tableau18[[#This Row],[jour]]</f>
        <v>42822</v>
      </c>
      <c r="C29" s="1"/>
      <c r="D29" s="1"/>
      <c r="E29">
        <f>(Tableau18[[#This Row],[fin]]-Tableau18[[#This Row],[debut]])*24</f>
        <v>0</v>
      </c>
      <c r="F29">
        <f>1+INT(MIN(MOD(Tableau18[[#This Row],[jour]]-DATE(YEAR(Tableau18[[#This Row],[jour]])+{-1;0;1},1,5)+WEEKDAY(DATE(YEAR(Tableau18[[#This Row],[jour]])+{-1;0;1},1,3)),734))/7)</f>
        <v>13</v>
      </c>
    </row>
    <row r="30" spans="1:6" x14ac:dyDescent="0.2">
      <c r="A30" s="2">
        <f t="shared" si="0"/>
        <v>42823</v>
      </c>
      <c r="B30" s="3">
        <f>Tableau18[[#This Row],[jour]]</f>
        <v>42823</v>
      </c>
      <c r="C30" s="1"/>
      <c r="D30" s="1"/>
      <c r="E30">
        <f>(Tableau18[[#This Row],[fin]]-Tableau18[[#This Row],[debut]])*24</f>
        <v>0</v>
      </c>
      <c r="F30">
        <f>1+INT(MIN(MOD(Tableau18[[#This Row],[jour]]-DATE(YEAR(Tableau18[[#This Row],[jour]])+{-1;0;1},1,5)+WEEKDAY(DATE(YEAR(Tableau18[[#This Row],[jour]])+{-1;0;1},1,3)),734))/7)</f>
        <v>13</v>
      </c>
    </row>
    <row r="31" spans="1:6" x14ac:dyDescent="0.2">
      <c r="A31" s="2">
        <f t="shared" si="0"/>
        <v>42824</v>
      </c>
      <c r="B31" s="3">
        <f>Tableau18[[#This Row],[jour]]</f>
        <v>42824</v>
      </c>
      <c r="C31" s="1"/>
      <c r="D31" s="1"/>
      <c r="E31">
        <f>(Tableau18[[#This Row],[fin]]-Tableau18[[#This Row],[debut]])*24</f>
        <v>0</v>
      </c>
      <c r="F31">
        <f>1+INT(MIN(MOD(Tableau18[[#This Row],[jour]]-DATE(YEAR(Tableau18[[#This Row],[jour]])+{-1;0;1},1,5)+WEEKDAY(DATE(YEAR(Tableau18[[#This Row],[jour]])+{-1;0;1},1,3)),734))/7)</f>
        <v>13</v>
      </c>
    </row>
    <row r="32" spans="1:6" x14ac:dyDescent="0.2">
      <c r="A32" s="2">
        <f t="shared" si="0"/>
        <v>42825</v>
      </c>
      <c r="B32" s="3">
        <f>Tableau18[[#This Row],[jour]]</f>
        <v>42825</v>
      </c>
      <c r="C32" s="1"/>
      <c r="D32" s="1"/>
      <c r="E32">
        <f>(Tableau18[[#This Row],[fin]]-Tableau18[[#This Row],[debut]])*24</f>
        <v>0</v>
      </c>
      <c r="F32">
        <f>1+INT(MIN(MOD(Tableau18[[#This Row],[jour]]-DATE(YEAR(Tableau18[[#This Row],[jour]])+{-1;0;1},1,5)+WEEKDAY(DATE(YEAR(Tableau18[[#This Row],[jour]])+{-1;0;1},1,3)),734))/7)</f>
        <v>13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1"/>
  <sheetViews>
    <sheetView zoomScaleNormal="100" zoomScaleSheetLayoutView="100" workbookViewId="0" xr3:uid="{51F8DEE0-4D01-5F28-A812-FC0BD7CAC4A5}">
      <selection activeCell="C2" sqref="C2:D30"/>
    </sheetView>
  </sheetViews>
  <sheetFormatPr defaultColWidth="8.7109375" defaultRowHeight="15" x14ac:dyDescent="0.2"/>
  <cols>
    <col min="1" max="2" width="10.5703125" bestFit="1" customWidth="1"/>
    <col min="9" max="9" width="9.85546875" customWidth="1"/>
  </cols>
  <sheetData>
    <row r="1" spans="1:13" x14ac:dyDescent="0.2">
      <c r="A1" t="s">
        <v>0</v>
      </c>
      <c r="B1" t="s">
        <v>5</v>
      </c>
      <c r="C1" t="s">
        <v>1</v>
      </c>
      <c r="D1" t="s">
        <v>2</v>
      </c>
      <c r="E1" t="s">
        <v>3</v>
      </c>
      <c r="F1" t="s">
        <v>4</v>
      </c>
      <c r="G1" t="s">
        <v>7</v>
      </c>
      <c r="I1" t="s">
        <v>4</v>
      </c>
      <c r="J1" t="s">
        <v>3</v>
      </c>
      <c r="L1" t="s">
        <v>6</v>
      </c>
      <c r="M1" t="s">
        <v>3</v>
      </c>
    </row>
    <row r="2" spans="1:13" x14ac:dyDescent="0.2">
      <c r="A2" s="2">
        <f>DATE(janvier!A1,4,1)</f>
        <v>42826</v>
      </c>
      <c r="B2" s="3">
        <f>Tableau1811[[#This Row],[jour]]</f>
        <v>42826</v>
      </c>
      <c r="C2" s="1"/>
      <c r="D2" s="1"/>
      <c r="E2">
        <f>(Tableau1811[[#This Row],[fin]]-Tableau1811[[#This Row],[debut]])*24</f>
        <v>0</v>
      </c>
      <c r="F2">
        <f>1+INT(MIN(MOD(Tableau1811[[#This Row],[jour]]-DATE(YEAR(Tableau1811[[#This Row],[jour]])+{-1;0;1},1,5)+WEEKDAY(DATE(YEAR(Tableau1811[[#This Row],[jour]])+{-1;0;1},1,3)),734))/7)</f>
        <v>13</v>
      </c>
      <c r="I2">
        <v>14</v>
      </c>
      <c r="J2">
        <f>IFERROR(SUMPRODUCT(Tableau1811[total]*(Tableau1811[semaine]=Tableau2912[[#This Row],[semaine]])),0)</f>
        <v>0</v>
      </c>
      <c r="L2">
        <v>1</v>
      </c>
      <c r="M2">
        <f>IFERROR(SUMPRODUCT(Tableau1811[total]*(#REF!=Tableau31013[[#This Row],[mois]])),0)</f>
        <v>0</v>
      </c>
    </row>
    <row r="3" spans="1:13" x14ac:dyDescent="0.2">
      <c r="A3" s="2">
        <f>A2+1</f>
        <v>42827</v>
      </c>
      <c r="B3" s="3">
        <f>Tableau1811[[#This Row],[jour]]</f>
        <v>42827</v>
      </c>
      <c r="C3" s="1"/>
      <c r="D3" s="1"/>
      <c r="E3">
        <f>(Tableau1811[[#This Row],[fin]]-Tableau1811[[#This Row],[debut]])*24</f>
        <v>0</v>
      </c>
      <c r="F3">
        <f>1+INT(MIN(MOD(Tableau1811[[#This Row],[jour]]-DATE(YEAR(Tableau1811[[#This Row],[jour]])+{-1;0;1},1,5)+WEEKDAY(DATE(YEAR(Tableau1811[[#This Row],[jour]])+{-1;0;1},1,3)),734))/7)</f>
        <v>13</v>
      </c>
      <c r="I3">
        <v>15</v>
      </c>
      <c r="J3">
        <f>IFERROR(SUMPRODUCT(Tableau1811[total]*(Tableau1811[semaine]=Tableau2912[[#This Row],[semaine]])),0)</f>
        <v>0</v>
      </c>
      <c r="L3">
        <v>2</v>
      </c>
      <c r="M3">
        <f>IFERROR(SUMPRODUCT(Tableau1811[total]*(#REF!=Tableau31013[[#This Row],[mois]])),0)</f>
        <v>0</v>
      </c>
    </row>
    <row r="4" spans="1:13" x14ac:dyDescent="0.2">
      <c r="A4" s="2">
        <f t="shared" ref="A4:A31" si="0">A3+1</f>
        <v>42828</v>
      </c>
      <c r="B4" s="3">
        <f>Tableau1811[[#This Row],[jour]]</f>
        <v>42828</v>
      </c>
      <c r="C4" s="1"/>
      <c r="D4" s="1"/>
      <c r="E4">
        <f>(Tableau1811[[#This Row],[fin]]-Tableau1811[[#This Row],[debut]])*24</f>
        <v>0</v>
      </c>
      <c r="F4">
        <f>1+INT(MIN(MOD(Tableau1811[[#This Row],[jour]]-DATE(YEAR(Tableau1811[[#This Row],[jour]])+{-1;0;1},1,5)+WEEKDAY(DATE(YEAR(Tableau1811[[#This Row],[jour]])+{-1;0;1},1,3)),734))/7)</f>
        <v>14</v>
      </c>
      <c r="I4">
        <v>16</v>
      </c>
      <c r="J4">
        <f>IFERROR(SUMPRODUCT(Tableau1811[total]*(Tableau1811[semaine]=Tableau2912[[#This Row],[semaine]])),0)</f>
        <v>0</v>
      </c>
      <c r="L4">
        <v>3</v>
      </c>
      <c r="M4">
        <f>IFERROR(SUMPRODUCT(Tableau1811[total]*(#REF!=Tableau31013[[#This Row],[mois]])),0)</f>
        <v>0</v>
      </c>
    </row>
    <row r="5" spans="1:13" x14ac:dyDescent="0.2">
      <c r="A5" s="2">
        <f t="shared" si="0"/>
        <v>42829</v>
      </c>
      <c r="B5" s="3">
        <f>Tableau1811[[#This Row],[jour]]</f>
        <v>42829</v>
      </c>
      <c r="C5" s="1"/>
      <c r="D5" s="1"/>
      <c r="E5">
        <f>(Tableau1811[[#This Row],[fin]]-Tableau1811[[#This Row],[debut]])*24</f>
        <v>0</v>
      </c>
      <c r="F5">
        <f>1+INT(MIN(MOD(Tableau1811[[#This Row],[jour]]-DATE(YEAR(Tableau1811[[#This Row],[jour]])+{-1;0;1},1,5)+WEEKDAY(DATE(YEAR(Tableau1811[[#This Row],[jour]])+{-1;0;1},1,3)),734))/7)</f>
        <v>14</v>
      </c>
      <c r="I5">
        <v>17</v>
      </c>
      <c r="J5">
        <f>IFERROR(SUMPRODUCT(Tableau1811[total]*(Tableau1811[semaine]=Tableau2912[[#This Row],[semaine]])),0)</f>
        <v>0</v>
      </c>
      <c r="L5">
        <v>4</v>
      </c>
      <c r="M5">
        <f>IFERROR(SUMPRODUCT(Tableau1811[total]*(#REF!=Tableau31013[[#This Row],[mois]])),0)</f>
        <v>0</v>
      </c>
    </row>
    <row r="6" spans="1:13" x14ac:dyDescent="0.2">
      <c r="A6" s="2">
        <f t="shared" si="0"/>
        <v>42830</v>
      </c>
      <c r="B6" s="3">
        <f>Tableau1811[[#This Row],[jour]]</f>
        <v>42830</v>
      </c>
      <c r="C6" s="1"/>
      <c r="D6" s="1"/>
      <c r="E6">
        <f>(Tableau1811[[#This Row],[fin]]-Tableau1811[[#This Row],[debut]])*24</f>
        <v>0</v>
      </c>
      <c r="F6">
        <f>1+INT(MIN(MOD(Tableau1811[[#This Row],[jour]]-DATE(YEAR(Tableau1811[[#This Row],[jour]])+{-1;0;1},1,5)+WEEKDAY(DATE(YEAR(Tableau1811[[#This Row],[jour]])+{-1;0;1},1,3)),734))/7)</f>
        <v>14</v>
      </c>
      <c r="I6">
        <v>18</v>
      </c>
      <c r="J6">
        <f>IFERROR(SUMPRODUCT(Tableau1811[total]*(Tableau1811[semaine]=Tableau2912[[#This Row],[semaine]])),0)</f>
        <v>0</v>
      </c>
      <c r="L6">
        <v>5</v>
      </c>
      <c r="M6">
        <f>IFERROR(SUMPRODUCT(Tableau1811[total]*(#REF!=Tableau31013[[#This Row],[mois]])),0)</f>
        <v>0</v>
      </c>
    </row>
    <row r="7" spans="1:13" x14ac:dyDescent="0.2">
      <c r="A7" s="2">
        <f t="shared" si="0"/>
        <v>42831</v>
      </c>
      <c r="B7" s="3">
        <f>Tableau1811[[#This Row],[jour]]</f>
        <v>42831</v>
      </c>
      <c r="C7" s="1"/>
      <c r="D7" s="1"/>
      <c r="E7">
        <f>(Tableau1811[[#This Row],[fin]]-Tableau1811[[#This Row],[debut]])*24</f>
        <v>0</v>
      </c>
      <c r="F7">
        <f>1+INT(MIN(MOD(Tableau1811[[#This Row],[jour]]-DATE(YEAR(Tableau1811[[#This Row],[jour]])+{-1;0;1},1,5)+WEEKDAY(DATE(YEAR(Tableau1811[[#This Row],[jour]])+{-1;0;1},1,3)),734))/7)</f>
        <v>14</v>
      </c>
      <c r="L7">
        <v>6</v>
      </c>
      <c r="M7">
        <f>IFERROR(SUMPRODUCT(Tableau1811[total]*(#REF!=Tableau31013[[#This Row],[mois]])),0)</f>
        <v>0</v>
      </c>
    </row>
    <row r="8" spans="1:13" x14ac:dyDescent="0.2">
      <c r="A8" s="2">
        <f t="shared" si="0"/>
        <v>42832</v>
      </c>
      <c r="B8" s="3">
        <f>Tableau1811[[#This Row],[jour]]</f>
        <v>42832</v>
      </c>
      <c r="C8" s="1"/>
      <c r="D8" s="1"/>
      <c r="E8">
        <f>(Tableau1811[[#This Row],[fin]]-Tableau1811[[#This Row],[debut]])*24</f>
        <v>0</v>
      </c>
      <c r="F8">
        <f>1+INT(MIN(MOD(Tableau1811[[#This Row],[jour]]-DATE(YEAR(Tableau1811[[#This Row],[jour]])+{-1;0;1},1,5)+WEEKDAY(DATE(YEAR(Tableau1811[[#This Row],[jour]])+{-1;0;1},1,3)),734))/7)</f>
        <v>14</v>
      </c>
      <c r="L8">
        <v>7</v>
      </c>
      <c r="M8">
        <f>IFERROR(SUMPRODUCT(Tableau1811[total]*(#REF!=Tableau31013[[#This Row],[mois]])),0)</f>
        <v>0</v>
      </c>
    </row>
    <row r="9" spans="1:13" x14ac:dyDescent="0.2">
      <c r="A9" s="2">
        <f t="shared" si="0"/>
        <v>42833</v>
      </c>
      <c r="B9" s="3">
        <f>Tableau1811[[#This Row],[jour]]</f>
        <v>42833</v>
      </c>
      <c r="C9" s="1"/>
      <c r="D9" s="1"/>
      <c r="E9">
        <f>(Tableau1811[[#This Row],[fin]]-Tableau1811[[#This Row],[debut]])*24</f>
        <v>0</v>
      </c>
      <c r="F9">
        <f>1+INT(MIN(MOD(Tableau1811[[#This Row],[jour]]-DATE(YEAR(Tableau1811[[#This Row],[jour]])+{-1;0;1},1,5)+WEEKDAY(DATE(YEAR(Tableau1811[[#This Row],[jour]])+{-1;0;1},1,3)),734))/7)</f>
        <v>14</v>
      </c>
      <c r="L9">
        <v>8</v>
      </c>
      <c r="M9">
        <f>IFERROR(SUMPRODUCT(Tableau1811[total]*(#REF!=Tableau31013[[#This Row],[mois]])),0)</f>
        <v>0</v>
      </c>
    </row>
    <row r="10" spans="1:13" x14ac:dyDescent="0.2">
      <c r="A10" s="2">
        <f t="shared" si="0"/>
        <v>42834</v>
      </c>
      <c r="B10" s="3">
        <f>Tableau1811[[#This Row],[jour]]</f>
        <v>42834</v>
      </c>
      <c r="C10" s="1"/>
      <c r="D10" s="1"/>
      <c r="E10">
        <f>(Tableau1811[[#This Row],[fin]]-Tableau1811[[#This Row],[debut]])*24</f>
        <v>0</v>
      </c>
      <c r="F10">
        <f>1+INT(MIN(MOD(Tableau1811[[#This Row],[jour]]-DATE(YEAR(Tableau1811[[#This Row],[jour]])+{-1;0;1},1,5)+WEEKDAY(DATE(YEAR(Tableau1811[[#This Row],[jour]])+{-1;0;1},1,3)),734))/7)</f>
        <v>14</v>
      </c>
      <c r="L10">
        <v>9</v>
      </c>
      <c r="M10">
        <f>IFERROR(SUMPRODUCT(Tableau1811[total]*(#REF!=Tableau31013[[#This Row],[mois]])),0)</f>
        <v>0</v>
      </c>
    </row>
    <row r="11" spans="1:13" x14ac:dyDescent="0.2">
      <c r="A11" s="2">
        <f t="shared" si="0"/>
        <v>42835</v>
      </c>
      <c r="B11" s="3">
        <f>Tableau1811[[#This Row],[jour]]</f>
        <v>42835</v>
      </c>
      <c r="C11" s="1"/>
      <c r="D11" s="1"/>
      <c r="E11">
        <f>(Tableau1811[[#This Row],[fin]]-Tableau1811[[#This Row],[debut]])*24</f>
        <v>0</v>
      </c>
      <c r="F11">
        <f>1+INT(MIN(MOD(Tableau1811[[#This Row],[jour]]-DATE(YEAR(Tableau1811[[#This Row],[jour]])+{-1;0;1},1,5)+WEEKDAY(DATE(YEAR(Tableau1811[[#This Row],[jour]])+{-1;0;1},1,3)),734))/7)</f>
        <v>15</v>
      </c>
      <c r="L11">
        <v>10</v>
      </c>
      <c r="M11">
        <f>IFERROR(SUMPRODUCT(Tableau1811[total]*(#REF!=Tableau31013[[#This Row],[mois]])),0)</f>
        <v>0</v>
      </c>
    </row>
    <row r="12" spans="1:13" x14ac:dyDescent="0.2">
      <c r="A12" s="2">
        <f t="shared" si="0"/>
        <v>42836</v>
      </c>
      <c r="B12" s="3">
        <f>Tableau1811[[#This Row],[jour]]</f>
        <v>42836</v>
      </c>
      <c r="C12" s="1"/>
      <c r="D12" s="1"/>
      <c r="E12">
        <f>(Tableau1811[[#This Row],[fin]]-Tableau1811[[#This Row],[debut]])*24</f>
        <v>0</v>
      </c>
      <c r="F12">
        <f>1+INT(MIN(MOD(Tableau1811[[#This Row],[jour]]-DATE(YEAR(Tableau1811[[#This Row],[jour]])+{-1;0;1},1,5)+WEEKDAY(DATE(YEAR(Tableau1811[[#This Row],[jour]])+{-1;0;1},1,3)),734))/7)</f>
        <v>15</v>
      </c>
      <c r="L12">
        <v>11</v>
      </c>
      <c r="M12">
        <f>IFERROR(SUMPRODUCT(Tableau1811[total]*(#REF!=Tableau31013[[#This Row],[mois]])),0)</f>
        <v>0</v>
      </c>
    </row>
    <row r="13" spans="1:13" x14ac:dyDescent="0.2">
      <c r="A13" s="2">
        <f t="shared" si="0"/>
        <v>42837</v>
      </c>
      <c r="B13" s="3">
        <f>Tableau1811[[#This Row],[jour]]</f>
        <v>42837</v>
      </c>
      <c r="C13" s="1"/>
      <c r="D13" s="1"/>
      <c r="E13">
        <f>(Tableau1811[[#This Row],[fin]]-Tableau1811[[#This Row],[debut]])*24</f>
        <v>0</v>
      </c>
      <c r="F13">
        <f>1+INT(MIN(MOD(Tableau1811[[#This Row],[jour]]-DATE(YEAR(Tableau1811[[#This Row],[jour]])+{-1;0;1},1,5)+WEEKDAY(DATE(YEAR(Tableau1811[[#This Row],[jour]])+{-1;0;1},1,3)),734))/7)</f>
        <v>15</v>
      </c>
      <c r="L13">
        <v>12</v>
      </c>
      <c r="M13">
        <f>IFERROR(SUMPRODUCT(Tableau1811[total]*(#REF!=Tableau31013[[#This Row],[mois]])),0)</f>
        <v>0</v>
      </c>
    </row>
    <row r="14" spans="1:13" x14ac:dyDescent="0.2">
      <c r="A14" s="2">
        <f t="shared" si="0"/>
        <v>42838</v>
      </c>
      <c r="B14" s="3">
        <f>Tableau1811[[#This Row],[jour]]</f>
        <v>42838</v>
      </c>
      <c r="C14" s="1"/>
      <c r="D14" s="1"/>
      <c r="E14">
        <f>(Tableau1811[[#This Row],[fin]]-Tableau1811[[#This Row],[debut]])*24</f>
        <v>0</v>
      </c>
      <c r="F14">
        <f>1+INT(MIN(MOD(Tableau1811[[#This Row],[jour]]-DATE(YEAR(Tableau1811[[#This Row],[jour]])+{-1;0;1},1,5)+WEEKDAY(DATE(YEAR(Tableau1811[[#This Row],[jour]])+{-1;0;1},1,3)),734))/7)</f>
        <v>15</v>
      </c>
    </row>
    <row r="15" spans="1:13" x14ac:dyDescent="0.2">
      <c r="A15" s="2">
        <f t="shared" si="0"/>
        <v>42839</v>
      </c>
      <c r="B15" s="3">
        <f>Tableau1811[[#This Row],[jour]]</f>
        <v>42839</v>
      </c>
      <c r="C15" s="1"/>
      <c r="D15" s="1"/>
      <c r="E15">
        <f>(Tableau1811[[#This Row],[fin]]-Tableau1811[[#This Row],[debut]])*24</f>
        <v>0</v>
      </c>
      <c r="F15">
        <f>1+INT(MIN(MOD(Tableau1811[[#This Row],[jour]]-DATE(YEAR(Tableau1811[[#This Row],[jour]])+{-1;0;1},1,5)+WEEKDAY(DATE(YEAR(Tableau1811[[#This Row],[jour]])+{-1;0;1},1,3)),734))/7)</f>
        <v>15</v>
      </c>
    </row>
    <row r="16" spans="1:13" x14ac:dyDescent="0.2">
      <c r="A16" s="2">
        <f t="shared" si="0"/>
        <v>42840</v>
      </c>
      <c r="B16" s="3">
        <f>Tableau1811[[#This Row],[jour]]</f>
        <v>42840</v>
      </c>
      <c r="C16" s="1"/>
      <c r="D16" s="1"/>
      <c r="E16">
        <f>(Tableau1811[[#This Row],[fin]]-Tableau1811[[#This Row],[debut]])*24</f>
        <v>0</v>
      </c>
      <c r="F16">
        <f>1+INT(MIN(MOD(Tableau1811[[#This Row],[jour]]-DATE(YEAR(Tableau1811[[#This Row],[jour]])+{-1;0;1},1,5)+WEEKDAY(DATE(YEAR(Tableau1811[[#This Row],[jour]])+{-1;0;1},1,3)),734))/7)</f>
        <v>15</v>
      </c>
    </row>
    <row r="17" spans="1:6" x14ac:dyDescent="0.2">
      <c r="A17" s="2">
        <f t="shared" si="0"/>
        <v>42841</v>
      </c>
      <c r="B17" s="3">
        <f>Tableau1811[[#This Row],[jour]]</f>
        <v>42841</v>
      </c>
      <c r="C17" s="1"/>
      <c r="D17" s="1"/>
      <c r="E17">
        <f>(Tableau1811[[#This Row],[fin]]-Tableau1811[[#This Row],[debut]])*24</f>
        <v>0</v>
      </c>
      <c r="F17">
        <f>1+INT(MIN(MOD(Tableau1811[[#This Row],[jour]]-DATE(YEAR(Tableau1811[[#This Row],[jour]])+{-1;0;1},1,5)+WEEKDAY(DATE(YEAR(Tableau1811[[#This Row],[jour]])+{-1;0;1},1,3)),734))/7)</f>
        <v>15</v>
      </c>
    </row>
    <row r="18" spans="1:6" x14ac:dyDescent="0.2">
      <c r="A18" s="2">
        <f t="shared" si="0"/>
        <v>42842</v>
      </c>
      <c r="B18" s="3">
        <f>Tableau1811[[#This Row],[jour]]</f>
        <v>42842</v>
      </c>
      <c r="C18" s="1"/>
      <c r="D18" s="1"/>
      <c r="E18">
        <f>(Tableau1811[[#This Row],[fin]]-Tableau1811[[#This Row],[debut]])*24</f>
        <v>0</v>
      </c>
      <c r="F18">
        <f>1+INT(MIN(MOD(Tableau1811[[#This Row],[jour]]-DATE(YEAR(Tableau1811[[#This Row],[jour]])+{-1;0;1},1,5)+WEEKDAY(DATE(YEAR(Tableau1811[[#This Row],[jour]])+{-1;0;1},1,3)),734))/7)</f>
        <v>16</v>
      </c>
    </row>
    <row r="19" spans="1:6" x14ac:dyDescent="0.2">
      <c r="A19" s="2">
        <f t="shared" si="0"/>
        <v>42843</v>
      </c>
      <c r="B19" s="3">
        <f>Tableau1811[[#This Row],[jour]]</f>
        <v>42843</v>
      </c>
      <c r="C19" s="1"/>
      <c r="D19" s="1"/>
      <c r="E19">
        <f>(Tableau1811[[#This Row],[fin]]-Tableau1811[[#This Row],[debut]])*24</f>
        <v>0</v>
      </c>
      <c r="F19">
        <f>1+INT(MIN(MOD(Tableau1811[[#This Row],[jour]]-DATE(YEAR(Tableau1811[[#This Row],[jour]])+{-1;0;1},1,5)+WEEKDAY(DATE(YEAR(Tableau1811[[#This Row],[jour]])+{-1;0;1},1,3)),734))/7)</f>
        <v>16</v>
      </c>
    </row>
    <row r="20" spans="1:6" x14ac:dyDescent="0.2">
      <c r="A20" s="2">
        <f t="shared" si="0"/>
        <v>42844</v>
      </c>
      <c r="B20" s="3">
        <f>Tableau1811[[#This Row],[jour]]</f>
        <v>42844</v>
      </c>
      <c r="C20" s="1"/>
      <c r="D20" s="1"/>
      <c r="E20">
        <f>(Tableau1811[[#This Row],[fin]]-Tableau1811[[#This Row],[debut]])*24</f>
        <v>0</v>
      </c>
      <c r="F20">
        <f>1+INT(MIN(MOD(Tableau1811[[#This Row],[jour]]-DATE(YEAR(Tableau1811[[#This Row],[jour]])+{-1;0;1},1,5)+WEEKDAY(DATE(YEAR(Tableau1811[[#This Row],[jour]])+{-1;0;1},1,3)),734))/7)</f>
        <v>16</v>
      </c>
    </row>
    <row r="21" spans="1:6" x14ac:dyDescent="0.2">
      <c r="A21" s="2">
        <f t="shared" si="0"/>
        <v>42845</v>
      </c>
      <c r="B21" s="3">
        <f>Tableau1811[[#This Row],[jour]]</f>
        <v>42845</v>
      </c>
      <c r="C21" s="1"/>
      <c r="D21" s="1"/>
      <c r="E21">
        <f>(Tableau1811[[#This Row],[fin]]-Tableau1811[[#This Row],[debut]])*24</f>
        <v>0</v>
      </c>
      <c r="F21">
        <f>1+INT(MIN(MOD(Tableau1811[[#This Row],[jour]]-DATE(YEAR(Tableau1811[[#This Row],[jour]])+{-1;0;1},1,5)+WEEKDAY(DATE(YEAR(Tableau1811[[#This Row],[jour]])+{-1;0;1},1,3)),734))/7)</f>
        <v>16</v>
      </c>
    </row>
    <row r="22" spans="1:6" x14ac:dyDescent="0.2">
      <c r="A22" s="2">
        <f t="shared" si="0"/>
        <v>42846</v>
      </c>
      <c r="B22" s="3">
        <f>Tableau1811[[#This Row],[jour]]</f>
        <v>42846</v>
      </c>
      <c r="C22" s="1"/>
      <c r="D22" s="1"/>
      <c r="E22">
        <f>(Tableau1811[[#This Row],[fin]]-Tableau1811[[#This Row],[debut]])*24</f>
        <v>0</v>
      </c>
      <c r="F22">
        <f>1+INT(MIN(MOD(Tableau1811[[#This Row],[jour]]-DATE(YEAR(Tableau1811[[#This Row],[jour]])+{-1;0;1},1,5)+WEEKDAY(DATE(YEAR(Tableau1811[[#This Row],[jour]])+{-1;0;1},1,3)),734))/7)</f>
        <v>16</v>
      </c>
    </row>
    <row r="23" spans="1:6" x14ac:dyDescent="0.2">
      <c r="A23" s="2">
        <f t="shared" si="0"/>
        <v>42847</v>
      </c>
      <c r="B23" s="3">
        <f>Tableau1811[[#This Row],[jour]]</f>
        <v>42847</v>
      </c>
      <c r="C23" s="1"/>
      <c r="D23" s="1"/>
      <c r="E23">
        <f>(Tableau1811[[#This Row],[fin]]-Tableau1811[[#This Row],[debut]])*24</f>
        <v>0</v>
      </c>
      <c r="F23">
        <f>1+INT(MIN(MOD(Tableau1811[[#This Row],[jour]]-DATE(YEAR(Tableau1811[[#This Row],[jour]])+{-1;0;1},1,5)+WEEKDAY(DATE(YEAR(Tableau1811[[#This Row],[jour]])+{-1;0;1},1,3)),734))/7)</f>
        <v>16</v>
      </c>
    </row>
    <row r="24" spans="1:6" x14ac:dyDescent="0.2">
      <c r="A24" s="2">
        <f t="shared" si="0"/>
        <v>42848</v>
      </c>
      <c r="B24" s="3">
        <f>Tableau1811[[#This Row],[jour]]</f>
        <v>42848</v>
      </c>
      <c r="C24" s="1"/>
      <c r="D24" s="1"/>
      <c r="E24">
        <f>(Tableau1811[[#This Row],[fin]]-Tableau1811[[#This Row],[debut]])*24</f>
        <v>0</v>
      </c>
      <c r="F24">
        <f>1+INT(MIN(MOD(Tableau1811[[#This Row],[jour]]-DATE(YEAR(Tableau1811[[#This Row],[jour]])+{-1;0;1},1,5)+WEEKDAY(DATE(YEAR(Tableau1811[[#This Row],[jour]])+{-1;0;1},1,3)),734))/7)</f>
        <v>16</v>
      </c>
    </row>
    <row r="25" spans="1:6" x14ac:dyDescent="0.2">
      <c r="A25" s="2">
        <f t="shared" si="0"/>
        <v>42849</v>
      </c>
      <c r="B25" s="3">
        <f>Tableau1811[[#This Row],[jour]]</f>
        <v>42849</v>
      </c>
      <c r="C25" s="1"/>
      <c r="D25" s="1"/>
      <c r="E25">
        <f>(Tableau1811[[#This Row],[fin]]-Tableau1811[[#This Row],[debut]])*24</f>
        <v>0</v>
      </c>
      <c r="F25">
        <f>1+INT(MIN(MOD(Tableau1811[[#This Row],[jour]]-DATE(YEAR(Tableau1811[[#This Row],[jour]])+{-1;0;1},1,5)+WEEKDAY(DATE(YEAR(Tableau1811[[#This Row],[jour]])+{-1;0;1},1,3)),734))/7)</f>
        <v>17</v>
      </c>
    </row>
    <row r="26" spans="1:6" x14ac:dyDescent="0.2">
      <c r="A26" s="2">
        <f t="shared" si="0"/>
        <v>42850</v>
      </c>
      <c r="B26" s="3">
        <f>Tableau1811[[#This Row],[jour]]</f>
        <v>42850</v>
      </c>
      <c r="C26" s="1"/>
      <c r="D26" s="1"/>
      <c r="E26">
        <f>(Tableau1811[[#This Row],[fin]]-Tableau1811[[#This Row],[debut]])*24</f>
        <v>0</v>
      </c>
      <c r="F26">
        <f>1+INT(MIN(MOD(Tableau1811[[#This Row],[jour]]-DATE(YEAR(Tableau1811[[#This Row],[jour]])+{-1;0;1},1,5)+WEEKDAY(DATE(YEAR(Tableau1811[[#This Row],[jour]])+{-1;0;1},1,3)),734))/7)</f>
        <v>17</v>
      </c>
    </row>
    <row r="27" spans="1:6" x14ac:dyDescent="0.2">
      <c r="A27" s="2">
        <f t="shared" si="0"/>
        <v>42851</v>
      </c>
      <c r="B27" s="3">
        <f>Tableau1811[[#This Row],[jour]]</f>
        <v>42851</v>
      </c>
      <c r="C27" s="1"/>
      <c r="D27" s="1"/>
      <c r="E27">
        <f>(Tableau1811[[#This Row],[fin]]-Tableau1811[[#This Row],[debut]])*24</f>
        <v>0</v>
      </c>
      <c r="F27">
        <f>1+INT(MIN(MOD(Tableau1811[[#This Row],[jour]]-DATE(YEAR(Tableau1811[[#This Row],[jour]])+{-1;0;1},1,5)+WEEKDAY(DATE(YEAR(Tableau1811[[#This Row],[jour]])+{-1;0;1},1,3)),734))/7)</f>
        <v>17</v>
      </c>
    </row>
    <row r="28" spans="1:6" x14ac:dyDescent="0.2">
      <c r="A28" s="2">
        <f t="shared" si="0"/>
        <v>42852</v>
      </c>
      <c r="B28" s="3">
        <f>Tableau1811[[#This Row],[jour]]</f>
        <v>42852</v>
      </c>
      <c r="C28" s="1"/>
      <c r="D28" s="1"/>
      <c r="E28">
        <f>(Tableau1811[[#This Row],[fin]]-Tableau1811[[#This Row],[debut]])*24</f>
        <v>0</v>
      </c>
      <c r="F28">
        <f>1+INT(MIN(MOD(Tableau1811[[#This Row],[jour]]-DATE(YEAR(Tableau1811[[#This Row],[jour]])+{-1;0;1},1,5)+WEEKDAY(DATE(YEAR(Tableau1811[[#This Row],[jour]])+{-1;0;1},1,3)),734))/7)</f>
        <v>17</v>
      </c>
    </row>
    <row r="29" spans="1:6" x14ac:dyDescent="0.2">
      <c r="A29" s="2">
        <f t="shared" si="0"/>
        <v>42853</v>
      </c>
      <c r="B29" s="3">
        <f>Tableau1811[[#This Row],[jour]]</f>
        <v>42853</v>
      </c>
      <c r="C29" s="1"/>
      <c r="D29" s="1"/>
      <c r="E29">
        <f>(Tableau1811[[#This Row],[fin]]-Tableau1811[[#This Row],[debut]])*24</f>
        <v>0</v>
      </c>
      <c r="F29">
        <f>1+INT(MIN(MOD(Tableau1811[[#This Row],[jour]]-DATE(YEAR(Tableau1811[[#This Row],[jour]])+{-1;0;1},1,5)+WEEKDAY(DATE(YEAR(Tableau1811[[#This Row],[jour]])+{-1;0;1},1,3)),734))/7)</f>
        <v>17</v>
      </c>
    </row>
    <row r="30" spans="1:6" x14ac:dyDescent="0.2">
      <c r="A30" s="2">
        <f t="shared" si="0"/>
        <v>42854</v>
      </c>
      <c r="B30" s="3">
        <f>Tableau1811[[#This Row],[jour]]</f>
        <v>42854</v>
      </c>
      <c r="C30" s="1"/>
      <c r="D30" s="1"/>
      <c r="E30">
        <f>(Tableau1811[[#This Row],[fin]]-Tableau1811[[#This Row],[debut]])*24</f>
        <v>0</v>
      </c>
      <c r="F30">
        <f>1+INT(MIN(MOD(Tableau1811[[#This Row],[jour]]-DATE(YEAR(Tableau1811[[#This Row],[jour]])+{-1;0;1},1,5)+WEEKDAY(DATE(YEAR(Tableau1811[[#This Row],[jour]])+{-1;0;1},1,3)),734))/7)</f>
        <v>17</v>
      </c>
    </row>
    <row r="31" spans="1:6" x14ac:dyDescent="0.2">
      <c r="A31" s="2">
        <f t="shared" si="0"/>
        <v>42855</v>
      </c>
      <c r="B31" s="3">
        <f>Tableau1811[[#This Row],[jour]]</f>
        <v>42855</v>
      </c>
      <c r="C31" s="1"/>
      <c r="D31" s="1"/>
      <c r="E31">
        <f>(Tableau1811[[#This Row],[fin]]-Tableau1811[[#This Row],[debut]])*24</f>
        <v>0</v>
      </c>
      <c r="F31">
        <f>1+INT(MIN(MOD(Tableau1811[[#This Row],[jour]]-DATE(YEAR(Tableau1811[[#This Row],[jour]])+{-1;0;1},1,5)+WEEKDAY(DATE(YEAR(Tableau1811[[#This Row],[jour]])+{-1;0;1},1,3)),734))/7)</f>
        <v>17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4386-38F2-0643-B0B3-8F3A3EF364AD}">
  <dimension ref="A1:M34"/>
  <sheetViews>
    <sheetView topLeftCell="A10" zoomScaleNormal="100" zoomScaleSheetLayoutView="100" workbookViewId="0" xr3:uid="{D45AFC26-892D-59A0-87B1-EFDD01FF7F6F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DATE(A1,5,1)</f>
        <v>42856</v>
      </c>
      <c r="B4" s="3">
        <f>Tableau114[[#This Row],[jour]]</f>
        <v>42856</v>
      </c>
      <c r="C4" s="1"/>
      <c r="D4" s="1"/>
      <c r="E4">
        <f>(Tableau114[[#This Row],[fin]]-Tableau114[[#This Row],[debut]])*24</f>
        <v>0</v>
      </c>
      <c r="F4">
        <f>1+INT(MIN(MOD(Tableau114[[#This Row],[jour]]-DATE(YEAR(Tableau114[[#This Row],[jour]])+{-1;0;1},1,5)+WEEKDAY(DATE(YEAR(Tableau114[[#This Row],[jour]])+{-1;0;1},1,3)),734))/7)</f>
        <v>18</v>
      </c>
      <c r="I4">
        <v>1</v>
      </c>
      <c r="J4">
        <f>IFERROR(SUMPRODUCT(Tableau114[total]*(Tableau114[semaine]=Tableau215[[#This Row],[semaine]])),0)</f>
        <v>0</v>
      </c>
      <c r="L4" t="s">
        <v>8</v>
      </c>
      <c r="M4">
        <f>SUM(Tableau114[total])</f>
        <v>0</v>
      </c>
    </row>
    <row r="5" spans="1:13" x14ac:dyDescent="0.2">
      <c r="A5" s="2">
        <f>A4+1</f>
        <v>42857</v>
      </c>
      <c r="B5" s="3">
        <f>Tableau114[[#This Row],[jour]]</f>
        <v>42857</v>
      </c>
      <c r="C5" s="1"/>
      <c r="D5" s="1"/>
      <c r="E5">
        <f>(Tableau114[[#This Row],[fin]]-Tableau114[[#This Row],[debut]])*24</f>
        <v>0</v>
      </c>
      <c r="F5">
        <f>1+INT(MIN(MOD(Tableau114[[#This Row],[jour]]-DATE(YEAR(Tableau114[[#This Row],[jour]])+{-1;0;1},1,5)+WEEKDAY(DATE(YEAR(Tableau114[[#This Row],[jour]])+{-1;0;1},1,3)),734))/7)</f>
        <v>18</v>
      </c>
      <c r="I5">
        <v>2</v>
      </c>
      <c r="J5">
        <f>IFERROR(SUMPRODUCT(Tableau114[total]*(Tableau114[semaine]=Tableau215[[#This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42858</v>
      </c>
      <c r="B6" s="3">
        <f>Tableau114[[#This Row],[jour]]</f>
        <v>42858</v>
      </c>
      <c r="C6" s="1"/>
      <c r="D6" s="1"/>
      <c r="E6">
        <f>(Tableau114[[#This Row],[fin]]-Tableau114[[#This Row],[debut]])*24</f>
        <v>0</v>
      </c>
      <c r="F6">
        <f>1+INT(MIN(MOD(Tableau114[[#This Row],[jour]]-DATE(YEAR(Tableau114[[#This Row],[jour]])+{-1;0;1},1,5)+WEEKDAY(DATE(YEAR(Tableau114[[#This Row],[jour]])+{-1;0;1},1,3)),734))/7)</f>
        <v>18</v>
      </c>
      <c r="I6">
        <v>3</v>
      </c>
      <c r="J6">
        <f>IFERROR(SUMPRODUCT(Tableau114[total]*(Tableau114[semaine]=Tableau215[[#This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42859</v>
      </c>
      <c r="B7" s="3">
        <f>Tableau114[[#This Row],[jour]]</f>
        <v>42859</v>
      </c>
      <c r="C7" s="1"/>
      <c r="D7" s="1"/>
      <c r="E7">
        <f>(Tableau114[[#This Row],[fin]]-Tableau114[[#This Row],[debut]])*24</f>
        <v>0</v>
      </c>
      <c r="F7">
        <f>1+INT(MIN(MOD(Tableau114[[#This Row],[jour]]-DATE(YEAR(Tableau114[[#This Row],[jour]])+{-1;0;1},1,5)+WEEKDAY(DATE(YEAR(Tableau114[[#This Row],[jour]])+{-1;0;1},1,3)),734))/7)</f>
        <v>18</v>
      </c>
      <c r="I7">
        <v>4</v>
      </c>
      <c r="J7">
        <f>IFERROR(SUMPRODUCT(Tableau114[total]*(Tableau114[semaine]=Tableau215[[#This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42860</v>
      </c>
      <c r="B8" s="3">
        <f>Tableau114[[#This Row],[jour]]</f>
        <v>42860</v>
      </c>
      <c r="C8" s="1"/>
      <c r="D8" s="1"/>
      <c r="E8">
        <f>(Tableau114[[#This Row],[fin]]-Tableau114[[#This Row],[debut]])*24</f>
        <v>0</v>
      </c>
      <c r="F8">
        <f>1+INT(MIN(MOD(Tableau114[[#This Row],[jour]]-DATE(YEAR(Tableau114[[#This Row],[jour]])+{-1;0;1},1,5)+WEEKDAY(DATE(YEAR(Tableau114[[#This Row],[jour]])+{-1;0;1},1,3)),734))/7)</f>
        <v>18</v>
      </c>
      <c r="I8">
        <v>5</v>
      </c>
      <c r="J8">
        <f>IFERROR(SUMPRODUCT(Tableau114[total]*(Tableau114[semaine]=Tableau215[[#This Row],[semaine]])),0)</f>
        <v>0</v>
      </c>
      <c r="L8" t="s">
        <v>12</v>
      </c>
    </row>
    <row r="9" spans="1:13" x14ac:dyDescent="0.2">
      <c r="A9" s="2">
        <f t="shared" si="0"/>
        <v>42861</v>
      </c>
      <c r="B9" s="3">
        <f>Tableau114[[#This Row],[jour]]</f>
        <v>42861</v>
      </c>
      <c r="C9" s="1"/>
      <c r="D9" s="1"/>
      <c r="E9">
        <f>(Tableau114[[#This Row],[fin]]-Tableau114[[#This Row],[debut]])*24</f>
        <v>0</v>
      </c>
      <c r="F9">
        <f>1+INT(MIN(MOD(Tableau114[[#This Row],[jour]]-DATE(YEAR(Tableau114[[#This Row],[jour]])+{-1;0;1},1,5)+WEEKDAY(DATE(YEAR(Tableau114[[#This Row],[jour]])+{-1;0;1},1,3)),734))/7)</f>
        <v>18</v>
      </c>
      <c r="L9" t="s">
        <v>13</v>
      </c>
    </row>
    <row r="10" spans="1:13" x14ac:dyDescent="0.2">
      <c r="A10" s="2">
        <f t="shared" si="0"/>
        <v>42862</v>
      </c>
      <c r="B10" s="3">
        <f>Tableau114[[#This Row],[jour]]</f>
        <v>42862</v>
      </c>
      <c r="C10" s="1"/>
      <c r="D10" s="1"/>
      <c r="E10">
        <f>(Tableau114[[#This Row],[fin]]-Tableau114[[#This Row],[debut]])*24</f>
        <v>0</v>
      </c>
      <c r="F10">
        <f>1+INT(MIN(MOD(Tableau114[[#This Row],[jour]]-DATE(YEAR(Tableau114[[#This Row],[jour]])+{-1;0;1},1,5)+WEEKDAY(DATE(YEAR(Tableau114[[#This Row],[jour]])+{-1;0;1},1,3)),734))/7)</f>
        <v>18</v>
      </c>
      <c r="L10" t="s">
        <v>14</v>
      </c>
    </row>
    <row r="11" spans="1:13" x14ac:dyDescent="0.2">
      <c r="A11" s="2">
        <f t="shared" si="0"/>
        <v>42863</v>
      </c>
      <c r="B11" s="3">
        <f>Tableau114[[#This Row],[jour]]</f>
        <v>42863</v>
      </c>
      <c r="C11" s="1"/>
      <c r="D11" s="1"/>
      <c r="E11">
        <f>(Tableau114[[#This Row],[fin]]-Tableau114[[#This Row],[debut]])*24</f>
        <v>0</v>
      </c>
      <c r="F11">
        <f>1+INT(MIN(MOD(Tableau114[[#This Row],[jour]]-DATE(YEAR(Tableau114[[#This Row],[jour]])+{-1;0;1},1,5)+WEEKDAY(DATE(YEAR(Tableau114[[#This Row],[jour]])+{-1;0;1},1,3)),734))/7)</f>
        <v>19</v>
      </c>
      <c r="L11" t="s">
        <v>15</v>
      </c>
    </row>
    <row r="12" spans="1:13" x14ac:dyDescent="0.2">
      <c r="A12" s="2">
        <f t="shared" si="0"/>
        <v>42864</v>
      </c>
      <c r="B12" s="3">
        <f>Tableau114[[#This Row],[jour]]</f>
        <v>42864</v>
      </c>
      <c r="C12" s="1"/>
      <c r="D12" s="1"/>
      <c r="E12">
        <f>(Tableau114[[#This Row],[fin]]-Tableau114[[#This Row],[debut]])*24</f>
        <v>0</v>
      </c>
      <c r="F12">
        <f>1+INT(MIN(MOD(Tableau114[[#This Row],[jour]]-DATE(YEAR(Tableau114[[#This Row],[jour]])+{-1;0;1},1,5)+WEEKDAY(DATE(YEAR(Tableau114[[#This Row],[jour]])+{-1;0;1},1,3)),734))/7)</f>
        <v>19</v>
      </c>
      <c r="L12" t="s">
        <v>16</v>
      </c>
    </row>
    <row r="13" spans="1:13" x14ac:dyDescent="0.2">
      <c r="A13" s="2">
        <f t="shared" si="0"/>
        <v>42865</v>
      </c>
      <c r="B13" s="3">
        <f>Tableau114[[#This Row],[jour]]</f>
        <v>42865</v>
      </c>
      <c r="C13" s="1"/>
      <c r="D13" s="1"/>
      <c r="E13">
        <f>(Tableau114[[#This Row],[fin]]-Tableau114[[#This Row],[debut]])*24</f>
        <v>0</v>
      </c>
      <c r="F13">
        <f>1+INT(MIN(MOD(Tableau114[[#This Row],[jour]]-DATE(YEAR(Tableau114[[#This Row],[jour]])+{-1;0;1},1,5)+WEEKDAY(DATE(YEAR(Tableau114[[#This Row],[jour]])+{-1;0;1},1,3)),734))/7)</f>
        <v>19</v>
      </c>
      <c r="L13" t="s">
        <v>17</v>
      </c>
    </row>
    <row r="14" spans="1:13" x14ac:dyDescent="0.2">
      <c r="A14" s="2">
        <f t="shared" si="0"/>
        <v>42866</v>
      </c>
      <c r="B14" s="3">
        <f>Tableau114[[#This Row],[jour]]</f>
        <v>42866</v>
      </c>
      <c r="C14" s="1"/>
      <c r="D14" s="1"/>
      <c r="E14">
        <f>(Tableau114[[#This Row],[fin]]-Tableau114[[#This Row],[debut]])*24</f>
        <v>0</v>
      </c>
      <c r="F14">
        <f>1+INT(MIN(MOD(Tableau114[[#This Row],[jour]]-DATE(YEAR(Tableau114[[#This Row],[jour]])+{-1;0;1},1,5)+WEEKDAY(DATE(YEAR(Tableau114[[#This Row],[jour]])+{-1;0;1},1,3)),734))/7)</f>
        <v>19</v>
      </c>
      <c r="L14" t="s">
        <v>18</v>
      </c>
    </row>
    <row r="15" spans="1:13" x14ac:dyDescent="0.2">
      <c r="A15" s="2">
        <f t="shared" si="0"/>
        <v>42867</v>
      </c>
      <c r="B15" s="3">
        <f>Tableau114[[#This Row],[jour]]</f>
        <v>42867</v>
      </c>
      <c r="C15" s="1"/>
      <c r="D15" s="1"/>
      <c r="E15">
        <f>(Tableau114[[#This Row],[fin]]-Tableau114[[#This Row],[debut]])*24</f>
        <v>0</v>
      </c>
      <c r="F15">
        <f>1+INT(MIN(MOD(Tableau114[[#This Row],[jour]]-DATE(YEAR(Tableau114[[#This Row],[jour]])+{-1;0;1},1,5)+WEEKDAY(DATE(YEAR(Tableau114[[#This Row],[jour]])+{-1;0;1},1,3)),734))/7)</f>
        <v>19</v>
      </c>
      <c r="L15" t="s">
        <v>19</v>
      </c>
    </row>
    <row r="16" spans="1:13" x14ac:dyDescent="0.2">
      <c r="A16" s="2">
        <f t="shared" si="0"/>
        <v>42868</v>
      </c>
      <c r="B16" s="3">
        <f>Tableau114[[#This Row],[jour]]</f>
        <v>42868</v>
      </c>
      <c r="C16" s="1"/>
      <c r="D16" s="1"/>
      <c r="E16">
        <f>(Tableau114[[#This Row],[fin]]-Tableau114[[#This Row],[debut]])*24</f>
        <v>0</v>
      </c>
      <c r="F16">
        <f>1+INT(MIN(MOD(Tableau114[[#This Row],[jour]]-DATE(YEAR(Tableau114[[#This Row],[jour]])+{-1;0;1},1,5)+WEEKDAY(DATE(YEAR(Tableau114[[#This Row],[jour]])+{-1;0;1},1,3)),734))/7)</f>
        <v>19</v>
      </c>
    </row>
    <row r="17" spans="1:6" x14ac:dyDescent="0.2">
      <c r="A17" s="2">
        <f t="shared" si="0"/>
        <v>42869</v>
      </c>
      <c r="B17" s="3">
        <f>Tableau114[[#This Row],[jour]]</f>
        <v>42869</v>
      </c>
      <c r="C17" s="1"/>
      <c r="D17" s="1"/>
      <c r="E17">
        <f>(Tableau114[[#This Row],[fin]]-Tableau114[[#This Row],[debut]])*24</f>
        <v>0</v>
      </c>
      <c r="F17">
        <f>1+INT(MIN(MOD(Tableau114[[#This Row],[jour]]-DATE(YEAR(Tableau114[[#This Row],[jour]])+{-1;0;1},1,5)+WEEKDAY(DATE(YEAR(Tableau114[[#This Row],[jour]])+{-1;0;1},1,3)),734))/7)</f>
        <v>19</v>
      </c>
    </row>
    <row r="18" spans="1:6" x14ac:dyDescent="0.2">
      <c r="A18" s="2">
        <f t="shared" si="0"/>
        <v>42870</v>
      </c>
      <c r="B18" s="3">
        <f>Tableau114[[#This Row],[jour]]</f>
        <v>42870</v>
      </c>
      <c r="C18" s="1"/>
      <c r="D18" s="1"/>
      <c r="E18">
        <f>(Tableau114[[#This Row],[fin]]-Tableau114[[#This Row],[debut]])*24</f>
        <v>0</v>
      </c>
      <c r="F18">
        <f>1+INT(MIN(MOD(Tableau114[[#This Row],[jour]]-DATE(YEAR(Tableau114[[#This Row],[jour]])+{-1;0;1},1,5)+WEEKDAY(DATE(YEAR(Tableau114[[#This Row],[jour]])+{-1;0;1},1,3)),734))/7)</f>
        <v>20</v>
      </c>
    </row>
    <row r="19" spans="1:6" x14ac:dyDescent="0.2">
      <c r="A19" s="2">
        <f t="shared" si="0"/>
        <v>42871</v>
      </c>
      <c r="B19" s="3">
        <f>Tableau114[[#This Row],[jour]]</f>
        <v>42871</v>
      </c>
      <c r="C19" s="1"/>
      <c r="D19" s="1"/>
      <c r="E19">
        <f>(Tableau114[[#This Row],[fin]]-Tableau114[[#This Row],[debut]])*24</f>
        <v>0</v>
      </c>
      <c r="F19">
        <f>1+INT(MIN(MOD(Tableau114[[#This Row],[jour]]-DATE(YEAR(Tableau114[[#This Row],[jour]])+{-1;0;1},1,5)+WEEKDAY(DATE(YEAR(Tableau114[[#This Row],[jour]])+{-1;0;1},1,3)),734))/7)</f>
        <v>20</v>
      </c>
    </row>
    <row r="20" spans="1:6" x14ac:dyDescent="0.2">
      <c r="A20" s="2">
        <f t="shared" si="0"/>
        <v>42872</v>
      </c>
      <c r="B20" s="3">
        <f>Tableau114[[#This Row],[jour]]</f>
        <v>42872</v>
      </c>
      <c r="C20" s="1"/>
      <c r="D20" s="1"/>
      <c r="E20">
        <f>(Tableau114[[#This Row],[fin]]-Tableau114[[#This Row],[debut]])*24</f>
        <v>0</v>
      </c>
      <c r="F20">
        <f>1+INT(MIN(MOD(Tableau114[[#This Row],[jour]]-DATE(YEAR(Tableau114[[#This Row],[jour]])+{-1;0;1},1,5)+WEEKDAY(DATE(YEAR(Tableau114[[#This Row],[jour]])+{-1;0;1},1,3)),734))/7)</f>
        <v>20</v>
      </c>
    </row>
    <row r="21" spans="1:6" x14ac:dyDescent="0.2">
      <c r="A21" s="2">
        <f t="shared" si="0"/>
        <v>42873</v>
      </c>
      <c r="B21" s="3">
        <f>Tableau114[[#This Row],[jour]]</f>
        <v>42873</v>
      </c>
      <c r="C21" s="1"/>
      <c r="D21" s="1"/>
      <c r="E21">
        <f>(Tableau114[[#This Row],[fin]]-Tableau114[[#This Row],[debut]])*24</f>
        <v>0</v>
      </c>
      <c r="F21">
        <f>1+INT(MIN(MOD(Tableau114[[#This Row],[jour]]-DATE(YEAR(Tableau114[[#This Row],[jour]])+{-1;0;1},1,5)+WEEKDAY(DATE(YEAR(Tableau114[[#This Row],[jour]])+{-1;0;1},1,3)),734))/7)</f>
        <v>20</v>
      </c>
    </row>
    <row r="22" spans="1:6" x14ac:dyDescent="0.2">
      <c r="A22" s="2">
        <f t="shared" si="0"/>
        <v>42874</v>
      </c>
      <c r="B22" s="3">
        <f>Tableau114[[#This Row],[jour]]</f>
        <v>42874</v>
      </c>
      <c r="C22" s="1"/>
      <c r="D22" s="1"/>
      <c r="E22">
        <f>(Tableau114[[#This Row],[fin]]-Tableau114[[#This Row],[debut]])*24</f>
        <v>0</v>
      </c>
      <c r="F22">
        <f>1+INT(MIN(MOD(Tableau114[[#This Row],[jour]]-DATE(YEAR(Tableau114[[#This Row],[jour]])+{-1;0;1},1,5)+WEEKDAY(DATE(YEAR(Tableau114[[#This Row],[jour]])+{-1;0;1},1,3)),734))/7)</f>
        <v>20</v>
      </c>
    </row>
    <row r="23" spans="1:6" x14ac:dyDescent="0.2">
      <c r="A23" s="2">
        <f t="shared" si="0"/>
        <v>42875</v>
      </c>
      <c r="B23" s="3">
        <f>Tableau114[[#This Row],[jour]]</f>
        <v>42875</v>
      </c>
      <c r="C23" s="1"/>
      <c r="D23" s="1"/>
      <c r="E23">
        <f>(Tableau114[[#This Row],[fin]]-Tableau114[[#This Row],[debut]])*24</f>
        <v>0</v>
      </c>
      <c r="F23">
        <f>1+INT(MIN(MOD(Tableau114[[#This Row],[jour]]-DATE(YEAR(Tableau114[[#This Row],[jour]])+{-1;0;1},1,5)+WEEKDAY(DATE(YEAR(Tableau114[[#This Row],[jour]])+{-1;0;1},1,3)),734))/7)</f>
        <v>20</v>
      </c>
    </row>
    <row r="24" spans="1:6" x14ac:dyDescent="0.2">
      <c r="A24" s="2">
        <f t="shared" si="0"/>
        <v>42876</v>
      </c>
      <c r="B24" s="3">
        <f>Tableau114[[#This Row],[jour]]</f>
        <v>42876</v>
      </c>
      <c r="C24" s="1"/>
      <c r="D24" s="1"/>
      <c r="E24">
        <f>(Tableau114[[#This Row],[fin]]-Tableau114[[#This Row],[debut]])*24</f>
        <v>0</v>
      </c>
      <c r="F24">
        <f>1+INT(MIN(MOD(Tableau114[[#This Row],[jour]]-DATE(YEAR(Tableau114[[#This Row],[jour]])+{-1;0;1},1,5)+WEEKDAY(DATE(YEAR(Tableau114[[#This Row],[jour]])+{-1;0;1},1,3)),734))/7)</f>
        <v>20</v>
      </c>
    </row>
    <row r="25" spans="1:6" x14ac:dyDescent="0.2">
      <c r="A25" s="2">
        <f t="shared" si="0"/>
        <v>42877</v>
      </c>
      <c r="B25" s="3">
        <f>Tableau114[[#This Row],[jour]]</f>
        <v>42877</v>
      </c>
      <c r="C25" s="1"/>
      <c r="D25" s="1"/>
      <c r="E25">
        <f>(Tableau114[[#This Row],[fin]]-Tableau114[[#This Row],[debut]])*24</f>
        <v>0</v>
      </c>
      <c r="F25">
        <f>1+INT(MIN(MOD(Tableau114[[#This Row],[jour]]-DATE(YEAR(Tableau114[[#This Row],[jour]])+{-1;0;1},1,5)+WEEKDAY(DATE(YEAR(Tableau114[[#This Row],[jour]])+{-1;0;1},1,3)),734))/7)</f>
        <v>21</v>
      </c>
    </row>
    <row r="26" spans="1:6" x14ac:dyDescent="0.2">
      <c r="A26" s="2">
        <f t="shared" si="0"/>
        <v>42878</v>
      </c>
      <c r="B26" s="3">
        <f>Tableau114[[#This Row],[jour]]</f>
        <v>42878</v>
      </c>
      <c r="C26" s="1"/>
      <c r="D26" s="1"/>
      <c r="E26">
        <f>(Tableau114[[#This Row],[fin]]-Tableau114[[#This Row],[debut]])*24</f>
        <v>0</v>
      </c>
      <c r="F26">
        <f>1+INT(MIN(MOD(Tableau114[[#This Row],[jour]]-DATE(YEAR(Tableau114[[#This Row],[jour]])+{-1;0;1},1,5)+WEEKDAY(DATE(YEAR(Tableau114[[#This Row],[jour]])+{-1;0;1},1,3)),734))/7)</f>
        <v>21</v>
      </c>
    </row>
    <row r="27" spans="1:6" x14ac:dyDescent="0.2">
      <c r="A27" s="2">
        <f t="shared" si="0"/>
        <v>42879</v>
      </c>
      <c r="B27" s="3">
        <f>Tableau114[[#This Row],[jour]]</f>
        <v>42879</v>
      </c>
      <c r="C27" s="1"/>
      <c r="D27" s="1"/>
      <c r="E27">
        <f>(Tableau114[[#This Row],[fin]]-Tableau114[[#This Row],[debut]])*24</f>
        <v>0</v>
      </c>
      <c r="F27">
        <f>1+INT(MIN(MOD(Tableau114[[#This Row],[jour]]-DATE(YEAR(Tableau114[[#This Row],[jour]])+{-1;0;1},1,5)+WEEKDAY(DATE(YEAR(Tableau114[[#This Row],[jour]])+{-1;0;1},1,3)),734))/7)</f>
        <v>21</v>
      </c>
    </row>
    <row r="28" spans="1:6" x14ac:dyDescent="0.2">
      <c r="A28" s="2">
        <f t="shared" si="0"/>
        <v>42880</v>
      </c>
      <c r="B28" s="3">
        <f>Tableau114[[#This Row],[jour]]</f>
        <v>42880</v>
      </c>
      <c r="C28" s="1"/>
      <c r="D28" s="1"/>
      <c r="E28">
        <f>(Tableau114[[#This Row],[fin]]-Tableau114[[#This Row],[debut]])*24</f>
        <v>0</v>
      </c>
      <c r="F28">
        <f>1+INT(MIN(MOD(Tableau114[[#This Row],[jour]]-DATE(YEAR(Tableau114[[#This Row],[jour]])+{-1;0;1},1,5)+WEEKDAY(DATE(YEAR(Tableau114[[#This Row],[jour]])+{-1;0;1},1,3)),734))/7)</f>
        <v>21</v>
      </c>
    </row>
    <row r="29" spans="1:6" x14ac:dyDescent="0.2">
      <c r="A29" s="2">
        <f t="shared" si="0"/>
        <v>42881</v>
      </c>
      <c r="B29" s="3">
        <f>Tableau114[[#This Row],[jour]]</f>
        <v>42881</v>
      </c>
      <c r="C29" s="1"/>
      <c r="D29" s="1"/>
      <c r="E29">
        <f>(Tableau114[[#This Row],[fin]]-Tableau114[[#This Row],[debut]])*24</f>
        <v>0</v>
      </c>
      <c r="F29">
        <f>1+INT(MIN(MOD(Tableau114[[#This Row],[jour]]-DATE(YEAR(Tableau114[[#This Row],[jour]])+{-1;0;1},1,5)+WEEKDAY(DATE(YEAR(Tableau114[[#This Row],[jour]])+{-1;0;1},1,3)),734))/7)</f>
        <v>21</v>
      </c>
    </row>
    <row r="30" spans="1:6" x14ac:dyDescent="0.2">
      <c r="A30" s="2">
        <f t="shared" si="0"/>
        <v>42882</v>
      </c>
      <c r="B30" s="3">
        <f>Tableau114[[#This Row],[jour]]</f>
        <v>42882</v>
      </c>
      <c r="C30" s="1"/>
      <c r="D30" s="1"/>
      <c r="E30">
        <f>(Tableau114[[#This Row],[fin]]-Tableau114[[#This Row],[debut]])*24</f>
        <v>0</v>
      </c>
      <c r="F30">
        <f>1+INT(MIN(MOD(Tableau114[[#This Row],[jour]]-DATE(YEAR(Tableau114[[#This Row],[jour]])+{-1;0;1},1,5)+WEEKDAY(DATE(YEAR(Tableau114[[#This Row],[jour]])+{-1;0;1},1,3)),734))/7)</f>
        <v>21</v>
      </c>
    </row>
    <row r="31" spans="1:6" x14ac:dyDescent="0.2">
      <c r="A31" s="2">
        <f t="shared" si="0"/>
        <v>42883</v>
      </c>
      <c r="B31" s="3">
        <f>Tableau114[[#This Row],[jour]]</f>
        <v>42883</v>
      </c>
      <c r="C31" s="1"/>
      <c r="D31" s="1"/>
      <c r="E31">
        <f>(Tableau114[[#This Row],[fin]]-Tableau114[[#This Row],[debut]])*24</f>
        <v>0</v>
      </c>
      <c r="F31">
        <f>1+INT(MIN(MOD(Tableau114[[#This Row],[jour]]-DATE(YEAR(Tableau114[[#This Row],[jour]])+{-1;0;1},1,5)+WEEKDAY(DATE(YEAR(Tableau114[[#This Row],[jour]])+{-1;0;1},1,3)),734))/7)</f>
        <v>21</v>
      </c>
    </row>
    <row r="32" spans="1:6" x14ac:dyDescent="0.2">
      <c r="A32" s="2">
        <f t="shared" si="0"/>
        <v>42884</v>
      </c>
      <c r="B32" s="3">
        <f>Tableau114[[#This Row],[jour]]</f>
        <v>42884</v>
      </c>
      <c r="C32" s="1"/>
      <c r="D32" s="1"/>
      <c r="E32">
        <f>(Tableau114[[#This Row],[fin]]-Tableau114[[#This Row],[debut]])*24</f>
        <v>0</v>
      </c>
      <c r="F32">
        <f>1+INT(MIN(MOD(Tableau114[[#This Row],[jour]]-DATE(YEAR(Tableau114[[#This Row],[jour]])+{-1;0;1},1,5)+WEEKDAY(DATE(YEAR(Tableau114[[#This Row],[jour]])+{-1;0;1},1,3)),734))/7)</f>
        <v>22</v>
      </c>
    </row>
    <row r="33" spans="1:6" x14ac:dyDescent="0.2">
      <c r="A33" s="2">
        <f t="shared" si="0"/>
        <v>42885</v>
      </c>
      <c r="B33" s="3">
        <f>Tableau114[[#This Row],[jour]]</f>
        <v>42885</v>
      </c>
      <c r="C33" s="1"/>
      <c r="D33" s="1"/>
      <c r="E33">
        <f>(Tableau114[[#This Row],[fin]]-Tableau114[[#This Row],[debut]])*24</f>
        <v>0</v>
      </c>
      <c r="F33">
        <f>1+INT(MIN(MOD(Tableau114[[#This Row],[jour]]-DATE(YEAR(Tableau114[[#This Row],[jour]])+{-1;0;1},1,5)+WEEKDAY(DATE(YEAR(Tableau114[[#This Row],[jour]])+{-1;0;1},1,3)),734))/7)</f>
        <v>22</v>
      </c>
    </row>
    <row r="34" spans="1:6" x14ac:dyDescent="0.2">
      <c r="A34" s="2">
        <f t="shared" si="0"/>
        <v>42886</v>
      </c>
      <c r="B34" s="3">
        <f>Tableau114[[#This Row],[jour]]</f>
        <v>42886</v>
      </c>
      <c r="C34" s="1"/>
      <c r="D34" s="1"/>
      <c r="E34">
        <f>(Tableau114[[#This Row],[fin]]-Tableau114[[#This Row],[debut]])*24</f>
        <v>0</v>
      </c>
      <c r="F34">
        <f>1+INT(MIN(MOD(Tableau114[[#This Row],[jour]]-DATE(YEAR(Tableau114[[#This Row],[jour]])+{-1;0;1},1,5)+WEEKDAY(DATE(YEAR(Tableau114[[#This Row],[jour]])+{-1;0;1},1,3)),734))/7)</f>
        <v>22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573E0-6847-734C-901F-96C25F194E5C}">
  <dimension ref="A1:M34"/>
  <sheetViews>
    <sheetView zoomScaleNormal="100" zoomScaleSheetLayoutView="100" workbookViewId="0" xr3:uid="{718F7BB8-3B2B-51BC-9249-D2A1C2503497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DATE(A1,6,1)</f>
        <v>42887</v>
      </c>
      <c r="B4" s="3">
        <f>Tableau11417[[#This Row],[jour]]</f>
        <v>42887</v>
      </c>
      <c r="C4" s="1"/>
      <c r="D4" s="1"/>
      <c r="E4">
        <f>(Tableau11417[[#This Row],[fin]]-Tableau11417[[#This Row],[debut]])*24</f>
        <v>0</v>
      </c>
      <c r="F4">
        <f>1+INT(MIN(MOD(Tableau11417[[#This Row],[jour]]-DATE(YEAR(Tableau11417[[#This Row],[jour]])+{-1;0;1},1,5)+WEEKDAY(DATE(YEAR(Tableau11417[[#This Row],[jour]])+{-1;0;1},1,3)),734))/7)</f>
        <v>22</v>
      </c>
      <c r="I4">
        <v>1</v>
      </c>
      <c r="J4">
        <f>IFERROR(SUMPRODUCT(Tableau11417[total]*(Tableau11417[semaine]=Tableau21518[[#This Row],[semaine]])),0)</f>
        <v>0</v>
      </c>
      <c r="L4" t="s">
        <v>8</v>
      </c>
      <c r="M4">
        <f>SUM(Tableau11417[total])</f>
        <v>0</v>
      </c>
    </row>
    <row r="5" spans="1:13" x14ac:dyDescent="0.2">
      <c r="A5" s="2">
        <f>A4+1</f>
        <v>42888</v>
      </c>
      <c r="B5" s="3">
        <f>Tableau11417[[#This Row],[jour]]</f>
        <v>42888</v>
      </c>
      <c r="C5" s="1"/>
      <c r="D5" s="1"/>
      <c r="E5">
        <f>(Tableau11417[[#This Row],[fin]]-Tableau11417[[#This Row],[debut]])*24</f>
        <v>0</v>
      </c>
      <c r="F5">
        <f>1+INT(MIN(MOD(Tableau11417[[#This Row],[jour]]-DATE(YEAR(Tableau11417[[#This Row],[jour]])+{-1;0;1},1,5)+WEEKDAY(DATE(YEAR(Tableau11417[[#This Row],[jour]])+{-1;0;1},1,3)),734))/7)</f>
        <v>22</v>
      </c>
      <c r="I5">
        <v>2</v>
      </c>
      <c r="J5">
        <f>IFERROR(SUMPRODUCT(Tableau11417[total]*(Tableau11417[semaine]=Tableau21518[[#This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42889</v>
      </c>
      <c r="B6" s="3">
        <f>Tableau11417[[#This Row],[jour]]</f>
        <v>42889</v>
      </c>
      <c r="C6" s="1"/>
      <c r="D6" s="1"/>
      <c r="E6">
        <f>(Tableau11417[[#This Row],[fin]]-Tableau11417[[#This Row],[debut]])*24</f>
        <v>0</v>
      </c>
      <c r="F6">
        <f>1+INT(MIN(MOD(Tableau11417[[#This Row],[jour]]-DATE(YEAR(Tableau11417[[#This Row],[jour]])+{-1;0;1},1,5)+WEEKDAY(DATE(YEAR(Tableau11417[[#This Row],[jour]])+{-1;0;1},1,3)),734))/7)</f>
        <v>22</v>
      </c>
      <c r="I6">
        <v>3</v>
      </c>
      <c r="J6">
        <f>IFERROR(SUMPRODUCT(Tableau11417[total]*(Tableau11417[semaine]=Tableau21518[[#This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42890</v>
      </c>
      <c r="B7" s="3">
        <f>Tableau11417[[#This Row],[jour]]</f>
        <v>42890</v>
      </c>
      <c r="C7" s="1"/>
      <c r="D7" s="1"/>
      <c r="E7">
        <f>(Tableau11417[[#This Row],[fin]]-Tableau11417[[#This Row],[debut]])*24</f>
        <v>0</v>
      </c>
      <c r="F7">
        <f>1+INT(MIN(MOD(Tableau11417[[#This Row],[jour]]-DATE(YEAR(Tableau11417[[#This Row],[jour]])+{-1;0;1},1,5)+WEEKDAY(DATE(YEAR(Tableau11417[[#This Row],[jour]])+{-1;0;1},1,3)),734))/7)</f>
        <v>22</v>
      </c>
      <c r="I7">
        <v>4</v>
      </c>
      <c r="J7">
        <f>IFERROR(SUMPRODUCT(Tableau11417[total]*(Tableau11417[semaine]=Tableau21518[[#This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42891</v>
      </c>
      <c r="B8" s="3">
        <f>Tableau11417[[#This Row],[jour]]</f>
        <v>42891</v>
      </c>
      <c r="C8" s="1"/>
      <c r="D8" s="1"/>
      <c r="E8">
        <f>(Tableau11417[[#This Row],[fin]]-Tableau11417[[#This Row],[debut]])*24</f>
        <v>0</v>
      </c>
      <c r="F8">
        <f>1+INT(MIN(MOD(Tableau11417[[#This Row],[jour]]-DATE(YEAR(Tableau11417[[#This Row],[jour]])+{-1;0;1},1,5)+WEEKDAY(DATE(YEAR(Tableau11417[[#This Row],[jour]])+{-1;0;1},1,3)),734))/7)</f>
        <v>23</v>
      </c>
      <c r="I8">
        <v>5</v>
      </c>
      <c r="J8">
        <f>IFERROR(SUMPRODUCT(Tableau11417[total]*(Tableau11417[semaine]=Tableau21518[[#This Row],[semaine]])),0)</f>
        <v>0</v>
      </c>
      <c r="L8" t="s">
        <v>12</v>
      </c>
    </row>
    <row r="9" spans="1:13" x14ac:dyDescent="0.2">
      <c r="A9" s="2">
        <f t="shared" si="0"/>
        <v>42892</v>
      </c>
      <c r="B9" s="3">
        <f>Tableau11417[[#This Row],[jour]]</f>
        <v>42892</v>
      </c>
      <c r="C9" s="1"/>
      <c r="D9" s="1"/>
      <c r="E9">
        <f>(Tableau11417[[#This Row],[fin]]-Tableau11417[[#This Row],[debut]])*24</f>
        <v>0</v>
      </c>
      <c r="F9">
        <f>1+INT(MIN(MOD(Tableau11417[[#This Row],[jour]]-DATE(YEAR(Tableau11417[[#This Row],[jour]])+{-1;0;1},1,5)+WEEKDAY(DATE(YEAR(Tableau11417[[#This Row],[jour]])+{-1;0;1},1,3)),734))/7)</f>
        <v>23</v>
      </c>
      <c r="L9" t="s">
        <v>13</v>
      </c>
    </row>
    <row r="10" spans="1:13" x14ac:dyDescent="0.2">
      <c r="A10" s="2">
        <f t="shared" si="0"/>
        <v>42893</v>
      </c>
      <c r="B10" s="3">
        <f>Tableau11417[[#This Row],[jour]]</f>
        <v>42893</v>
      </c>
      <c r="C10" s="1"/>
      <c r="D10" s="1"/>
      <c r="E10">
        <f>(Tableau11417[[#This Row],[fin]]-Tableau11417[[#This Row],[debut]])*24</f>
        <v>0</v>
      </c>
      <c r="F10">
        <f>1+INT(MIN(MOD(Tableau11417[[#This Row],[jour]]-DATE(YEAR(Tableau11417[[#This Row],[jour]])+{-1;0;1},1,5)+WEEKDAY(DATE(YEAR(Tableau11417[[#This Row],[jour]])+{-1;0;1},1,3)),734))/7)</f>
        <v>23</v>
      </c>
      <c r="L10" t="s">
        <v>14</v>
      </c>
    </row>
    <row r="11" spans="1:13" x14ac:dyDescent="0.2">
      <c r="A11" s="2">
        <f t="shared" si="0"/>
        <v>42894</v>
      </c>
      <c r="B11" s="3">
        <f>Tableau11417[[#This Row],[jour]]</f>
        <v>42894</v>
      </c>
      <c r="C11" s="1"/>
      <c r="D11" s="1"/>
      <c r="E11">
        <f>(Tableau11417[[#This Row],[fin]]-Tableau11417[[#This Row],[debut]])*24</f>
        <v>0</v>
      </c>
      <c r="F11">
        <f>1+INT(MIN(MOD(Tableau11417[[#This Row],[jour]]-DATE(YEAR(Tableau11417[[#This Row],[jour]])+{-1;0;1},1,5)+WEEKDAY(DATE(YEAR(Tableau11417[[#This Row],[jour]])+{-1;0;1},1,3)),734))/7)</f>
        <v>23</v>
      </c>
      <c r="L11" t="s">
        <v>15</v>
      </c>
    </row>
    <row r="12" spans="1:13" x14ac:dyDescent="0.2">
      <c r="A12" s="2">
        <f t="shared" si="0"/>
        <v>42895</v>
      </c>
      <c r="B12" s="3">
        <f>Tableau11417[[#This Row],[jour]]</f>
        <v>42895</v>
      </c>
      <c r="C12" s="1"/>
      <c r="D12" s="1"/>
      <c r="E12">
        <f>(Tableau11417[[#This Row],[fin]]-Tableau11417[[#This Row],[debut]])*24</f>
        <v>0</v>
      </c>
      <c r="F12">
        <f>1+INT(MIN(MOD(Tableau11417[[#This Row],[jour]]-DATE(YEAR(Tableau11417[[#This Row],[jour]])+{-1;0;1},1,5)+WEEKDAY(DATE(YEAR(Tableau11417[[#This Row],[jour]])+{-1;0;1},1,3)),734))/7)</f>
        <v>23</v>
      </c>
      <c r="L12" t="s">
        <v>16</v>
      </c>
    </row>
    <row r="13" spans="1:13" x14ac:dyDescent="0.2">
      <c r="A13" s="2">
        <f t="shared" si="0"/>
        <v>42896</v>
      </c>
      <c r="B13" s="3">
        <f>Tableau11417[[#This Row],[jour]]</f>
        <v>42896</v>
      </c>
      <c r="C13" s="1"/>
      <c r="D13" s="1"/>
      <c r="E13">
        <f>(Tableau11417[[#This Row],[fin]]-Tableau11417[[#This Row],[debut]])*24</f>
        <v>0</v>
      </c>
      <c r="F13">
        <f>1+INT(MIN(MOD(Tableau11417[[#This Row],[jour]]-DATE(YEAR(Tableau11417[[#This Row],[jour]])+{-1;0;1},1,5)+WEEKDAY(DATE(YEAR(Tableau11417[[#This Row],[jour]])+{-1;0;1},1,3)),734))/7)</f>
        <v>23</v>
      </c>
      <c r="L13" t="s">
        <v>17</v>
      </c>
    </row>
    <row r="14" spans="1:13" x14ac:dyDescent="0.2">
      <c r="A14" s="2">
        <f t="shared" si="0"/>
        <v>42897</v>
      </c>
      <c r="B14" s="3">
        <f>Tableau11417[[#This Row],[jour]]</f>
        <v>42897</v>
      </c>
      <c r="C14" s="1"/>
      <c r="D14" s="1"/>
      <c r="E14">
        <f>(Tableau11417[[#This Row],[fin]]-Tableau11417[[#This Row],[debut]])*24</f>
        <v>0</v>
      </c>
      <c r="F14">
        <f>1+INT(MIN(MOD(Tableau11417[[#This Row],[jour]]-DATE(YEAR(Tableau11417[[#This Row],[jour]])+{-1;0;1},1,5)+WEEKDAY(DATE(YEAR(Tableau11417[[#This Row],[jour]])+{-1;0;1},1,3)),734))/7)</f>
        <v>23</v>
      </c>
      <c r="L14" t="s">
        <v>18</v>
      </c>
    </row>
    <row r="15" spans="1:13" x14ac:dyDescent="0.2">
      <c r="A15" s="2">
        <f t="shared" si="0"/>
        <v>42898</v>
      </c>
      <c r="B15" s="3">
        <f>Tableau11417[[#This Row],[jour]]</f>
        <v>42898</v>
      </c>
      <c r="C15" s="1"/>
      <c r="D15" s="1"/>
      <c r="E15">
        <f>(Tableau11417[[#This Row],[fin]]-Tableau11417[[#This Row],[debut]])*24</f>
        <v>0</v>
      </c>
      <c r="F15">
        <f>1+INT(MIN(MOD(Tableau11417[[#This Row],[jour]]-DATE(YEAR(Tableau11417[[#This Row],[jour]])+{-1;0;1},1,5)+WEEKDAY(DATE(YEAR(Tableau11417[[#This Row],[jour]])+{-1;0;1},1,3)),734))/7)</f>
        <v>24</v>
      </c>
      <c r="L15" t="s">
        <v>19</v>
      </c>
    </row>
    <row r="16" spans="1:13" x14ac:dyDescent="0.2">
      <c r="A16" s="2">
        <f t="shared" si="0"/>
        <v>42899</v>
      </c>
      <c r="B16" s="3">
        <f>Tableau11417[[#This Row],[jour]]</f>
        <v>42899</v>
      </c>
      <c r="C16" s="1"/>
      <c r="D16" s="1"/>
      <c r="E16">
        <f>(Tableau11417[[#This Row],[fin]]-Tableau11417[[#This Row],[debut]])*24</f>
        <v>0</v>
      </c>
      <c r="F16">
        <f>1+INT(MIN(MOD(Tableau11417[[#This Row],[jour]]-DATE(YEAR(Tableau11417[[#This Row],[jour]])+{-1;0;1},1,5)+WEEKDAY(DATE(YEAR(Tableau11417[[#This Row],[jour]])+{-1;0;1},1,3)),734))/7)</f>
        <v>24</v>
      </c>
    </row>
    <row r="17" spans="1:6" x14ac:dyDescent="0.2">
      <c r="A17" s="2">
        <f t="shared" si="0"/>
        <v>42900</v>
      </c>
      <c r="B17" s="3">
        <f>Tableau11417[[#This Row],[jour]]</f>
        <v>42900</v>
      </c>
      <c r="C17" s="1"/>
      <c r="D17" s="1"/>
      <c r="E17">
        <f>(Tableau11417[[#This Row],[fin]]-Tableau11417[[#This Row],[debut]])*24</f>
        <v>0</v>
      </c>
      <c r="F17">
        <f>1+INT(MIN(MOD(Tableau11417[[#This Row],[jour]]-DATE(YEAR(Tableau11417[[#This Row],[jour]])+{-1;0;1},1,5)+WEEKDAY(DATE(YEAR(Tableau11417[[#This Row],[jour]])+{-1;0;1},1,3)),734))/7)</f>
        <v>24</v>
      </c>
    </row>
    <row r="18" spans="1:6" x14ac:dyDescent="0.2">
      <c r="A18" s="2">
        <f t="shared" si="0"/>
        <v>42901</v>
      </c>
      <c r="B18" s="3">
        <f>Tableau11417[[#This Row],[jour]]</f>
        <v>42901</v>
      </c>
      <c r="C18" s="1"/>
      <c r="D18" s="1"/>
      <c r="E18">
        <f>(Tableau11417[[#This Row],[fin]]-Tableau11417[[#This Row],[debut]])*24</f>
        <v>0</v>
      </c>
      <c r="F18">
        <f>1+INT(MIN(MOD(Tableau11417[[#This Row],[jour]]-DATE(YEAR(Tableau11417[[#This Row],[jour]])+{-1;0;1},1,5)+WEEKDAY(DATE(YEAR(Tableau11417[[#This Row],[jour]])+{-1;0;1},1,3)),734))/7)</f>
        <v>24</v>
      </c>
    </row>
    <row r="19" spans="1:6" x14ac:dyDescent="0.2">
      <c r="A19" s="2">
        <f t="shared" si="0"/>
        <v>42902</v>
      </c>
      <c r="B19" s="3">
        <f>Tableau11417[[#This Row],[jour]]</f>
        <v>42902</v>
      </c>
      <c r="C19" s="1"/>
      <c r="D19" s="1"/>
      <c r="E19">
        <f>(Tableau11417[[#This Row],[fin]]-Tableau11417[[#This Row],[debut]])*24</f>
        <v>0</v>
      </c>
      <c r="F19">
        <f>1+INT(MIN(MOD(Tableau11417[[#This Row],[jour]]-DATE(YEAR(Tableau11417[[#This Row],[jour]])+{-1;0;1},1,5)+WEEKDAY(DATE(YEAR(Tableau11417[[#This Row],[jour]])+{-1;0;1},1,3)),734))/7)</f>
        <v>24</v>
      </c>
    </row>
    <row r="20" spans="1:6" x14ac:dyDescent="0.2">
      <c r="A20" s="2">
        <f t="shared" si="0"/>
        <v>42903</v>
      </c>
      <c r="B20" s="3">
        <f>Tableau11417[[#This Row],[jour]]</f>
        <v>42903</v>
      </c>
      <c r="C20" s="1"/>
      <c r="D20" s="1"/>
      <c r="E20">
        <f>(Tableau11417[[#This Row],[fin]]-Tableau11417[[#This Row],[debut]])*24</f>
        <v>0</v>
      </c>
      <c r="F20">
        <f>1+INT(MIN(MOD(Tableau11417[[#This Row],[jour]]-DATE(YEAR(Tableau11417[[#This Row],[jour]])+{-1;0;1},1,5)+WEEKDAY(DATE(YEAR(Tableau11417[[#This Row],[jour]])+{-1;0;1},1,3)),734))/7)</f>
        <v>24</v>
      </c>
    </row>
    <row r="21" spans="1:6" x14ac:dyDescent="0.2">
      <c r="A21" s="2">
        <f t="shared" si="0"/>
        <v>42904</v>
      </c>
      <c r="B21" s="3">
        <f>Tableau11417[[#This Row],[jour]]</f>
        <v>42904</v>
      </c>
      <c r="C21" s="1"/>
      <c r="D21" s="1"/>
      <c r="E21">
        <f>(Tableau11417[[#This Row],[fin]]-Tableau11417[[#This Row],[debut]])*24</f>
        <v>0</v>
      </c>
      <c r="F21">
        <f>1+INT(MIN(MOD(Tableau11417[[#This Row],[jour]]-DATE(YEAR(Tableau11417[[#This Row],[jour]])+{-1;0;1},1,5)+WEEKDAY(DATE(YEAR(Tableau11417[[#This Row],[jour]])+{-1;0;1},1,3)),734))/7)</f>
        <v>24</v>
      </c>
    </row>
    <row r="22" spans="1:6" x14ac:dyDescent="0.2">
      <c r="A22" s="2">
        <f t="shared" si="0"/>
        <v>42905</v>
      </c>
      <c r="B22" s="3">
        <f>Tableau11417[[#This Row],[jour]]</f>
        <v>42905</v>
      </c>
      <c r="C22" s="1"/>
      <c r="D22" s="1"/>
      <c r="E22">
        <f>(Tableau11417[[#This Row],[fin]]-Tableau11417[[#This Row],[debut]])*24</f>
        <v>0</v>
      </c>
      <c r="F22">
        <f>1+INT(MIN(MOD(Tableau11417[[#This Row],[jour]]-DATE(YEAR(Tableau11417[[#This Row],[jour]])+{-1;0;1},1,5)+WEEKDAY(DATE(YEAR(Tableau11417[[#This Row],[jour]])+{-1;0;1},1,3)),734))/7)</f>
        <v>25</v>
      </c>
    </row>
    <row r="23" spans="1:6" x14ac:dyDescent="0.2">
      <c r="A23" s="2">
        <f t="shared" si="0"/>
        <v>42906</v>
      </c>
      <c r="B23" s="3">
        <f>Tableau11417[[#This Row],[jour]]</f>
        <v>42906</v>
      </c>
      <c r="C23" s="1"/>
      <c r="D23" s="1"/>
      <c r="E23">
        <f>(Tableau11417[[#This Row],[fin]]-Tableau11417[[#This Row],[debut]])*24</f>
        <v>0</v>
      </c>
      <c r="F23">
        <f>1+INT(MIN(MOD(Tableau11417[[#This Row],[jour]]-DATE(YEAR(Tableau11417[[#This Row],[jour]])+{-1;0;1},1,5)+WEEKDAY(DATE(YEAR(Tableau11417[[#This Row],[jour]])+{-1;0;1},1,3)),734))/7)</f>
        <v>25</v>
      </c>
    </row>
    <row r="24" spans="1:6" x14ac:dyDescent="0.2">
      <c r="A24" s="2">
        <f t="shared" si="0"/>
        <v>42907</v>
      </c>
      <c r="B24" s="3">
        <f>Tableau11417[[#This Row],[jour]]</f>
        <v>42907</v>
      </c>
      <c r="C24" s="1"/>
      <c r="D24" s="1"/>
      <c r="E24">
        <f>(Tableau11417[[#This Row],[fin]]-Tableau11417[[#This Row],[debut]])*24</f>
        <v>0</v>
      </c>
      <c r="F24">
        <f>1+INT(MIN(MOD(Tableau11417[[#This Row],[jour]]-DATE(YEAR(Tableau11417[[#This Row],[jour]])+{-1;0;1},1,5)+WEEKDAY(DATE(YEAR(Tableau11417[[#This Row],[jour]])+{-1;0;1},1,3)),734))/7)</f>
        <v>25</v>
      </c>
    </row>
    <row r="25" spans="1:6" x14ac:dyDescent="0.2">
      <c r="A25" s="2">
        <f t="shared" si="0"/>
        <v>42908</v>
      </c>
      <c r="B25" s="3">
        <f>Tableau11417[[#This Row],[jour]]</f>
        <v>42908</v>
      </c>
      <c r="C25" s="1"/>
      <c r="D25" s="1"/>
      <c r="E25">
        <f>(Tableau11417[[#This Row],[fin]]-Tableau11417[[#This Row],[debut]])*24</f>
        <v>0</v>
      </c>
      <c r="F25">
        <f>1+INT(MIN(MOD(Tableau11417[[#This Row],[jour]]-DATE(YEAR(Tableau11417[[#This Row],[jour]])+{-1;0;1},1,5)+WEEKDAY(DATE(YEAR(Tableau11417[[#This Row],[jour]])+{-1;0;1},1,3)),734))/7)</f>
        <v>25</v>
      </c>
    </row>
    <row r="26" spans="1:6" x14ac:dyDescent="0.2">
      <c r="A26" s="2">
        <f t="shared" si="0"/>
        <v>42909</v>
      </c>
      <c r="B26" s="3">
        <f>Tableau11417[[#This Row],[jour]]</f>
        <v>42909</v>
      </c>
      <c r="C26" s="1"/>
      <c r="D26" s="1"/>
      <c r="E26">
        <f>(Tableau11417[[#This Row],[fin]]-Tableau11417[[#This Row],[debut]])*24</f>
        <v>0</v>
      </c>
      <c r="F26">
        <f>1+INT(MIN(MOD(Tableau11417[[#This Row],[jour]]-DATE(YEAR(Tableau11417[[#This Row],[jour]])+{-1;0;1},1,5)+WEEKDAY(DATE(YEAR(Tableau11417[[#This Row],[jour]])+{-1;0;1},1,3)),734))/7)</f>
        <v>25</v>
      </c>
    </row>
    <row r="27" spans="1:6" x14ac:dyDescent="0.2">
      <c r="A27" s="2">
        <f t="shared" si="0"/>
        <v>42910</v>
      </c>
      <c r="B27" s="3">
        <f>Tableau11417[[#This Row],[jour]]</f>
        <v>42910</v>
      </c>
      <c r="C27" s="1"/>
      <c r="D27" s="1"/>
      <c r="E27">
        <f>(Tableau11417[[#This Row],[fin]]-Tableau11417[[#This Row],[debut]])*24</f>
        <v>0</v>
      </c>
      <c r="F27">
        <f>1+INT(MIN(MOD(Tableau11417[[#This Row],[jour]]-DATE(YEAR(Tableau11417[[#This Row],[jour]])+{-1;0;1},1,5)+WEEKDAY(DATE(YEAR(Tableau11417[[#This Row],[jour]])+{-1;0;1},1,3)),734))/7)</f>
        <v>25</v>
      </c>
    </row>
    <row r="28" spans="1:6" x14ac:dyDescent="0.2">
      <c r="A28" s="2">
        <f t="shared" si="0"/>
        <v>42911</v>
      </c>
      <c r="B28" s="3">
        <f>Tableau11417[[#This Row],[jour]]</f>
        <v>42911</v>
      </c>
      <c r="C28" s="1"/>
      <c r="D28" s="1"/>
      <c r="E28">
        <f>(Tableau11417[[#This Row],[fin]]-Tableau11417[[#This Row],[debut]])*24</f>
        <v>0</v>
      </c>
      <c r="F28">
        <f>1+INT(MIN(MOD(Tableau11417[[#This Row],[jour]]-DATE(YEAR(Tableau11417[[#This Row],[jour]])+{-1;0;1},1,5)+WEEKDAY(DATE(YEAR(Tableau11417[[#This Row],[jour]])+{-1;0;1},1,3)),734))/7)</f>
        <v>25</v>
      </c>
    </row>
    <row r="29" spans="1:6" x14ac:dyDescent="0.2">
      <c r="A29" s="2">
        <f t="shared" si="0"/>
        <v>42912</v>
      </c>
      <c r="B29" s="3">
        <f>Tableau11417[[#This Row],[jour]]</f>
        <v>42912</v>
      </c>
      <c r="C29" s="1"/>
      <c r="D29" s="1"/>
      <c r="E29">
        <f>(Tableau11417[[#This Row],[fin]]-Tableau11417[[#This Row],[debut]])*24</f>
        <v>0</v>
      </c>
      <c r="F29">
        <f>1+INT(MIN(MOD(Tableau11417[[#This Row],[jour]]-DATE(YEAR(Tableau11417[[#This Row],[jour]])+{-1;0;1},1,5)+WEEKDAY(DATE(YEAR(Tableau11417[[#This Row],[jour]])+{-1;0;1},1,3)),734))/7)</f>
        <v>26</v>
      </c>
    </row>
    <row r="30" spans="1:6" x14ac:dyDescent="0.2">
      <c r="A30" s="2">
        <f t="shared" si="0"/>
        <v>42913</v>
      </c>
      <c r="B30" s="3">
        <f>Tableau11417[[#This Row],[jour]]</f>
        <v>42913</v>
      </c>
      <c r="C30" s="1"/>
      <c r="D30" s="1"/>
      <c r="E30">
        <f>(Tableau11417[[#This Row],[fin]]-Tableau11417[[#This Row],[debut]])*24</f>
        <v>0</v>
      </c>
      <c r="F30">
        <f>1+INT(MIN(MOD(Tableau11417[[#This Row],[jour]]-DATE(YEAR(Tableau11417[[#This Row],[jour]])+{-1;0;1},1,5)+WEEKDAY(DATE(YEAR(Tableau11417[[#This Row],[jour]])+{-1;0;1},1,3)),734))/7)</f>
        <v>26</v>
      </c>
    </row>
    <row r="31" spans="1:6" x14ac:dyDescent="0.2">
      <c r="A31" s="2">
        <f t="shared" si="0"/>
        <v>42914</v>
      </c>
      <c r="B31" s="3">
        <f>Tableau11417[[#This Row],[jour]]</f>
        <v>42914</v>
      </c>
      <c r="C31" s="1"/>
      <c r="D31" s="1"/>
      <c r="E31">
        <f>(Tableau11417[[#This Row],[fin]]-Tableau11417[[#This Row],[debut]])*24</f>
        <v>0</v>
      </c>
      <c r="F31">
        <f>1+INT(MIN(MOD(Tableau11417[[#This Row],[jour]]-DATE(YEAR(Tableau11417[[#This Row],[jour]])+{-1;0;1},1,5)+WEEKDAY(DATE(YEAR(Tableau11417[[#This Row],[jour]])+{-1;0;1},1,3)),734))/7)</f>
        <v>26</v>
      </c>
    </row>
    <row r="32" spans="1:6" x14ac:dyDescent="0.2">
      <c r="A32" s="2">
        <f t="shared" si="0"/>
        <v>42915</v>
      </c>
      <c r="B32" s="3">
        <f>Tableau11417[[#This Row],[jour]]</f>
        <v>42915</v>
      </c>
      <c r="C32" s="1"/>
      <c r="D32" s="1"/>
      <c r="E32">
        <f>(Tableau11417[[#This Row],[fin]]-Tableau11417[[#This Row],[debut]])*24</f>
        <v>0</v>
      </c>
      <c r="F32">
        <f>1+INT(MIN(MOD(Tableau11417[[#This Row],[jour]]-DATE(YEAR(Tableau11417[[#This Row],[jour]])+{-1;0;1},1,5)+WEEKDAY(DATE(YEAR(Tableau11417[[#This Row],[jour]])+{-1;0;1},1,3)),734))/7)</f>
        <v>26</v>
      </c>
    </row>
    <row r="33" spans="1:6" x14ac:dyDescent="0.2">
      <c r="A33" s="2">
        <f t="shared" si="0"/>
        <v>42916</v>
      </c>
      <c r="B33" s="3">
        <f>Tableau11417[[#This Row],[jour]]</f>
        <v>42916</v>
      </c>
      <c r="C33" s="1"/>
      <c r="D33" s="1"/>
      <c r="E33">
        <f>(Tableau11417[[#This Row],[fin]]-Tableau11417[[#This Row],[debut]])*24</f>
        <v>0</v>
      </c>
      <c r="F33">
        <f>1+INT(MIN(MOD(Tableau11417[[#This Row],[jour]]-DATE(YEAR(Tableau11417[[#This Row],[jour]])+{-1;0;1},1,5)+WEEKDAY(DATE(YEAR(Tableau11417[[#This Row],[jour]])+{-1;0;1},1,3)),734))/7)</f>
        <v>26</v>
      </c>
    </row>
    <row r="34" spans="1:6" x14ac:dyDescent="0.2">
      <c r="A34" s="2">
        <f t="shared" si="0"/>
        <v>42917</v>
      </c>
      <c r="B34" s="3">
        <f>Tableau11417[[#This Row],[jour]]</f>
        <v>42917</v>
      </c>
      <c r="C34" s="1"/>
      <c r="D34" s="1"/>
      <c r="E34">
        <f>(Tableau11417[[#This Row],[fin]]-Tableau11417[[#This Row],[debut]])*24</f>
        <v>0</v>
      </c>
      <c r="F34">
        <f>1+INT(MIN(MOD(Tableau11417[[#This Row],[jour]]-DATE(YEAR(Tableau11417[[#This Row],[jour]])+{-1;0;1},1,5)+WEEKDAY(DATE(YEAR(Tableau11417[[#This Row],[jour]])+{-1;0;1},1,3)),734))/7)</f>
        <v>26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47B74-5EBD-EF48-A38A-3F1307BFB638}">
  <dimension ref="A1:M34"/>
  <sheetViews>
    <sheetView zoomScaleNormal="100" zoomScaleSheetLayoutView="100" workbookViewId="0" xr3:uid="{16D1421E-6E33-547F-BE69-7CCA522AEB02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DATE(A1,7,1)</f>
        <v>42917</v>
      </c>
      <c r="B4" s="3">
        <f>Tableau1141723[[#This Row],[jour]]</f>
        <v>42917</v>
      </c>
      <c r="C4" s="1"/>
      <c r="D4" s="1"/>
      <c r="E4">
        <f>(Tableau1141723[[#This Row],[fin]]-Tableau1141723[[#This Row],[debut]])*24</f>
        <v>0</v>
      </c>
      <c r="F4">
        <f>1+INT(MIN(MOD(Tableau1141723[[#This Row],[jour]]-DATE(YEAR(Tableau1141723[[#This Row],[jour]])+{-1;0;1},1,5)+WEEKDAY(DATE(YEAR(Tableau1141723[[#This Row],[jour]])+{-1;0;1},1,3)),734))/7)</f>
        <v>26</v>
      </c>
      <c r="I4">
        <v>1</v>
      </c>
      <c r="J4">
        <f>IFERROR(SUMPRODUCT(Tableau1141723[total]*(Tableau1141723[semaine]=Tableau2151824[[#This Row],[semaine]])),0)</f>
        <v>0</v>
      </c>
      <c r="L4" t="s">
        <v>8</v>
      </c>
      <c r="M4">
        <f>SUM(Tableau1141723[total])</f>
        <v>0</v>
      </c>
    </row>
    <row r="5" spans="1:13" x14ac:dyDescent="0.2">
      <c r="A5" s="2">
        <f>A4+1</f>
        <v>42918</v>
      </c>
      <c r="B5" s="3">
        <f>Tableau1141723[[#This Row],[jour]]</f>
        <v>42918</v>
      </c>
      <c r="C5" s="1"/>
      <c r="D5" s="1"/>
      <c r="E5">
        <f>(Tableau1141723[[#This Row],[fin]]-Tableau1141723[[#This Row],[debut]])*24</f>
        <v>0</v>
      </c>
      <c r="F5">
        <f>1+INT(MIN(MOD(Tableau1141723[[#This Row],[jour]]-DATE(YEAR(Tableau1141723[[#This Row],[jour]])+{-1;0;1},1,5)+WEEKDAY(DATE(YEAR(Tableau1141723[[#This Row],[jour]])+{-1;0;1},1,3)),734))/7)</f>
        <v>26</v>
      </c>
      <c r="I5">
        <v>2</v>
      </c>
      <c r="J5">
        <f>IFERROR(SUMPRODUCT(Tableau1141723[total]*(Tableau1141723[semaine]=Tableau2151824[[#This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42919</v>
      </c>
      <c r="B6" s="3">
        <f>Tableau1141723[[#This Row],[jour]]</f>
        <v>42919</v>
      </c>
      <c r="C6" s="1"/>
      <c r="D6" s="1"/>
      <c r="E6">
        <f>(Tableau1141723[[#This Row],[fin]]-Tableau1141723[[#This Row],[debut]])*24</f>
        <v>0</v>
      </c>
      <c r="F6">
        <f>1+INT(MIN(MOD(Tableau1141723[[#This Row],[jour]]-DATE(YEAR(Tableau1141723[[#This Row],[jour]])+{-1;0;1},1,5)+WEEKDAY(DATE(YEAR(Tableau1141723[[#This Row],[jour]])+{-1;0;1},1,3)),734))/7)</f>
        <v>27</v>
      </c>
      <c r="I6">
        <v>3</v>
      </c>
      <c r="J6">
        <f>IFERROR(SUMPRODUCT(Tableau1141723[total]*(Tableau1141723[semaine]=Tableau2151824[[#This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42920</v>
      </c>
      <c r="B7" s="3">
        <f>Tableau1141723[[#This Row],[jour]]</f>
        <v>42920</v>
      </c>
      <c r="C7" s="1"/>
      <c r="D7" s="1"/>
      <c r="E7">
        <f>(Tableau1141723[[#This Row],[fin]]-Tableau1141723[[#This Row],[debut]])*24</f>
        <v>0</v>
      </c>
      <c r="F7">
        <f>1+INT(MIN(MOD(Tableau1141723[[#This Row],[jour]]-DATE(YEAR(Tableau1141723[[#This Row],[jour]])+{-1;0;1},1,5)+WEEKDAY(DATE(YEAR(Tableau1141723[[#This Row],[jour]])+{-1;0;1},1,3)),734))/7)</f>
        <v>27</v>
      </c>
      <c r="I7">
        <v>4</v>
      </c>
      <c r="J7">
        <f>IFERROR(SUMPRODUCT(Tableau1141723[total]*(Tableau1141723[semaine]=Tableau2151824[[#This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42921</v>
      </c>
      <c r="B8" s="3">
        <f>Tableau1141723[[#This Row],[jour]]</f>
        <v>42921</v>
      </c>
      <c r="C8" s="1"/>
      <c r="D8" s="1"/>
      <c r="E8">
        <f>(Tableau1141723[[#This Row],[fin]]-Tableau1141723[[#This Row],[debut]])*24</f>
        <v>0</v>
      </c>
      <c r="F8">
        <f>1+INT(MIN(MOD(Tableau1141723[[#This Row],[jour]]-DATE(YEAR(Tableau1141723[[#This Row],[jour]])+{-1;0;1},1,5)+WEEKDAY(DATE(YEAR(Tableau1141723[[#This Row],[jour]])+{-1;0;1},1,3)),734))/7)</f>
        <v>27</v>
      </c>
      <c r="I8">
        <v>5</v>
      </c>
      <c r="J8">
        <f>IFERROR(SUMPRODUCT(Tableau1141723[total]*(Tableau1141723[semaine]=Tableau2151824[[#This Row],[semaine]])),0)</f>
        <v>0</v>
      </c>
      <c r="L8" t="s">
        <v>12</v>
      </c>
    </row>
    <row r="9" spans="1:13" x14ac:dyDescent="0.2">
      <c r="A9" s="2">
        <f t="shared" si="0"/>
        <v>42922</v>
      </c>
      <c r="B9" s="3">
        <f>Tableau1141723[[#This Row],[jour]]</f>
        <v>42922</v>
      </c>
      <c r="C9" s="1"/>
      <c r="D9" s="1"/>
      <c r="E9">
        <f>(Tableau1141723[[#This Row],[fin]]-Tableau1141723[[#This Row],[debut]])*24</f>
        <v>0</v>
      </c>
      <c r="F9">
        <f>1+INT(MIN(MOD(Tableau1141723[[#This Row],[jour]]-DATE(YEAR(Tableau1141723[[#This Row],[jour]])+{-1;0;1},1,5)+WEEKDAY(DATE(YEAR(Tableau1141723[[#This Row],[jour]])+{-1;0;1},1,3)),734))/7)</f>
        <v>27</v>
      </c>
      <c r="L9" t="s">
        <v>13</v>
      </c>
    </row>
    <row r="10" spans="1:13" x14ac:dyDescent="0.2">
      <c r="A10" s="2">
        <f t="shared" si="0"/>
        <v>42923</v>
      </c>
      <c r="B10" s="3">
        <f>Tableau1141723[[#This Row],[jour]]</f>
        <v>42923</v>
      </c>
      <c r="C10" s="1"/>
      <c r="D10" s="1"/>
      <c r="E10">
        <f>(Tableau1141723[[#This Row],[fin]]-Tableau1141723[[#This Row],[debut]])*24</f>
        <v>0</v>
      </c>
      <c r="F10">
        <f>1+INT(MIN(MOD(Tableau1141723[[#This Row],[jour]]-DATE(YEAR(Tableau1141723[[#This Row],[jour]])+{-1;0;1},1,5)+WEEKDAY(DATE(YEAR(Tableau1141723[[#This Row],[jour]])+{-1;0;1},1,3)),734))/7)</f>
        <v>27</v>
      </c>
      <c r="L10" t="s">
        <v>14</v>
      </c>
    </row>
    <row r="11" spans="1:13" x14ac:dyDescent="0.2">
      <c r="A11" s="2">
        <f t="shared" si="0"/>
        <v>42924</v>
      </c>
      <c r="B11" s="3">
        <f>Tableau1141723[[#This Row],[jour]]</f>
        <v>42924</v>
      </c>
      <c r="C11" s="1"/>
      <c r="D11" s="1"/>
      <c r="E11">
        <f>(Tableau1141723[[#This Row],[fin]]-Tableau1141723[[#This Row],[debut]])*24</f>
        <v>0</v>
      </c>
      <c r="F11">
        <f>1+INT(MIN(MOD(Tableau1141723[[#This Row],[jour]]-DATE(YEAR(Tableau1141723[[#This Row],[jour]])+{-1;0;1},1,5)+WEEKDAY(DATE(YEAR(Tableau1141723[[#This Row],[jour]])+{-1;0;1},1,3)),734))/7)</f>
        <v>27</v>
      </c>
      <c r="L11" t="s">
        <v>15</v>
      </c>
    </row>
    <row r="12" spans="1:13" x14ac:dyDescent="0.2">
      <c r="A12" s="2">
        <f t="shared" si="0"/>
        <v>42925</v>
      </c>
      <c r="B12" s="3">
        <f>Tableau1141723[[#This Row],[jour]]</f>
        <v>42925</v>
      </c>
      <c r="C12" s="1"/>
      <c r="D12" s="1"/>
      <c r="E12">
        <f>(Tableau1141723[[#This Row],[fin]]-Tableau1141723[[#This Row],[debut]])*24</f>
        <v>0</v>
      </c>
      <c r="F12">
        <f>1+INT(MIN(MOD(Tableau1141723[[#This Row],[jour]]-DATE(YEAR(Tableau1141723[[#This Row],[jour]])+{-1;0;1},1,5)+WEEKDAY(DATE(YEAR(Tableau1141723[[#This Row],[jour]])+{-1;0;1},1,3)),734))/7)</f>
        <v>27</v>
      </c>
      <c r="L12" t="s">
        <v>16</v>
      </c>
    </row>
    <row r="13" spans="1:13" x14ac:dyDescent="0.2">
      <c r="A13" s="2">
        <f t="shared" si="0"/>
        <v>42926</v>
      </c>
      <c r="B13" s="3">
        <f>Tableau1141723[[#This Row],[jour]]</f>
        <v>42926</v>
      </c>
      <c r="C13" s="1"/>
      <c r="D13" s="1"/>
      <c r="E13">
        <f>(Tableau1141723[[#This Row],[fin]]-Tableau1141723[[#This Row],[debut]])*24</f>
        <v>0</v>
      </c>
      <c r="F13">
        <f>1+INT(MIN(MOD(Tableau1141723[[#This Row],[jour]]-DATE(YEAR(Tableau1141723[[#This Row],[jour]])+{-1;0;1},1,5)+WEEKDAY(DATE(YEAR(Tableau1141723[[#This Row],[jour]])+{-1;0;1},1,3)),734))/7)</f>
        <v>28</v>
      </c>
      <c r="L13" t="s">
        <v>17</v>
      </c>
    </row>
    <row r="14" spans="1:13" x14ac:dyDescent="0.2">
      <c r="A14" s="2">
        <f t="shared" si="0"/>
        <v>42927</v>
      </c>
      <c r="B14" s="3">
        <f>Tableau1141723[[#This Row],[jour]]</f>
        <v>42927</v>
      </c>
      <c r="C14" s="1"/>
      <c r="D14" s="1"/>
      <c r="E14">
        <f>(Tableau1141723[[#This Row],[fin]]-Tableau1141723[[#This Row],[debut]])*24</f>
        <v>0</v>
      </c>
      <c r="F14">
        <f>1+INT(MIN(MOD(Tableau1141723[[#This Row],[jour]]-DATE(YEAR(Tableau1141723[[#This Row],[jour]])+{-1;0;1},1,5)+WEEKDAY(DATE(YEAR(Tableau1141723[[#This Row],[jour]])+{-1;0;1},1,3)),734))/7)</f>
        <v>28</v>
      </c>
      <c r="L14" t="s">
        <v>18</v>
      </c>
    </row>
    <row r="15" spans="1:13" x14ac:dyDescent="0.2">
      <c r="A15" s="2">
        <f t="shared" si="0"/>
        <v>42928</v>
      </c>
      <c r="B15" s="3">
        <f>Tableau1141723[[#This Row],[jour]]</f>
        <v>42928</v>
      </c>
      <c r="C15" s="1"/>
      <c r="D15" s="1"/>
      <c r="E15">
        <f>(Tableau1141723[[#This Row],[fin]]-Tableau1141723[[#This Row],[debut]])*24</f>
        <v>0</v>
      </c>
      <c r="F15">
        <f>1+INT(MIN(MOD(Tableau1141723[[#This Row],[jour]]-DATE(YEAR(Tableau1141723[[#This Row],[jour]])+{-1;0;1},1,5)+WEEKDAY(DATE(YEAR(Tableau1141723[[#This Row],[jour]])+{-1;0;1},1,3)),734))/7)</f>
        <v>28</v>
      </c>
      <c r="L15" t="s">
        <v>19</v>
      </c>
    </row>
    <row r="16" spans="1:13" x14ac:dyDescent="0.2">
      <c r="A16" s="2">
        <f t="shared" si="0"/>
        <v>42929</v>
      </c>
      <c r="B16" s="3">
        <f>Tableau1141723[[#This Row],[jour]]</f>
        <v>42929</v>
      </c>
      <c r="C16" s="1"/>
      <c r="D16" s="1"/>
      <c r="E16">
        <f>(Tableau1141723[[#This Row],[fin]]-Tableau1141723[[#This Row],[debut]])*24</f>
        <v>0</v>
      </c>
      <c r="F16">
        <f>1+INT(MIN(MOD(Tableau1141723[[#This Row],[jour]]-DATE(YEAR(Tableau1141723[[#This Row],[jour]])+{-1;0;1},1,5)+WEEKDAY(DATE(YEAR(Tableau1141723[[#This Row],[jour]])+{-1;0;1},1,3)),734))/7)</f>
        <v>28</v>
      </c>
    </row>
    <row r="17" spans="1:6" x14ac:dyDescent="0.2">
      <c r="A17" s="2">
        <f t="shared" si="0"/>
        <v>42930</v>
      </c>
      <c r="B17" s="3">
        <f>Tableau1141723[[#This Row],[jour]]</f>
        <v>42930</v>
      </c>
      <c r="C17" s="1"/>
      <c r="D17" s="1"/>
      <c r="E17">
        <f>(Tableau1141723[[#This Row],[fin]]-Tableau1141723[[#This Row],[debut]])*24</f>
        <v>0</v>
      </c>
      <c r="F17">
        <f>1+INT(MIN(MOD(Tableau1141723[[#This Row],[jour]]-DATE(YEAR(Tableau1141723[[#This Row],[jour]])+{-1;0;1},1,5)+WEEKDAY(DATE(YEAR(Tableau1141723[[#This Row],[jour]])+{-1;0;1},1,3)),734))/7)</f>
        <v>28</v>
      </c>
    </row>
    <row r="18" spans="1:6" x14ac:dyDescent="0.2">
      <c r="A18" s="2">
        <f t="shared" si="0"/>
        <v>42931</v>
      </c>
      <c r="B18" s="3">
        <f>Tableau1141723[[#This Row],[jour]]</f>
        <v>42931</v>
      </c>
      <c r="C18" s="1"/>
      <c r="D18" s="1"/>
      <c r="E18">
        <f>(Tableau1141723[[#This Row],[fin]]-Tableau1141723[[#This Row],[debut]])*24</f>
        <v>0</v>
      </c>
      <c r="F18">
        <f>1+INT(MIN(MOD(Tableau1141723[[#This Row],[jour]]-DATE(YEAR(Tableau1141723[[#This Row],[jour]])+{-1;0;1},1,5)+WEEKDAY(DATE(YEAR(Tableau1141723[[#This Row],[jour]])+{-1;0;1},1,3)),734))/7)</f>
        <v>28</v>
      </c>
    </row>
    <row r="19" spans="1:6" x14ac:dyDescent="0.2">
      <c r="A19" s="2">
        <f t="shared" si="0"/>
        <v>42932</v>
      </c>
      <c r="B19" s="3">
        <f>Tableau1141723[[#This Row],[jour]]</f>
        <v>42932</v>
      </c>
      <c r="C19" s="1"/>
      <c r="D19" s="1"/>
      <c r="E19">
        <f>(Tableau1141723[[#This Row],[fin]]-Tableau1141723[[#This Row],[debut]])*24</f>
        <v>0</v>
      </c>
      <c r="F19">
        <f>1+INT(MIN(MOD(Tableau1141723[[#This Row],[jour]]-DATE(YEAR(Tableau1141723[[#This Row],[jour]])+{-1;0;1},1,5)+WEEKDAY(DATE(YEAR(Tableau1141723[[#This Row],[jour]])+{-1;0;1},1,3)),734))/7)</f>
        <v>28</v>
      </c>
    </row>
    <row r="20" spans="1:6" x14ac:dyDescent="0.2">
      <c r="A20" s="2">
        <f t="shared" si="0"/>
        <v>42933</v>
      </c>
      <c r="B20" s="3">
        <f>Tableau1141723[[#This Row],[jour]]</f>
        <v>42933</v>
      </c>
      <c r="C20" s="1"/>
      <c r="D20" s="1"/>
      <c r="E20">
        <f>(Tableau1141723[[#This Row],[fin]]-Tableau1141723[[#This Row],[debut]])*24</f>
        <v>0</v>
      </c>
      <c r="F20">
        <f>1+INT(MIN(MOD(Tableau1141723[[#This Row],[jour]]-DATE(YEAR(Tableau1141723[[#This Row],[jour]])+{-1;0;1},1,5)+WEEKDAY(DATE(YEAR(Tableau1141723[[#This Row],[jour]])+{-1;0;1},1,3)),734))/7)</f>
        <v>29</v>
      </c>
    </row>
    <row r="21" spans="1:6" x14ac:dyDescent="0.2">
      <c r="A21" s="2">
        <f t="shared" si="0"/>
        <v>42934</v>
      </c>
      <c r="B21" s="3">
        <f>Tableau1141723[[#This Row],[jour]]</f>
        <v>42934</v>
      </c>
      <c r="C21" s="1"/>
      <c r="D21" s="1"/>
      <c r="E21">
        <f>(Tableau1141723[[#This Row],[fin]]-Tableau1141723[[#This Row],[debut]])*24</f>
        <v>0</v>
      </c>
      <c r="F21">
        <f>1+INT(MIN(MOD(Tableau1141723[[#This Row],[jour]]-DATE(YEAR(Tableau1141723[[#This Row],[jour]])+{-1;0;1},1,5)+WEEKDAY(DATE(YEAR(Tableau1141723[[#This Row],[jour]])+{-1;0;1},1,3)),734))/7)</f>
        <v>29</v>
      </c>
    </row>
    <row r="22" spans="1:6" x14ac:dyDescent="0.2">
      <c r="A22" s="2">
        <f t="shared" si="0"/>
        <v>42935</v>
      </c>
      <c r="B22" s="3">
        <f>Tableau1141723[[#This Row],[jour]]</f>
        <v>42935</v>
      </c>
      <c r="C22" s="1"/>
      <c r="D22" s="1"/>
      <c r="E22">
        <f>(Tableau1141723[[#This Row],[fin]]-Tableau1141723[[#This Row],[debut]])*24</f>
        <v>0</v>
      </c>
      <c r="F22">
        <f>1+INT(MIN(MOD(Tableau1141723[[#This Row],[jour]]-DATE(YEAR(Tableau1141723[[#This Row],[jour]])+{-1;0;1},1,5)+WEEKDAY(DATE(YEAR(Tableau1141723[[#This Row],[jour]])+{-1;0;1},1,3)),734))/7)</f>
        <v>29</v>
      </c>
    </row>
    <row r="23" spans="1:6" x14ac:dyDescent="0.2">
      <c r="A23" s="2">
        <f t="shared" si="0"/>
        <v>42936</v>
      </c>
      <c r="B23" s="3">
        <f>Tableau1141723[[#This Row],[jour]]</f>
        <v>42936</v>
      </c>
      <c r="C23" s="1"/>
      <c r="D23" s="1"/>
      <c r="E23">
        <f>(Tableau1141723[[#This Row],[fin]]-Tableau1141723[[#This Row],[debut]])*24</f>
        <v>0</v>
      </c>
      <c r="F23">
        <f>1+INT(MIN(MOD(Tableau1141723[[#This Row],[jour]]-DATE(YEAR(Tableau1141723[[#This Row],[jour]])+{-1;0;1},1,5)+WEEKDAY(DATE(YEAR(Tableau1141723[[#This Row],[jour]])+{-1;0;1},1,3)),734))/7)</f>
        <v>29</v>
      </c>
    </row>
    <row r="24" spans="1:6" x14ac:dyDescent="0.2">
      <c r="A24" s="2">
        <f t="shared" si="0"/>
        <v>42937</v>
      </c>
      <c r="B24" s="3">
        <f>Tableau1141723[[#This Row],[jour]]</f>
        <v>42937</v>
      </c>
      <c r="C24" s="1"/>
      <c r="D24" s="1"/>
      <c r="E24">
        <f>(Tableau1141723[[#This Row],[fin]]-Tableau1141723[[#This Row],[debut]])*24</f>
        <v>0</v>
      </c>
      <c r="F24">
        <f>1+INT(MIN(MOD(Tableau1141723[[#This Row],[jour]]-DATE(YEAR(Tableau1141723[[#This Row],[jour]])+{-1;0;1},1,5)+WEEKDAY(DATE(YEAR(Tableau1141723[[#This Row],[jour]])+{-1;0;1},1,3)),734))/7)</f>
        <v>29</v>
      </c>
    </row>
    <row r="25" spans="1:6" x14ac:dyDescent="0.2">
      <c r="A25" s="2">
        <f t="shared" si="0"/>
        <v>42938</v>
      </c>
      <c r="B25" s="3">
        <f>Tableau1141723[[#This Row],[jour]]</f>
        <v>42938</v>
      </c>
      <c r="C25" s="1"/>
      <c r="D25" s="1"/>
      <c r="E25">
        <f>(Tableau1141723[[#This Row],[fin]]-Tableau1141723[[#This Row],[debut]])*24</f>
        <v>0</v>
      </c>
      <c r="F25">
        <f>1+INT(MIN(MOD(Tableau1141723[[#This Row],[jour]]-DATE(YEAR(Tableau1141723[[#This Row],[jour]])+{-1;0;1},1,5)+WEEKDAY(DATE(YEAR(Tableau1141723[[#This Row],[jour]])+{-1;0;1},1,3)),734))/7)</f>
        <v>29</v>
      </c>
    </row>
    <row r="26" spans="1:6" x14ac:dyDescent="0.2">
      <c r="A26" s="2">
        <f t="shared" si="0"/>
        <v>42939</v>
      </c>
      <c r="B26" s="3">
        <f>Tableau1141723[[#This Row],[jour]]</f>
        <v>42939</v>
      </c>
      <c r="C26" s="1"/>
      <c r="D26" s="1"/>
      <c r="E26">
        <f>(Tableau1141723[[#This Row],[fin]]-Tableau1141723[[#This Row],[debut]])*24</f>
        <v>0</v>
      </c>
      <c r="F26">
        <f>1+INT(MIN(MOD(Tableau1141723[[#This Row],[jour]]-DATE(YEAR(Tableau1141723[[#This Row],[jour]])+{-1;0;1},1,5)+WEEKDAY(DATE(YEAR(Tableau1141723[[#This Row],[jour]])+{-1;0;1},1,3)),734))/7)</f>
        <v>29</v>
      </c>
    </row>
    <row r="27" spans="1:6" x14ac:dyDescent="0.2">
      <c r="A27" s="2">
        <f t="shared" si="0"/>
        <v>42940</v>
      </c>
      <c r="B27" s="3">
        <f>Tableau1141723[[#This Row],[jour]]</f>
        <v>42940</v>
      </c>
      <c r="C27" s="1"/>
      <c r="D27" s="1"/>
      <c r="E27">
        <f>(Tableau1141723[[#This Row],[fin]]-Tableau1141723[[#This Row],[debut]])*24</f>
        <v>0</v>
      </c>
      <c r="F27">
        <f>1+INT(MIN(MOD(Tableau1141723[[#This Row],[jour]]-DATE(YEAR(Tableau1141723[[#This Row],[jour]])+{-1;0;1},1,5)+WEEKDAY(DATE(YEAR(Tableau1141723[[#This Row],[jour]])+{-1;0;1},1,3)),734))/7)</f>
        <v>30</v>
      </c>
    </row>
    <row r="28" spans="1:6" x14ac:dyDescent="0.2">
      <c r="A28" s="2">
        <f t="shared" si="0"/>
        <v>42941</v>
      </c>
      <c r="B28" s="3">
        <f>Tableau1141723[[#This Row],[jour]]</f>
        <v>42941</v>
      </c>
      <c r="C28" s="1"/>
      <c r="D28" s="1"/>
      <c r="E28">
        <f>(Tableau1141723[[#This Row],[fin]]-Tableau1141723[[#This Row],[debut]])*24</f>
        <v>0</v>
      </c>
      <c r="F28">
        <f>1+INT(MIN(MOD(Tableau1141723[[#This Row],[jour]]-DATE(YEAR(Tableau1141723[[#This Row],[jour]])+{-1;0;1},1,5)+WEEKDAY(DATE(YEAR(Tableau1141723[[#This Row],[jour]])+{-1;0;1},1,3)),734))/7)</f>
        <v>30</v>
      </c>
    </row>
    <row r="29" spans="1:6" x14ac:dyDescent="0.2">
      <c r="A29" s="2">
        <f t="shared" si="0"/>
        <v>42942</v>
      </c>
      <c r="B29" s="3">
        <f>Tableau1141723[[#This Row],[jour]]</f>
        <v>42942</v>
      </c>
      <c r="C29" s="1"/>
      <c r="D29" s="1"/>
      <c r="E29">
        <f>(Tableau1141723[[#This Row],[fin]]-Tableau1141723[[#This Row],[debut]])*24</f>
        <v>0</v>
      </c>
      <c r="F29">
        <f>1+INT(MIN(MOD(Tableau1141723[[#This Row],[jour]]-DATE(YEAR(Tableau1141723[[#This Row],[jour]])+{-1;0;1},1,5)+WEEKDAY(DATE(YEAR(Tableau1141723[[#This Row],[jour]])+{-1;0;1},1,3)),734))/7)</f>
        <v>30</v>
      </c>
    </row>
    <row r="30" spans="1:6" x14ac:dyDescent="0.2">
      <c r="A30" s="2">
        <f t="shared" si="0"/>
        <v>42943</v>
      </c>
      <c r="B30" s="3">
        <f>Tableau1141723[[#This Row],[jour]]</f>
        <v>42943</v>
      </c>
      <c r="C30" s="1"/>
      <c r="D30" s="1"/>
      <c r="E30">
        <f>(Tableau1141723[[#This Row],[fin]]-Tableau1141723[[#This Row],[debut]])*24</f>
        <v>0</v>
      </c>
      <c r="F30">
        <f>1+INT(MIN(MOD(Tableau1141723[[#This Row],[jour]]-DATE(YEAR(Tableau1141723[[#This Row],[jour]])+{-1;0;1},1,5)+WEEKDAY(DATE(YEAR(Tableau1141723[[#This Row],[jour]])+{-1;0;1},1,3)),734))/7)</f>
        <v>30</v>
      </c>
    </row>
    <row r="31" spans="1:6" x14ac:dyDescent="0.2">
      <c r="A31" s="2">
        <f t="shared" si="0"/>
        <v>42944</v>
      </c>
      <c r="B31" s="3">
        <f>Tableau1141723[[#This Row],[jour]]</f>
        <v>42944</v>
      </c>
      <c r="C31" s="1"/>
      <c r="D31" s="1"/>
      <c r="E31">
        <f>(Tableau1141723[[#This Row],[fin]]-Tableau1141723[[#This Row],[debut]])*24</f>
        <v>0</v>
      </c>
      <c r="F31">
        <f>1+INT(MIN(MOD(Tableau1141723[[#This Row],[jour]]-DATE(YEAR(Tableau1141723[[#This Row],[jour]])+{-1;0;1},1,5)+WEEKDAY(DATE(YEAR(Tableau1141723[[#This Row],[jour]])+{-1;0;1},1,3)),734))/7)</f>
        <v>30</v>
      </c>
    </row>
    <row r="32" spans="1:6" x14ac:dyDescent="0.2">
      <c r="A32" s="2">
        <f t="shared" si="0"/>
        <v>42945</v>
      </c>
      <c r="B32" s="3">
        <f>Tableau1141723[[#This Row],[jour]]</f>
        <v>42945</v>
      </c>
      <c r="C32" s="1"/>
      <c r="D32" s="1"/>
      <c r="E32">
        <f>(Tableau1141723[[#This Row],[fin]]-Tableau1141723[[#This Row],[debut]])*24</f>
        <v>0</v>
      </c>
      <c r="F32">
        <f>1+INT(MIN(MOD(Tableau1141723[[#This Row],[jour]]-DATE(YEAR(Tableau1141723[[#This Row],[jour]])+{-1;0;1},1,5)+WEEKDAY(DATE(YEAR(Tableau1141723[[#This Row],[jour]])+{-1;0;1},1,3)),734))/7)</f>
        <v>30</v>
      </c>
    </row>
    <row r="33" spans="1:6" x14ac:dyDescent="0.2">
      <c r="A33" s="2">
        <f t="shared" si="0"/>
        <v>42946</v>
      </c>
      <c r="B33" s="3">
        <f>Tableau1141723[[#This Row],[jour]]</f>
        <v>42946</v>
      </c>
      <c r="C33" s="1"/>
      <c r="D33" s="1"/>
      <c r="E33">
        <f>(Tableau1141723[[#This Row],[fin]]-Tableau1141723[[#This Row],[debut]])*24</f>
        <v>0</v>
      </c>
      <c r="F33">
        <f>1+INT(MIN(MOD(Tableau1141723[[#This Row],[jour]]-DATE(YEAR(Tableau1141723[[#This Row],[jour]])+{-1;0;1},1,5)+WEEKDAY(DATE(YEAR(Tableau1141723[[#This Row],[jour]])+{-1;0;1},1,3)),734))/7)</f>
        <v>30</v>
      </c>
    </row>
    <row r="34" spans="1:6" x14ac:dyDescent="0.2">
      <c r="A34" s="2">
        <f t="shared" si="0"/>
        <v>42947</v>
      </c>
      <c r="B34" s="3">
        <f>Tableau1141723[[#This Row],[jour]]</f>
        <v>42947</v>
      </c>
      <c r="C34" s="1"/>
      <c r="D34" s="1"/>
      <c r="E34">
        <f>(Tableau1141723[[#This Row],[fin]]-Tableau1141723[[#This Row],[debut]])*24</f>
        <v>0</v>
      </c>
      <c r="F34">
        <f>1+INT(MIN(MOD(Tableau1141723[[#This Row],[jour]]-DATE(YEAR(Tableau1141723[[#This Row],[jour]])+{-1;0;1},1,5)+WEEKDAY(DATE(YEAR(Tableau1141723[[#This Row],[jour]])+{-1;0;1},1,3)),734))/7)</f>
        <v>31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722D3-4BDE-4943-8F9E-EDBF85458C7B}">
  <dimension ref="A1:M34"/>
  <sheetViews>
    <sheetView zoomScaleNormal="100" zoomScaleSheetLayoutView="100" workbookViewId="0" xr3:uid="{A08BEA6B-CE0E-5799-9A3F-0640DE066671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DATE(A1,8,1)</f>
        <v>42948</v>
      </c>
      <c r="B4" s="3">
        <f>Tableau114172326[[#This Row],[jour]]</f>
        <v>42948</v>
      </c>
      <c r="C4" s="1"/>
      <c r="D4" s="1"/>
      <c r="E4">
        <f>(Tableau114172326[[#This Row],[fin]]-Tableau114172326[[#This Row],[debut]])*24</f>
        <v>0</v>
      </c>
      <c r="F4">
        <f>1+INT(MIN(MOD(Tableau114172326[[#This Row],[jour]]-DATE(YEAR(Tableau114172326[[#This Row],[jour]])+{-1;0;1},1,5)+WEEKDAY(DATE(YEAR(Tableau114172326[[#This Row],[jour]])+{-1;0;1},1,3)),734))/7)</f>
        <v>31</v>
      </c>
      <c r="I4">
        <v>1</v>
      </c>
      <c r="J4">
        <f>IFERROR(SUMPRODUCT(Tableau114172326[total]*(Tableau114172326[semaine]=Tableau215182427[[#This Row],[semaine]])),0)</f>
        <v>0</v>
      </c>
      <c r="L4" t="s">
        <v>8</v>
      </c>
      <c r="M4">
        <f>SUM(Tableau114172326[total])</f>
        <v>0</v>
      </c>
    </row>
    <row r="5" spans="1:13" x14ac:dyDescent="0.2">
      <c r="A5" s="2">
        <f>A4+1</f>
        <v>42949</v>
      </c>
      <c r="B5" s="3">
        <f>Tableau114172326[[#This Row],[jour]]</f>
        <v>42949</v>
      </c>
      <c r="C5" s="1"/>
      <c r="D5" s="1"/>
      <c r="E5">
        <f>(Tableau114172326[[#This Row],[fin]]-Tableau114172326[[#This Row],[debut]])*24</f>
        <v>0</v>
      </c>
      <c r="F5">
        <f>1+INT(MIN(MOD(Tableau114172326[[#This Row],[jour]]-DATE(YEAR(Tableau114172326[[#This Row],[jour]])+{-1;0;1},1,5)+WEEKDAY(DATE(YEAR(Tableau114172326[[#This Row],[jour]])+{-1;0;1},1,3)),734))/7)</f>
        <v>31</v>
      </c>
      <c r="I5">
        <v>2</v>
      </c>
      <c r="J5">
        <f>IFERROR(SUMPRODUCT(Tableau114172326[total]*(Tableau114172326[semaine]=Tableau215182427[[#This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42950</v>
      </c>
      <c r="B6" s="3">
        <f>Tableau114172326[[#This Row],[jour]]</f>
        <v>42950</v>
      </c>
      <c r="C6" s="1"/>
      <c r="D6" s="1"/>
      <c r="E6">
        <f>(Tableau114172326[[#This Row],[fin]]-Tableau114172326[[#This Row],[debut]])*24</f>
        <v>0</v>
      </c>
      <c r="F6">
        <f>1+INT(MIN(MOD(Tableau114172326[[#This Row],[jour]]-DATE(YEAR(Tableau114172326[[#This Row],[jour]])+{-1;0;1},1,5)+WEEKDAY(DATE(YEAR(Tableau114172326[[#This Row],[jour]])+{-1;0;1},1,3)),734))/7)</f>
        <v>31</v>
      </c>
      <c r="I6">
        <v>3</v>
      </c>
      <c r="J6">
        <f>IFERROR(SUMPRODUCT(Tableau114172326[total]*(Tableau114172326[semaine]=Tableau215182427[[#This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42951</v>
      </c>
      <c r="B7" s="3">
        <f>Tableau114172326[[#This Row],[jour]]</f>
        <v>42951</v>
      </c>
      <c r="C7" s="1"/>
      <c r="D7" s="1"/>
      <c r="E7">
        <f>(Tableau114172326[[#This Row],[fin]]-Tableau114172326[[#This Row],[debut]])*24</f>
        <v>0</v>
      </c>
      <c r="F7">
        <f>1+INT(MIN(MOD(Tableau114172326[[#This Row],[jour]]-DATE(YEAR(Tableau114172326[[#This Row],[jour]])+{-1;0;1},1,5)+WEEKDAY(DATE(YEAR(Tableau114172326[[#This Row],[jour]])+{-1;0;1},1,3)),734))/7)</f>
        <v>31</v>
      </c>
      <c r="I7">
        <v>4</v>
      </c>
      <c r="J7">
        <f>IFERROR(SUMPRODUCT(Tableau114172326[total]*(Tableau114172326[semaine]=Tableau215182427[[#This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42952</v>
      </c>
      <c r="B8" s="3">
        <f>Tableau114172326[[#This Row],[jour]]</f>
        <v>42952</v>
      </c>
      <c r="C8" s="1"/>
      <c r="D8" s="1"/>
      <c r="E8">
        <f>(Tableau114172326[[#This Row],[fin]]-Tableau114172326[[#This Row],[debut]])*24</f>
        <v>0</v>
      </c>
      <c r="F8">
        <f>1+INT(MIN(MOD(Tableau114172326[[#This Row],[jour]]-DATE(YEAR(Tableau114172326[[#This Row],[jour]])+{-1;0;1},1,5)+WEEKDAY(DATE(YEAR(Tableau114172326[[#This Row],[jour]])+{-1;0;1},1,3)),734))/7)</f>
        <v>31</v>
      </c>
      <c r="I8">
        <v>5</v>
      </c>
      <c r="J8">
        <f>IFERROR(SUMPRODUCT(Tableau114172326[total]*(Tableau114172326[semaine]=Tableau215182427[[#This Row],[semaine]])),0)</f>
        <v>0</v>
      </c>
      <c r="L8" t="s">
        <v>12</v>
      </c>
    </row>
    <row r="9" spans="1:13" x14ac:dyDescent="0.2">
      <c r="A9" s="2">
        <f t="shared" si="0"/>
        <v>42953</v>
      </c>
      <c r="B9" s="3">
        <f>Tableau114172326[[#This Row],[jour]]</f>
        <v>42953</v>
      </c>
      <c r="C9" s="1"/>
      <c r="D9" s="1"/>
      <c r="E9">
        <f>(Tableau114172326[[#This Row],[fin]]-Tableau114172326[[#This Row],[debut]])*24</f>
        <v>0</v>
      </c>
      <c r="F9">
        <f>1+INT(MIN(MOD(Tableau114172326[[#This Row],[jour]]-DATE(YEAR(Tableau114172326[[#This Row],[jour]])+{-1;0;1},1,5)+WEEKDAY(DATE(YEAR(Tableau114172326[[#This Row],[jour]])+{-1;0;1},1,3)),734))/7)</f>
        <v>31</v>
      </c>
      <c r="L9" t="s">
        <v>13</v>
      </c>
    </row>
    <row r="10" spans="1:13" x14ac:dyDescent="0.2">
      <c r="A10" s="2">
        <f t="shared" si="0"/>
        <v>42954</v>
      </c>
      <c r="B10" s="3">
        <f>Tableau114172326[[#This Row],[jour]]</f>
        <v>42954</v>
      </c>
      <c r="C10" s="1"/>
      <c r="D10" s="1"/>
      <c r="E10">
        <f>(Tableau114172326[[#This Row],[fin]]-Tableau114172326[[#This Row],[debut]])*24</f>
        <v>0</v>
      </c>
      <c r="F10">
        <f>1+INT(MIN(MOD(Tableau114172326[[#This Row],[jour]]-DATE(YEAR(Tableau114172326[[#This Row],[jour]])+{-1;0;1},1,5)+WEEKDAY(DATE(YEAR(Tableau114172326[[#This Row],[jour]])+{-1;0;1},1,3)),734))/7)</f>
        <v>32</v>
      </c>
      <c r="L10" t="s">
        <v>14</v>
      </c>
    </row>
    <row r="11" spans="1:13" x14ac:dyDescent="0.2">
      <c r="A11" s="2">
        <f t="shared" si="0"/>
        <v>42955</v>
      </c>
      <c r="B11" s="3">
        <f>Tableau114172326[[#This Row],[jour]]</f>
        <v>42955</v>
      </c>
      <c r="C11" s="1"/>
      <c r="D11" s="1"/>
      <c r="E11">
        <f>(Tableau114172326[[#This Row],[fin]]-Tableau114172326[[#This Row],[debut]])*24</f>
        <v>0</v>
      </c>
      <c r="F11">
        <f>1+INT(MIN(MOD(Tableau114172326[[#This Row],[jour]]-DATE(YEAR(Tableau114172326[[#This Row],[jour]])+{-1;0;1},1,5)+WEEKDAY(DATE(YEAR(Tableau114172326[[#This Row],[jour]])+{-1;0;1},1,3)),734))/7)</f>
        <v>32</v>
      </c>
      <c r="L11" t="s">
        <v>15</v>
      </c>
    </row>
    <row r="12" spans="1:13" x14ac:dyDescent="0.2">
      <c r="A12" s="2">
        <f t="shared" si="0"/>
        <v>42956</v>
      </c>
      <c r="B12" s="3">
        <f>Tableau114172326[[#This Row],[jour]]</f>
        <v>42956</v>
      </c>
      <c r="C12" s="1"/>
      <c r="D12" s="1"/>
      <c r="E12">
        <f>(Tableau114172326[[#This Row],[fin]]-Tableau114172326[[#This Row],[debut]])*24</f>
        <v>0</v>
      </c>
      <c r="F12">
        <f>1+INT(MIN(MOD(Tableau114172326[[#This Row],[jour]]-DATE(YEAR(Tableau114172326[[#This Row],[jour]])+{-1;0;1},1,5)+WEEKDAY(DATE(YEAR(Tableau114172326[[#This Row],[jour]])+{-1;0;1},1,3)),734))/7)</f>
        <v>32</v>
      </c>
      <c r="L12" t="s">
        <v>16</v>
      </c>
    </row>
    <row r="13" spans="1:13" x14ac:dyDescent="0.2">
      <c r="A13" s="2">
        <f t="shared" si="0"/>
        <v>42957</v>
      </c>
      <c r="B13" s="3">
        <f>Tableau114172326[[#This Row],[jour]]</f>
        <v>42957</v>
      </c>
      <c r="C13" s="1"/>
      <c r="D13" s="1"/>
      <c r="E13">
        <f>(Tableau114172326[[#This Row],[fin]]-Tableau114172326[[#This Row],[debut]])*24</f>
        <v>0</v>
      </c>
      <c r="F13">
        <f>1+INT(MIN(MOD(Tableau114172326[[#This Row],[jour]]-DATE(YEAR(Tableau114172326[[#This Row],[jour]])+{-1;0;1},1,5)+WEEKDAY(DATE(YEAR(Tableau114172326[[#This Row],[jour]])+{-1;0;1},1,3)),734))/7)</f>
        <v>32</v>
      </c>
      <c r="L13" t="s">
        <v>17</v>
      </c>
    </row>
    <row r="14" spans="1:13" x14ac:dyDescent="0.2">
      <c r="A14" s="2">
        <f t="shared" si="0"/>
        <v>42958</v>
      </c>
      <c r="B14" s="3">
        <f>Tableau114172326[[#This Row],[jour]]</f>
        <v>42958</v>
      </c>
      <c r="C14" s="1"/>
      <c r="D14" s="1"/>
      <c r="E14">
        <f>(Tableau114172326[[#This Row],[fin]]-Tableau114172326[[#This Row],[debut]])*24</f>
        <v>0</v>
      </c>
      <c r="F14">
        <f>1+INT(MIN(MOD(Tableau114172326[[#This Row],[jour]]-DATE(YEAR(Tableau114172326[[#This Row],[jour]])+{-1;0;1},1,5)+WEEKDAY(DATE(YEAR(Tableau114172326[[#This Row],[jour]])+{-1;0;1},1,3)),734))/7)</f>
        <v>32</v>
      </c>
      <c r="L14" t="s">
        <v>18</v>
      </c>
    </row>
    <row r="15" spans="1:13" x14ac:dyDescent="0.2">
      <c r="A15" s="2">
        <f t="shared" si="0"/>
        <v>42959</v>
      </c>
      <c r="B15" s="3">
        <f>Tableau114172326[[#This Row],[jour]]</f>
        <v>42959</v>
      </c>
      <c r="C15" s="1"/>
      <c r="D15" s="1"/>
      <c r="E15">
        <f>(Tableau114172326[[#This Row],[fin]]-Tableau114172326[[#This Row],[debut]])*24</f>
        <v>0</v>
      </c>
      <c r="F15">
        <f>1+INT(MIN(MOD(Tableau114172326[[#This Row],[jour]]-DATE(YEAR(Tableau114172326[[#This Row],[jour]])+{-1;0;1},1,5)+WEEKDAY(DATE(YEAR(Tableau114172326[[#This Row],[jour]])+{-1;0;1},1,3)),734))/7)</f>
        <v>32</v>
      </c>
      <c r="L15" t="s">
        <v>19</v>
      </c>
    </row>
    <row r="16" spans="1:13" x14ac:dyDescent="0.2">
      <c r="A16" s="2">
        <f t="shared" si="0"/>
        <v>42960</v>
      </c>
      <c r="B16" s="3">
        <f>Tableau114172326[[#This Row],[jour]]</f>
        <v>42960</v>
      </c>
      <c r="C16" s="1"/>
      <c r="D16" s="1"/>
      <c r="E16">
        <f>(Tableau114172326[[#This Row],[fin]]-Tableau114172326[[#This Row],[debut]])*24</f>
        <v>0</v>
      </c>
      <c r="F16">
        <f>1+INT(MIN(MOD(Tableau114172326[[#This Row],[jour]]-DATE(YEAR(Tableau114172326[[#This Row],[jour]])+{-1;0;1},1,5)+WEEKDAY(DATE(YEAR(Tableau114172326[[#This Row],[jour]])+{-1;0;1},1,3)),734))/7)</f>
        <v>32</v>
      </c>
    </row>
    <row r="17" spans="1:6" x14ac:dyDescent="0.2">
      <c r="A17" s="2">
        <f t="shared" si="0"/>
        <v>42961</v>
      </c>
      <c r="B17" s="3">
        <f>Tableau114172326[[#This Row],[jour]]</f>
        <v>42961</v>
      </c>
      <c r="C17" s="1"/>
      <c r="D17" s="1"/>
      <c r="E17">
        <f>(Tableau114172326[[#This Row],[fin]]-Tableau114172326[[#This Row],[debut]])*24</f>
        <v>0</v>
      </c>
      <c r="F17">
        <f>1+INT(MIN(MOD(Tableau114172326[[#This Row],[jour]]-DATE(YEAR(Tableau114172326[[#This Row],[jour]])+{-1;0;1},1,5)+WEEKDAY(DATE(YEAR(Tableau114172326[[#This Row],[jour]])+{-1;0;1},1,3)),734))/7)</f>
        <v>33</v>
      </c>
    </row>
    <row r="18" spans="1:6" x14ac:dyDescent="0.2">
      <c r="A18" s="2">
        <f t="shared" si="0"/>
        <v>42962</v>
      </c>
      <c r="B18" s="3">
        <f>Tableau114172326[[#This Row],[jour]]</f>
        <v>42962</v>
      </c>
      <c r="C18" s="1"/>
      <c r="D18" s="1"/>
      <c r="E18">
        <f>(Tableau114172326[[#This Row],[fin]]-Tableau114172326[[#This Row],[debut]])*24</f>
        <v>0</v>
      </c>
      <c r="F18">
        <f>1+INT(MIN(MOD(Tableau114172326[[#This Row],[jour]]-DATE(YEAR(Tableau114172326[[#This Row],[jour]])+{-1;0;1},1,5)+WEEKDAY(DATE(YEAR(Tableau114172326[[#This Row],[jour]])+{-1;0;1},1,3)),734))/7)</f>
        <v>33</v>
      </c>
    </row>
    <row r="19" spans="1:6" x14ac:dyDescent="0.2">
      <c r="A19" s="2">
        <f t="shared" si="0"/>
        <v>42963</v>
      </c>
      <c r="B19" s="3">
        <f>Tableau114172326[[#This Row],[jour]]</f>
        <v>42963</v>
      </c>
      <c r="C19" s="1"/>
      <c r="D19" s="1"/>
      <c r="E19">
        <f>(Tableau114172326[[#This Row],[fin]]-Tableau114172326[[#This Row],[debut]])*24</f>
        <v>0</v>
      </c>
      <c r="F19">
        <f>1+INT(MIN(MOD(Tableau114172326[[#This Row],[jour]]-DATE(YEAR(Tableau114172326[[#This Row],[jour]])+{-1;0;1},1,5)+WEEKDAY(DATE(YEAR(Tableau114172326[[#This Row],[jour]])+{-1;0;1},1,3)),734))/7)</f>
        <v>33</v>
      </c>
    </row>
    <row r="20" spans="1:6" x14ac:dyDescent="0.2">
      <c r="A20" s="2">
        <f t="shared" si="0"/>
        <v>42964</v>
      </c>
      <c r="B20" s="3">
        <f>Tableau114172326[[#This Row],[jour]]</f>
        <v>42964</v>
      </c>
      <c r="C20" s="1"/>
      <c r="D20" s="1"/>
      <c r="E20">
        <f>(Tableau114172326[[#This Row],[fin]]-Tableau114172326[[#This Row],[debut]])*24</f>
        <v>0</v>
      </c>
      <c r="F20">
        <f>1+INT(MIN(MOD(Tableau114172326[[#This Row],[jour]]-DATE(YEAR(Tableau114172326[[#This Row],[jour]])+{-1;0;1},1,5)+WEEKDAY(DATE(YEAR(Tableau114172326[[#This Row],[jour]])+{-1;0;1},1,3)),734))/7)</f>
        <v>33</v>
      </c>
    </row>
    <row r="21" spans="1:6" x14ac:dyDescent="0.2">
      <c r="A21" s="2">
        <f t="shared" si="0"/>
        <v>42965</v>
      </c>
      <c r="B21" s="3">
        <f>Tableau114172326[[#This Row],[jour]]</f>
        <v>42965</v>
      </c>
      <c r="C21" s="1"/>
      <c r="D21" s="1"/>
      <c r="E21">
        <f>(Tableau114172326[[#This Row],[fin]]-Tableau114172326[[#This Row],[debut]])*24</f>
        <v>0</v>
      </c>
      <c r="F21">
        <f>1+INT(MIN(MOD(Tableau114172326[[#This Row],[jour]]-DATE(YEAR(Tableau114172326[[#This Row],[jour]])+{-1;0;1},1,5)+WEEKDAY(DATE(YEAR(Tableau114172326[[#This Row],[jour]])+{-1;0;1},1,3)),734))/7)</f>
        <v>33</v>
      </c>
    </row>
    <row r="22" spans="1:6" x14ac:dyDescent="0.2">
      <c r="A22" s="2">
        <f t="shared" si="0"/>
        <v>42966</v>
      </c>
      <c r="B22" s="3">
        <f>Tableau114172326[[#This Row],[jour]]</f>
        <v>42966</v>
      </c>
      <c r="C22" s="1"/>
      <c r="D22" s="1"/>
      <c r="E22">
        <f>(Tableau114172326[[#This Row],[fin]]-Tableau114172326[[#This Row],[debut]])*24</f>
        <v>0</v>
      </c>
      <c r="F22">
        <f>1+INT(MIN(MOD(Tableau114172326[[#This Row],[jour]]-DATE(YEAR(Tableau114172326[[#This Row],[jour]])+{-1;0;1},1,5)+WEEKDAY(DATE(YEAR(Tableau114172326[[#This Row],[jour]])+{-1;0;1},1,3)),734))/7)</f>
        <v>33</v>
      </c>
    </row>
    <row r="23" spans="1:6" x14ac:dyDescent="0.2">
      <c r="A23" s="2">
        <f t="shared" si="0"/>
        <v>42967</v>
      </c>
      <c r="B23" s="3">
        <f>Tableau114172326[[#This Row],[jour]]</f>
        <v>42967</v>
      </c>
      <c r="C23" s="1"/>
      <c r="D23" s="1"/>
      <c r="E23">
        <f>(Tableau114172326[[#This Row],[fin]]-Tableau114172326[[#This Row],[debut]])*24</f>
        <v>0</v>
      </c>
      <c r="F23">
        <f>1+INT(MIN(MOD(Tableau114172326[[#This Row],[jour]]-DATE(YEAR(Tableau114172326[[#This Row],[jour]])+{-1;0;1},1,5)+WEEKDAY(DATE(YEAR(Tableau114172326[[#This Row],[jour]])+{-1;0;1},1,3)),734))/7)</f>
        <v>33</v>
      </c>
    </row>
    <row r="24" spans="1:6" x14ac:dyDescent="0.2">
      <c r="A24" s="2">
        <f t="shared" si="0"/>
        <v>42968</v>
      </c>
      <c r="B24" s="3">
        <f>Tableau114172326[[#This Row],[jour]]</f>
        <v>42968</v>
      </c>
      <c r="C24" s="1"/>
      <c r="D24" s="1"/>
      <c r="E24">
        <f>(Tableau114172326[[#This Row],[fin]]-Tableau114172326[[#This Row],[debut]])*24</f>
        <v>0</v>
      </c>
      <c r="F24">
        <f>1+INT(MIN(MOD(Tableau114172326[[#This Row],[jour]]-DATE(YEAR(Tableau114172326[[#This Row],[jour]])+{-1;0;1},1,5)+WEEKDAY(DATE(YEAR(Tableau114172326[[#This Row],[jour]])+{-1;0;1},1,3)),734))/7)</f>
        <v>34</v>
      </c>
    </row>
    <row r="25" spans="1:6" x14ac:dyDescent="0.2">
      <c r="A25" s="2">
        <f t="shared" si="0"/>
        <v>42969</v>
      </c>
      <c r="B25" s="3">
        <f>Tableau114172326[[#This Row],[jour]]</f>
        <v>42969</v>
      </c>
      <c r="C25" s="1"/>
      <c r="D25" s="1"/>
      <c r="E25">
        <f>(Tableau114172326[[#This Row],[fin]]-Tableau114172326[[#This Row],[debut]])*24</f>
        <v>0</v>
      </c>
      <c r="F25">
        <f>1+INT(MIN(MOD(Tableau114172326[[#This Row],[jour]]-DATE(YEAR(Tableau114172326[[#This Row],[jour]])+{-1;0;1},1,5)+WEEKDAY(DATE(YEAR(Tableau114172326[[#This Row],[jour]])+{-1;0;1},1,3)),734))/7)</f>
        <v>34</v>
      </c>
    </row>
    <row r="26" spans="1:6" x14ac:dyDescent="0.2">
      <c r="A26" s="2">
        <f t="shared" si="0"/>
        <v>42970</v>
      </c>
      <c r="B26" s="3">
        <f>Tableau114172326[[#This Row],[jour]]</f>
        <v>42970</v>
      </c>
      <c r="C26" s="1"/>
      <c r="D26" s="1"/>
      <c r="E26">
        <f>(Tableau114172326[[#This Row],[fin]]-Tableau114172326[[#This Row],[debut]])*24</f>
        <v>0</v>
      </c>
      <c r="F26">
        <f>1+INT(MIN(MOD(Tableau114172326[[#This Row],[jour]]-DATE(YEAR(Tableau114172326[[#This Row],[jour]])+{-1;0;1},1,5)+WEEKDAY(DATE(YEAR(Tableau114172326[[#This Row],[jour]])+{-1;0;1},1,3)),734))/7)</f>
        <v>34</v>
      </c>
    </row>
    <row r="27" spans="1:6" x14ac:dyDescent="0.2">
      <c r="A27" s="2">
        <f t="shared" si="0"/>
        <v>42971</v>
      </c>
      <c r="B27" s="3">
        <f>Tableau114172326[[#This Row],[jour]]</f>
        <v>42971</v>
      </c>
      <c r="C27" s="1"/>
      <c r="D27" s="1"/>
      <c r="E27">
        <f>(Tableau114172326[[#This Row],[fin]]-Tableau114172326[[#This Row],[debut]])*24</f>
        <v>0</v>
      </c>
      <c r="F27">
        <f>1+INT(MIN(MOD(Tableau114172326[[#This Row],[jour]]-DATE(YEAR(Tableau114172326[[#This Row],[jour]])+{-1;0;1},1,5)+WEEKDAY(DATE(YEAR(Tableau114172326[[#This Row],[jour]])+{-1;0;1},1,3)),734))/7)</f>
        <v>34</v>
      </c>
    </row>
    <row r="28" spans="1:6" x14ac:dyDescent="0.2">
      <c r="A28" s="2">
        <f t="shared" si="0"/>
        <v>42972</v>
      </c>
      <c r="B28" s="3">
        <f>Tableau114172326[[#This Row],[jour]]</f>
        <v>42972</v>
      </c>
      <c r="C28" s="1"/>
      <c r="D28" s="1"/>
      <c r="E28">
        <f>(Tableau114172326[[#This Row],[fin]]-Tableau114172326[[#This Row],[debut]])*24</f>
        <v>0</v>
      </c>
      <c r="F28">
        <f>1+INT(MIN(MOD(Tableau114172326[[#This Row],[jour]]-DATE(YEAR(Tableau114172326[[#This Row],[jour]])+{-1;0;1},1,5)+WEEKDAY(DATE(YEAR(Tableau114172326[[#This Row],[jour]])+{-1;0;1},1,3)),734))/7)</f>
        <v>34</v>
      </c>
    </row>
    <row r="29" spans="1:6" x14ac:dyDescent="0.2">
      <c r="A29" s="2">
        <f t="shared" si="0"/>
        <v>42973</v>
      </c>
      <c r="B29" s="3">
        <f>Tableau114172326[[#This Row],[jour]]</f>
        <v>42973</v>
      </c>
      <c r="C29" s="1"/>
      <c r="D29" s="1"/>
      <c r="E29">
        <f>(Tableau114172326[[#This Row],[fin]]-Tableau114172326[[#This Row],[debut]])*24</f>
        <v>0</v>
      </c>
      <c r="F29">
        <f>1+INT(MIN(MOD(Tableau114172326[[#This Row],[jour]]-DATE(YEAR(Tableau114172326[[#This Row],[jour]])+{-1;0;1},1,5)+WEEKDAY(DATE(YEAR(Tableau114172326[[#This Row],[jour]])+{-1;0;1},1,3)),734))/7)</f>
        <v>34</v>
      </c>
    </row>
    <row r="30" spans="1:6" x14ac:dyDescent="0.2">
      <c r="A30" s="2">
        <f t="shared" si="0"/>
        <v>42974</v>
      </c>
      <c r="B30" s="3">
        <f>Tableau114172326[[#This Row],[jour]]</f>
        <v>42974</v>
      </c>
      <c r="C30" s="1"/>
      <c r="D30" s="1"/>
      <c r="E30">
        <f>(Tableau114172326[[#This Row],[fin]]-Tableau114172326[[#This Row],[debut]])*24</f>
        <v>0</v>
      </c>
      <c r="F30">
        <f>1+INT(MIN(MOD(Tableau114172326[[#This Row],[jour]]-DATE(YEAR(Tableau114172326[[#This Row],[jour]])+{-1;0;1},1,5)+WEEKDAY(DATE(YEAR(Tableau114172326[[#This Row],[jour]])+{-1;0;1},1,3)),734))/7)</f>
        <v>34</v>
      </c>
    </row>
    <row r="31" spans="1:6" x14ac:dyDescent="0.2">
      <c r="A31" s="2">
        <f t="shared" si="0"/>
        <v>42975</v>
      </c>
      <c r="B31" s="3">
        <f>Tableau114172326[[#This Row],[jour]]</f>
        <v>42975</v>
      </c>
      <c r="C31" s="1"/>
      <c r="D31" s="1"/>
      <c r="E31">
        <f>(Tableau114172326[[#This Row],[fin]]-Tableau114172326[[#This Row],[debut]])*24</f>
        <v>0</v>
      </c>
      <c r="F31">
        <f>1+INT(MIN(MOD(Tableau114172326[[#This Row],[jour]]-DATE(YEAR(Tableau114172326[[#This Row],[jour]])+{-1;0;1},1,5)+WEEKDAY(DATE(YEAR(Tableau114172326[[#This Row],[jour]])+{-1;0;1},1,3)),734))/7)</f>
        <v>35</v>
      </c>
    </row>
    <row r="32" spans="1:6" x14ac:dyDescent="0.2">
      <c r="A32" s="2">
        <f t="shared" si="0"/>
        <v>42976</v>
      </c>
      <c r="B32" s="3">
        <f>Tableau114172326[[#This Row],[jour]]</f>
        <v>42976</v>
      </c>
      <c r="C32" s="1"/>
      <c r="D32" s="1"/>
      <c r="E32">
        <f>(Tableau114172326[[#This Row],[fin]]-Tableau114172326[[#This Row],[debut]])*24</f>
        <v>0</v>
      </c>
      <c r="F32">
        <f>1+INT(MIN(MOD(Tableau114172326[[#This Row],[jour]]-DATE(YEAR(Tableau114172326[[#This Row],[jour]])+{-1;0;1},1,5)+WEEKDAY(DATE(YEAR(Tableau114172326[[#This Row],[jour]])+{-1;0;1},1,3)),734))/7)</f>
        <v>35</v>
      </c>
    </row>
    <row r="33" spans="1:6" x14ac:dyDescent="0.2">
      <c r="A33" s="2">
        <f t="shared" si="0"/>
        <v>42977</v>
      </c>
      <c r="B33" s="3">
        <f>Tableau114172326[[#This Row],[jour]]</f>
        <v>42977</v>
      </c>
      <c r="C33" s="1"/>
      <c r="D33" s="1"/>
      <c r="E33">
        <f>(Tableau114172326[[#This Row],[fin]]-Tableau114172326[[#This Row],[debut]])*24</f>
        <v>0</v>
      </c>
      <c r="F33">
        <f>1+INT(MIN(MOD(Tableau114172326[[#This Row],[jour]]-DATE(YEAR(Tableau114172326[[#This Row],[jour]])+{-1;0;1},1,5)+WEEKDAY(DATE(YEAR(Tableau114172326[[#This Row],[jour]])+{-1;0;1},1,3)),734))/7)</f>
        <v>35</v>
      </c>
    </row>
    <row r="34" spans="1:6" x14ac:dyDescent="0.2">
      <c r="A34" s="2">
        <f t="shared" si="0"/>
        <v>42978</v>
      </c>
      <c r="B34" s="3">
        <f>Tableau114172326[[#This Row],[jour]]</f>
        <v>42978</v>
      </c>
      <c r="C34" s="1"/>
      <c r="D34" s="1"/>
      <c r="E34">
        <f>(Tableau114172326[[#This Row],[fin]]-Tableau114172326[[#This Row],[debut]])*24</f>
        <v>0</v>
      </c>
      <c r="F34">
        <f>1+INT(MIN(MOD(Tableau114172326[[#This Row],[jour]]-DATE(YEAR(Tableau114172326[[#This Row],[jour]])+{-1;0;1},1,5)+WEEKDAY(DATE(YEAR(Tableau114172326[[#This Row],[jour]])+{-1;0;1},1,3)),734))/7)</f>
        <v>35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F591A-E6D0-DA41-A311-8F2FEEB2BDCB}">
  <dimension ref="A1:M34"/>
  <sheetViews>
    <sheetView zoomScaleNormal="100" zoomScaleSheetLayoutView="100" workbookViewId="0" xr3:uid="{FC5560D0-9297-562C-979C-D291E49C8E95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DATE(A1,9,1)</f>
        <v>42979</v>
      </c>
      <c r="B4" s="3">
        <f>Tableau1141720[[#This Row],[jour]]</f>
        <v>42979</v>
      </c>
      <c r="C4" s="1"/>
      <c r="D4" s="1"/>
      <c r="E4">
        <f>(Tableau1141720[[#This Row],[fin]]-Tableau1141720[[#This Row],[debut]])*24</f>
        <v>0</v>
      </c>
      <c r="F4">
        <f>1+INT(MIN(MOD(Tableau1141720[[#This Row],[jour]]-DATE(YEAR(Tableau1141720[[#This Row],[jour]])+{-1;0;1},1,5)+WEEKDAY(DATE(YEAR(Tableau1141720[[#This Row],[jour]])+{-1;0;1},1,3)),734))/7)</f>
        <v>35</v>
      </c>
      <c r="I4">
        <v>1</v>
      </c>
      <c r="J4">
        <f>IFERROR(SUMPRODUCT(Tableau1141720[total]*(Tableau1141720[semaine]=Tableau2151821[[#This Row],[semaine]])),0)</f>
        <v>0</v>
      </c>
      <c r="L4" t="s">
        <v>8</v>
      </c>
      <c r="M4">
        <f>SUM(Tableau1141720[total])</f>
        <v>0</v>
      </c>
    </row>
    <row r="5" spans="1:13" x14ac:dyDescent="0.2">
      <c r="A5" s="2">
        <f>A4+1</f>
        <v>42980</v>
      </c>
      <c r="B5" s="3">
        <f>Tableau1141720[[#This Row],[jour]]</f>
        <v>42980</v>
      </c>
      <c r="C5" s="1"/>
      <c r="D5" s="1"/>
      <c r="E5">
        <f>(Tableau1141720[[#This Row],[fin]]-Tableau1141720[[#This Row],[debut]])*24</f>
        <v>0</v>
      </c>
      <c r="F5">
        <f>1+INT(MIN(MOD(Tableau1141720[[#This Row],[jour]]-DATE(YEAR(Tableau1141720[[#This Row],[jour]])+{-1;0;1},1,5)+WEEKDAY(DATE(YEAR(Tableau1141720[[#This Row],[jour]])+{-1;0;1},1,3)),734))/7)</f>
        <v>35</v>
      </c>
      <c r="I5">
        <v>2</v>
      </c>
      <c r="J5">
        <f>IFERROR(SUMPRODUCT(Tableau1141720[total]*(Tableau1141720[semaine]=Tableau2151821[[#This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42981</v>
      </c>
      <c r="B6" s="3">
        <f>Tableau1141720[[#This Row],[jour]]</f>
        <v>42981</v>
      </c>
      <c r="C6" s="1"/>
      <c r="D6" s="1"/>
      <c r="E6">
        <f>(Tableau1141720[[#This Row],[fin]]-Tableau1141720[[#This Row],[debut]])*24</f>
        <v>0</v>
      </c>
      <c r="F6">
        <f>1+INT(MIN(MOD(Tableau1141720[[#This Row],[jour]]-DATE(YEAR(Tableau1141720[[#This Row],[jour]])+{-1;0;1},1,5)+WEEKDAY(DATE(YEAR(Tableau1141720[[#This Row],[jour]])+{-1;0;1},1,3)),734))/7)</f>
        <v>35</v>
      </c>
      <c r="I6">
        <v>3</v>
      </c>
      <c r="J6">
        <f>IFERROR(SUMPRODUCT(Tableau1141720[total]*(Tableau1141720[semaine]=Tableau2151821[[#This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42982</v>
      </c>
      <c r="B7" s="3">
        <f>Tableau1141720[[#This Row],[jour]]</f>
        <v>42982</v>
      </c>
      <c r="C7" s="1"/>
      <c r="D7" s="1"/>
      <c r="E7">
        <f>(Tableau1141720[[#This Row],[fin]]-Tableau1141720[[#This Row],[debut]])*24</f>
        <v>0</v>
      </c>
      <c r="F7">
        <f>1+INT(MIN(MOD(Tableau1141720[[#This Row],[jour]]-DATE(YEAR(Tableau1141720[[#This Row],[jour]])+{-1;0;1},1,5)+WEEKDAY(DATE(YEAR(Tableau1141720[[#This Row],[jour]])+{-1;0;1},1,3)),734))/7)</f>
        <v>36</v>
      </c>
      <c r="I7">
        <v>4</v>
      </c>
      <c r="J7">
        <f>IFERROR(SUMPRODUCT(Tableau1141720[total]*(Tableau1141720[semaine]=Tableau2151821[[#This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42983</v>
      </c>
      <c r="B8" s="3">
        <f>Tableau1141720[[#This Row],[jour]]</f>
        <v>42983</v>
      </c>
      <c r="C8" s="1"/>
      <c r="D8" s="1"/>
      <c r="E8">
        <f>(Tableau1141720[[#This Row],[fin]]-Tableau1141720[[#This Row],[debut]])*24</f>
        <v>0</v>
      </c>
      <c r="F8">
        <f>1+INT(MIN(MOD(Tableau1141720[[#This Row],[jour]]-DATE(YEAR(Tableau1141720[[#This Row],[jour]])+{-1;0;1},1,5)+WEEKDAY(DATE(YEAR(Tableau1141720[[#This Row],[jour]])+{-1;0;1},1,3)),734))/7)</f>
        <v>36</v>
      </c>
      <c r="I8">
        <v>5</v>
      </c>
      <c r="J8">
        <f>IFERROR(SUMPRODUCT(Tableau1141720[total]*(Tableau1141720[semaine]=Tableau2151821[[#This Row],[semaine]])),0)</f>
        <v>0</v>
      </c>
      <c r="L8" t="s">
        <v>12</v>
      </c>
    </row>
    <row r="9" spans="1:13" x14ac:dyDescent="0.2">
      <c r="A9" s="2">
        <f t="shared" si="0"/>
        <v>42984</v>
      </c>
      <c r="B9" s="3">
        <f>Tableau1141720[[#This Row],[jour]]</f>
        <v>42984</v>
      </c>
      <c r="C9" s="1"/>
      <c r="D9" s="1"/>
      <c r="E9">
        <f>(Tableau1141720[[#This Row],[fin]]-Tableau1141720[[#This Row],[debut]])*24</f>
        <v>0</v>
      </c>
      <c r="F9">
        <f>1+INT(MIN(MOD(Tableau1141720[[#This Row],[jour]]-DATE(YEAR(Tableau1141720[[#This Row],[jour]])+{-1;0;1},1,5)+WEEKDAY(DATE(YEAR(Tableau1141720[[#This Row],[jour]])+{-1;0;1},1,3)),734))/7)</f>
        <v>36</v>
      </c>
      <c r="L9" t="s">
        <v>13</v>
      </c>
    </row>
    <row r="10" spans="1:13" x14ac:dyDescent="0.2">
      <c r="A10" s="2">
        <f t="shared" si="0"/>
        <v>42985</v>
      </c>
      <c r="B10" s="3">
        <f>Tableau1141720[[#This Row],[jour]]</f>
        <v>42985</v>
      </c>
      <c r="C10" s="1"/>
      <c r="D10" s="1"/>
      <c r="E10">
        <f>(Tableau1141720[[#This Row],[fin]]-Tableau1141720[[#This Row],[debut]])*24</f>
        <v>0</v>
      </c>
      <c r="F10">
        <f>1+INT(MIN(MOD(Tableau1141720[[#This Row],[jour]]-DATE(YEAR(Tableau1141720[[#This Row],[jour]])+{-1;0;1},1,5)+WEEKDAY(DATE(YEAR(Tableau1141720[[#This Row],[jour]])+{-1;0;1},1,3)),734))/7)</f>
        <v>36</v>
      </c>
      <c r="L10" t="s">
        <v>14</v>
      </c>
    </row>
    <row r="11" spans="1:13" x14ac:dyDescent="0.2">
      <c r="A11" s="2">
        <f t="shared" si="0"/>
        <v>42986</v>
      </c>
      <c r="B11" s="3">
        <f>Tableau1141720[[#This Row],[jour]]</f>
        <v>42986</v>
      </c>
      <c r="C11" s="1"/>
      <c r="D11" s="1"/>
      <c r="E11">
        <f>(Tableau1141720[[#This Row],[fin]]-Tableau1141720[[#This Row],[debut]])*24</f>
        <v>0</v>
      </c>
      <c r="F11">
        <f>1+INT(MIN(MOD(Tableau1141720[[#This Row],[jour]]-DATE(YEAR(Tableau1141720[[#This Row],[jour]])+{-1;0;1},1,5)+WEEKDAY(DATE(YEAR(Tableau1141720[[#This Row],[jour]])+{-1;0;1},1,3)),734))/7)</f>
        <v>36</v>
      </c>
      <c r="L11" t="s">
        <v>15</v>
      </c>
    </row>
    <row r="12" spans="1:13" x14ac:dyDescent="0.2">
      <c r="A12" s="2">
        <f t="shared" si="0"/>
        <v>42987</v>
      </c>
      <c r="B12" s="3">
        <f>Tableau1141720[[#This Row],[jour]]</f>
        <v>42987</v>
      </c>
      <c r="C12" s="1"/>
      <c r="D12" s="1"/>
      <c r="E12">
        <f>(Tableau1141720[[#This Row],[fin]]-Tableau1141720[[#This Row],[debut]])*24</f>
        <v>0</v>
      </c>
      <c r="F12">
        <f>1+INT(MIN(MOD(Tableau1141720[[#This Row],[jour]]-DATE(YEAR(Tableau1141720[[#This Row],[jour]])+{-1;0;1},1,5)+WEEKDAY(DATE(YEAR(Tableau1141720[[#This Row],[jour]])+{-1;0;1},1,3)),734))/7)</f>
        <v>36</v>
      </c>
      <c r="L12" t="s">
        <v>16</v>
      </c>
    </row>
    <row r="13" spans="1:13" x14ac:dyDescent="0.2">
      <c r="A13" s="2">
        <f t="shared" si="0"/>
        <v>42988</v>
      </c>
      <c r="B13" s="3">
        <f>Tableau1141720[[#This Row],[jour]]</f>
        <v>42988</v>
      </c>
      <c r="C13" s="1"/>
      <c r="D13" s="1"/>
      <c r="E13">
        <f>(Tableau1141720[[#This Row],[fin]]-Tableau1141720[[#This Row],[debut]])*24</f>
        <v>0</v>
      </c>
      <c r="F13">
        <f>1+INT(MIN(MOD(Tableau1141720[[#This Row],[jour]]-DATE(YEAR(Tableau1141720[[#This Row],[jour]])+{-1;0;1},1,5)+WEEKDAY(DATE(YEAR(Tableau1141720[[#This Row],[jour]])+{-1;0;1},1,3)),734))/7)</f>
        <v>36</v>
      </c>
      <c r="L13" t="s">
        <v>17</v>
      </c>
    </row>
    <row r="14" spans="1:13" x14ac:dyDescent="0.2">
      <c r="A14" s="2">
        <f t="shared" si="0"/>
        <v>42989</v>
      </c>
      <c r="B14" s="3">
        <f>Tableau1141720[[#This Row],[jour]]</f>
        <v>42989</v>
      </c>
      <c r="C14" s="1"/>
      <c r="D14" s="1"/>
      <c r="E14">
        <f>(Tableau1141720[[#This Row],[fin]]-Tableau1141720[[#This Row],[debut]])*24</f>
        <v>0</v>
      </c>
      <c r="F14">
        <f>1+INT(MIN(MOD(Tableau1141720[[#This Row],[jour]]-DATE(YEAR(Tableau1141720[[#This Row],[jour]])+{-1;0;1},1,5)+WEEKDAY(DATE(YEAR(Tableau1141720[[#This Row],[jour]])+{-1;0;1},1,3)),734))/7)</f>
        <v>37</v>
      </c>
      <c r="L14" t="s">
        <v>18</v>
      </c>
    </row>
    <row r="15" spans="1:13" x14ac:dyDescent="0.2">
      <c r="A15" s="2">
        <f t="shared" si="0"/>
        <v>42990</v>
      </c>
      <c r="B15" s="3">
        <f>Tableau1141720[[#This Row],[jour]]</f>
        <v>42990</v>
      </c>
      <c r="C15" s="1"/>
      <c r="D15" s="1"/>
      <c r="E15">
        <f>(Tableau1141720[[#This Row],[fin]]-Tableau1141720[[#This Row],[debut]])*24</f>
        <v>0</v>
      </c>
      <c r="F15">
        <f>1+INT(MIN(MOD(Tableau1141720[[#This Row],[jour]]-DATE(YEAR(Tableau1141720[[#This Row],[jour]])+{-1;0;1},1,5)+WEEKDAY(DATE(YEAR(Tableau1141720[[#This Row],[jour]])+{-1;0;1},1,3)),734))/7)</f>
        <v>37</v>
      </c>
      <c r="L15" t="s">
        <v>19</v>
      </c>
    </row>
    <row r="16" spans="1:13" x14ac:dyDescent="0.2">
      <c r="A16" s="2">
        <f t="shared" si="0"/>
        <v>42991</v>
      </c>
      <c r="B16" s="3">
        <f>Tableau1141720[[#This Row],[jour]]</f>
        <v>42991</v>
      </c>
      <c r="C16" s="1"/>
      <c r="D16" s="1"/>
      <c r="E16">
        <f>(Tableau1141720[[#This Row],[fin]]-Tableau1141720[[#This Row],[debut]])*24</f>
        <v>0</v>
      </c>
      <c r="F16">
        <f>1+INT(MIN(MOD(Tableau1141720[[#This Row],[jour]]-DATE(YEAR(Tableau1141720[[#This Row],[jour]])+{-1;0;1},1,5)+WEEKDAY(DATE(YEAR(Tableau1141720[[#This Row],[jour]])+{-1;0;1},1,3)),734))/7)</f>
        <v>37</v>
      </c>
    </row>
    <row r="17" spans="1:6" x14ac:dyDescent="0.2">
      <c r="A17" s="2">
        <f t="shared" si="0"/>
        <v>42992</v>
      </c>
      <c r="B17" s="3">
        <f>Tableau1141720[[#This Row],[jour]]</f>
        <v>42992</v>
      </c>
      <c r="C17" s="1"/>
      <c r="D17" s="1"/>
      <c r="E17">
        <f>(Tableau1141720[[#This Row],[fin]]-Tableau1141720[[#This Row],[debut]])*24</f>
        <v>0</v>
      </c>
      <c r="F17">
        <f>1+INT(MIN(MOD(Tableau1141720[[#This Row],[jour]]-DATE(YEAR(Tableau1141720[[#This Row],[jour]])+{-1;0;1},1,5)+WEEKDAY(DATE(YEAR(Tableau1141720[[#This Row],[jour]])+{-1;0;1},1,3)),734))/7)</f>
        <v>37</v>
      </c>
    </row>
    <row r="18" spans="1:6" x14ac:dyDescent="0.2">
      <c r="A18" s="2">
        <f t="shared" si="0"/>
        <v>42993</v>
      </c>
      <c r="B18" s="3">
        <f>Tableau1141720[[#This Row],[jour]]</f>
        <v>42993</v>
      </c>
      <c r="C18" s="1"/>
      <c r="D18" s="1"/>
      <c r="E18">
        <f>(Tableau1141720[[#This Row],[fin]]-Tableau1141720[[#This Row],[debut]])*24</f>
        <v>0</v>
      </c>
      <c r="F18">
        <f>1+INT(MIN(MOD(Tableau1141720[[#This Row],[jour]]-DATE(YEAR(Tableau1141720[[#This Row],[jour]])+{-1;0;1},1,5)+WEEKDAY(DATE(YEAR(Tableau1141720[[#This Row],[jour]])+{-1;0;1},1,3)),734))/7)</f>
        <v>37</v>
      </c>
    </row>
    <row r="19" spans="1:6" x14ac:dyDescent="0.2">
      <c r="A19" s="2">
        <f t="shared" si="0"/>
        <v>42994</v>
      </c>
      <c r="B19" s="3">
        <f>Tableau1141720[[#This Row],[jour]]</f>
        <v>42994</v>
      </c>
      <c r="C19" s="1"/>
      <c r="D19" s="1"/>
      <c r="E19">
        <f>(Tableau1141720[[#This Row],[fin]]-Tableau1141720[[#This Row],[debut]])*24</f>
        <v>0</v>
      </c>
      <c r="F19">
        <f>1+INT(MIN(MOD(Tableau1141720[[#This Row],[jour]]-DATE(YEAR(Tableau1141720[[#This Row],[jour]])+{-1;0;1},1,5)+WEEKDAY(DATE(YEAR(Tableau1141720[[#This Row],[jour]])+{-1;0;1},1,3)),734))/7)</f>
        <v>37</v>
      </c>
    </row>
    <row r="20" spans="1:6" x14ac:dyDescent="0.2">
      <c r="A20" s="2">
        <f t="shared" si="0"/>
        <v>42995</v>
      </c>
      <c r="B20" s="3">
        <f>Tableau1141720[[#This Row],[jour]]</f>
        <v>42995</v>
      </c>
      <c r="C20" s="1"/>
      <c r="D20" s="1"/>
      <c r="E20">
        <f>(Tableau1141720[[#This Row],[fin]]-Tableau1141720[[#This Row],[debut]])*24</f>
        <v>0</v>
      </c>
      <c r="F20">
        <f>1+INT(MIN(MOD(Tableau1141720[[#This Row],[jour]]-DATE(YEAR(Tableau1141720[[#This Row],[jour]])+{-1;0;1},1,5)+WEEKDAY(DATE(YEAR(Tableau1141720[[#This Row],[jour]])+{-1;0;1},1,3)),734))/7)</f>
        <v>37</v>
      </c>
    </row>
    <row r="21" spans="1:6" x14ac:dyDescent="0.2">
      <c r="A21" s="2">
        <f t="shared" si="0"/>
        <v>42996</v>
      </c>
      <c r="B21" s="3">
        <f>Tableau1141720[[#This Row],[jour]]</f>
        <v>42996</v>
      </c>
      <c r="C21" s="1"/>
      <c r="D21" s="1"/>
      <c r="E21">
        <f>(Tableau1141720[[#This Row],[fin]]-Tableau1141720[[#This Row],[debut]])*24</f>
        <v>0</v>
      </c>
      <c r="F21">
        <f>1+INT(MIN(MOD(Tableau1141720[[#This Row],[jour]]-DATE(YEAR(Tableau1141720[[#This Row],[jour]])+{-1;0;1},1,5)+WEEKDAY(DATE(YEAR(Tableau1141720[[#This Row],[jour]])+{-1;0;1},1,3)),734))/7)</f>
        <v>38</v>
      </c>
    </row>
    <row r="22" spans="1:6" x14ac:dyDescent="0.2">
      <c r="A22" s="2">
        <f t="shared" si="0"/>
        <v>42997</v>
      </c>
      <c r="B22" s="3">
        <f>Tableau1141720[[#This Row],[jour]]</f>
        <v>42997</v>
      </c>
      <c r="C22" s="1"/>
      <c r="D22" s="1"/>
      <c r="E22">
        <f>(Tableau1141720[[#This Row],[fin]]-Tableau1141720[[#This Row],[debut]])*24</f>
        <v>0</v>
      </c>
      <c r="F22">
        <f>1+INT(MIN(MOD(Tableau1141720[[#This Row],[jour]]-DATE(YEAR(Tableau1141720[[#This Row],[jour]])+{-1;0;1},1,5)+WEEKDAY(DATE(YEAR(Tableau1141720[[#This Row],[jour]])+{-1;0;1},1,3)),734))/7)</f>
        <v>38</v>
      </c>
    </row>
    <row r="23" spans="1:6" x14ac:dyDescent="0.2">
      <c r="A23" s="2">
        <f t="shared" si="0"/>
        <v>42998</v>
      </c>
      <c r="B23" s="3">
        <f>Tableau1141720[[#This Row],[jour]]</f>
        <v>42998</v>
      </c>
      <c r="C23" s="1"/>
      <c r="D23" s="1"/>
      <c r="E23">
        <f>(Tableau1141720[[#This Row],[fin]]-Tableau1141720[[#This Row],[debut]])*24</f>
        <v>0</v>
      </c>
      <c r="F23">
        <f>1+INT(MIN(MOD(Tableau1141720[[#This Row],[jour]]-DATE(YEAR(Tableau1141720[[#This Row],[jour]])+{-1;0;1},1,5)+WEEKDAY(DATE(YEAR(Tableau1141720[[#This Row],[jour]])+{-1;0;1},1,3)),734))/7)</f>
        <v>38</v>
      </c>
    </row>
    <row r="24" spans="1:6" x14ac:dyDescent="0.2">
      <c r="A24" s="2">
        <f t="shared" si="0"/>
        <v>42999</v>
      </c>
      <c r="B24" s="3">
        <f>Tableau1141720[[#This Row],[jour]]</f>
        <v>42999</v>
      </c>
      <c r="C24" s="1"/>
      <c r="D24" s="1"/>
      <c r="E24">
        <f>(Tableau1141720[[#This Row],[fin]]-Tableau1141720[[#This Row],[debut]])*24</f>
        <v>0</v>
      </c>
      <c r="F24">
        <f>1+INT(MIN(MOD(Tableau1141720[[#This Row],[jour]]-DATE(YEAR(Tableau1141720[[#This Row],[jour]])+{-1;0;1},1,5)+WEEKDAY(DATE(YEAR(Tableau1141720[[#This Row],[jour]])+{-1;0;1},1,3)),734))/7)</f>
        <v>38</v>
      </c>
    </row>
    <row r="25" spans="1:6" x14ac:dyDescent="0.2">
      <c r="A25" s="2">
        <f t="shared" si="0"/>
        <v>43000</v>
      </c>
      <c r="B25" s="3">
        <f>Tableau1141720[[#This Row],[jour]]</f>
        <v>43000</v>
      </c>
      <c r="C25" s="1"/>
      <c r="D25" s="1"/>
      <c r="E25">
        <f>(Tableau1141720[[#This Row],[fin]]-Tableau1141720[[#This Row],[debut]])*24</f>
        <v>0</v>
      </c>
      <c r="F25">
        <f>1+INT(MIN(MOD(Tableau1141720[[#This Row],[jour]]-DATE(YEAR(Tableau1141720[[#This Row],[jour]])+{-1;0;1},1,5)+WEEKDAY(DATE(YEAR(Tableau1141720[[#This Row],[jour]])+{-1;0;1},1,3)),734))/7)</f>
        <v>38</v>
      </c>
    </row>
    <row r="26" spans="1:6" x14ac:dyDescent="0.2">
      <c r="A26" s="2">
        <f t="shared" si="0"/>
        <v>43001</v>
      </c>
      <c r="B26" s="3">
        <f>Tableau1141720[[#This Row],[jour]]</f>
        <v>43001</v>
      </c>
      <c r="C26" s="1"/>
      <c r="D26" s="1"/>
      <c r="E26">
        <f>(Tableau1141720[[#This Row],[fin]]-Tableau1141720[[#This Row],[debut]])*24</f>
        <v>0</v>
      </c>
      <c r="F26">
        <f>1+INT(MIN(MOD(Tableau1141720[[#This Row],[jour]]-DATE(YEAR(Tableau1141720[[#This Row],[jour]])+{-1;0;1},1,5)+WEEKDAY(DATE(YEAR(Tableau1141720[[#This Row],[jour]])+{-1;0;1},1,3)),734))/7)</f>
        <v>38</v>
      </c>
    </row>
    <row r="27" spans="1:6" x14ac:dyDescent="0.2">
      <c r="A27" s="2">
        <f t="shared" si="0"/>
        <v>43002</v>
      </c>
      <c r="B27" s="3">
        <f>Tableau1141720[[#This Row],[jour]]</f>
        <v>43002</v>
      </c>
      <c r="C27" s="1"/>
      <c r="D27" s="1"/>
      <c r="E27">
        <f>(Tableau1141720[[#This Row],[fin]]-Tableau1141720[[#This Row],[debut]])*24</f>
        <v>0</v>
      </c>
      <c r="F27">
        <f>1+INT(MIN(MOD(Tableau1141720[[#This Row],[jour]]-DATE(YEAR(Tableau1141720[[#This Row],[jour]])+{-1;0;1},1,5)+WEEKDAY(DATE(YEAR(Tableau1141720[[#This Row],[jour]])+{-1;0;1},1,3)),734))/7)</f>
        <v>38</v>
      </c>
    </row>
    <row r="28" spans="1:6" x14ac:dyDescent="0.2">
      <c r="A28" s="2">
        <f t="shared" si="0"/>
        <v>43003</v>
      </c>
      <c r="B28" s="3">
        <f>Tableau1141720[[#This Row],[jour]]</f>
        <v>43003</v>
      </c>
      <c r="C28" s="1"/>
      <c r="D28" s="1"/>
      <c r="E28">
        <f>(Tableau1141720[[#This Row],[fin]]-Tableau1141720[[#This Row],[debut]])*24</f>
        <v>0</v>
      </c>
      <c r="F28">
        <f>1+INT(MIN(MOD(Tableau1141720[[#This Row],[jour]]-DATE(YEAR(Tableau1141720[[#This Row],[jour]])+{-1;0;1},1,5)+WEEKDAY(DATE(YEAR(Tableau1141720[[#This Row],[jour]])+{-1;0;1},1,3)),734))/7)</f>
        <v>39</v>
      </c>
    </row>
    <row r="29" spans="1:6" x14ac:dyDescent="0.2">
      <c r="A29" s="2">
        <f t="shared" si="0"/>
        <v>43004</v>
      </c>
      <c r="B29" s="3">
        <f>Tableau1141720[[#This Row],[jour]]</f>
        <v>43004</v>
      </c>
      <c r="C29" s="1"/>
      <c r="D29" s="1"/>
      <c r="E29">
        <f>(Tableau1141720[[#This Row],[fin]]-Tableau1141720[[#This Row],[debut]])*24</f>
        <v>0</v>
      </c>
      <c r="F29">
        <f>1+INT(MIN(MOD(Tableau1141720[[#This Row],[jour]]-DATE(YEAR(Tableau1141720[[#This Row],[jour]])+{-1;0;1},1,5)+WEEKDAY(DATE(YEAR(Tableau1141720[[#This Row],[jour]])+{-1;0;1},1,3)),734))/7)</f>
        <v>39</v>
      </c>
    </row>
    <row r="30" spans="1:6" x14ac:dyDescent="0.2">
      <c r="A30" s="2">
        <f t="shared" si="0"/>
        <v>43005</v>
      </c>
      <c r="B30" s="3">
        <f>Tableau1141720[[#This Row],[jour]]</f>
        <v>43005</v>
      </c>
      <c r="C30" s="1"/>
      <c r="D30" s="1"/>
      <c r="E30">
        <f>(Tableau1141720[[#This Row],[fin]]-Tableau1141720[[#This Row],[debut]])*24</f>
        <v>0</v>
      </c>
      <c r="F30">
        <f>1+INT(MIN(MOD(Tableau1141720[[#This Row],[jour]]-DATE(YEAR(Tableau1141720[[#This Row],[jour]])+{-1;0;1},1,5)+WEEKDAY(DATE(YEAR(Tableau1141720[[#This Row],[jour]])+{-1;0;1},1,3)),734))/7)</f>
        <v>39</v>
      </c>
    </row>
    <row r="31" spans="1:6" x14ac:dyDescent="0.2">
      <c r="A31" s="2">
        <f t="shared" si="0"/>
        <v>43006</v>
      </c>
      <c r="B31" s="3">
        <f>Tableau1141720[[#This Row],[jour]]</f>
        <v>43006</v>
      </c>
      <c r="C31" s="1"/>
      <c r="D31" s="1"/>
      <c r="E31">
        <f>(Tableau1141720[[#This Row],[fin]]-Tableau1141720[[#This Row],[debut]])*24</f>
        <v>0</v>
      </c>
      <c r="F31">
        <f>1+INT(MIN(MOD(Tableau1141720[[#This Row],[jour]]-DATE(YEAR(Tableau1141720[[#This Row],[jour]])+{-1;0;1},1,5)+WEEKDAY(DATE(YEAR(Tableau1141720[[#This Row],[jour]])+{-1;0;1},1,3)),734))/7)</f>
        <v>39</v>
      </c>
    </row>
    <row r="32" spans="1:6" x14ac:dyDescent="0.2">
      <c r="A32" s="2">
        <f t="shared" si="0"/>
        <v>43007</v>
      </c>
      <c r="B32" s="3">
        <f>Tableau1141720[[#This Row],[jour]]</f>
        <v>43007</v>
      </c>
      <c r="C32" s="1"/>
      <c r="D32" s="1"/>
      <c r="E32">
        <f>(Tableau1141720[[#This Row],[fin]]-Tableau1141720[[#This Row],[debut]])*24</f>
        <v>0</v>
      </c>
      <c r="F32">
        <f>1+INT(MIN(MOD(Tableau1141720[[#This Row],[jour]]-DATE(YEAR(Tableau1141720[[#This Row],[jour]])+{-1;0;1},1,5)+WEEKDAY(DATE(YEAR(Tableau1141720[[#This Row],[jour]])+{-1;0;1},1,3)),734))/7)</f>
        <v>39</v>
      </c>
    </row>
    <row r="33" spans="1:6" x14ac:dyDescent="0.2">
      <c r="A33" s="2">
        <f t="shared" si="0"/>
        <v>43008</v>
      </c>
      <c r="B33" s="3">
        <f>Tableau1141720[[#This Row],[jour]]</f>
        <v>43008</v>
      </c>
      <c r="C33" s="1"/>
      <c r="D33" s="1"/>
      <c r="E33">
        <f>(Tableau1141720[[#This Row],[fin]]-Tableau1141720[[#This Row],[debut]])*24</f>
        <v>0</v>
      </c>
      <c r="F33">
        <f>1+INT(MIN(MOD(Tableau1141720[[#This Row],[jour]]-DATE(YEAR(Tableau1141720[[#This Row],[jour]])+{-1;0;1},1,5)+WEEKDAY(DATE(YEAR(Tableau1141720[[#This Row],[jour]])+{-1;0;1},1,3)),734))/7)</f>
        <v>39</v>
      </c>
    </row>
    <row r="34" spans="1:6" x14ac:dyDescent="0.2">
      <c r="A34" s="2">
        <f t="shared" si="0"/>
        <v>43009</v>
      </c>
      <c r="B34" s="3">
        <f>Tableau1141720[[#This Row],[jour]]</f>
        <v>43009</v>
      </c>
      <c r="C34" s="1"/>
      <c r="D34" s="1"/>
      <c r="E34">
        <f>(Tableau1141720[[#This Row],[fin]]-Tableau1141720[[#This Row],[debut]])*24</f>
        <v>0</v>
      </c>
      <c r="F34">
        <f>1+INT(MIN(MOD(Tableau1141720[[#This Row],[jour]]-DATE(YEAR(Tableau1141720[[#This Row],[jour]])+{-1;0;1},1,5)+WEEKDAY(DATE(YEAR(Tableau1141720[[#This Row],[jour]])+{-1;0;1},1,3)),734))/7)</f>
        <v>39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33669-D345-7945-85FC-CB2CDCA08012}">
  <dimension ref="A1:M34"/>
  <sheetViews>
    <sheetView zoomScaleNormal="100" zoomScaleSheetLayoutView="100" workbookViewId="0" xr3:uid="{7F9310AC-E6A3-5266-9561-6E41CFCC30CC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DATE(A1,10,1)</f>
        <v>43009</v>
      </c>
      <c r="B4" s="3">
        <f>Tableau114172326293235[[#This Row],[jour]]</f>
        <v>43009</v>
      </c>
      <c r="C4" s="1"/>
      <c r="D4" s="1"/>
      <c r="E4">
        <f>(Tableau114172326293235[[#This Row],[fin]]-Tableau114172326293235[[#This Row],[debut]])*24</f>
        <v>0</v>
      </c>
      <c r="F4">
        <f>1+INT(MIN(MOD(Tableau114172326293235[[#This Row],[jour]]-DATE(YEAR(Tableau114172326293235[[#This Row],[jour]])+{-1;0;1},1,5)+WEEKDAY(DATE(YEAR(Tableau114172326293235[[#This Row],[jour]])+{-1;0;1},1,3)),734))/7)</f>
        <v>39</v>
      </c>
      <c r="I4">
        <v>1</v>
      </c>
      <c r="J4">
        <f>IFERROR(SUMPRODUCT(Tableau114172326293235[total]*(Tableau114172326293235[semaine]=Tableau215182427303336[[#This Row],[semaine]])),0)</f>
        <v>0</v>
      </c>
      <c r="L4" t="s">
        <v>8</v>
      </c>
      <c r="M4">
        <f>SUM(Tableau114172326293235[total])</f>
        <v>0</v>
      </c>
    </row>
    <row r="5" spans="1:13" x14ac:dyDescent="0.2">
      <c r="A5" s="2">
        <f>A4+1</f>
        <v>43010</v>
      </c>
      <c r="B5" s="3">
        <f>Tableau114172326293235[[#This Row],[jour]]</f>
        <v>43010</v>
      </c>
      <c r="C5" s="1"/>
      <c r="D5" s="1"/>
      <c r="E5">
        <f>(Tableau114172326293235[[#This Row],[fin]]-Tableau114172326293235[[#This Row],[debut]])*24</f>
        <v>0</v>
      </c>
      <c r="F5">
        <f>1+INT(MIN(MOD(Tableau114172326293235[[#This Row],[jour]]-DATE(YEAR(Tableau114172326293235[[#This Row],[jour]])+{-1;0;1},1,5)+WEEKDAY(DATE(YEAR(Tableau114172326293235[[#This Row],[jour]])+{-1;0;1},1,3)),734))/7)</f>
        <v>40</v>
      </c>
      <c r="I5">
        <v>2</v>
      </c>
      <c r="J5">
        <f>IFERROR(SUMPRODUCT(Tableau114172326293235[total]*(Tableau114172326293235[semaine]=Tableau215182427303336[[#This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43011</v>
      </c>
      <c r="B6" s="3">
        <f>Tableau114172326293235[[#This Row],[jour]]</f>
        <v>43011</v>
      </c>
      <c r="C6" s="1"/>
      <c r="D6" s="1"/>
      <c r="E6">
        <f>(Tableau114172326293235[[#This Row],[fin]]-Tableau114172326293235[[#This Row],[debut]])*24</f>
        <v>0</v>
      </c>
      <c r="F6">
        <f>1+INT(MIN(MOD(Tableau114172326293235[[#This Row],[jour]]-DATE(YEAR(Tableau114172326293235[[#This Row],[jour]])+{-1;0;1},1,5)+WEEKDAY(DATE(YEAR(Tableau114172326293235[[#This Row],[jour]])+{-1;0;1},1,3)),734))/7)</f>
        <v>40</v>
      </c>
      <c r="I6">
        <v>3</v>
      </c>
      <c r="J6">
        <f>IFERROR(SUMPRODUCT(Tableau114172326293235[total]*(Tableau114172326293235[semaine]=Tableau215182427303336[[#This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43012</v>
      </c>
      <c r="B7" s="3">
        <f>Tableau114172326293235[[#This Row],[jour]]</f>
        <v>43012</v>
      </c>
      <c r="C7" s="1"/>
      <c r="D7" s="1"/>
      <c r="E7">
        <f>(Tableau114172326293235[[#This Row],[fin]]-Tableau114172326293235[[#This Row],[debut]])*24</f>
        <v>0</v>
      </c>
      <c r="F7">
        <f>1+INT(MIN(MOD(Tableau114172326293235[[#This Row],[jour]]-DATE(YEAR(Tableau114172326293235[[#This Row],[jour]])+{-1;0;1},1,5)+WEEKDAY(DATE(YEAR(Tableau114172326293235[[#This Row],[jour]])+{-1;0;1},1,3)),734))/7)</f>
        <v>40</v>
      </c>
      <c r="I7">
        <v>4</v>
      </c>
      <c r="J7">
        <f>IFERROR(SUMPRODUCT(Tableau114172326293235[total]*(Tableau114172326293235[semaine]=Tableau215182427303336[[#This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43013</v>
      </c>
      <c r="B8" s="3">
        <f>Tableau114172326293235[[#This Row],[jour]]</f>
        <v>43013</v>
      </c>
      <c r="C8" s="1"/>
      <c r="D8" s="1"/>
      <c r="E8">
        <f>(Tableau114172326293235[[#This Row],[fin]]-Tableau114172326293235[[#This Row],[debut]])*24</f>
        <v>0</v>
      </c>
      <c r="F8">
        <f>1+INT(MIN(MOD(Tableau114172326293235[[#This Row],[jour]]-DATE(YEAR(Tableau114172326293235[[#This Row],[jour]])+{-1;0;1},1,5)+WEEKDAY(DATE(YEAR(Tableau114172326293235[[#This Row],[jour]])+{-1;0;1},1,3)),734))/7)</f>
        <v>40</v>
      </c>
      <c r="I8">
        <v>5</v>
      </c>
      <c r="J8">
        <f>IFERROR(SUMPRODUCT(Tableau114172326293235[total]*(Tableau114172326293235[semaine]=Tableau215182427303336[[#This Row],[semaine]])),0)</f>
        <v>0</v>
      </c>
      <c r="L8" t="s">
        <v>12</v>
      </c>
    </row>
    <row r="9" spans="1:13" x14ac:dyDescent="0.2">
      <c r="A9" s="2">
        <f t="shared" si="0"/>
        <v>43014</v>
      </c>
      <c r="B9" s="3">
        <f>Tableau114172326293235[[#This Row],[jour]]</f>
        <v>43014</v>
      </c>
      <c r="C9" s="1"/>
      <c r="D9" s="1"/>
      <c r="E9">
        <f>(Tableau114172326293235[[#This Row],[fin]]-Tableau114172326293235[[#This Row],[debut]])*24</f>
        <v>0</v>
      </c>
      <c r="F9">
        <f>1+INT(MIN(MOD(Tableau114172326293235[[#This Row],[jour]]-DATE(YEAR(Tableau114172326293235[[#This Row],[jour]])+{-1;0;1},1,5)+WEEKDAY(DATE(YEAR(Tableau114172326293235[[#This Row],[jour]])+{-1;0;1},1,3)),734))/7)</f>
        <v>40</v>
      </c>
      <c r="L9" t="s">
        <v>13</v>
      </c>
    </row>
    <row r="10" spans="1:13" x14ac:dyDescent="0.2">
      <c r="A10" s="2">
        <f t="shared" si="0"/>
        <v>43015</v>
      </c>
      <c r="B10" s="3">
        <f>Tableau114172326293235[[#This Row],[jour]]</f>
        <v>43015</v>
      </c>
      <c r="C10" s="1"/>
      <c r="D10" s="1"/>
      <c r="E10">
        <f>(Tableau114172326293235[[#This Row],[fin]]-Tableau114172326293235[[#This Row],[debut]])*24</f>
        <v>0</v>
      </c>
      <c r="F10">
        <f>1+INT(MIN(MOD(Tableau114172326293235[[#This Row],[jour]]-DATE(YEAR(Tableau114172326293235[[#This Row],[jour]])+{-1;0;1},1,5)+WEEKDAY(DATE(YEAR(Tableau114172326293235[[#This Row],[jour]])+{-1;0;1},1,3)),734))/7)</f>
        <v>40</v>
      </c>
      <c r="L10" t="s">
        <v>14</v>
      </c>
    </row>
    <row r="11" spans="1:13" x14ac:dyDescent="0.2">
      <c r="A11" s="2">
        <f t="shared" si="0"/>
        <v>43016</v>
      </c>
      <c r="B11" s="3">
        <f>Tableau114172326293235[[#This Row],[jour]]</f>
        <v>43016</v>
      </c>
      <c r="C11" s="1"/>
      <c r="D11" s="1"/>
      <c r="E11">
        <f>(Tableau114172326293235[[#This Row],[fin]]-Tableau114172326293235[[#This Row],[debut]])*24</f>
        <v>0</v>
      </c>
      <c r="F11">
        <f>1+INT(MIN(MOD(Tableau114172326293235[[#This Row],[jour]]-DATE(YEAR(Tableau114172326293235[[#This Row],[jour]])+{-1;0;1},1,5)+WEEKDAY(DATE(YEAR(Tableau114172326293235[[#This Row],[jour]])+{-1;0;1},1,3)),734))/7)</f>
        <v>40</v>
      </c>
      <c r="L11" t="s">
        <v>15</v>
      </c>
    </row>
    <row r="12" spans="1:13" x14ac:dyDescent="0.2">
      <c r="A12" s="2">
        <f t="shared" si="0"/>
        <v>43017</v>
      </c>
      <c r="B12" s="3">
        <f>Tableau114172326293235[[#This Row],[jour]]</f>
        <v>43017</v>
      </c>
      <c r="C12" s="1"/>
      <c r="D12" s="1"/>
      <c r="E12">
        <f>(Tableau114172326293235[[#This Row],[fin]]-Tableau114172326293235[[#This Row],[debut]])*24</f>
        <v>0</v>
      </c>
      <c r="F12">
        <f>1+INT(MIN(MOD(Tableau114172326293235[[#This Row],[jour]]-DATE(YEAR(Tableau114172326293235[[#This Row],[jour]])+{-1;0;1},1,5)+WEEKDAY(DATE(YEAR(Tableau114172326293235[[#This Row],[jour]])+{-1;0;1},1,3)),734))/7)</f>
        <v>41</v>
      </c>
      <c r="L12" t="s">
        <v>16</v>
      </c>
    </row>
    <row r="13" spans="1:13" x14ac:dyDescent="0.2">
      <c r="A13" s="2">
        <f t="shared" si="0"/>
        <v>43018</v>
      </c>
      <c r="B13" s="3">
        <f>Tableau114172326293235[[#This Row],[jour]]</f>
        <v>43018</v>
      </c>
      <c r="C13" s="1"/>
      <c r="D13" s="1"/>
      <c r="E13">
        <f>(Tableau114172326293235[[#This Row],[fin]]-Tableau114172326293235[[#This Row],[debut]])*24</f>
        <v>0</v>
      </c>
      <c r="F13">
        <f>1+INT(MIN(MOD(Tableau114172326293235[[#This Row],[jour]]-DATE(YEAR(Tableau114172326293235[[#This Row],[jour]])+{-1;0;1},1,5)+WEEKDAY(DATE(YEAR(Tableau114172326293235[[#This Row],[jour]])+{-1;0;1},1,3)),734))/7)</f>
        <v>41</v>
      </c>
      <c r="L13" t="s">
        <v>17</v>
      </c>
    </row>
    <row r="14" spans="1:13" x14ac:dyDescent="0.2">
      <c r="A14" s="2">
        <f t="shared" si="0"/>
        <v>43019</v>
      </c>
      <c r="B14" s="3">
        <f>Tableau114172326293235[[#This Row],[jour]]</f>
        <v>43019</v>
      </c>
      <c r="C14" s="1"/>
      <c r="D14" s="1"/>
      <c r="E14">
        <f>(Tableau114172326293235[[#This Row],[fin]]-Tableau114172326293235[[#This Row],[debut]])*24</f>
        <v>0</v>
      </c>
      <c r="F14">
        <f>1+INT(MIN(MOD(Tableau114172326293235[[#This Row],[jour]]-DATE(YEAR(Tableau114172326293235[[#This Row],[jour]])+{-1;0;1},1,5)+WEEKDAY(DATE(YEAR(Tableau114172326293235[[#This Row],[jour]])+{-1;0;1},1,3)),734))/7)</f>
        <v>41</v>
      </c>
      <c r="L14" t="s">
        <v>18</v>
      </c>
    </row>
    <row r="15" spans="1:13" x14ac:dyDescent="0.2">
      <c r="A15" s="2">
        <f t="shared" si="0"/>
        <v>43020</v>
      </c>
      <c r="B15" s="3">
        <f>Tableau114172326293235[[#This Row],[jour]]</f>
        <v>43020</v>
      </c>
      <c r="C15" s="1"/>
      <c r="D15" s="1"/>
      <c r="E15">
        <f>(Tableau114172326293235[[#This Row],[fin]]-Tableau114172326293235[[#This Row],[debut]])*24</f>
        <v>0</v>
      </c>
      <c r="F15">
        <f>1+INT(MIN(MOD(Tableau114172326293235[[#This Row],[jour]]-DATE(YEAR(Tableau114172326293235[[#This Row],[jour]])+{-1;0;1},1,5)+WEEKDAY(DATE(YEAR(Tableau114172326293235[[#This Row],[jour]])+{-1;0;1},1,3)),734))/7)</f>
        <v>41</v>
      </c>
      <c r="L15" t="s">
        <v>19</v>
      </c>
    </row>
    <row r="16" spans="1:13" x14ac:dyDescent="0.2">
      <c r="A16" s="2">
        <f t="shared" si="0"/>
        <v>43021</v>
      </c>
      <c r="B16" s="3">
        <f>Tableau114172326293235[[#This Row],[jour]]</f>
        <v>43021</v>
      </c>
      <c r="C16" s="1"/>
      <c r="D16" s="1"/>
      <c r="E16">
        <f>(Tableau114172326293235[[#This Row],[fin]]-Tableau114172326293235[[#This Row],[debut]])*24</f>
        <v>0</v>
      </c>
      <c r="F16">
        <f>1+INT(MIN(MOD(Tableau114172326293235[[#This Row],[jour]]-DATE(YEAR(Tableau114172326293235[[#This Row],[jour]])+{-1;0;1},1,5)+WEEKDAY(DATE(YEAR(Tableau114172326293235[[#This Row],[jour]])+{-1;0;1},1,3)),734))/7)</f>
        <v>41</v>
      </c>
    </row>
    <row r="17" spans="1:6" x14ac:dyDescent="0.2">
      <c r="A17" s="2">
        <f t="shared" si="0"/>
        <v>43022</v>
      </c>
      <c r="B17" s="3">
        <f>Tableau114172326293235[[#This Row],[jour]]</f>
        <v>43022</v>
      </c>
      <c r="C17" s="1"/>
      <c r="D17" s="1"/>
      <c r="E17">
        <f>(Tableau114172326293235[[#This Row],[fin]]-Tableau114172326293235[[#This Row],[debut]])*24</f>
        <v>0</v>
      </c>
      <c r="F17">
        <f>1+INT(MIN(MOD(Tableau114172326293235[[#This Row],[jour]]-DATE(YEAR(Tableau114172326293235[[#This Row],[jour]])+{-1;0;1},1,5)+WEEKDAY(DATE(YEAR(Tableau114172326293235[[#This Row],[jour]])+{-1;0;1},1,3)),734))/7)</f>
        <v>41</v>
      </c>
    </row>
    <row r="18" spans="1:6" x14ac:dyDescent="0.2">
      <c r="A18" s="2">
        <f t="shared" si="0"/>
        <v>43023</v>
      </c>
      <c r="B18" s="3">
        <f>Tableau114172326293235[[#This Row],[jour]]</f>
        <v>43023</v>
      </c>
      <c r="C18" s="1"/>
      <c r="D18" s="1"/>
      <c r="E18">
        <f>(Tableau114172326293235[[#This Row],[fin]]-Tableau114172326293235[[#This Row],[debut]])*24</f>
        <v>0</v>
      </c>
      <c r="F18">
        <f>1+INT(MIN(MOD(Tableau114172326293235[[#This Row],[jour]]-DATE(YEAR(Tableau114172326293235[[#This Row],[jour]])+{-1;0;1},1,5)+WEEKDAY(DATE(YEAR(Tableau114172326293235[[#This Row],[jour]])+{-1;0;1},1,3)),734))/7)</f>
        <v>41</v>
      </c>
    </row>
    <row r="19" spans="1:6" x14ac:dyDescent="0.2">
      <c r="A19" s="2">
        <f t="shared" si="0"/>
        <v>43024</v>
      </c>
      <c r="B19" s="3">
        <f>Tableau114172326293235[[#This Row],[jour]]</f>
        <v>43024</v>
      </c>
      <c r="C19" s="1"/>
      <c r="D19" s="1"/>
      <c r="E19">
        <f>(Tableau114172326293235[[#This Row],[fin]]-Tableau114172326293235[[#This Row],[debut]])*24</f>
        <v>0</v>
      </c>
      <c r="F19">
        <f>1+INT(MIN(MOD(Tableau114172326293235[[#This Row],[jour]]-DATE(YEAR(Tableau114172326293235[[#This Row],[jour]])+{-1;0;1},1,5)+WEEKDAY(DATE(YEAR(Tableau114172326293235[[#This Row],[jour]])+{-1;0;1},1,3)),734))/7)</f>
        <v>42</v>
      </c>
    </row>
    <row r="20" spans="1:6" x14ac:dyDescent="0.2">
      <c r="A20" s="2">
        <f t="shared" si="0"/>
        <v>43025</v>
      </c>
      <c r="B20" s="3">
        <f>Tableau114172326293235[[#This Row],[jour]]</f>
        <v>43025</v>
      </c>
      <c r="C20" s="1"/>
      <c r="D20" s="1"/>
      <c r="E20">
        <f>(Tableau114172326293235[[#This Row],[fin]]-Tableau114172326293235[[#This Row],[debut]])*24</f>
        <v>0</v>
      </c>
      <c r="F20">
        <f>1+INT(MIN(MOD(Tableau114172326293235[[#This Row],[jour]]-DATE(YEAR(Tableau114172326293235[[#This Row],[jour]])+{-1;0;1},1,5)+WEEKDAY(DATE(YEAR(Tableau114172326293235[[#This Row],[jour]])+{-1;0;1},1,3)),734))/7)</f>
        <v>42</v>
      </c>
    </row>
    <row r="21" spans="1:6" x14ac:dyDescent="0.2">
      <c r="A21" s="2">
        <f t="shared" si="0"/>
        <v>43026</v>
      </c>
      <c r="B21" s="3">
        <f>Tableau114172326293235[[#This Row],[jour]]</f>
        <v>43026</v>
      </c>
      <c r="C21" s="1"/>
      <c r="D21" s="1"/>
      <c r="E21">
        <f>(Tableau114172326293235[[#This Row],[fin]]-Tableau114172326293235[[#This Row],[debut]])*24</f>
        <v>0</v>
      </c>
      <c r="F21">
        <f>1+INT(MIN(MOD(Tableau114172326293235[[#This Row],[jour]]-DATE(YEAR(Tableau114172326293235[[#This Row],[jour]])+{-1;0;1},1,5)+WEEKDAY(DATE(YEAR(Tableau114172326293235[[#This Row],[jour]])+{-1;0;1},1,3)),734))/7)</f>
        <v>42</v>
      </c>
    </row>
    <row r="22" spans="1:6" x14ac:dyDescent="0.2">
      <c r="A22" s="2">
        <f t="shared" si="0"/>
        <v>43027</v>
      </c>
      <c r="B22" s="3">
        <f>Tableau114172326293235[[#This Row],[jour]]</f>
        <v>43027</v>
      </c>
      <c r="C22" s="1"/>
      <c r="D22" s="1"/>
      <c r="E22">
        <f>(Tableau114172326293235[[#This Row],[fin]]-Tableau114172326293235[[#This Row],[debut]])*24</f>
        <v>0</v>
      </c>
      <c r="F22">
        <f>1+INT(MIN(MOD(Tableau114172326293235[[#This Row],[jour]]-DATE(YEAR(Tableau114172326293235[[#This Row],[jour]])+{-1;0;1},1,5)+WEEKDAY(DATE(YEAR(Tableau114172326293235[[#This Row],[jour]])+{-1;0;1},1,3)),734))/7)</f>
        <v>42</v>
      </c>
    </row>
    <row r="23" spans="1:6" x14ac:dyDescent="0.2">
      <c r="A23" s="2">
        <f t="shared" si="0"/>
        <v>43028</v>
      </c>
      <c r="B23" s="3">
        <f>Tableau114172326293235[[#This Row],[jour]]</f>
        <v>43028</v>
      </c>
      <c r="C23" s="1"/>
      <c r="D23" s="1"/>
      <c r="E23">
        <f>(Tableau114172326293235[[#This Row],[fin]]-Tableau114172326293235[[#This Row],[debut]])*24</f>
        <v>0</v>
      </c>
      <c r="F23">
        <f>1+INT(MIN(MOD(Tableau114172326293235[[#This Row],[jour]]-DATE(YEAR(Tableau114172326293235[[#This Row],[jour]])+{-1;0;1},1,5)+WEEKDAY(DATE(YEAR(Tableau114172326293235[[#This Row],[jour]])+{-1;0;1},1,3)),734))/7)</f>
        <v>42</v>
      </c>
    </row>
    <row r="24" spans="1:6" x14ac:dyDescent="0.2">
      <c r="A24" s="2">
        <f t="shared" si="0"/>
        <v>43029</v>
      </c>
      <c r="B24" s="3">
        <f>Tableau114172326293235[[#This Row],[jour]]</f>
        <v>43029</v>
      </c>
      <c r="C24" s="1"/>
      <c r="D24" s="1"/>
      <c r="E24">
        <f>(Tableau114172326293235[[#This Row],[fin]]-Tableau114172326293235[[#This Row],[debut]])*24</f>
        <v>0</v>
      </c>
      <c r="F24">
        <f>1+INT(MIN(MOD(Tableau114172326293235[[#This Row],[jour]]-DATE(YEAR(Tableau114172326293235[[#This Row],[jour]])+{-1;0;1},1,5)+WEEKDAY(DATE(YEAR(Tableau114172326293235[[#This Row],[jour]])+{-1;0;1},1,3)),734))/7)</f>
        <v>42</v>
      </c>
    </row>
    <row r="25" spans="1:6" x14ac:dyDescent="0.2">
      <c r="A25" s="2">
        <f t="shared" si="0"/>
        <v>43030</v>
      </c>
      <c r="B25" s="3">
        <f>Tableau114172326293235[[#This Row],[jour]]</f>
        <v>43030</v>
      </c>
      <c r="C25" s="1"/>
      <c r="D25" s="1"/>
      <c r="E25">
        <f>(Tableau114172326293235[[#This Row],[fin]]-Tableau114172326293235[[#This Row],[debut]])*24</f>
        <v>0</v>
      </c>
      <c r="F25">
        <f>1+INT(MIN(MOD(Tableau114172326293235[[#This Row],[jour]]-DATE(YEAR(Tableau114172326293235[[#This Row],[jour]])+{-1;0;1},1,5)+WEEKDAY(DATE(YEAR(Tableau114172326293235[[#This Row],[jour]])+{-1;0;1},1,3)),734))/7)</f>
        <v>42</v>
      </c>
    </row>
    <row r="26" spans="1:6" x14ac:dyDescent="0.2">
      <c r="A26" s="2">
        <f t="shared" si="0"/>
        <v>43031</v>
      </c>
      <c r="B26" s="3">
        <f>Tableau114172326293235[[#This Row],[jour]]</f>
        <v>43031</v>
      </c>
      <c r="C26" s="1"/>
      <c r="D26" s="1"/>
      <c r="E26">
        <f>(Tableau114172326293235[[#This Row],[fin]]-Tableau114172326293235[[#This Row],[debut]])*24</f>
        <v>0</v>
      </c>
      <c r="F26">
        <f>1+INT(MIN(MOD(Tableau114172326293235[[#This Row],[jour]]-DATE(YEAR(Tableau114172326293235[[#This Row],[jour]])+{-1;0;1},1,5)+WEEKDAY(DATE(YEAR(Tableau114172326293235[[#This Row],[jour]])+{-1;0;1},1,3)),734))/7)</f>
        <v>43</v>
      </c>
    </row>
    <row r="27" spans="1:6" x14ac:dyDescent="0.2">
      <c r="A27" s="2">
        <f t="shared" si="0"/>
        <v>43032</v>
      </c>
      <c r="B27" s="3">
        <f>Tableau114172326293235[[#This Row],[jour]]</f>
        <v>43032</v>
      </c>
      <c r="C27" s="1"/>
      <c r="D27" s="1"/>
      <c r="E27">
        <f>(Tableau114172326293235[[#This Row],[fin]]-Tableau114172326293235[[#This Row],[debut]])*24</f>
        <v>0</v>
      </c>
      <c r="F27">
        <f>1+INT(MIN(MOD(Tableau114172326293235[[#This Row],[jour]]-DATE(YEAR(Tableau114172326293235[[#This Row],[jour]])+{-1;0;1},1,5)+WEEKDAY(DATE(YEAR(Tableau114172326293235[[#This Row],[jour]])+{-1;0;1},1,3)),734))/7)</f>
        <v>43</v>
      </c>
    </row>
    <row r="28" spans="1:6" x14ac:dyDescent="0.2">
      <c r="A28" s="2">
        <f t="shared" si="0"/>
        <v>43033</v>
      </c>
      <c r="B28" s="3">
        <f>Tableau114172326293235[[#This Row],[jour]]</f>
        <v>43033</v>
      </c>
      <c r="C28" s="1"/>
      <c r="D28" s="1"/>
      <c r="E28">
        <f>(Tableau114172326293235[[#This Row],[fin]]-Tableau114172326293235[[#This Row],[debut]])*24</f>
        <v>0</v>
      </c>
      <c r="F28">
        <f>1+INT(MIN(MOD(Tableau114172326293235[[#This Row],[jour]]-DATE(YEAR(Tableau114172326293235[[#This Row],[jour]])+{-1;0;1},1,5)+WEEKDAY(DATE(YEAR(Tableau114172326293235[[#This Row],[jour]])+{-1;0;1},1,3)),734))/7)</f>
        <v>43</v>
      </c>
    </row>
    <row r="29" spans="1:6" x14ac:dyDescent="0.2">
      <c r="A29" s="2">
        <f t="shared" si="0"/>
        <v>43034</v>
      </c>
      <c r="B29" s="3">
        <f>Tableau114172326293235[[#This Row],[jour]]</f>
        <v>43034</v>
      </c>
      <c r="C29" s="1"/>
      <c r="D29" s="1"/>
      <c r="E29">
        <f>(Tableau114172326293235[[#This Row],[fin]]-Tableau114172326293235[[#This Row],[debut]])*24</f>
        <v>0</v>
      </c>
      <c r="F29">
        <f>1+INT(MIN(MOD(Tableau114172326293235[[#This Row],[jour]]-DATE(YEAR(Tableau114172326293235[[#This Row],[jour]])+{-1;0;1},1,5)+WEEKDAY(DATE(YEAR(Tableau114172326293235[[#This Row],[jour]])+{-1;0;1},1,3)),734))/7)</f>
        <v>43</v>
      </c>
    </row>
    <row r="30" spans="1:6" x14ac:dyDescent="0.2">
      <c r="A30" s="2">
        <f t="shared" si="0"/>
        <v>43035</v>
      </c>
      <c r="B30" s="3">
        <f>Tableau114172326293235[[#This Row],[jour]]</f>
        <v>43035</v>
      </c>
      <c r="C30" s="1"/>
      <c r="D30" s="1"/>
      <c r="E30">
        <f>(Tableau114172326293235[[#This Row],[fin]]-Tableau114172326293235[[#This Row],[debut]])*24</f>
        <v>0</v>
      </c>
      <c r="F30">
        <f>1+INT(MIN(MOD(Tableau114172326293235[[#This Row],[jour]]-DATE(YEAR(Tableau114172326293235[[#This Row],[jour]])+{-1;0;1},1,5)+WEEKDAY(DATE(YEAR(Tableau114172326293235[[#This Row],[jour]])+{-1;0;1},1,3)),734))/7)</f>
        <v>43</v>
      </c>
    </row>
    <row r="31" spans="1:6" x14ac:dyDescent="0.2">
      <c r="A31" s="2">
        <f t="shared" si="0"/>
        <v>43036</v>
      </c>
      <c r="B31" s="3">
        <f>Tableau114172326293235[[#This Row],[jour]]</f>
        <v>43036</v>
      </c>
      <c r="C31" s="1"/>
      <c r="D31" s="1"/>
      <c r="E31">
        <f>(Tableau114172326293235[[#This Row],[fin]]-Tableau114172326293235[[#This Row],[debut]])*24</f>
        <v>0</v>
      </c>
      <c r="F31">
        <f>1+INT(MIN(MOD(Tableau114172326293235[[#This Row],[jour]]-DATE(YEAR(Tableau114172326293235[[#This Row],[jour]])+{-1;0;1},1,5)+WEEKDAY(DATE(YEAR(Tableau114172326293235[[#This Row],[jour]])+{-1;0;1},1,3)),734))/7)</f>
        <v>43</v>
      </c>
    </row>
    <row r="32" spans="1:6" x14ac:dyDescent="0.2">
      <c r="A32" s="2">
        <f t="shared" si="0"/>
        <v>43037</v>
      </c>
      <c r="B32" s="3">
        <f>Tableau114172326293235[[#This Row],[jour]]</f>
        <v>43037</v>
      </c>
      <c r="C32" s="1"/>
      <c r="D32" s="1"/>
      <c r="E32">
        <f>(Tableau114172326293235[[#This Row],[fin]]-Tableau114172326293235[[#This Row],[debut]])*24</f>
        <v>0</v>
      </c>
      <c r="F32">
        <f>1+INT(MIN(MOD(Tableau114172326293235[[#This Row],[jour]]-DATE(YEAR(Tableau114172326293235[[#This Row],[jour]])+{-1;0;1},1,5)+WEEKDAY(DATE(YEAR(Tableau114172326293235[[#This Row],[jour]])+{-1;0;1},1,3)),734))/7)</f>
        <v>43</v>
      </c>
    </row>
    <row r="33" spans="1:6" x14ac:dyDescent="0.2">
      <c r="A33" s="2">
        <f t="shared" si="0"/>
        <v>43038</v>
      </c>
      <c r="B33" s="3">
        <f>Tableau114172326293235[[#This Row],[jour]]</f>
        <v>43038</v>
      </c>
      <c r="C33" s="1"/>
      <c r="D33" s="1"/>
      <c r="E33">
        <f>(Tableau114172326293235[[#This Row],[fin]]-Tableau114172326293235[[#This Row],[debut]])*24</f>
        <v>0</v>
      </c>
      <c r="F33">
        <f>1+INT(MIN(MOD(Tableau114172326293235[[#This Row],[jour]]-DATE(YEAR(Tableau114172326293235[[#This Row],[jour]])+{-1;0;1},1,5)+WEEKDAY(DATE(YEAR(Tableau114172326293235[[#This Row],[jour]])+{-1;0;1},1,3)),734))/7)</f>
        <v>44</v>
      </c>
    </row>
    <row r="34" spans="1:6" x14ac:dyDescent="0.2">
      <c r="A34" s="2">
        <f t="shared" si="0"/>
        <v>43039</v>
      </c>
      <c r="B34" s="3">
        <f>Tableau114172326293235[[#This Row],[jour]]</f>
        <v>43039</v>
      </c>
      <c r="C34" s="1"/>
      <c r="D34" s="1"/>
      <c r="E34">
        <f>(Tableau114172326293235[[#This Row],[fin]]-Tableau114172326293235[[#This Row],[debut]])*24</f>
        <v>0</v>
      </c>
      <c r="F34">
        <f>1+INT(MIN(MOD(Tableau114172326293235[[#This Row],[jour]]-DATE(YEAR(Tableau114172326293235[[#This Row],[jour]])+{-1;0;1},1,5)+WEEKDAY(DATE(YEAR(Tableau114172326293235[[#This Row],[jour]])+{-1;0;1},1,3)),734))/7)</f>
        <v>44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68CB2-BB30-7044-BB34-DEAE9F4E8151}">
  <dimension ref="A1:M34"/>
  <sheetViews>
    <sheetView zoomScaleNormal="100" zoomScaleSheetLayoutView="100" workbookViewId="0" xr3:uid="{AF5CFAF1-F7A0-57DE-AB9F-7ED4A6410DFB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DATE(A1,11,1)</f>
        <v>43040</v>
      </c>
      <c r="B4" s="3">
        <f>Tableau1141723262932[[#This Row],[jour]]</f>
        <v>43040</v>
      </c>
      <c r="C4" s="1"/>
      <c r="D4" s="1"/>
      <c r="E4">
        <f>(Tableau1141723262932[[#This Row],[fin]]-Tableau1141723262932[[#This Row],[debut]])*24</f>
        <v>0</v>
      </c>
      <c r="F4">
        <f>1+INT(MIN(MOD(Tableau1141723262932[[#This Row],[jour]]-DATE(YEAR(Tableau1141723262932[[#This Row],[jour]])+{-1;0;1},1,5)+WEEKDAY(DATE(YEAR(Tableau1141723262932[[#This Row],[jour]])+{-1;0;1},1,3)),734))/7)</f>
        <v>44</v>
      </c>
      <c r="I4">
        <v>1</v>
      </c>
      <c r="J4">
        <f>IFERROR(SUMPRODUCT(Tableau1141723262932[total]*(Tableau1141723262932[semaine]=Tableau2151824273033[[#This Row],[semaine]])),0)</f>
        <v>0</v>
      </c>
      <c r="L4" t="s">
        <v>8</v>
      </c>
      <c r="M4">
        <f>SUM(Tableau1141723262932[total])</f>
        <v>0</v>
      </c>
    </row>
    <row r="5" spans="1:13" x14ac:dyDescent="0.2">
      <c r="A5" s="2">
        <f>A4+1</f>
        <v>43041</v>
      </c>
      <c r="B5" s="3">
        <f>Tableau1141723262932[[#This Row],[jour]]</f>
        <v>43041</v>
      </c>
      <c r="C5" s="1"/>
      <c r="D5" s="1"/>
      <c r="E5">
        <f>(Tableau1141723262932[[#This Row],[fin]]-Tableau1141723262932[[#This Row],[debut]])*24</f>
        <v>0</v>
      </c>
      <c r="F5">
        <f>1+INT(MIN(MOD(Tableau1141723262932[[#This Row],[jour]]-DATE(YEAR(Tableau1141723262932[[#This Row],[jour]])+{-1;0;1},1,5)+WEEKDAY(DATE(YEAR(Tableau1141723262932[[#This Row],[jour]])+{-1;0;1},1,3)),734))/7)</f>
        <v>44</v>
      </c>
      <c r="I5">
        <v>2</v>
      </c>
      <c r="J5">
        <f>IFERROR(SUMPRODUCT(Tableau1141723262932[total]*(Tableau1141723262932[semaine]=Tableau2151824273033[[#This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43042</v>
      </c>
      <c r="B6" s="3">
        <f>Tableau1141723262932[[#This Row],[jour]]</f>
        <v>43042</v>
      </c>
      <c r="C6" s="1"/>
      <c r="D6" s="1"/>
      <c r="E6">
        <f>(Tableau1141723262932[[#This Row],[fin]]-Tableau1141723262932[[#This Row],[debut]])*24</f>
        <v>0</v>
      </c>
      <c r="F6">
        <f>1+INT(MIN(MOD(Tableau1141723262932[[#This Row],[jour]]-DATE(YEAR(Tableau1141723262932[[#This Row],[jour]])+{-1;0;1},1,5)+WEEKDAY(DATE(YEAR(Tableau1141723262932[[#This Row],[jour]])+{-1;0;1},1,3)),734))/7)</f>
        <v>44</v>
      </c>
      <c r="I6">
        <v>3</v>
      </c>
      <c r="J6">
        <f>IFERROR(SUMPRODUCT(Tableau1141723262932[total]*(Tableau1141723262932[semaine]=Tableau2151824273033[[#This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43043</v>
      </c>
      <c r="B7" s="3">
        <f>Tableau1141723262932[[#This Row],[jour]]</f>
        <v>43043</v>
      </c>
      <c r="C7" s="1"/>
      <c r="D7" s="1"/>
      <c r="E7">
        <f>(Tableau1141723262932[[#This Row],[fin]]-Tableau1141723262932[[#This Row],[debut]])*24</f>
        <v>0</v>
      </c>
      <c r="F7">
        <f>1+INT(MIN(MOD(Tableau1141723262932[[#This Row],[jour]]-DATE(YEAR(Tableau1141723262932[[#This Row],[jour]])+{-1;0;1},1,5)+WEEKDAY(DATE(YEAR(Tableau1141723262932[[#This Row],[jour]])+{-1;0;1},1,3)),734))/7)</f>
        <v>44</v>
      </c>
      <c r="I7">
        <v>4</v>
      </c>
      <c r="J7">
        <f>IFERROR(SUMPRODUCT(Tableau1141723262932[total]*(Tableau1141723262932[semaine]=Tableau2151824273033[[#This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43044</v>
      </c>
      <c r="B8" s="3">
        <f>Tableau1141723262932[[#This Row],[jour]]</f>
        <v>43044</v>
      </c>
      <c r="C8" s="1"/>
      <c r="D8" s="1"/>
      <c r="E8">
        <f>(Tableau1141723262932[[#This Row],[fin]]-Tableau1141723262932[[#This Row],[debut]])*24</f>
        <v>0</v>
      </c>
      <c r="F8">
        <f>1+INT(MIN(MOD(Tableau1141723262932[[#This Row],[jour]]-DATE(YEAR(Tableau1141723262932[[#This Row],[jour]])+{-1;0;1},1,5)+WEEKDAY(DATE(YEAR(Tableau1141723262932[[#This Row],[jour]])+{-1;0;1},1,3)),734))/7)</f>
        <v>44</v>
      </c>
      <c r="I8">
        <v>5</v>
      </c>
      <c r="J8">
        <f>IFERROR(SUMPRODUCT(Tableau1141723262932[total]*(Tableau1141723262932[semaine]=Tableau2151824273033[[#This Row],[semaine]])),0)</f>
        <v>0</v>
      </c>
      <c r="L8" t="s">
        <v>12</v>
      </c>
    </row>
    <row r="9" spans="1:13" x14ac:dyDescent="0.2">
      <c r="A9" s="2">
        <f t="shared" si="0"/>
        <v>43045</v>
      </c>
      <c r="B9" s="3">
        <f>Tableau1141723262932[[#This Row],[jour]]</f>
        <v>43045</v>
      </c>
      <c r="C9" s="1"/>
      <c r="D9" s="1"/>
      <c r="E9">
        <f>(Tableau1141723262932[[#This Row],[fin]]-Tableau1141723262932[[#This Row],[debut]])*24</f>
        <v>0</v>
      </c>
      <c r="F9">
        <f>1+INT(MIN(MOD(Tableau1141723262932[[#This Row],[jour]]-DATE(YEAR(Tableau1141723262932[[#This Row],[jour]])+{-1;0;1},1,5)+WEEKDAY(DATE(YEAR(Tableau1141723262932[[#This Row],[jour]])+{-1;0;1},1,3)),734))/7)</f>
        <v>45</v>
      </c>
      <c r="L9" t="s">
        <v>13</v>
      </c>
    </row>
    <row r="10" spans="1:13" x14ac:dyDescent="0.2">
      <c r="A10" s="2">
        <f t="shared" si="0"/>
        <v>43046</v>
      </c>
      <c r="B10" s="3">
        <f>Tableau1141723262932[[#This Row],[jour]]</f>
        <v>43046</v>
      </c>
      <c r="C10" s="1"/>
      <c r="D10" s="1"/>
      <c r="E10">
        <f>(Tableau1141723262932[[#This Row],[fin]]-Tableau1141723262932[[#This Row],[debut]])*24</f>
        <v>0</v>
      </c>
      <c r="F10">
        <f>1+INT(MIN(MOD(Tableau1141723262932[[#This Row],[jour]]-DATE(YEAR(Tableau1141723262932[[#This Row],[jour]])+{-1;0;1},1,5)+WEEKDAY(DATE(YEAR(Tableau1141723262932[[#This Row],[jour]])+{-1;0;1},1,3)),734))/7)</f>
        <v>45</v>
      </c>
      <c r="L10" t="s">
        <v>14</v>
      </c>
    </row>
    <row r="11" spans="1:13" x14ac:dyDescent="0.2">
      <c r="A11" s="2">
        <f t="shared" si="0"/>
        <v>43047</v>
      </c>
      <c r="B11" s="3">
        <f>Tableau1141723262932[[#This Row],[jour]]</f>
        <v>43047</v>
      </c>
      <c r="C11" s="1"/>
      <c r="D11" s="1"/>
      <c r="E11">
        <f>(Tableau1141723262932[[#This Row],[fin]]-Tableau1141723262932[[#This Row],[debut]])*24</f>
        <v>0</v>
      </c>
      <c r="F11">
        <f>1+INT(MIN(MOD(Tableau1141723262932[[#This Row],[jour]]-DATE(YEAR(Tableau1141723262932[[#This Row],[jour]])+{-1;0;1},1,5)+WEEKDAY(DATE(YEAR(Tableau1141723262932[[#This Row],[jour]])+{-1;0;1},1,3)),734))/7)</f>
        <v>45</v>
      </c>
      <c r="L11" t="s">
        <v>15</v>
      </c>
    </row>
    <row r="12" spans="1:13" x14ac:dyDescent="0.2">
      <c r="A12" s="2">
        <f t="shared" si="0"/>
        <v>43048</v>
      </c>
      <c r="B12" s="3">
        <f>Tableau1141723262932[[#This Row],[jour]]</f>
        <v>43048</v>
      </c>
      <c r="C12" s="1"/>
      <c r="D12" s="1"/>
      <c r="E12">
        <f>(Tableau1141723262932[[#This Row],[fin]]-Tableau1141723262932[[#This Row],[debut]])*24</f>
        <v>0</v>
      </c>
      <c r="F12">
        <f>1+INT(MIN(MOD(Tableau1141723262932[[#This Row],[jour]]-DATE(YEAR(Tableau1141723262932[[#This Row],[jour]])+{-1;0;1},1,5)+WEEKDAY(DATE(YEAR(Tableau1141723262932[[#This Row],[jour]])+{-1;0;1},1,3)),734))/7)</f>
        <v>45</v>
      </c>
      <c r="L12" t="s">
        <v>16</v>
      </c>
    </row>
    <row r="13" spans="1:13" x14ac:dyDescent="0.2">
      <c r="A13" s="2">
        <f t="shared" si="0"/>
        <v>43049</v>
      </c>
      <c r="B13" s="3">
        <f>Tableau1141723262932[[#This Row],[jour]]</f>
        <v>43049</v>
      </c>
      <c r="C13" s="1"/>
      <c r="D13" s="1"/>
      <c r="E13">
        <f>(Tableau1141723262932[[#This Row],[fin]]-Tableau1141723262932[[#This Row],[debut]])*24</f>
        <v>0</v>
      </c>
      <c r="F13">
        <f>1+INT(MIN(MOD(Tableau1141723262932[[#This Row],[jour]]-DATE(YEAR(Tableau1141723262932[[#This Row],[jour]])+{-1;0;1},1,5)+WEEKDAY(DATE(YEAR(Tableau1141723262932[[#This Row],[jour]])+{-1;0;1},1,3)),734))/7)</f>
        <v>45</v>
      </c>
      <c r="L13" t="s">
        <v>17</v>
      </c>
    </row>
    <row r="14" spans="1:13" x14ac:dyDescent="0.2">
      <c r="A14" s="2">
        <f t="shared" si="0"/>
        <v>43050</v>
      </c>
      <c r="B14" s="3">
        <f>Tableau1141723262932[[#This Row],[jour]]</f>
        <v>43050</v>
      </c>
      <c r="C14" s="1"/>
      <c r="D14" s="1"/>
      <c r="E14">
        <f>(Tableau1141723262932[[#This Row],[fin]]-Tableau1141723262932[[#This Row],[debut]])*24</f>
        <v>0</v>
      </c>
      <c r="F14">
        <f>1+INT(MIN(MOD(Tableau1141723262932[[#This Row],[jour]]-DATE(YEAR(Tableau1141723262932[[#This Row],[jour]])+{-1;0;1},1,5)+WEEKDAY(DATE(YEAR(Tableau1141723262932[[#This Row],[jour]])+{-1;0;1},1,3)),734))/7)</f>
        <v>45</v>
      </c>
      <c r="L14" t="s">
        <v>18</v>
      </c>
    </row>
    <row r="15" spans="1:13" x14ac:dyDescent="0.2">
      <c r="A15" s="2">
        <f t="shared" si="0"/>
        <v>43051</v>
      </c>
      <c r="B15" s="3">
        <f>Tableau1141723262932[[#This Row],[jour]]</f>
        <v>43051</v>
      </c>
      <c r="C15" s="1"/>
      <c r="D15" s="1"/>
      <c r="E15">
        <f>(Tableau1141723262932[[#This Row],[fin]]-Tableau1141723262932[[#This Row],[debut]])*24</f>
        <v>0</v>
      </c>
      <c r="F15">
        <f>1+INT(MIN(MOD(Tableau1141723262932[[#This Row],[jour]]-DATE(YEAR(Tableau1141723262932[[#This Row],[jour]])+{-1;0;1},1,5)+WEEKDAY(DATE(YEAR(Tableau1141723262932[[#This Row],[jour]])+{-1;0;1},1,3)),734))/7)</f>
        <v>45</v>
      </c>
      <c r="L15" t="s">
        <v>19</v>
      </c>
    </row>
    <row r="16" spans="1:13" x14ac:dyDescent="0.2">
      <c r="A16" s="2">
        <f t="shared" si="0"/>
        <v>43052</v>
      </c>
      <c r="B16" s="3">
        <f>Tableau1141723262932[[#This Row],[jour]]</f>
        <v>43052</v>
      </c>
      <c r="C16" s="1"/>
      <c r="D16" s="1"/>
      <c r="E16">
        <f>(Tableau1141723262932[[#This Row],[fin]]-Tableau1141723262932[[#This Row],[debut]])*24</f>
        <v>0</v>
      </c>
      <c r="F16">
        <f>1+INT(MIN(MOD(Tableau1141723262932[[#This Row],[jour]]-DATE(YEAR(Tableau1141723262932[[#This Row],[jour]])+{-1;0;1},1,5)+WEEKDAY(DATE(YEAR(Tableau1141723262932[[#This Row],[jour]])+{-1;0;1},1,3)),734))/7)</f>
        <v>46</v>
      </c>
    </row>
    <row r="17" spans="1:6" x14ac:dyDescent="0.2">
      <c r="A17" s="2">
        <f t="shared" si="0"/>
        <v>43053</v>
      </c>
      <c r="B17" s="3">
        <f>Tableau1141723262932[[#This Row],[jour]]</f>
        <v>43053</v>
      </c>
      <c r="C17" s="1"/>
      <c r="D17" s="1"/>
      <c r="E17">
        <f>(Tableau1141723262932[[#This Row],[fin]]-Tableau1141723262932[[#This Row],[debut]])*24</f>
        <v>0</v>
      </c>
      <c r="F17">
        <f>1+INT(MIN(MOD(Tableau1141723262932[[#This Row],[jour]]-DATE(YEAR(Tableau1141723262932[[#This Row],[jour]])+{-1;0;1},1,5)+WEEKDAY(DATE(YEAR(Tableau1141723262932[[#This Row],[jour]])+{-1;0;1},1,3)),734))/7)</f>
        <v>46</v>
      </c>
    </row>
    <row r="18" spans="1:6" x14ac:dyDescent="0.2">
      <c r="A18" s="2">
        <f t="shared" si="0"/>
        <v>43054</v>
      </c>
      <c r="B18" s="3">
        <f>Tableau1141723262932[[#This Row],[jour]]</f>
        <v>43054</v>
      </c>
      <c r="C18" s="1"/>
      <c r="D18" s="1"/>
      <c r="E18">
        <f>(Tableau1141723262932[[#This Row],[fin]]-Tableau1141723262932[[#This Row],[debut]])*24</f>
        <v>0</v>
      </c>
      <c r="F18">
        <f>1+INT(MIN(MOD(Tableau1141723262932[[#This Row],[jour]]-DATE(YEAR(Tableau1141723262932[[#This Row],[jour]])+{-1;0;1},1,5)+WEEKDAY(DATE(YEAR(Tableau1141723262932[[#This Row],[jour]])+{-1;0;1},1,3)),734))/7)</f>
        <v>46</v>
      </c>
    </row>
    <row r="19" spans="1:6" x14ac:dyDescent="0.2">
      <c r="A19" s="2">
        <f t="shared" si="0"/>
        <v>43055</v>
      </c>
      <c r="B19" s="3">
        <f>Tableau1141723262932[[#This Row],[jour]]</f>
        <v>43055</v>
      </c>
      <c r="C19" s="1"/>
      <c r="D19" s="1"/>
      <c r="E19">
        <f>(Tableau1141723262932[[#This Row],[fin]]-Tableau1141723262932[[#This Row],[debut]])*24</f>
        <v>0</v>
      </c>
      <c r="F19">
        <f>1+INT(MIN(MOD(Tableau1141723262932[[#This Row],[jour]]-DATE(YEAR(Tableau1141723262932[[#This Row],[jour]])+{-1;0;1},1,5)+WEEKDAY(DATE(YEAR(Tableau1141723262932[[#This Row],[jour]])+{-1;0;1},1,3)),734))/7)</f>
        <v>46</v>
      </c>
    </row>
    <row r="20" spans="1:6" x14ac:dyDescent="0.2">
      <c r="A20" s="2">
        <f t="shared" si="0"/>
        <v>43056</v>
      </c>
      <c r="B20" s="3">
        <f>Tableau1141723262932[[#This Row],[jour]]</f>
        <v>43056</v>
      </c>
      <c r="C20" s="1"/>
      <c r="D20" s="1"/>
      <c r="E20">
        <f>(Tableau1141723262932[[#This Row],[fin]]-Tableau1141723262932[[#This Row],[debut]])*24</f>
        <v>0</v>
      </c>
      <c r="F20">
        <f>1+INT(MIN(MOD(Tableau1141723262932[[#This Row],[jour]]-DATE(YEAR(Tableau1141723262932[[#This Row],[jour]])+{-1;0;1},1,5)+WEEKDAY(DATE(YEAR(Tableau1141723262932[[#This Row],[jour]])+{-1;0;1},1,3)),734))/7)</f>
        <v>46</v>
      </c>
    </row>
    <row r="21" spans="1:6" x14ac:dyDescent="0.2">
      <c r="A21" s="2">
        <f t="shared" si="0"/>
        <v>43057</v>
      </c>
      <c r="B21" s="3">
        <f>Tableau1141723262932[[#This Row],[jour]]</f>
        <v>43057</v>
      </c>
      <c r="C21" s="1"/>
      <c r="D21" s="1"/>
      <c r="E21">
        <f>(Tableau1141723262932[[#This Row],[fin]]-Tableau1141723262932[[#This Row],[debut]])*24</f>
        <v>0</v>
      </c>
      <c r="F21">
        <f>1+INT(MIN(MOD(Tableau1141723262932[[#This Row],[jour]]-DATE(YEAR(Tableau1141723262932[[#This Row],[jour]])+{-1;0;1},1,5)+WEEKDAY(DATE(YEAR(Tableau1141723262932[[#This Row],[jour]])+{-1;0;1},1,3)),734))/7)</f>
        <v>46</v>
      </c>
    </row>
    <row r="22" spans="1:6" x14ac:dyDescent="0.2">
      <c r="A22" s="2">
        <f t="shared" si="0"/>
        <v>43058</v>
      </c>
      <c r="B22" s="3">
        <f>Tableau1141723262932[[#This Row],[jour]]</f>
        <v>43058</v>
      </c>
      <c r="C22" s="1"/>
      <c r="D22" s="1"/>
      <c r="E22">
        <f>(Tableau1141723262932[[#This Row],[fin]]-Tableau1141723262932[[#This Row],[debut]])*24</f>
        <v>0</v>
      </c>
      <c r="F22">
        <f>1+INT(MIN(MOD(Tableau1141723262932[[#This Row],[jour]]-DATE(YEAR(Tableau1141723262932[[#This Row],[jour]])+{-1;0;1},1,5)+WEEKDAY(DATE(YEAR(Tableau1141723262932[[#This Row],[jour]])+{-1;0;1},1,3)),734))/7)</f>
        <v>46</v>
      </c>
    </row>
    <row r="23" spans="1:6" x14ac:dyDescent="0.2">
      <c r="A23" s="2">
        <f t="shared" si="0"/>
        <v>43059</v>
      </c>
      <c r="B23" s="3">
        <f>Tableau1141723262932[[#This Row],[jour]]</f>
        <v>43059</v>
      </c>
      <c r="C23" s="1"/>
      <c r="D23" s="1"/>
      <c r="E23">
        <f>(Tableau1141723262932[[#This Row],[fin]]-Tableau1141723262932[[#This Row],[debut]])*24</f>
        <v>0</v>
      </c>
      <c r="F23">
        <f>1+INT(MIN(MOD(Tableau1141723262932[[#This Row],[jour]]-DATE(YEAR(Tableau1141723262932[[#This Row],[jour]])+{-1;0;1},1,5)+WEEKDAY(DATE(YEAR(Tableau1141723262932[[#This Row],[jour]])+{-1;0;1},1,3)),734))/7)</f>
        <v>47</v>
      </c>
    </row>
    <row r="24" spans="1:6" x14ac:dyDescent="0.2">
      <c r="A24" s="2">
        <f t="shared" si="0"/>
        <v>43060</v>
      </c>
      <c r="B24" s="3">
        <f>Tableau1141723262932[[#This Row],[jour]]</f>
        <v>43060</v>
      </c>
      <c r="C24" s="1"/>
      <c r="D24" s="1"/>
      <c r="E24">
        <f>(Tableau1141723262932[[#This Row],[fin]]-Tableau1141723262932[[#This Row],[debut]])*24</f>
        <v>0</v>
      </c>
      <c r="F24">
        <f>1+INT(MIN(MOD(Tableau1141723262932[[#This Row],[jour]]-DATE(YEAR(Tableau1141723262932[[#This Row],[jour]])+{-1;0;1},1,5)+WEEKDAY(DATE(YEAR(Tableau1141723262932[[#This Row],[jour]])+{-1;0;1},1,3)),734))/7)</f>
        <v>47</v>
      </c>
    </row>
    <row r="25" spans="1:6" x14ac:dyDescent="0.2">
      <c r="A25" s="2">
        <f t="shared" si="0"/>
        <v>43061</v>
      </c>
      <c r="B25" s="3">
        <f>Tableau1141723262932[[#This Row],[jour]]</f>
        <v>43061</v>
      </c>
      <c r="C25" s="1"/>
      <c r="D25" s="1"/>
      <c r="E25">
        <f>(Tableau1141723262932[[#This Row],[fin]]-Tableau1141723262932[[#This Row],[debut]])*24</f>
        <v>0</v>
      </c>
      <c r="F25">
        <f>1+INT(MIN(MOD(Tableau1141723262932[[#This Row],[jour]]-DATE(YEAR(Tableau1141723262932[[#This Row],[jour]])+{-1;0;1},1,5)+WEEKDAY(DATE(YEAR(Tableau1141723262932[[#This Row],[jour]])+{-1;0;1},1,3)),734))/7)</f>
        <v>47</v>
      </c>
    </row>
    <row r="26" spans="1:6" x14ac:dyDescent="0.2">
      <c r="A26" s="2">
        <f t="shared" si="0"/>
        <v>43062</v>
      </c>
      <c r="B26" s="3">
        <f>Tableau1141723262932[[#This Row],[jour]]</f>
        <v>43062</v>
      </c>
      <c r="C26" s="1"/>
      <c r="D26" s="1"/>
      <c r="E26">
        <f>(Tableau1141723262932[[#This Row],[fin]]-Tableau1141723262932[[#This Row],[debut]])*24</f>
        <v>0</v>
      </c>
      <c r="F26">
        <f>1+INT(MIN(MOD(Tableau1141723262932[[#This Row],[jour]]-DATE(YEAR(Tableau1141723262932[[#This Row],[jour]])+{-1;0;1},1,5)+WEEKDAY(DATE(YEAR(Tableau1141723262932[[#This Row],[jour]])+{-1;0;1},1,3)),734))/7)</f>
        <v>47</v>
      </c>
    </row>
    <row r="27" spans="1:6" x14ac:dyDescent="0.2">
      <c r="A27" s="2">
        <f t="shared" si="0"/>
        <v>43063</v>
      </c>
      <c r="B27" s="3">
        <f>Tableau1141723262932[[#This Row],[jour]]</f>
        <v>43063</v>
      </c>
      <c r="C27" s="1"/>
      <c r="D27" s="1"/>
      <c r="E27">
        <f>(Tableau1141723262932[[#This Row],[fin]]-Tableau1141723262932[[#This Row],[debut]])*24</f>
        <v>0</v>
      </c>
      <c r="F27">
        <f>1+INT(MIN(MOD(Tableau1141723262932[[#This Row],[jour]]-DATE(YEAR(Tableau1141723262932[[#This Row],[jour]])+{-1;0;1},1,5)+WEEKDAY(DATE(YEAR(Tableau1141723262932[[#This Row],[jour]])+{-1;0;1},1,3)),734))/7)</f>
        <v>47</v>
      </c>
    </row>
    <row r="28" spans="1:6" x14ac:dyDescent="0.2">
      <c r="A28" s="2">
        <f t="shared" si="0"/>
        <v>43064</v>
      </c>
      <c r="B28" s="3">
        <f>Tableau1141723262932[[#This Row],[jour]]</f>
        <v>43064</v>
      </c>
      <c r="C28" s="1"/>
      <c r="D28" s="1"/>
      <c r="E28">
        <f>(Tableau1141723262932[[#This Row],[fin]]-Tableau1141723262932[[#This Row],[debut]])*24</f>
        <v>0</v>
      </c>
      <c r="F28">
        <f>1+INT(MIN(MOD(Tableau1141723262932[[#This Row],[jour]]-DATE(YEAR(Tableau1141723262932[[#This Row],[jour]])+{-1;0;1},1,5)+WEEKDAY(DATE(YEAR(Tableau1141723262932[[#This Row],[jour]])+{-1;0;1},1,3)),734))/7)</f>
        <v>47</v>
      </c>
    </row>
    <row r="29" spans="1:6" x14ac:dyDescent="0.2">
      <c r="A29" s="2">
        <f t="shared" si="0"/>
        <v>43065</v>
      </c>
      <c r="B29" s="3">
        <f>Tableau1141723262932[[#This Row],[jour]]</f>
        <v>43065</v>
      </c>
      <c r="C29" s="1"/>
      <c r="D29" s="1"/>
      <c r="E29">
        <f>(Tableau1141723262932[[#This Row],[fin]]-Tableau1141723262932[[#This Row],[debut]])*24</f>
        <v>0</v>
      </c>
      <c r="F29">
        <f>1+INT(MIN(MOD(Tableau1141723262932[[#This Row],[jour]]-DATE(YEAR(Tableau1141723262932[[#This Row],[jour]])+{-1;0;1},1,5)+WEEKDAY(DATE(YEAR(Tableau1141723262932[[#This Row],[jour]])+{-1;0;1},1,3)),734))/7)</f>
        <v>47</v>
      </c>
    </row>
    <row r="30" spans="1:6" x14ac:dyDescent="0.2">
      <c r="A30" s="2">
        <f t="shared" si="0"/>
        <v>43066</v>
      </c>
      <c r="B30" s="3">
        <f>Tableau1141723262932[[#This Row],[jour]]</f>
        <v>43066</v>
      </c>
      <c r="C30" s="1"/>
      <c r="D30" s="1"/>
      <c r="E30">
        <f>(Tableau1141723262932[[#This Row],[fin]]-Tableau1141723262932[[#This Row],[debut]])*24</f>
        <v>0</v>
      </c>
      <c r="F30">
        <f>1+INT(MIN(MOD(Tableau1141723262932[[#This Row],[jour]]-DATE(YEAR(Tableau1141723262932[[#This Row],[jour]])+{-1;0;1},1,5)+WEEKDAY(DATE(YEAR(Tableau1141723262932[[#This Row],[jour]])+{-1;0;1},1,3)),734))/7)</f>
        <v>48</v>
      </c>
    </row>
    <row r="31" spans="1:6" x14ac:dyDescent="0.2">
      <c r="A31" s="2">
        <f t="shared" si="0"/>
        <v>43067</v>
      </c>
      <c r="B31" s="3">
        <f>Tableau1141723262932[[#This Row],[jour]]</f>
        <v>43067</v>
      </c>
      <c r="C31" s="1"/>
      <c r="D31" s="1"/>
      <c r="E31">
        <f>(Tableau1141723262932[[#This Row],[fin]]-Tableau1141723262932[[#This Row],[debut]])*24</f>
        <v>0</v>
      </c>
      <c r="F31">
        <f>1+INT(MIN(MOD(Tableau1141723262932[[#This Row],[jour]]-DATE(YEAR(Tableau1141723262932[[#This Row],[jour]])+{-1;0;1},1,5)+WEEKDAY(DATE(YEAR(Tableau1141723262932[[#This Row],[jour]])+{-1;0;1},1,3)),734))/7)</f>
        <v>48</v>
      </c>
    </row>
    <row r="32" spans="1:6" x14ac:dyDescent="0.2">
      <c r="A32" s="2">
        <f t="shared" si="0"/>
        <v>43068</v>
      </c>
      <c r="B32" s="3">
        <f>Tableau1141723262932[[#This Row],[jour]]</f>
        <v>43068</v>
      </c>
      <c r="C32" s="1"/>
      <c r="D32" s="1"/>
      <c r="E32">
        <f>(Tableau1141723262932[[#This Row],[fin]]-Tableau1141723262932[[#This Row],[debut]])*24</f>
        <v>0</v>
      </c>
      <c r="F32">
        <f>1+INT(MIN(MOD(Tableau1141723262932[[#This Row],[jour]]-DATE(YEAR(Tableau1141723262932[[#This Row],[jour]])+{-1;0;1},1,5)+WEEKDAY(DATE(YEAR(Tableau1141723262932[[#This Row],[jour]])+{-1;0;1},1,3)),734))/7)</f>
        <v>48</v>
      </c>
    </row>
    <row r="33" spans="1:6" x14ac:dyDescent="0.2">
      <c r="A33" s="2">
        <f t="shared" si="0"/>
        <v>43069</v>
      </c>
      <c r="B33" s="3">
        <f>Tableau1141723262932[[#This Row],[jour]]</f>
        <v>43069</v>
      </c>
      <c r="C33" s="1"/>
      <c r="D33" s="1"/>
      <c r="E33">
        <f>(Tableau1141723262932[[#This Row],[fin]]-Tableau1141723262932[[#This Row],[debut]])*24</f>
        <v>0</v>
      </c>
      <c r="F33">
        <f>1+INT(MIN(MOD(Tableau1141723262932[[#This Row],[jour]]-DATE(YEAR(Tableau1141723262932[[#This Row],[jour]])+{-1;0;1},1,5)+WEEKDAY(DATE(YEAR(Tableau1141723262932[[#This Row],[jour]])+{-1;0;1},1,3)),734))/7)</f>
        <v>48</v>
      </c>
    </row>
    <row r="34" spans="1:6" x14ac:dyDescent="0.2">
      <c r="A34" s="2">
        <f t="shared" si="0"/>
        <v>43070</v>
      </c>
      <c r="B34" s="3">
        <f>Tableau1141723262932[[#This Row],[jour]]</f>
        <v>43070</v>
      </c>
      <c r="C34" s="1"/>
      <c r="D34" s="1"/>
      <c r="E34">
        <f>(Tableau1141723262932[[#This Row],[fin]]-Tableau1141723262932[[#This Row],[debut]])*24</f>
        <v>0</v>
      </c>
      <c r="F34">
        <f>1+INT(MIN(MOD(Tableau1141723262932[[#This Row],[jour]]-DATE(YEAR(Tableau1141723262932[[#This Row],[jour]])+{-1;0;1},1,5)+WEEKDAY(DATE(YEAR(Tableau1141723262932[[#This Row],[jour]])+{-1;0;1},1,3)),734))/7)</f>
        <v>48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05E28-9E70-C846-8E54-DBFE3B338432}">
  <dimension ref="A1:M34"/>
  <sheetViews>
    <sheetView zoomScaleNormal="100" zoomScaleSheetLayoutView="100" workbookViewId="0" xr3:uid="{3A8C50F6-88CC-5669-A053-53283FA015AF}">
      <selection activeCell="C4" sqref="C4:D25"/>
    </sheetView>
  </sheetViews>
  <sheetFormatPr defaultColWidth="8.7109375" defaultRowHeight="15" x14ac:dyDescent="0.2"/>
  <cols>
    <col min="1" max="1" width="11.42578125" bestFit="1" customWidth="1"/>
    <col min="2" max="2" width="10.5703125" bestFit="1" customWidth="1"/>
    <col min="9" max="9" width="9.85546875" customWidth="1"/>
    <col min="12" max="12" width="10.7109375" bestFit="1" customWidth="1"/>
    <col min="13" max="13" width="9.5703125" bestFit="1" customWidth="1"/>
  </cols>
  <sheetData>
    <row r="1" spans="1:13" x14ac:dyDescent="0.2">
      <c r="A1">
        <v>2017</v>
      </c>
    </row>
    <row r="3" spans="1:13" x14ac:dyDescent="0.2">
      <c r="A3" t="s">
        <v>0</v>
      </c>
      <c r="B3" t="s">
        <v>5</v>
      </c>
      <c r="C3" t="s">
        <v>1</v>
      </c>
      <c r="D3" t="s">
        <v>2</v>
      </c>
      <c r="E3" t="s">
        <v>3</v>
      </c>
      <c r="F3" t="s">
        <v>4</v>
      </c>
      <c r="G3" t="s">
        <v>7</v>
      </c>
      <c r="I3" t="s">
        <v>4</v>
      </c>
      <c r="J3" t="s">
        <v>3</v>
      </c>
      <c r="L3" t="s">
        <v>6</v>
      </c>
      <c r="M3" t="s">
        <v>3</v>
      </c>
    </row>
    <row r="4" spans="1:13" x14ac:dyDescent="0.2">
      <c r="A4" s="2">
        <f>DATE(A1,12,1)</f>
        <v>43070</v>
      </c>
      <c r="B4" s="3">
        <f>Tableau11417232629[[#This Row],[jour]]</f>
        <v>43070</v>
      </c>
      <c r="C4" s="1"/>
      <c r="D4" s="1"/>
      <c r="E4">
        <f>(Tableau11417232629[[#This Row],[fin]]-Tableau11417232629[[#This Row],[debut]])*24</f>
        <v>0</v>
      </c>
      <c r="F4">
        <f>1+INT(MIN(MOD(Tableau11417232629[[#This Row],[jour]]-DATE(YEAR(Tableau11417232629[[#This Row],[jour]])+{-1;0;1},1,5)+WEEKDAY(DATE(YEAR(Tableau11417232629[[#This Row],[jour]])+{-1;0;1},1,3)),734))/7)</f>
        <v>48</v>
      </c>
      <c r="I4">
        <v>1</v>
      </c>
      <c r="J4">
        <f>IFERROR(SUMPRODUCT(Tableau11417232629[total]*(Tableau11417232629[semaine]=Tableau21518242730[[#This Row],[semaine]])),0)</f>
        <v>0</v>
      </c>
      <c r="L4" t="s">
        <v>8</v>
      </c>
      <c r="M4">
        <f>SUM(Tableau11417232629[total])</f>
        <v>0</v>
      </c>
    </row>
    <row r="5" spans="1:13" x14ac:dyDescent="0.2">
      <c r="A5" s="2">
        <f>A4+1</f>
        <v>43071</v>
      </c>
      <c r="B5" s="3">
        <f>Tableau11417232629[[#This Row],[jour]]</f>
        <v>43071</v>
      </c>
      <c r="C5" s="1"/>
      <c r="D5" s="1"/>
      <c r="E5">
        <f>(Tableau11417232629[[#This Row],[fin]]-Tableau11417232629[[#This Row],[debut]])*24</f>
        <v>0</v>
      </c>
      <c r="F5">
        <f>1+INT(MIN(MOD(Tableau11417232629[[#This Row],[jour]]-DATE(YEAR(Tableau11417232629[[#This Row],[jour]])+{-1;0;1},1,5)+WEEKDAY(DATE(YEAR(Tableau11417232629[[#This Row],[jour]])+{-1;0;1},1,3)),734))/7)</f>
        <v>48</v>
      </c>
      <c r="I5">
        <v>2</v>
      </c>
      <c r="J5">
        <f>IFERROR(SUMPRODUCT(Tableau11417232629[total]*(Tableau11417232629[semaine]=Tableau21518242730[[#This Row],[semaine]])),0)</f>
        <v>0</v>
      </c>
      <c r="L5" t="s">
        <v>9</v>
      </c>
      <c r="M5" t="e">
        <f>SUM(#REF!)</f>
        <v>#REF!</v>
      </c>
    </row>
    <row r="6" spans="1:13" x14ac:dyDescent="0.2">
      <c r="A6" s="2">
        <f t="shared" ref="A6:A34" si="0">A5+1</f>
        <v>43072</v>
      </c>
      <c r="B6" s="3">
        <f>Tableau11417232629[[#This Row],[jour]]</f>
        <v>43072</v>
      </c>
      <c r="C6" s="1"/>
      <c r="D6" s="1"/>
      <c r="E6">
        <f>(Tableau11417232629[[#This Row],[fin]]-Tableau11417232629[[#This Row],[debut]])*24</f>
        <v>0</v>
      </c>
      <c r="F6">
        <f>1+INT(MIN(MOD(Tableau11417232629[[#This Row],[jour]]-DATE(YEAR(Tableau11417232629[[#This Row],[jour]])+{-1;0;1},1,5)+WEEKDAY(DATE(YEAR(Tableau11417232629[[#This Row],[jour]])+{-1;0;1},1,3)),734))/7)</f>
        <v>48</v>
      </c>
      <c r="I6">
        <v>3</v>
      </c>
      <c r="J6">
        <f>IFERROR(SUMPRODUCT(Tableau11417232629[total]*(Tableau11417232629[semaine]=Tableau21518242730[[#This Row],[semaine]])),0)</f>
        <v>0</v>
      </c>
      <c r="L6" t="s">
        <v>10</v>
      </c>
      <c r="M6">
        <f>SUM(Tableau18[total])</f>
        <v>0</v>
      </c>
    </row>
    <row r="7" spans="1:13" x14ac:dyDescent="0.2">
      <c r="A7" s="2">
        <f t="shared" si="0"/>
        <v>43073</v>
      </c>
      <c r="B7" s="3">
        <f>Tableau11417232629[[#This Row],[jour]]</f>
        <v>43073</v>
      </c>
      <c r="C7" s="1"/>
      <c r="D7" s="1"/>
      <c r="E7">
        <f>(Tableau11417232629[[#This Row],[fin]]-Tableau11417232629[[#This Row],[debut]])*24</f>
        <v>0</v>
      </c>
      <c r="F7">
        <f>1+INT(MIN(MOD(Tableau11417232629[[#This Row],[jour]]-DATE(YEAR(Tableau11417232629[[#This Row],[jour]])+{-1;0;1},1,5)+WEEKDAY(DATE(YEAR(Tableau11417232629[[#This Row],[jour]])+{-1;0;1},1,3)),734))/7)</f>
        <v>49</v>
      </c>
      <c r="I7">
        <v>4</v>
      </c>
      <c r="J7">
        <f>IFERROR(SUMPRODUCT(Tableau11417232629[total]*(Tableau11417232629[semaine]=Tableau21518242730[[#This Row],[semaine]])),0)</f>
        <v>0</v>
      </c>
      <c r="L7" t="s">
        <v>11</v>
      </c>
      <c r="M7">
        <f>SUM(Tableau1811[total])</f>
        <v>0</v>
      </c>
    </row>
    <row r="8" spans="1:13" x14ac:dyDescent="0.2">
      <c r="A8" s="2">
        <f t="shared" si="0"/>
        <v>43074</v>
      </c>
      <c r="B8" s="3">
        <f>Tableau11417232629[[#This Row],[jour]]</f>
        <v>43074</v>
      </c>
      <c r="C8" s="1"/>
      <c r="D8" s="1"/>
      <c r="E8">
        <f>(Tableau11417232629[[#This Row],[fin]]-Tableau11417232629[[#This Row],[debut]])*24</f>
        <v>0</v>
      </c>
      <c r="F8">
        <f>1+INT(MIN(MOD(Tableau11417232629[[#This Row],[jour]]-DATE(YEAR(Tableau11417232629[[#This Row],[jour]])+{-1;0;1},1,5)+WEEKDAY(DATE(YEAR(Tableau11417232629[[#This Row],[jour]])+{-1;0;1},1,3)),734))/7)</f>
        <v>49</v>
      </c>
      <c r="I8">
        <v>5</v>
      </c>
      <c r="J8">
        <f>IFERROR(SUMPRODUCT(Tableau11417232629[total]*(Tableau11417232629[semaine]=Tableau21518242730[[#This Row],[semaine]])),0)</f>
        <v>0</v>
      </c>
      <c r="L8" t="s">
        <v>12</v>
      </c>
    </row>
    <row r="9" spans="1:13" x14ac:dyDescent="0.2">
      <c r="A9" s="2">
        <f t="shared" si="0"/>
        <v>43075</v>
      </c>
      <c r="B9" s="3">
        <f>Tableau11417232629[[#This Row],[jour]]</f>
        <v>43075</v>
      </c>
      <c r="C9" s="1"/>
      <c r="D9" s="1"/>
      <c r="E9">
        <f>(Tableau11417232629[[#This Row],[fin]]-Tableau11417232629[[#This Row],[debut]])*24</f>
        <v>0</v>
      </c>
      <c r="F9">
        <f>1+INT(MIN(MOD(Tableau11417232629[[#This Row],[jour]]-DATE(YEAR(Tableau11417232629[[#This Row],[jour]])+{-1;0;1},1,5)+WEEKDAY(DATE(YEAR(Tableau11417232629[[#This Row],[jour]])+{-1;0;1},1,3)),734))/7)</f>
        <v>49</v>
      </c>
      <c r="L9" t="s">
        <v>13</v>
      </c>
    </row>
    <row r="10" spans="1:13" x14ac:dyDescent="0.2">
      <c r="A10" s="2">
        <f t="shared" si="0"/>
        <v>43076</v>
      </c>
      <c r="B10" s="3">
        <f>Tableau11417232629[[#This Row],[jour]]</f>
        <v>43076</v>
      </c>
      <c r="C10" s="1"/>
      <c r="D10" s="1"/>
      <c r="E10">
        <f>(Tableau11417232629[[#This Row],[fin]]-Tableau11417232629[[#This Row],[debut]])*24</f>
        <v>0</v>
      </c>
      <c r="F10">
        <f>1+INT(MIN(MOD(Tableau11417232629[[#This Row],[jour]]-DATE(YEAR(Tableau11417232629[[#This Row],[jour]])+{-1;0;1},1,5)+WEEKDAY(DATE(YEAR(Tableau11417232629[[#This Row],[jour]])+{-1;0;1},1,3)),734))/7)</f>
        <v>49</v>
      </c>
      <c r="L10" t="s">
        <v>14</v>
      </c>
    </row>
    <row r="11" spans="1:13" x14ac:dyDescent="0.2">
      <c r="A11" s="2">
        <f t="shared" si="0"/>
        <v>43077</v>
      </c>
      <c r="B11" s="3">
        <f>Tableau11417232629[[#This Row],[jour]]</f>
        <v>43077</v>
      </c>
      <c r="C11" s="1"/>
      <c r="D11" s="1"/>
      <c r="E11">
        <f>(Tableau11417232629[[#This Row],[fin]]-Tableau11417232629[[#This Row],[debut]])*24</f>
        <v>0</v>
      </c>
      <c r="F11">
        <f>1+INT(MIN(MOD(Tableau11417232629[[#This Row],[jour]]-DATE(YEAR(Tableau11417232629[[#This Row],[jour]])+{-1;0;1},1,5)+WEEKDAY(DATE(YEAR(Tableau11417232629[[#This Row],[jour]])+{-1;0;1},1,3)),734))/7)</f>
        <v>49</v>
      </c>
      <c r="L11" t="s">
        <v>15</v>
      </c>
    </row>
    <row r="12" spans="1:13" x14ac:dyDescent="0.2">
      <c r="A12" s="2">
        <f t="shared" si="0"/>
        <v>43078</v>
      </c>
      <c r="B12" s="3">
        <f>Tableau11417232629[[#This Row],[jour]]</f>
        <v>43078</v>
      </c>
      <c r="C12" s="1"/>
      <c r="D12" s="1"/>
      <c r="E12">
        <f>(Tableau11417232629[[#This Row],[fin]]-Tableau11417232629[[#This Row],[debut]])*24</f>
        <v>0</v>
      </c>
      <c r="F12">
        <f>1+INT(MIN(MOD(Tableau11417232629[[#This Row],[jour]]-DATE(YEAR(Tableau11417232629[[#This Row],[jour]])+{-1;0;1},1,5)+WEEKDAY(DATE(YEAR(Tableau11417232629[[#This Row],[jour]])+{-1;0;1},1,3)),734))/7)</f>
        <v>49</v>
      </c>
      <c r="L12" t="s">
        <v>16</v>
      </c>
    </row>
    <row r="13" spans="1:13" x14ac:dyDescent="0.2">
      <c r="A13" s="2">
        <f t="shared" si="0"/>
        <v>43079</v>
      </c>
      <c r="B13" s="3">
        <f>Tableau11417232629[[#This Row],[jour]]</f>
        <v>43079</v>
      </c>
      <c r="C13" s="1"/>
      <c r="D13" s="1"/>
      <c r="E13">
        <f>(Tableau11417232629[[#This Row],[fin]]-Tableau11417232629[[#This Row],[debut]])*24</f>
        <v>0</v>
      </c>
      <c r="F13">
        <f>1+INT(MIN(MOD(Tableau11417232629[[#This Row],[jour]]-DATE(YEAR(Tableau11417232629[[#This Row],[jour]])+{-1;0;1},1,5)+WEEKDAY(DATE(YEAR(Tableau11417232629[[#This Row],[jour]])+{-1;0;1},1,3)),734))/7)</f>
        <v>49</v>
      </c>
      <c r="L13" t="s">
        <v>17</v>
      </c>
    </row>
    <row r="14" spans="1:13" x14ac:dyDescent="0.2">
      <c r="A14" s="2">
        <f t="shared" si="0"/>
        <v>43080</v>
      </c>
      <c r="B14" s="3">
        <f>Tableau11417232629[[#This Row],[jour]]</f>
        <v>43080</v>
      </c>
      <c r="C14" s="1"/>
      <c r="D14" s="1"/>
      <c r="E14">
        <f>(Tableau11417232629[[#This Row],[fin]]-Tableau11417232629[[#This Row],[debut]])*24</f>
        <v>0</v>
      </c>
      <c r="F14">
        <f>1+INT(MIN(MOD(Tableau11417232629[[#This Row],[jour]]-DATE(YEAR(Tableau11417232629[[#This Row],[jour]])+{-1;0;1},1,5)+WEEKDAY(DATE(YEAR(Tableau11417232629[[#This Row],[jour]])+{-1;0;1},1,3)),734))/7)</f>
        <v>50</v>
      </c>
      <c r="L14" t="s">
        <v>18</v>
      </c>
    </row>
    <row r="15" spans="1:13" x14ac:dyDescent="0.2">
      <c r="A15" s="2">
        <f t="shared" si="0"/>
        <v>43081</v>
      </c>
      <c r="B15" s="3">
        <f>Tableau11417232629[[#This Row],[jour]]</f>
        <v>43081</v>
      </c>
      <c r="C15" s="1"/>
      <c r="D15" s="1"/>
      <c r="E15">
        <f>(Tableau11417232629[[#This Row],[fin]]-Tableau11417232629[[#This Row],[debut]])*24</f>
        <v>0</v>
      </c>
      <c r="F15">
        <f>1+INT(MIN(MOD(Tableau11417232629[[#This Row],[jour]]-DATE(YEAR(Tableau11417232629[[#This Row],[jour]])+{-1;0;1},1,5)+WEEKDAY(DATE(YEAR(Tableau11417232629[[#This Row],[jour]])+{-1;0;1},1,3)),734))/7)</f>
        <v>50</v>
      </c>
      <c r="L15" t="s">
        <v>19</v>
      </c>
    </row>
    <row r="16" spans="1:13" x14ac:dyDescent="0.2">
      <c r="A16" s="2">
        <f t="shared" si="0"/>
        <v>43082</v>
      </c>
      <c r="B16" s="3">
        <f>Tableau11417232629[[#This Row],[jour]]</f>
        <v>43082</v>
      </c>
      <c r="C16" s="1"/>
      <c r="D16" s="1"/>
      <c r="E16">
        <f>(Tableau11417232629[[#This Row],[fin]]-Tableau11417232629[[#This Row],[debut]])*24</f>
        <v>0</v>
      </c>
      <c r="F16">
        <f>1+INT(MIN(MOD(Tableau11417232629[[#This Row],[jour]]-DATE(YEAR(Tableau11417232629[[#This Row],[jour]])+{-1;0;1},1,5)+WEEKDAY(DATE(YEAR(Tableau11417232629[[#This Row],[jour]])+{-1;0;1},1,3)),734))/7)</f>
        <v>50</v>
      </c>
    </row>
    <row r="17" spans="1:6" x14ac:dyDescent="0.2">
      <c r="A17" s="2">
        <f t="shared" si="0"/>
        <v>43083</v>
      </c>
      <c r="B17" s="3">
        <f>Tableau11417232629[[#This Row],[jour]]</f>
        <v>43083</v>
      </c>
      <c r="C17" s="1"/>
      <c r="D17" s="1"/>
      <c r="E17">
        <f>(Tableau11417232629[[#This Row],[fin]]-Tableau11417232629[[#This Row],[debut]])*24</f>
        <v>0</v>
      </c>
      <c r="F17">
        <f>1+INT(MIN(MOD(Tableau11417232629[[#This Row],[jour]]-DATE(YEAR(Tableau11417232629[[#This Row],[jour]])+{-1;0;1},1,5)+WEEKDAY(DATE(YEAR(Tableau11417232629[[#This Row],[jour]])+{-1;0;1},1,3)),734))/7)</f>
        <v>50</v>
      </c>
    </row>
    <row r="18" spans="1:6" x14ac:dyDescent="0.2">
      <c r="A18" s="2">
        <f t="shared" si="0"/>
        <v>43084</v>
      </c>
      <c r="B18" s="3">
        <f>Tableau11417232629[[#This Row],[jour]]</f>
        <v>43084</v>
      </c>
      <c r="C18" s="1"/>
      <c r="D18" s="1"/>
      <c r="E18">
        <f>(Tableau11417232629[[#This Row],[fin]]-Tableau11417232629[[#This Row],[debut]])*24</f>
        <v>0</v>
      </c>
      <c r="F18">
        <f>1+INT(MIN(MOD(Tableau11417232629[[#This Row],[jour]]-DATE(YEAR(Tableau11417232629[[#This Row],[jour]])+{-1;0;1},1,5)+WEEKDAY(DATE(YEAR(Tableau11417232629[[#This Row],[jour]])+{-1;0;1},1,3)),734))/7)</f>
        <v>50</v>
      </c>
    </row>
    <row r="19" spans="1:6" x14ac:dyDescent="0.2">
      <c r="A19" s="2">
        <f t="shared" si="0"/>
        <v>43085</v>
      </c>
      <c r="B19" s="3">
        <f>Tableau11417232629[[#This Row],[jour]]</f>
        <v>43085</v>
      </c>
      <c r="C19" s="1"/>
      <c r="D19" s="1"/>
      <c r="E19">
        <f>(Tableau11417232629[[#This Row],[fin]]-Tableau11417232629[[#This Row],[debut]])*24</f>
        <v>0</v>
      </c>
      <c r="F19">
        <f>1+INT(MIN(MOD(Tableau11417232629[[#This Row],[jour]]-DATE(YEAR(Tableau11417232629[[#This Row],[jour]])+{-1;0;1},1,5)+WEEKDAY(DATE(YEAR(Tableau11417232629[[#This Row],[jour]])+{-1;0;1},1,3)),734))/7)</f>
        <v>50</v>
      </c>
    </row>
    <row r="20" spans="1:6" x14ac:dyDescent="0.2">
      <c r="A20" s="2">
        <f t="shared" si="0"/>
        <v>43086</v>
      </c>
      <c r="B20" s="3">
        <f>Tableau11417232629[[#This Row],[jour]]</f>
        <v>43086</v>
      </c>
      <c r="C20" s="1"/>
      <c r="D20" s="1"/>
      <c r="E20">
        <f>(Tableau11417232629[[#This Row],[fin]]-Tableau11417232629[[#This Row],[debut]])*24</f>
        <v>0</v>
      </c>
      <c r="F20">
        <f>1+INT(MIN(MOD(Tableau11417232629[[#This Row],[jour]]-DATE(YEAR(Tableau11417232629[[#This Row],[jour]])+{-1;0;1},1,5)+WEEKDAY(DATE(YEAR(Tableau11417232629[[#This Row],[jour]])+{-1;0;1},1,3)),734))/7)</f>
        <v>50</v>
      </c>
    </row>
    <row r="21" spans="1:6" x14ac:dyDescent="0.2">
      <c r="A21" s="2">
        <f t="shared" si="0"/>
        <v>43087</v>
      </c>
      <c r="B21" s="3">
        <f>Tableau11417232629[[#This Row],[jour]]</f>
        <v>43087</v>
      </c>
      <c r="C21" s="1"/>
      <c r="D21" s="1"/>
      <c r="E21">
        <f>(Tableau11417232629[[#This Row],[fin]]-Tableau11417232629[[#This Row],[debut]])*24</f>
        <v>0</v>
      </c>
      <c r="F21">
        <f>1+INT(MIN(MOD(Tableau11417232629[[#This Row],[jour]]-DATE(YEAR(Tableau11417232629[[#This Row],[jour]])+{-1;0;1},1,5)+WEEKDAY(DATE(YEAR(Tableau11417232629[[#This Row],[jour]])+{-1;0;1},1,3)),734))/7)</f>
        <v>51</v>
      </c>
    </row>
    <row r="22" spans="1:6" x14ac:dyDescent="0.2">
      <c r="A22" s="2">
        <f t="shared" si="0"/>
        <v>43088</v>
      </c>
      <c r="B22" s="3">
        <f>Tableau11417232629[[#This Row],[jour]]</f>
        <v>43088</v>
      </c>
      <c r="C22" s="1"/>
      <c r="D22" s="1"/>
      <c r="E22">
        <f>(Tableau11417232629[[#This Row],[fin]]-Tableau11417232629[[#This Row],[debut]])*24</f>
        <v>0</v>
      </c>
      <c r="F22">
        <f>1+INT(MIN(MOD(Tableau11417232629[[#This Row],[jour]]-DATE(YEAR(Tableau11417232629[[#This Row],[jour]])+{-1;0;1},1,5)+WEEKDAY(DATE(YEAR(Tableau11417232629[[#This Row],[jour]])+{-1;0;1},1,3)),734))/7)</f>
        <v>51</v>
      </c>
    </row>
    <row r="23" spans="1:6" x14ac:dyDescent="0.2">
      <c r="A23" s="2">
        <f t="shared" si="0"/>
        <v>43089</v>
      </c>
      <c r="B23" s="3">
        <f>Tableau11417232629[[#This Row],[jour]]</f>
        <v>43089</v>
      </c>
      <c r="C23" s="1"/>
      <c r="D23" s="1"/>
      <c r="E23">
        <f>(Tableau11417232629[[#This Row],[fin]]-Tableau11417232629[[#This Row],[debut]])*24</f>
        <v>0</v>
      </c>
      <c r="F23">
        <f>1+INT(MIN(MOD(Tableau11417232629[[#This Row],[jour]]-DATE(YEAR(Tableau11417232629[[#This Row],[jour]])+{-1;0;1},1,5)+WEEKDAY(DATE(YEAR(Tableau11417232629[[#This Row],[jour]])+{-1;0;1},1,3)),734))/7)</f>
        <v>51</v>
      </c>
    </row>
    <row r="24" spans="1:6" x14ac:dyDescent="0.2">
      <c r="A24" s="2">
        <f t="shared" si="0"/>
        <v>43090</v>
      </c>
      <c r="B24" s="3">
        <f>Tableau11417232629[[#This Row],[jour]]</f>
        <v>43090</v>
      </c>
      <c r="C24" s="1"/>
      <c r="D24" s="1"/>
      <c r="E24">
        <f>(Tableau11417232629[[#This Row],[fin]]-Tableau11417232629[[#This Row],[debut]])*24</f>
        <v>0</v>
      </c>
      <c r="F24">
        <f>1+INT(MIN(MOD(Tableau11417232629[[#This Row],[jour]]-DATE(YEAR(Tableau11417232629[[#This Row],[jour]])+{-1;0;1},1,5)+WEEKDAY(DATE(YEAR(Tableau11417232629[[#This Row],[jour]])+{-1;0;1},1,3)),734))/7)</f>
        <v>51</v>
      </c>
    </row>
    <row r="25" spans="1:6" x14ac:dyDescent="0.2">
      <c r="A25" s="2">
        <f t="shared" si="0"/>
        <v>43091</v>
      </c>
      <c r="B25" s="3">
        <f>Tableau11417232629[[#This Row],[jour]]</f>
        <v>43091</v>
      </c>
      <c r="C25" s="1"/>
      <c r="D25" s="1"/>
      <c r="E25">
        <f>(Tableau11417232629[[#This Row],[fin]]-Tableau11417232629[[#This Row],[debut]])*24</f>
        <v>0</v>
      </c>
      <c r="F25">
        <f>1+INT(MIN(MOD(Tableau11417232629[[#This Row],[jour]]-DATE(YEAR(Tableau11417232629[[#This Row],[jour]])+{-1;0;1},1,5)+WEEKDAY(DATE(YEAR(Tableau11417232629[[#This Row],[jour]])+{-1;0;1},1,3)),734))/7)</f>
        <v>51</v>
      </c>
    </row>
    <row r="26" spans="1:6" x14ac:dyDescent="0.2">
      <c r="A26" s="2">
        <f t="shared" si="0"/>
        <v>43092</v>
      </c>
      <c r="B26" s="3">
        <f>Tableau11417232629[[#This Row],[jour]]</f>
        <v>43092</v>
      </c>
      <c r="C26" s="1"/>
      <c r="D26" s="1"/>
      <c r="E26">
        <f>(Tableau11417232629[[#This Row],[fin]]-Tableau11417232629[[#This Row],[debut]])*24</f>
        <v>0</v>
      </c>
      <c r="F26">
        <f>1+INT(MIN(MOD(Tableau11417232629[[#This Row],[jour]]-DATE(YEAR(Tableau11417232629[[#This Row],[jour]])+{-1;0;1},1,5)+WEEKDAY(DATE(YEAR(Tableau11417232629[[#This Row],[jour]])+{-1;0;1},1,3)),734))/7)</f>
        <v>51</v>
      </c>
    </row>
    <row r="27" spans="1:6" x14ac:dyDescent="0.2">
      <c r="A27" s="2">
        <f t="shared" si="0"/>
        <v>43093</v>
      </c>
      <c r="B27" s="3">
        <f>Tableau11417232629[[#This Row],[jour]]</f>
        <v>43093</v>
      </c>
      <c r="C27" s="1"/>
      <c r="D27" s="1"/>
      <c r="E27">
        <f>(Tableau11417232629[[#This Row],[fin]]-Tableau11417232629[[#This Row],[debut]])*24</f>
        <v>0</v>
      </c>
      <c r="F27">
        <f>1+INT(MIN(MOD(Tableau11417232629[[#This Row],[jour]]-DATE(YEAR(Tableau11417232629[[#This Row],[jour]])+{-1;0;1},1,5)+WEEKDAY(DATE(YEAR(Tableau11417232629[[#This Row],[jour]])+{-1;0;1},1,3)),734))/7)</f>
        <v>51</v>
      </c>
    </row>
    <row r="28" spans="1:6" x14ac:dyDescent="0.2">
      <c r="A28" s="2">
        <f t="shared" si="0"/>
        <v>43094</v>
      </c>
      <c r="B28" s="3">
        <f>Tableau11417232629[[#This Row],[jour]]</f>
        <v>43094</v>
      </c>
      <c r="C28" s="1"/>
      <c r="D28" s="1"/>
      <c r="E28">
        <f>(Tableau11417232629[[#This Row],[fin]]-Tableau11417232629[[#This Row],[debut]])*24</f>
        <v>0</v>
      </c>
      <c r="F28">
        <f>1+INT(MIN(MOD(Tableau11417232629[[#This Row],[jour]]-DATE(YEAR(Tableau11417232629[[#This Row],[jour]])+{-1;0;1},1,5)+WEEKDAY(DATE(YEAR(Tableau11417232629[[#This Row],[jour]])+{-1;0;1},1,3)),734))/7)</f>
        <v>52</v>
      </c>
    </row>
    <row r="29" spans="1:6" x14ac:dyDescent="0.2">
      <c r="A29" s="2">
        <f t="shared" si="0"/>
        <v>43095</v>
      </c>
      <c r="B29" s="3">
        <f>Tableau11417232629[[#This Row],[jour]]</f>
        <v>43095</v>
      </c>
      <c r="C29" s="1"/>
      <c r="D29" s="1"/>
      <c r="E29">
        <f>(Tableau11417232629[[#This Row],[fin]]-Tableau11417232629[[#This Row],[debut]])*24</f>
        <v>0</v>
      </c>
      <c r="F29">
        <f>1+INT(MIN(MOD(Tableau11417232629[[#This Row],[jour]]-DATE(YEAR(Tableau11417232629[[#This Row],[jour]])+{-1;0;1},1,5)+WEEKDAY(DATE(YEAR(Tableau11417232629[[#This Row],[jour]])+{-1;0;1},1,3)),734))/7)</f>
        <v>52</v>
      </c>
    </row>
    <row r="30" spans="1:6" x14ac:dyDescent="0.2">
      <c r="A30" s="2">
        <f t="shared" si="0"/>
        <v>43096</v>
      </c>
      <c r="B30" s="3">
        <f>Tableau11417232629[[#This Row],[jour]]</f>
        <v>43096</v>
      </c>
      <c r="C30" s="1"/>
      <c r="D30" s="1"/>
      <c r="E30">
        <f>(Tableau11417232629[[#This Row],[fin]]-Tableau11417232629[[#This Row],[debut]])*24</f>
        <v>0</v>
      </c>
      <c r="F30">
        <f>1+INT(MIN(MOD(Tableau11417232629[[#This Row],[jour]]-DATE(YEAR(Tableau11417232629[[#This Row],[jour]])+{-1;0;1},1,5)+WEEKDAY(DATE(YEAR(Tableau11417232629[[#This Row],[jour]])+{-1;0;1},1,3)),734))/7)</f>
        <v>52</v>
      </c>
    </row>
    <row r="31" spans="1:6" x14ac:dyDescent="0.2">
      <c r="A31" s="2">
        <f t="shared" si="0"/>
        <v>43097</v>
      </c>
      <c r="B31" s="3">
        <f>Tableau11417232629[[#This Row],[jour]]</f>
        <v>43097</v>
      </c>
      <c r="C31" s="1"/>
      <c r="D31" s="1"/>
      <c r="E31">
        <f>(Tableau11417232629[[#This Row],[fin]]-Tableau11417232629[[#This Row],[debut]])*24</f>
        <v>0</v>
      </c>
      <c r="F31">
        <f>1+INT(MIN(MOD(Tableau11417232629[[#This Row],[jour]]-DATE(YEAR(Tableau11417232629[[#This Row],[jour]])+{-1;0;1},1,5)+WEEKDAY(DATE(YEAR(Tableau11417232629[[#This Row],[jour]])+{-1;0;1},1,3)),734))/7)</f>
        <v>52</v>
      </c>
    </row>
    <row r="32" spans="1:6" x14ac:dyDescent="0.2">
      <c r="A32" s="2">
        <f t="shared" si="0"/>
        <v>43098</v>
      </c>
      <c r="B32" s="3">
        <f>Tableau11417232629[[#This Row],[jour]]</f>
        <v>43098</v>
      </c>
      <c r="C32" s="1"/>
      <c r="D32" s="1"/>
      <c r="E32">
        <f>(Tableau11417232629[[#This Row],[fin]]-Tableau11417232629[[#This Row],[debut]])*24</f>
        <v>0</v>
      </c>
      <c r="F32">
        <f>1+INT(MIN(MOD(Tableau11417232629[[#This Row],[jour]]-DATE(YEAR(Tableau11417232629[[#This Row],[jour]])+{-1;0;1},1,5)+WEEKDAY(DATE(YEAR(Tableau11417232629[[#This Row],[jour]])+{-1;0;1},1,3)),734))/7)</f>
        <v>52</v>
      </c>
    </row>
    <row r="33" spans="1:6" x14ac:dyDescent="0.2">
      <c r="A33" s="2">
        <f t="shared" si="0"/>
        <v>43099</v>
      </c>
      <c r="B33" s="3">
        <f>Tableau11417232629[[#This Row],[jour]]</f>
        <v>43099</v>
      </c>
      <c r="C33" s="1"/>
      <c r="D33" s="1"/>
      <c r="E33">
        <f>(Tableau11417232629[[#This Row],[fin]]-Tableau11417232629[[#This Row],[debut]])*24</f>
        <v>0</v>
      </c>
      <c r="F33">
        <f>1+INT(MIN(MOD(Tableau11417232629[[#This Row],[jour]]-DATE(YEAR(Tableau11417232629[[#This Row],[jour]])+{-1;0;1},1,5)+WEEKDAY(DATE(YEAR(Tableau11417232629[[#This Row],[jour]])+{-1;0;1},1,3)),734))/7)</f>
        <v>52</v>
      </c>
    </row>
    <row r="34" spans="1:6" x14ac:dyDescent="0.2">
      <c r="A34" s="2">
        <f t="shared" si="0"/>
        <v>43100</v>
      </c>
      <c r="B34" s="3">
        <f>Tableau11417232629[[#This Row],[jour]]</f>
        <v>43100</v>
      </c>
      <c r="C34" s="1"/>
      <c r="D34" s="1"/>
      <c r="E34">
        <f>(Tableau11417232629[[#This Row],[fin]]-Tableau11417232629[[#This Row],[debut]])*24</f>
        <v>0</v>
      </c>
      <c r="F34">
        <f>1+INT(MIN(MOD(Tableau11417232629[[#This Row],[jour]]-DATE(YEAR(Tableau11417232629[[#This Row],[jour]])+{-1;0;1},1,5)+WEEKDAY(DATE(YEAR(Tableau11417232629[[#This Row],[jour]])+{-1;0;1},1,3)),734))/7)</f>
        <v>52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mahtallah</dc:creator>
  <cp:lastModifiedBy>DOMERCQ, Ghislain (ALTRAN TECHNOLOGIES)</cp:lastModifiedBy>
  <dcterms:created xsi:type="dcterms:W3CDTF">2016-12-01T17:43:55Z</dcterms:created>
  <dcterms:modified xsi:type="dcterms:W3CDTF">2017-01-04T10:16:27Z</dcterms:modified>
</cp:coreProperties>
</file>