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ms-excel.sheet.macroEnabled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Default Extension="bin" ContentType="application/vnd.ms-office.vbaProject"/>
</Types>
</file>

<file path=_rels/.rels><?xml version="1.0" encoding="UTF-8" standalone="yes"?><Relationships xmlns="http://schemas.openxmlformats.org/package/2006/relationships" ><Relationship Id="rId1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3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8960" windowHeight="11580" firstSheet="0" activeTab="2"/>
  </bookViews>
  <sheets>
    <sheet name="Calendrier" sheetId="1" r:id="rId4"/>
    <sheet name="Synthèse" sheetId="2" r:id="rId5"/>
    <sheet name="Janvier" sheetId="3" r:id="rId6"/>
    <sheet name="Février" sheetId="4" r:id="rId7"/>
    <sheet name="Mars" sheetId="5" r:id="rId8"/>
    <sheet name="Avril" sheetId="6" r:id="rId9"/>
    <sheet name="Mai" sheetId="7" r:id="rId10"/>
    <sheet name="Juin" sheetId="8" r:id="rId11"/>
    <sheet name="Juillet" sheetId="9" r:id="rId12"/>
    <sheet name="Août" sheetId="10" r:id="rId13"/>
    <sheet name="Septembre" sheetId="11" r:id="rId14"/>
    <sheet name="Octobre" sheetId="12" r:id="rId15"/>
    <sheet name="Novembre" sheetId="13" r:id="rId16"/>
    <sheet name="Décembre" sheetId="14" r:id="rId17"/>
  </sheets>
  <definedNames>
    <definedName name="Paques" localSheetId="0">Calendrier!$G$8</definedName>
    <definedName name="Saisir_Année" localSheetId="0">Calendrier!$G$1</definedName>
  </definedNames>
</workbook>
</file>

<file path=xl/sharedStrings.xml><?xml version="1.0" encoding="utf-8"?>
<sst xmlns="http://schemas.openxmlformats.org/spreadsheetml/2006/main" count="136" uniqueCount="41">
  <si>
    <t>Jours Fériés</t>
  </si>
  <si>
    <t>Début</t>
  </si>
  <si>
    <t>Fin</t>
  </si>
  <si>
    <t>Date  début</t>
  </si>
  <si>
    <t xml:space="preserve">Jour de l'an </t>
  </si>
  <si>
    <t>Année</t>
  </si>
  <si>
    <t xml:space="preserve">Fête du Travail </t>
  </si>
  <si>
    <t xml:space="preserve">Victoire 39/45 </t>
  </si>
  <si>
    <t xml:space="preserve">Fête Nationale </t>
  </si>
  <si>
    <t xml:space="preserve">Assomption </t>
  </si>
  <si>
    <t xml:space="preserve">Toussaint </t>
  </si>
  <si>
    <t>Pâques</t>
  </si>
  <si>
    <t xml:space="preserve">Lundi de Pâques </t>
  </si>
  <si>
    <t xml:space="preserve">Armistice 14/18 </t>
  </si>
  <si>
    <t xml:space="preserve">Noël </t>
  </si>
  <si>
    <t xml:space="preserve">Ascension </t>
  </si>
  <si>
    <t xml:space="preserve">Pentecôte </t>
  </si>
  <si>
    <t xml:space="preserve">Lundi de Pentecôte </t>
  </si>
  <si>
    <t>Boites d'intérim</t>
  </si>
  <si>
    <t>Distance</t>
  </si>
  <si>
    <t>ADECCO</t>
  </si>
  <si>
    <t>Defta</t>
  </si>
  <si>
    <t>MANPOWER</t>
  </si>
  <si>
    <t>Eurokera</t>
  </si>
  <si>
    <t>POLE EMPLOI</t>
  </si>
  <si>
    <t>Lma</t>
  </si>
  <si>
    <t>RANDSTAD</t>
  </si>
  <si>
    <t>Lu</t>
  </si>
  <si>
    <t>SUPPLAY</t>
  </si>
  <si>
    <t>Vide</t>
  </si>
  <si>
    <t>Heures</t>
  </si>
  <si>
    <t>KM</t>
  </si>
  <si>
    <t>Total Heures</t>
  </si>
  <si>
    <t>Total KM</t>
  </si>
  <si>
    <t>Pause</t>
  </si>
  <si>
    <t>Total</t>
  </si>
  <si>
    <t>Société</t>
  </si>
  <si>
    <t>BUSYBEE</t>
  </si>
  <si>
    <t>vide</t>
  </si>
  <si>
    <t>B20</t>
  </si>
  <si>
    <t>off</t>
  </si>
</sst>
</file>

<file path=xl/styles.xml><?xml version="1.0" encoding="utf-8"?>
<styleSheet xmlns="http://schemas.openxmlformats.org/spreadsheetml/2006/main">
  <numFmts count="118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59" formatCode="General"/>
    <numFmt numFmtId="60" formatCode="General"/>
    <numFmt numFmtId="61" formatCode="General"/>
    <numFmt numFmtId="62" formatCode="General"/>
    <numFmt numFmtId="63" formatCode="General"/>
    <numFmt numFmtId="64" formatCode="General"/>
    <numFmt numFmtId="65" formatCode="General"/>
    <numFmt numFmtId="66" formatCode="General"/>
    <numFmt numFmtId="67" formatCode="General"/>
    <numFmt numFmtId="68" formatCode="General"/>
    <numFmt numFmtId="69" formatCode="General"/>
    <numFmt numFmtId="70" formatCode="General"/>
    <numFmt numFmtId="71" formatCode="General"/>
    <numFmt numFmtId="72" formatCode="General"/>
    <numFmt numFmtId="73" formatCode="General"/>
    <numFmt numFmtId="74" formatCode="General"/>
    <numFmt numFmtId="75" formatCode="General"/>
    <numFmt numFmtId="76" formatCode="General"/>
    <numFmt numFmtId="77" formatCode="General"/>
    <numFmt numFmtId="78" formatCode="General"/>
    <numFmt numFmtId="79" formatCode="General"/>
    <numFmt numFmtId="80" formatCode="General"/>
    <numFmt numFmtId="81" formatCode="General"/>
    <numFmt numFmtId="82" formatCode="General"/>
    <numFmt numFmtId="83" formatCode="General"/>
    <numFmt numFmtId="84" formatCode="General"/>
    <numFmt numFmtId="85" formatCode="General"/>
    <numFmt numFmtId="86" formatCode="General"/>
    <numFmt numFmtId="87" formatCode="General"/>
    <numFmt numFmtId="88" formatCode="General"/>
    <numFmt numFmtId="89" formatCode="General"/>
    <numFmt numFmtId="90" formatCode="General"/>
    <numFmt numFmtId="91" formatCode="General"/>
    <numFmt numFmtId="92" formatCode="General"/>
    <numFmt numFmtId="93" formatCode="General"/>
    <numFmt numFmtId="94" formatCode="General"/>
    <numFmt numFmtId="95" formatCode="General"/>
    <numFmt numFmtId="96" formatCode="General"/>
    <numFmt numFmtId="97" formatCode="General"/>
    <numFmt numFmtId="98" formatCode="General"/>
    <numFmt numFmtId="99" formatCode="General"/>
    <numFmt numFmtId="100" formatCode="General"/>
    <numFmt numFmtId="101" formatCode="General"/>
    <numFmt numFmtId="102" formatCode="General"/>
    <numFmt numFmtId="103" formatCode="General"/>
    <numFmt numFmtId="104" formatCode="General"/>
    <numFmt numFmtId="105" formatCode="General"/>
    <numFmt numFmtId="106" formatCode="General"/>
    <numFmt numFmtId="107" formatCode="General"/>
    <numFmt numFmtId="108" formatCode="General"/>
    <numFmt numFmtId="109" formatCode="General"/>
    <numFmt numFmtId="110" formatCode="General"/>
    <numFmt numFmtId="111" formatCode="General"/>
    <numFmt numFmtId="112" formatCode="General"/>
    <numFmt numFmtId="113" formatCode="General"/>
    <numFmt numFmtId="114" formatCode="General"/>
    <numFmt numFmtId="115" formatCode="General"/>
    <numFmt numFmtId="116" formatCode="General"/>
    <numFmt numFmtId="117" formatCode="General"/>
    <numFmt numFmtId="118" formatCode="General"/>
    <numFmt numFmtId="119" formatCode="General"/>
    <numFmt numFmtId="120" formatCode="General"/>
    <numFmt numFmtId="121" formatCode="General"/>
    <numFmt numFmtId="122" formatCode="General"/>
    <numFmt numFmtId="123" formatCode="General"/>
    <numFmt numFmtId="124" formatCode="General"/>
    <numFmt numFmtId="125" formatCode="General"/>
    <numFmt numFmtId="126" formatCode="General"/>
    <numFmt numFmtId="127" formatCode="General"/>
    <numFmt numFmtId="128" formatCode="General"/>
    <numFmt numFmtId="129" formatCode="General"/>
    <numFmt numFmtId="130" formatCode="General"/>
    <numFmt numFmtId="131" formatCode="General"/>
    <numFmt numFmtId="132" formatCode="General"/>
    <numFmt numFmtId="133" formatCode="General"/>
    <numFmt numFmtId="134" formatCode="General"/>
    <numFmt numFmtId="135" formatCode="General"/>
    <numFmt numFmtId="136" formatCode="General"/>
    <numFmt numFmtId="137" formatCode="General"/>
    <numFmt numFmtId="138" formatCode="General"/>
    <numFmt numFmtId="139" formatCode="General"/>
    <numFmt numFmtId="140" formatCode="General"/>
    <numFmt numFmtId="141" formatCode="General"/>
    <numFmt numFmtId="142" formatCode="General"/>
    <numFmt numFmtId="143" formatCode="General"/>
    <numFmt numFmtId="144" formatCode="General"/>
    <numFmt numFmtId="145" formatCode="General"/>
    <numFmt numFmtId="146" formatCode="General"/>
    <numFmt numFmtId="147" formatCode="General"/>
    <numFmt numFmtId="148" formatCode="General"/>
    <numFmt numFmtId="149" formatCode="General"/>
    <numFmt numFmtId="150" formatCode="General"/>
    <numFmt numFmtId="151" formatCode="General"/>
    <numFmt numFmtId="152" formatCode="General"/>
    <numFmt numFmtId="153" formatCode="General"/>
    <numFmt numFmtId="154" formatCode="General"/>
    <numFmt numFmtId="155" formatCode="General"/>
    <numFmt numFmtId="156" formatCode="General"/>
    <numFmt numFmtId="157" formatCode="General"/>
    <numFmt numFmtId="158" formatCode="General"/>
    <numFmt numFmtId="159" formatCode="General"/>
    <numFmt numFmtId="160" formatCode="General"/>
    <numFmt numFmtId="161" formatCode="General"/>
    <numFmt numFmtId="162" formatCode="General"/>
    <numFmt numFmtId="163" formatCode="General"/>
    <numFmt numFmtId="164" formatCode="[$-F800]dddd\,\ mmmm\ dd\,\ yyyy"/>
    <numFmt numFmtId="165" formatCode="dd/mm"/>
    <numFmt numFmtId="166" formatCode="dddd\ dd"/>
    <numFmt numFmtId="167" formatCode="h:mm;@"/>
    <numFmt numFmtId="168" formatCode="mmmm\-yy"/>
  </numFmts>
  <fonts count="7">
    <font>
      <sz val="11.0"/>
      <color rgb="ff000000"/>
      <name val="Calibri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Arial"/>
      <charset val="1"/>
    </font>
    <font>
      <sz val="11.0"/>
      <color rgb="ff000000"/>
      <name val="Calibri"/>
      <charset val="1"/>
    </font>
    <font>
      <sz val="11.0"/>
      <color rgb="ff000000"/>
      <name val="Calibri"/>
      <b/>
      <charset val="1"/>
    </font>
    <font>
      <sz val="11.0"/>
      <color rgb="ffffff00"/>
      <name val="Calibri"/>
      <b/>
      <u val="single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c6e0b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da65"/>
        <bgColor rgb="ff000000"/>
      </patternFill>
    </fill>
    <fill>
      <patternFill patternType="solid">
        <fgColor rgb="ffffe697"/>
        <bgColor rgb="ff000000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 applyNumberFormat="1" applyFill="1" applyBorder="1" applyAlignment="1">
      <alignment horizontal="general" vertical="bottom"/>
    </xf>
    <xf numFmtId="0" fontId="0" fillId="0" borderId="0" xfId="0"/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1" fillId="0" borderId="0" xfId="0" applyFont="1" applyFill="1" applyBorder="1" applyAlignment="1">
      <alignment horizontal="general" vertical="bottom"/>
    </xf>
    <xf numFmtId="0" fontId="0" fillId="0" borderId="0" xfId="0" applyNumberFormat="1" applyFont="1" applyBorder="1" applyAlignment="1">
      <alignment horizontal="general" vertical="bottom"/>
    </xf>
    <xf numFmtId="16" fontId="0" fillId="0" borderId="0" xfId="0" applyNumberFormat="1" applyFont="1" applyBorder="1" applyAlignment="1">
      <alignment horizontal="general" vertical="bottom"/>
    </xf>
    <xf numFmtId="164" fontId="0" fillId="0" borderId="0" xfId="0" applyNumberFormat="1" applyFont="1" applyBorder="1" applyAlignment="1">
      <alignment horizontal="general" vertical="bottom"/>
    </xf>
    <xf numFmtId="0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center" vertical="bottom"/>
    </xf>
    <xf numFmtId="0" fontId="0" fillId="0" borderId="0" xfId="0" applyNumberFormat="1" applyFont="1" applyBorder="1" applyAlignment="1">
      <alignment horizontal="left" vertical="bottom"/>
    </xf>
    <xf numFmtId="0" fontId="0" fillId="0" borderId="0" xfId="0" applyNumberFormat="1" applyFont="1" applyBorder="1" applyAlignment="1">
      <alignment horizontal="left" vertical="center"/>
    </xf>
    <xf numFmtId="166" fontId="0" fillId="0" borderId="0" xfId="0" applyNumberFormat="1" applyFont="1" applyBorder="1" applyAlignment="1">
      <alignment horizontal="left" vertical="bottom"/>
    </xf>
    <xf numFmtId="166" fontId="0" fillId="0" borderId="0" xfId="0" applyNumberFormat="1" applyFont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general" vertical="bottom"/>
    </xf>
    <xf numFmtId="0" fontId="0" fillId="3" borderId="0" xfId="0" applyNumberFormat="1" applyFont="1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0" fontId="0" fillId="3" borderId="0" xfId="0" applyNumberFormat="1" applyFont="1" applyFill="1" applyBorder="1" applyAlignment="1">
      <alignment horizontal="general" vertical="center"/>
    </xf>
    <xf numFmtId="164" fontId="0" fillId="3" borderId="0" xfId="0" applyNumberFormat="1" applyFont="1" applyFill="1" applyBorder="1" applyAlignment="1">
      <alignment horizontal="general" vertical="center"/>
    </xf>
    <xf numFmtId="166" fontId="0" fillId="3" borderId="1" xfId="0" applyNumberFormat="1" applyFont="1" applyFill="1" applyBorder="1" applyAlignment="1">
      <alignment horizontal="left" vertical="center"/>
    </xf>
    <xf numFmtId="166" fontId="0" fillId="3" borderId="2" xfId="0" applyNumberFormat="1" applyFont="1" applyFill="1" applyBorder="1" applyAlignment="1">
      <alignment horizontal="left" vertical="center"/>
    </xf>
    <xf numFmtId="166" fontId="0" fillId="3" borderId="3" xfId="0" applyNumberFormat="1" applyFont="1" applyFill="1" applyBorder="1" applyAlignment="1">
      <alignment horizontal="left" vertical="center"/>
    </xf>
    <xf numFmtId="166" fontId="0" fillId="3" borderId="4" xfId="0" applyNumberFormat="1" applyFont="1" applyFill="1" applyBorder="1" applyAlignment="1">
      <alignment horizontal="left" vertical="center"/>
    </xf>
    <xf numFmtId="166" fontId="0" fillId="3" borderId="5" xfId="0" applyNumberFormat="1" applyFont="1" applyFill="1" applyBorder="1" applyAlignment="1">
      <alignment horizontal="left" vertical="center"/>
    </xf>
    <xf numFmtId="166" fontId="0" fillId="3" borderId="6" xfId="0" applyNumberFormat="1" applyFont="1" applyFill="1" applyBorder="1" applyAlignment="1">
      <alignment horizontal="left" vertical="center"/>
    </xf>
    <xf numFmtId="0" fontId="5" fillId="2" borderId="7" xfId="0" applyNumberFormat="1" applyFont="1" applyFill="1" applyBorder="1" applyAlignment="1">
      <alignment horizontal="center" vertical="center"/>
    </xf>
    <xf numFmtId="0" fontId="5" fillId="2" borderId="8" xfId="0" applyNumberFormat="1" applyFont="1" applyFill="1" applyBorder="1" applyAlignment="1">
      <alignment horizontal="center" vertical="center"/>
    </xf>
    <xf numFmtId="0" fontId="5" fillId="2" borderId="9" xfId="0" applyNumberFormat="1" applyFont="1" applyFill="1" applyBorder="1" applyAlignment="1">
      <alignment horizontal="center" vertical="center"/>
    </xf>
    <xf numFmtId="166" fontId="0" fillId="3" borderId="1" xfId="0" applyNumberFormat="1" applyFont="1" applyFill="1" applyBorder="1" applyAlignment="1">
      <alignment horizontal="left" vertical="bottom"/>
    </xf>
    <xf numFmtId="166" fontId="0" fillId="3" borderId="2" xfId="0" applyNumberFormat="1" applyFont="1" applyFill="1" applyBorder="1" applyAlignment="1">
      <alignment horizontal="left" vertical="bottom"/>
    </xf>
    <xf numFmtId="166" fontId="0" fillId="3" borderId="3" xfId="0" applyNumberFormat="1" applyFont="1" applyFill="1" applyBorder="1" applyAlignment="1">
      <alignment horizontal="left" vertical="bottom"/>
    </xf>
    <xf numFmtId="0" fontId="5" fillId="2" borderId="7" xfId="0" applyNumberFormat="1" applyFont="1" applyFill="1" applyBorder="1" applyAlignment="1">
      <alignment horizontal="center" vertical="bottom"/>
    </xf>
    <xf numFmtId="0" fontId="5" fillId="2" borderId="8" xfId="0" applyNumberFormat="1" applyFont="1" applyFill="1" applyBorder="1" applyAlignment="1">
      <alignment horizontal="center" vertical="bottom"/>
    </xf>
    <xf numFmtId="0" fontId="5" fillId="2" borderId="9" xfId="0" applyNumberFormat="1" applyFont="1" applyFill="1" applyBorder="1" applyAlignment="1">
      <alignment horizontal="center" vertical="bottom"/>
    </xf>
    <xf numFmtId="167" fontId="0" fillId="3" borderId="10" xfId="0" applyNumberFormat="1" applyFont="1" applyFill="1" applyBorder="1" applyAlignment="1">
      <alignment horizontal="center" vertical="center"/>
    </xf>
    <xf numFmtId="167" fontId="0" fillId="3" borderId="11" xfId="0" applyNumberFormat="1" applyFont="1" applyFill="1" applyBorder="1" applyAlignment="1">
      <alignment horizontal="center" vertical="center"/>
    </xf>
    <xf numFmtId="167" fontId="0" fillId="3" borderId="12" xfId="0" applyNumberFormat="1" applyFont="1" applyFill="1" applyBorder="1" applyAlignment="1">
      <alignment horizontal="center" vertical="center"/>
    </xf>
    <xf numFmtId="167" fontId="0" fillId="3" borderId="13" xfId="0" applyNumberFormat="1" applyFont="1" applyFill="1" applyBorder="1" applyAlignment="1">
      <alignment horizontal="center" vertical="center"/>
    </xf>
    <xf numFmtId="167" fontId="0" fillId="3" borderId="14" xfId="0" applyNumberFormat="1" applyFont="1" applyFill="1" applyBorder="1" applyAlignment="1">
      <alignment horizontal="center" vertical="center"/>
    </xf>
    <xf numFmtId="167" fontId="0" fillId="3" borderId="15" xfId="0" applyNumberFormat="1" applyFont="1" applyFill="1" applyBorder="1" applyAlignment="1">
      <alignment horizontal="center" vertical="center"/>
    </xf>
    <xf numFmtId="167" fontId="0" fillId="3" borderId="16" xfId="0" applyNumberFormat="1" applyFont="1" applyFill="1" applyBorder="1" applyAlignment="1">
      <alignment horizontal="center" vertical="center"/>
    </xf>
    <xf numFmtId="167" fontId="0" fillId="3" borderId="17" xfId="0" applyNumberFormat="1" applyFont="1" applyFill="1" applyBorder="1" applyAlignment="1">
      <alignment horizontal="center" vertical="center"/>
    </xf>
    <xf numFmtId="167" fontId="0" fillId="3" borderId="18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center" vertical="center"/>
    </xf>
    <xf numFmtId="167" fontId="0" fillId="3" borderId="10" xfId="0" applyNumberFormat="1" applyFont="1" applyFill="1" applyBorder="1" applyAlignment="1">
      <alignment horizontal="center" vertical="bottom"/>
    </xf>
    <xf numFmtId="167" fontId="0" fillId="3" borderId="11" xfId="0" applyNumberFormat="1" applyFont="1" applyFill="1" applyBorder="1" applyAlignment="1">
      <alignment horizontal="center" vertical="bottom"/>
    </xf>
    <xf numFmtId="167" fontId="0" fillId="3" borderId="12" xfId="0" applyNumberFormat="1" applyFont="1" applyFill="1" applyBorder="1" applyAlignment="1">
      <alignment horizontal="center" vertical="bottom"/>
    </xf>
    <xf numFmtId="167" fontId="0" fillId="3" borderId="13" xfId="0" applyNumberFormat="1" applyFont="1" applyFill="1" applyBorder="1" applyAlignment="1">
      <alignment horizontal="center" vertical="bottom"/>
    </xf>
    <xf numFmtId="167" fontId="0" fillId="3" borderId="14" xfId="0" applyNumberFormat="1" applyFont="1" applyFill="1" applyBorder="1" applyAlignment="1">
      <alignment horizontal="center" vertical="bottom"/>
    </xf>
    <xf numFmtId="167" fontId="0" fillId="3" borderId="17" xfId="0" applyNumberFormat="1" applyFont="1" applyFill="1" applyBorder="1" applyAlignment="1">
      <alignment horizontal="center" vertical="bottom"/>
    </xf>
    <xf numFmtId="167" fontId="0" fillId="3" borderId="15" xfId="0" applyNumberFormat="1" applyFont="1" applyFill="1" applyBorder="1" applyAlignment="1">
      <alignment horizontal="center" vertical="bottom"/>
    </xf>
    <xf numFmtId="167" fontId="0" fillId="3" borderId="16" xfId="0" applyNumberFormat="1" applyFont="1" applyFill="1" applyBorder="1" applyAlignment="1">
      <alignment horizontal="center" vertical="bottom"/>
    </xf>
    <xf numFmtId="167" fontId="0" fillId="3" borderId="18" xfId="0" applyNumberFormat="1" applyFont="1" applyFill="1" applyBorder="1" applyAlignment="1">
      <alignment horizontal="center" vertical="bottom"/>
    </xf>
    <xf numFmtId="167" fontId="0" fillId="3" borderId="19" xfId="0" applyNumberFormat="1" applyFont="1" applyFill="1" applyBorder="1" applyAlignment="1">
      <alignment horizontal="center" vertical="center"/>
    </xf>
    <xf numFmtId="167" fontId="0" fillId="3" borderId="20" xfId="0" applyNumberFormat="1" applyFont="1" applyFill="1" applyBorder="1" applyAlignment="1">
      <alignment horizontal="center" vertical="center"/>
    </xf>
    <xf numFmtId="167" fontId="0" fillId="3" borderId="21" xfId="0" applyNumberFormat="1" applyFont="1" applyFill="1" applyBorder="1" applyAlignment="1">
      <alignment horizontal="center" vertical="center"/>
    </xf>
    <xf numFmtId="0" fontId="0" fillId="4" borderId="0" xfId="0" applyNumberFormat="1" applyFont="1" applyFill="1" applyBorder="1" applyAlignment="1">
      <alignment horizontal="general" vertical="bottom"/>
    </xf>
    <xf numFmtId="0" fontId="0" fillId="4" borderId="0" xfId="0" applyNumberFormat="1" applyFont="1" applyFill="1" applyBorder="1" applyAlignment="1">
      <alignment horizontal="center" vertical="center"/>
    </xf>
    <xf numFmtId="0" fontId="5" fillId="5" borderId="22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general" vertical="bottom"/>
    </xf>
    <xf numFmtId="0" fontId="0" fillId="6" borderId="5" xfId="0" applyNumberFormat="1" applyFont="1" applyFill="1" applyBorder="1" applyAlignment="1">
      <alignment horizontal="general" vertical="bottom"/>
    </xf>
    <xf numFmtId="0" fontId="0" fillId="6" borderId="2" xfId="0" applyNumberFormat="1" applyFont="1" applyFill="1" applyBorder="1" applyAlignment="1">
      <alignment horizontal="general" vertical="bottom"/>
    </xf>
    <xf numFmtId="0" fontId="0" fillId="6" borderId="6" xfId="0" applyNumberFormat="1" applyFont="1" applyFill="1" applyBorder="1" applyAlignment="1">
      <alignment horizontal="general" vertical="bottom"/>
    </xf>
    <xf numFmtId="0" fontId="0" fillId="6" borderId="3" xfId="0" applyNumberFormat="1" applyFont="1" applyFill="1" applyBorder="1" applyAlignment="1">
      <alignment horizontal="general" vertical="bottom"/>
    </xf>
    <xf numFmtId="1" fontId="0" fillId="3" borderId="15" xfId="0" applyNumberFormat="1" applyFont="1" applyFill="1" applyBorder="1" applyAlignment="1">
      <alignment horizontal="center" vertical="center"/>
    </xf>
    <xf numFmtId="0" fontId="5" fillId="2" borderId="23" xfId="0" applyNumberFormat="1" applyFont="1" applyFill="1" applyBorder="1" applyAlignment="1">
      <alignment horizontal="center" vertical="center"/>
    </xf>
    <xf numFmtId="168" fontId="5" fillId="2" borderId="22" xfId="0" applyNumberFormat="1" applyFont="1" applyFill="1" applyBorder="1" applyAlignment="1">
      <alignment horizontal="center" vertical="center"/>
    </xf>
    <xf numFmtId="1" fontId="0" fillId="3" borderId="16" xfId="0" applyNumberFormat="1" applyFont="1" applyFill="1" applyBorder="1" applyAlignment="1">
      <alignment horizontal="center" vertical="center"/>
    </xf>
    <xf numFmtId="1" fontId="0" fillId="3" borderId="18" xfId="0" applyNumberFormat="1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1" fontId="0" fillId="6" borderId="2" xfId="0" applyNumberFormat="1" applyFont="1" applyFill="1" applyBorder="1" applyAlignment="1">
      <alignment horizontal="center" vertical="center"/>
    </xf>
    <xf numFmtId="1" fontId="0" fillId="6" borderId="4" xfId="0" applyNumberFormat="1" applyFont="1" applyFill="1" applyBorder="1" applyAlignment="1">
      <alignment horizontal="center" vertical="center"/>
    </xf>
    <xf numFmtId="0" fontId="0" fillId="6" borderId="1" xfId="0" applyNumberFormat="1" applyFont="1" applyFill="1" applyBorder="1" applyAlignment="1">
      <alignment horizontal="center" vertical="center"/>
    </xf>
    <xf numFmtId="1" fontId="0" fillId="6" borderId="5" xfId="0" applyNumberFormat="1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center" vertical="center"/>
    </xf>
    <xf numFmtId="1" fontId="0" fillId="6" borderId="6" xfId="0" applyNumberFormat="1" applyFont="1" applyFill="1" applyBorder="1" applyAlignment="1">
      <alignment horizontal="center" vertical="center"/>
    </xf>
    <xf numFmtId="0" fontId="0" fillId="6" borderId="3" xfId="0" applyNumberFormat="1" applyFont="1" applyFill="1" applyBorder="1" applyAlignment="1">
      <alignment horizontal="center" vertical="center"/>
    </xf>
    <xf numFmtId="1" fontId="0" fillId="6" borderId="24" xfId="0" applyNumberFormat="1" applyFont="1" applyFill="1" applyBorder="1" applyAlignment="1">
      <alignment horizontal="center" vertical="center"/>
    </xf>
    <xf numFmtId="0" fontId="5" fillId="5" borderId="25" xfId="0" applyNumberFormat="1" applyFont="1" applyFill="1" applyBorder="1" applyAlignment="1">
      <alignment horizontal="center" vertical="center"/>
    </xf>
    <xf numFmtId="167" fontId="0" fillId="0" borderId="0" xfId="0" applyNumberFormat="1" applyFont="1" applyBorder="1" applyAlignment="1">
      <alignment horizontal="general" vertical="bottom"/>
    </xf>
    <xf numFmtId="49" fontId="0" fillId="0" borderId="0" xfId="0" applyNumberFormat="1" applyFont="1" applyBorder="1" applyAlignment="1">
      <alignment horizontal="general" vertical="bottom"/>
    </xf>
    <xf numFmtId="0" fontId="0" fillId="3" borderId="0" xfId="0" applyNumberFormat="1" applyFont="1" applyFill="1" applyBorder="1" applyAlignment="1" applyProtection="1">
      <alignment horizontal="center" vertical="center"/>
      <protection locked="0"/>
    </xf>
    <xf numFmtId="0" fontId="6" fillId="2" borderId="0" xfId="0" applyNumberFormat="1" applyFont="1" applyFill="1" applyBorder="1" applyAlignment="1">
      <alignment horizontal="center" vertical="bottom"/>
    </xf>
    <xf numFmtId="167" fontId="0" fillId="3" borderId="14" xfId="0" applyNumberFormat="1" applyFont="1" applyFill="1" applyBorder="1" applyAlignment="1">
      <alignment horizontal="center" vertical="center"/>
    </xf>
    <xf numFmtId="167" fontId="0" fillId="3" borderId="14" xfId="0" applyNumberFormat="1" applyFont="1" applyFill="1" applyBorder="1" applyAlignment="1">
      <alignment horizontal="center" vertical="center"/>
    </xf>
    <xf numFmtId="167" fontId="0" fillId="3" borderId="14" xfId="0" applyNumberFormat="1" applyFont="1" applyFill="1" applyBorder="1" applyAlignment="1">
      <alignment horizontal="center" vertical="center"/>
    </xf>
    <xf numFmtId="0" fontId="0" fillId="6" borderId="2" xfId="0" applyNumberFormat="1" applyFont="1" applyFill="1" applyBorder="1" applyAlignment="1">
      <alignment horizontal="general" vertical="bottom"/>
    </xf>
    <xf numFmtId="0" fontId="0" fillId="6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  <dxf>
      <fill>
        <patternFill>
          <bgColor rgb="ff8eacdc"/>
        </patternFill>
      </fill>
    </dxf>
  </dxfs>
  <tableStyles defaultTableStyle="TableStyleMedium9" defaultPivotStyle="PivotStyleLight16"/>
</styleSheet>
</file>

<file path=xl/_rels/workbook.xml.rels><?xml version="1.0" encoding="UTF-8" standalone="yes"?><Relationships xmlns="http://schemas.openxmlformats.org/package/2006/relationships" ><Relationship Id="rId1" Type="http://schemas.openxmlformats.org/officeDocument/2006/relationships/styles" Target="styles.xml" /><Relationship Id="rId2" Type="http://schemas.openxmlformats.org/officeDocument/2006/relationships/sharedStrings" Target="sharedStrings.xml" /><Relationship Id="rId3" Type="http://schemas.openxmlformats.org/officeDocument/2006/relationships/theme" Target="theme/theme1.xml" /><Relationship Id="rId4" Type="http://schemas.openxmlformats.org/officeDocument/2006/relationships/worksheet" Target="worksheets/sheet1.xml" /><Relationship Id="rId5" Type="http://schemas.openxmlformats.org/officeDocument/2006/relationships/worksheet" Target="worksheets/sheet2.xml" /><Relationship Id="rId6" Type="http://schemas.openxmlformats.org/officeDocument/2006/relationships/worksheet" Target="worksheets/sheet3.xml" /><Relationship Id="rId7" Type="http://schemas.openxmlformats.org/officeDocument/2006/relationships/worksheet" Target="worksheets/sheet4.xml" /><Relationship Id="rId8" Type="http://schemas.openxmlformats.org/officeDocument/2006/relationships/worksheet" Target="worksheets/sheet5.xml" /><Relationship Id="rId9" Type="http://schemas.openxmlformats.org/officeDocument/2006/relationships/worksheet" Target="worksheets/sheet6.xml" /><Relationship Id="rId10" Type="http://schemas.openxmlformats.org/officeDocument/2006/relationships/worksheet" Target="worksheets/sheet7.xml" /><Relationship Id="rId11" Type="http://schemas.openxmlformats.org/officeDocument/2006/relationships/worksheet" Target="worksheets/sheet8.xml" /><Relationship Id="rId12" Type="http://schemas.openxmlformats.org/officeDocument/2006/relationships/worksheet" Target="worksheets/sheet9.xml" /><Relationship Id="rId13" Type="http://schemas.openxmlformats.org/officeDocument/2006/relationships/worksheet" Target="worksheets/sheet10.xml" /><Relationship Id="rId14" Type="http://schemas.openxmlformats.org/officeDocument/2006/relationships/worksheet" Target="worksheets/sheet11.xml" /><Relationship Id="rId15" Type="http://schemas.openxmlformats.org/officeDocument/2006/relationships/worksheet" Target="worksheets/sheet12.xml" /><Relationship Id="rId16" Type="http://schemas.openxmlformats.org/officeDocument/2006/relationships/worksheet" Target="worksheets/sheet13.xml" /><Relationship Id="rId17" Type="http://schemas.openxmlformats.org/officeDocument/2006/relationships/worksheet" Target="worksheets/sheet14.xml" /><Relationship Id="rId18" Type="http://schemas.microsoft.com/office/2006/relationships/vbaProject" Target="vbaProject.bin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85725</xdr:rowOff>
    </xdr:from>
    <xdr:to>
      <xdr:col>2</xdr:col>
      <xdr:colOff>638175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38100</xdr:rowOff>
    </xdr:from>
    <xdr:to>
      <xdr:col>3</xdr:col>
      <xdr:colOff>0</xdr:colOff>
      <xdr:row>2</xdr:row>
      <xdr:rowOff>38100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2</xdr:col>
      <xdr:colOff>704850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85725</xdr:rowOff>
    </xdr:from>
    <xdr:to>
      <xdr:col>2</xdr:col>
      <xdr:colOff>723900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76200</xdr:rowOff>
    </xdr:from>
    <xdr:to>
      <xdr:col>2</xdr:col>
      <xdr:colOff>685800</xdr:colOff>
      <xdr:row>2</xdr:row>
      <xdr:rowOff>76200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95250</xdr:rowOff>
    </xdr:from>
    <xdr:to>
      <xdr:col>2</xdr:col>
      <xdr:colOff>695325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95250</xdr:rowOff>
    </xdr:from>
    <xdr:to>
      <xdr:col>2</xdr:col>
      <xdr:colOff>609600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85725</xdr:rowOff>
    </xdr:from>
    <xdr:to>
      <xdr:col>3</xdr:col>
      <xdr:colOff>0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95250</xdr:rowOff>
    </xdr:from>
    <xdr:to>
      <xdr:col>3</xdr:col>
      <xdr:colOff>66675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95250</xdr:rowOff>
    </xdr:from>
    <xdr:to>
      <xdr:col>2</xdr:col>
      <xdr:colOff>723900</xdr:colOff>
      <xdr:row>2</xdr:row>
      <xdr:rowOff>95250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3</xdr:col>
      <xdr:colOff>9525</xdr:colOff>
      <xdr:row>2</xdr:row>
      <xdr:rowOff>57150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85725</xdr:rowOff>
    </xdr:from>
    <xdr:to>
      <xdr:col>3</xdr:col>
      <xdr:colOff>66675</xdr:colOff>
      <xdr:row>2</xdr:row>
      <xdr:rowOff>85725</xdr:rowOff>
    </xdr:to>
    <xdr:sp macro="" textlink="">
      <xdr:nvSpPr>
        <xdr:cNvPr id="1" name="TextBox 1"/>
        <xdr:cNvSpPr txBox="1"/>
      </xdr:nvSpPr>
      <xdr:spPr>
        <a:xfrm>
          <a:off x="0" y="0"/>
          <a:ext cx="1905000" cy="1905000"/>
        </a:xfrm>
        <a:prstGeom prst="rect">
          <a:avLst/>
        </a:prstGeom>
        <a:solidFill>
          <a:srgbClr val="00B050"/>
        </a:solidFill>
        <a:ln>
          <a:solidFill>
            <a:srgbClr val="FFFFFF"/>
          </a:solidFill>
        </a:ln>
      </xdr:spPr>
      <xdr:txBody>
        <a:bodyPr vertOverflow="clip" horzOverflow="clip" wrap="square" rtlCol="0" anchor="ctr"/>
        <a:lstStyle/>
        <a:p>
          <a:pPr lvl="0" algn="ctr"/>
          <a:r>
            <a:rPr sz="1800"/>
            <a:t>Synthèse</a:t>
          </a:r>
          <a:endParaRPr>
            <a:solidFill>
              <a:srgbClr val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.xml" /></Relationships>
</file>

<file path=xl/worksheets/_rels/sheet4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2.xml" /></Relationships>
</file>

<file path=xl/worksheets/_rels/sheet5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3.xml" /></Relationships>
</file>

<file path=xl/worksheets/_rels/sheet6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4.xml" /></Relationships>
</file>

<file path=xl/worksheets/_rels/sheet7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5.xml" /></Relationships>
</file>

<file path=xl/worksheets/_rels/sheet8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6.xml" /></Relationships>
</file>

<file path=xl/worksheets/_rels/sheet9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7.xml" /></Relationships>
</file>

<file path=xl/worksheets/_rels/sheet10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8.xml" /></Relationships>
</file>

<file path=xl/worksheets/_rels/sheet11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9.xml" /></Relationships>
</file>

<file path=xl/worksheets/_rels/sheet12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0.xml" /></Relationships>
</file>

<file path=xl/worksheets/_rels/sheet13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1.xml" /></Relationships>
</file>

<file path=xl/worksheets/_rels/sheet14.xml.rels><?xml version="1.0" encoding="UTF-8" standalone="yes"?><Relationships xmlns="http://schemas.openxmlformats.org/package/2006/relationships" ><Relationship Id="rId1" Type="http://schemas.openxmlformats.org/officeDocument/2006/relationships/drawing" Target="../drawings/drawing12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showGridLines="0" workbookViewId="0" topLeftCell="A1">
      <selection activeCell="A1" sqref="A1"/>
    </sheetView>
  </sheetViews>
  <sheetFormatPr defaultRowHeight="15"/>
  <cols>
    <col min="1" max="1" width="23.140625" customWidth="1"/>
    <col min="4" max="4" width="11.5703125" customWidth="1"/>
    <col min="6" max="6" width="15.5703125" customWidth="1"/>
    <col min="7" max="7" width="24.7109375" customWidth="1"/>
  </cols>
  <sheetData>
    <row r="1" spans="1:7">
      <c r="E1" s="22"/>
      <c r="F1" s="88" t="s">
        <v>0</v>
      </c>
      <c r="G1" s="88">
        <f>B3</f>
        <v>2017.0</v>
      </c>
    </row>
    <row r="2" spans="1:7">
      <c r="B2" s="88" t="s">
        <v>1</v>
      </c>
      <c r="C2" s="88" t="s">
        <v>2</v>
      </c>
      <c r="D2" s="31" t="s">
        <v>3</v>
      </c>
      <c r="F2" s="34" t="s">
        <v>4</v>
      </c>
      <c r="G2" s="35">
        <f>DATE(Saisir_Année,1,1)</f>
        <v>42736.0</v>
      </c>
    </row>
    <row r="3" spans="1:7">
      <c r="A3" s="88" t="s">
        <v>5</v>
      </c>
      <c r="B3" s="100">
        <v>2017.0</v>
      </c>
      <c r="C3" s="32">
        <f>B3</f>
        <v>2017.0</v>
      </c>
      <c r="D3" s="33">
        <f>DATE(B3,1,1)</f>
        <v>42736.0</v>
      </c>
      <c r="E3" s="22"/>
      <c r="F3" s="34" t="s">
        <v>6</v>
      </c>
      <c r="G3" s="35">
        <f>DATE(Saisir_Année,5,1)</f>
        <v>42856.0</v>
      </c>
    </row>
    <row r="4" spans="1:7">
      <c r="D4" s="33">
        <f>DATE(B3,2,1)</f>
        <v>42767.0</v>
      </c>
      <c r="F4" s="34" t="s">
        <v>7</v>
      </c>
      <c r="G4" s="35">
        <f>DATE(Saisir_Année,5,8)</f>
        <v>42863.0</v>
      </c>
    </row>
    <row r="5" spans="1:7">
      <c r="D5" s="33">
        <f>DATE(B3,3,1)</f>
        <v>42795.0</v>
      </c>
      <c r="E5" s="22"/>
      <c r="F5" s="34" t="s">
        <v>8</v>
      </c>
      <c r="G5" s="35">
        <f>DATE(Saisir_Année,7,14)</f>
        <v>42930.0</v>
      </c>
    </row>
    <row r="6" spans="1:7">
      <c r="D6" s="33">
        <f>DATE(B3,4,1)</f>
        <v>42826.0</v>
      </c>
      <c r="F6" s="34" t="s">
        <v>9</v>
      </c>
      <c r="G6" s="35">
        <f>DATE(Saisir_Année,8,15)</f>
        <v>42962.0</v>
      </c>
    </row>
    <row r="7" spans="1:7">
      <c r="D7" s="33">
        <f>DATE(B3,5,1)</f>
        <v>42856.0</v>
      </c>
      <c r="E7" s="22"/>
      <c r="F7" s="34" t="s">
        <v>10</v>
      </c>
      <c r="G7" s="35">
        <f>DATE(Saisir_Année,11,1)</f>
        <v>43040.0</v>
      </c>
    </row>
    <row r="8" spans="1:7">
      <c r="D8" s="33">
        <f>DATE(B3,6,1)</f>
        <v>42887.0</v>
      </c>
      <c r="F8" s="34" t="s">
        <v>11</v>
      </c>
      <c r="G8" s="35">
        <f>ROUND(DATE(Saisir_Année,4,MOD(234-11*MOD(Saisir_Année,19),30))/7,0)*7-6</f>
        <v>42841.0</v>
      </c>
    </row>
    <row r="9" spans="1:7">
      <c r="D9" s="33">
        <f>DATE(B3,7,1)</f>
        <v>42917.0</v>
      </c>
      <c r="E9" s="22"/>
      <c r="F9" s="34" t="s">
        <v>12</v>
      </c>
      <c r="G9" s="35">
        <f>Paques+1</f>
        <v>42842.0</v>
      </c>
    </row>
    <row r="10" spans="1:7">
      <c r="D10" s="33">
        <f>DATE(B3,8,1)</f>
        <v>42948.0</v>
      </c>
      <c r="F10" s="34" t="s">
        <v>13</v>
      </c>
      <c r="G10" s="35">
        <f>DATE(Saisir_Année,11,11)</f>
        <v>43050.0</v>
      </c>
    </row>
    <row r="11" spans="1:7">
      <c r="D11" s="33">
        <f>DATE(B3,9,1)</f>
        <v>42979.0</v>
      </c>
      <c r="E11" s="22"/>
      <c r="F11" s="34" t="s">
        <v>14</v>
      </c>
      <c r="G11" s="35">
        <f>DATE(Saisir_Année,12,25)</f>
        <v>43094.0</v>
      </c>
    </row>
    <row r="12" spans="1:7">
      <c r="D12" s="33">
        <f>DATE(B3,10,1)</f>
        <v>43009.0</v>
      </c>
      <c r="F12" s="34" t="s">
        <v>15</v>
      </c>
      <c r="G12" s="35">
        <f>Paques+39</f>
        <v>42880.0</v>
      </c>
    </row>
    <row r="13" spans="1:7">
      <c r="D13" s="33">
        <f>DATE(B3,11,1)</f>
        <v>43040.0</v>
      </c>
      <c r="F13" s="34" t="s">
        <v>16</v>
      </c>
      <c r="G13" s="35">
        <f>Paques+49</f>
        <v>42890.0</v>
      </c>
    </row>
    <row r="14" spans="1:7">
      <c r="D14" s="33">
        <f>DATE(B3,12,1)</f>
        <v>43070.0</v>
      </c>
      <c r="F14" s="34" t="s">
        <v>17</v>
      </c>
      <c r="G14" s="35">
        <f>Paques+50</f>
        <v>42891.0</v>
      </c>
    </row>
    <row r="15" spans="1:7">
      <c r="D15" s="25"/>
    </row>
    <row r="16" spans="1:7">
      <c r="D16" s="25"/>
    </row>
    <row r="17" spans="1:7">
      <c r="A17" s="88" t="s">
        <v>18</v>
      </c>
      <c r="C17" s="88" t="s">
        <v>19</v>
      </c>
      <c r="D17" s="88"/>
    </row>
    <row r="18" spans="1:7">
      <c r="A18" s="32" t="s">
        <v>37</v>
      </c>
      <c r="C18" s="32" t="s">
        <v>39</v>
      </c>
      <c r="D18" s="32">
        <v>15.0</v>
      </c>
    </row>
    <row r="19" spans="1:7">
      <c r="A19" s="32" t="s">
        <v>38</v>
      </c>
      <c r="C19" s="32"/>
      <c r="D19" s="32"/>
    </row>
    <row r="20" spans="1:7">
      <c r="A20" s="32" t="s">
        <v>38</v>
      </c>
      <c r="C20" s="32"/>
      <c r="D20" s="32"/>
    </row>
    <row r="21" spans="1:7">
      <c r="A21" s="32" t="s">
        <v>38</v>
      </c>
      <c r="C21" s="32"/>
      <c r="D21" s="32"/>
    </row>
    <row r="22" spans="1:7">
      <c r="A22" s="32" t="s">
        <v>38</v>
      </c>
      <c r="C22" s="32"/>
      <c r="D22" s="32"/>
    </row>
    <row r="23" spans="1:7">
      <c r="A23" s="32" t="s">
        <v>38</v>
      </c>
      <c r="C23" s="32"/>
      <c r="D23" s="32"/>
    </row>
    <row r="24" spans="1:7">
      <c r="A24" s="32" t="s">
        <v>29</v>
      </c>
      <c r="C24" s="32"/>
      <c r="D24" s="32"/>
    </row>
    <row r="25" spans="1:7">
      <c r="A25" s="32" t="s">
        <v>29</v>
      </c>
      <c r="C25" s="32"/>
      <c r="D25" s="32"/>
    </row>
    <row r="26" spans="1:7">
      <c r="A26" s="32" t="s">
        <v>29</v>
      </c>
      <c r="C26" s="32"/>
      <c r="D26" s="32"/>
    </row>
    <row r="27" spans="1:7">
      <c r="A27" s="32" t="s">
        <v>29</v>
      </c>
      <c r="C27" s="32"/>
      <c r="D27" s="32"/>
    </row>
    <row r="28" spans="1:7">
      <c r="A28" s="23"/>
    </row>
    <row r="29" spans="1:7">
      <c r="A29" s="23"/>
    </row>
    <row r="30" spans="1:7">
      <c r="A30" s="23"/>
    </row>
  </sheetData>
  <sortState ref="C18:D27">
    <sortCondition ref="C18"/>
  </sortState>
  <mergeCells count="1">
    <mergeCell ref="C17:D17"/>
  </mergeCells>
</worksheet>
</file>

<file path=xl/worksheets/sheet2.xml><?xml version="1.0" encoding="utf-8"?>
<worksheet xmlns="http://schemas.openxmlformats.org/spreadsheetml/2006/main" xmlns:r="http://schemas.openxmlformats.org/officeDocument/2006/relationships">
  <dimension ref="A1:M18"/>
  <sheetViews>
    <sheetView showGridLines="1" workbookViewId="0" topLeftCell="A1">
      <selection activeCell="A1" sqref="A1"/>
    </sheetView>
  </sheetViews>
  <sheetFormatPr defaultRowHeight="15"/>
  <cols>
    <col min="1" max="9" width="11.5703125" customWidth="1"/>
    <col min="10" max="10" width="13.42578125" customWidth="1"/>
    <col min="11" max="11" width="11.5703125" customWidth="1"/>
    <col min="12" max="12" width="12.85546875" customWidth="1"/>
    <col min="13" max="13" width="12.7109375" customWidth="1"/>
    <col min="14" max="14" width="11.0" customWidth="1"/>
  </cols>
  <sheetData>
    <row r="1" spans="1:13" ht="15.75">
      <c r="B1" s="83">
        <f>Calendrier!D3</f>
        <v>42736.0</v>
      </c>
      <c r="C1" s="83">
        <f>Calendrier!D4</f>
        <v>42767.0</v>
      </c>
      <c r="D1" s="83">
        <f>Calendrier!D5</f>
        <v>42795.0</v>
      </c>
      <c r="E1" s="83">
        <f>Calendrier!D6</f>
        <v>42826.0</v>
      </c>
      <c r="F1" s="83">
        <f>Calendrier!D7</f>
        <v>42856.0</v>
      </c>
      <c r="G1" s="83">
        <f>Calendrier!D8</f>
        <v>42887.0</v>
      </c>
      <c r="H1" s="83">
        <f>Calendrier!D9</f>
        <v>42917.0</v>
      </c>
      <c r="I1" s="83">
        <f>Calendrier!D10</f>
        <v>42948.0</v>
      </c>
      <c r="J1" s="83">
        <f>Calendrier!D11</f>
        <v>42979.0</v>
      </c>
      <c r="K1" s="83">
        <f>Calendrier!D12</f>
        <v>43009.0</v>
      </c>
      <c r="L1" s="83">
        <f>Calendrier!D13</f>
        <v>43040.0</v>
      </c>
      <c r="M1" s="83">
        <f>Calendrier!D14</f>
        <v>43070.0</v>
      </c>
    </row>
    <row r="2" spans="1:13" ht="15.75">
      <c r="A2" s="82" t="s">
        <v>30</v>
      </c>
      <c r="B2" s="51">
        <f>SUM(Janvier!E5:E35)</f>
        <v>7.312499999996362</v>
      </c>
      <c r="C2" s="52">
        <f>SUM(Février!E5:E35)</f>
        <v>0.0</v>
      </c>
      <c r="D2" s="52">
        <f>SUM(Mars!E5:E35)</f>
        <v>0.0</v>
      </c>
      <c r="E2" s="52">
        <f>SUM(Avril!E5:E35)</f>
        <v>0.0</v>
      </c>
      <c r="F2" s="52">
        <f>SUM(Mai!E5:E35)</f>
        <v>0.0</v>
      </c>
      <c r="G2" s="52">
        <f>SUM(Juin!E5:E35)</f>
        <v>0.0</v>
      </c>
      <c r="H2" s="52">
        <f>SUM(Juillet!E5:E35)</f>
        <v>0.0</v>
      </c>
      <c r="I2" s="52">
        <f>SUM(Août!E5:E35)</f>
        <v>0.0</v>
      </c>
      <c r="J2" s="52">
        <f>SUM(Septembre!E5:E35)</f>
        <v>0.0</v>
      </c>
      <c r="K2" s="52">
        <f>SUM(Octobre!E5:E35)</f>
        <v>0.0</v>
      </c>
      <c r="L2" s="52">
        <f>SUM(Novembre!E5:E35)</f>
        <v>0.0</v>
      </c>
      <c r="M2" s="53">
        <f>SUM(Décembre!E5:E35)</f>
        <v>0.0</v>
      </c>
    </row>
    <row r="3" spans="1:13" ht="15.75">
      <c r="A3" s="82" t="s">
        <v>31</v>
      </c>
      <c r="B3" s="81">
        <f>SUM(Janvier!F5:F35)</f>
        <v>345.0</v>
      </c>
      <c r="C3" s="84">
        <f>SUM(Février!F5:F35)</f>
        <v>0.0</v>
      </c>
      <c r="D3" s="84">
        <f>SUM(Mars!F5:F35)</f>
        <v>0.0</v>
      </c>
      <c r="E3" s="84">
        <f>SUM(Avril!F5:F35)</f>
        <v>0.0</v>
      </c>
      <c r="F3" s="84">
        <f>SUM(Mai!F5:F35)</f>
        <v>0.0</v>
      </c>
      <c r="G3" s="84">
        <f>SUM(Juin!F5:F35)</f>
        <v>0.0</v>
      </c>
      <c r="H3" s="84">
        <f>SUM(Juillet!F5:F35)</f>
        <v>0.0</v>
      </c>
      <c r="I3" s="84">
        <f>SUM(Août!F5:F35)</f>
        <v>0.0</v>
      </c>
      <c r="J3" s="84">
        <f>SUM(Septembre!F5:F35)</f>
        <v>0.0</v>
      </c>
      <c r="K3" s="84">
        <f>SUM(Octobre!F5:F35)</f>
        <v>0.0</v>
      </c>
      <c r="L3" s="84">
        <f>SUM(Novembre!F5:F35)</f>
        <v>0.0</v>
      </c>
      <c r="M3" s="85">
        <f>SUM(Décembre!F5:F35)</f>
        <v>0.0</v>
      </c>
    </row>
    <row r="5" spans="1:13">
      <c r="F5" s="101" t="s">
        <v>32</v>
      </c>
      <c r="G5" s="101"/>
      <c r="H5" s="86">
        <f>SUM(B2:M2)</f>
        <v>7.312499999996362</v>
      </c>
    </row>
    <row r="6" spans="1:13">
      <c r="F6" s="101" t="s">
        <v>33</v>
      </c>
      <c r="G6" s="101"/>
      <c r="H6" s="87">
        <f>SUM(B3:M3)</f>
        <v>345.0</v>
      </c>
    </row>
    <row r="8" spans="1:13">
      <c r="F8" s="101" t="str">
        <f>Calendrier!A18</f>
        <v>BUSYBEE</v>
      </c>
      <c r="G8" s="101"/>
      <c r="H8" s="86" t="e">
        <f>Janvier!J4+Février!J4+Mars!J4+Avril!J4+Mai!J4+Juin!J4+Juillet!J4+Août!J4+Septembre!J4+Octobre!J4+Novembre!J4+Décembre!J4</f>
        <v>#VALUE!</v>
      </c>
    </row>
    <row r="9" spans="1:13">
      <c r="A9" s="99"/>
      <c r="F9" s="101" t="str">
        <f>Calendrier!A19</f>
        <v>vide</v>
      </c>
      <c r="G9" s="101"/>
      <c r="H9" s="86" t="e">
        <f>Janvier!J5+Février!J5+Mars!J5+Avril!J5+Mai!J5+Juin!J5+Juillet!J5+Août!J5+Septembre!J5+Octobre!J5+Novembre!J5+Décembre!J5</f>
        <v>#NAME?</v>
      </c>
    </row>
    <row r="10" spans="1:13">
      <c r="A10" s="99"/>
      <c r="F10" s="101" t="str">
        <f>Calendrier!A20</f>
        <v>vide</v>
      </c>
      <c r="G10" s="101"/>
      <c r="H10" s="86" t="e">
        <f>Janvier!J6+Février!J6+Mars!J6+Avril!J6+Mai!J6+Juin!J6+Juillet!J6+Août!J6+Septembre!J6+Octobre!J6+Novembre!J6+Décembre!J6</f>
        <v>#NAME?</v>
      </c>
    </row>
    <row r="11" spans="1:13">
      <c r="A11" s="99"/>
      <c r="B11" s="21"/>
      <c r="F11" s="101" t="str">
        <f>Calendrier!A21</f>
        <v>vide</v>
      </c>
      <c r="G11" s="101"/>
      <c r="H11" s="86" t="e">
        <f>Janvier!J7+Février!J7+Mars!J7+Avril!J7+Mai!J7+Juin!J7+Juillet!J7+Août!J7+Septembre!J7+Octobre!J7+Novembre!J7+Décembre!J7</f>
        <v>#NAME?</v>
      </c>
    </row>
    <row r="12" spans="1:13">
      <c r="A12" s="99"/>
      <c r="F12" s="101" t="str">
        <f>Calendrier!A22</f>
        <v>vide</v>
      </c>
      <c r="G12" s="101"/>
      <c r="H12" s="86" t="e">
        <f>Janvier!J8+Février!J8+Mars!J8+Avril!J8+Mai!J8+Juin!J8+Juillet!J8+Août!J8+Septembre!J8+Octobre!J8+Novembre!J8+Décembre!J8</f>
        <v>#NAME?</v>
      </c>
    </row>
    <row r="13" spans="1:13">
      <c r="A13" s="99"/>
      <c r="F13" s="101" t="str">
        <f>Calendrier!A23</f>
        <v>vide</v>
      </c>
      <c r="G13" s="101"/>
      <c r="H13" s="86" t="e">
        <f>Janvier!J9+Février!J9+Mars!J9+Avril!J9+Mai!J9+Juin!J9+Juillet!J9+Août!J9+Septembre!J9+Octobre!J9+Novembre!J9+Décembre!J9</f>
        <v>#NAME?</v>
      </c>
    </row>
    <row r="14" spans="1:13">
      <c r="A14" s="99"/>
      <c r="F14" s="101" t="str">
        <f>Calendrier!A24</f>
        <v>Vide</v>
      </c>
      <c r="G14" s="101"/>
      <c r="H14" s="86" t="e">
        <f>Janvier!J10+Février!J10+Mars!J10+Avril!J10+Mai!J10+Juin!J10+Juillet!J10+Août!J10+Septembre!J10+Octobre!J10+Novembre!J10+Décembre!J10</f>
        <v>#NAME?</v>
      </c>
    </row>
    <row r="15" spans="1:13">
      <c r="A15" s="99"/>
      <c r="F15" s="101" t="str">
        <f>Calendrier!A25</f>
        <v>Vide</v>
      </c>
      <c r="G15" s="101"/>
      <c r="H15" s="86" t="e">
        <f>Janvier!J11+Février!J11+Mars!J11+Avril!J11+Mai!J11+Juin!J11+Juillet!J11+Août!J11+Septembre!J11+Octobre!J11+Novembre!J11+Décembre!J11</f>
        <v>#NAME?</v>
      </c>
    </row>
    <row r="16" spans="1:13">
      <c r="A16" s="99"/>
      <c r="F16" s="101" t="str">
        <f>Calendrier!A26</f>
        <v>Vide</v>
      </c>
      <c r="G16" s="101"/>
      <c r="H16" s="86" t="e">
        <f>Janvier!J12+Février!J12+Mars!J12+Avril!J12+Mai!J12+Juin!J12+Juillet!J12+Août!J12+Septembre!J12+Octobre!J12+Novembre!J12+Décembre!J12</f>
        <v>#NAME?</v>
      </c>
    </row>
    <row r="17" spans="1:13">
      <c r="A17" s="99"/>
      <c r="F17" s="101" t="str">
        <f>Calendrier!A27</f>
        <v>Vide</v>
      </c>
      <c r="G17" s="101"/>
      <c r="H17" s="86" t="e">
        <f>Janvier!J13+Février!J13+Mars!J13+Avril!J13+Mai!J13+Juin!J13+Juillet!J13+Août!J13+Septembre!J13+Octobre!J13+Novembre!J13+Décembre!J13</f>
        <v>#NAME?</v>
      </c>
    </row>
    <row r="18" spans="1:13">
      <c r="A18" s="99"/>
    </row>
  </sheetData>
  <mergeCells count="12">
    <mergeCell ref="F16:G16"/>
    <mergeCell ref="F17:G17"/>
    <mergeCell ref="F11:G11"/>
    <mergeCell ref="F12:G12"/>
    <mergeCell ref="F13:G13"/>
    <mergeCell ref="F14:G14"/>
    <mergeCell ref="F15:G15"/>
    <mergeCell ref="F5:G5"/>
    <mergeCell ref="F6:G6"/>
    <mergeCell ref="F8:G8"/>
    <mergeCell ref="F9:G9"/>
    <mergeCell ref="F10:G10"/>
  </mergeCells>
</worksheet>
</file>

<file path=xl/worksheets/sheet3.xml><?xml version="1.0" encoding="utf-8"?>
<worksheet xmlns="http://schemas.openxmlformats.org/spreadsheetml/2006/main" xmlns:r="http://schemas.openxmlformats.org/officeDocument/2006/relationships">
  <dimension ref="A1:K37"/>
  <sheetViews>
    <sheetView showGridLines="0" tabSelected="1" workbookViewId="0" topLeftCell="A1">
      <selection activeCell="A1" sqref="A1"/>
    </sheetView>
  </sheetViews>
  <sheetFormatPr defaultRowHeight="15"/>
  <cols>
    <col min="1" max="1" width="12.140625" style="30" customWidth="1"/>
    <col min="2" max="5" width="11.0" style="24" customWidth="1"/>
    <col min="6" max="6" width="11.0" style="73" customWidth="1"/>
    <col min="7" max="7" width="15.28515625" customWidth="1"/>
    <col min="10" max="11" width="0.0" hidden="1" customWidth="1"/>
    <col min="13" max="13" width="0.0" hidden="1" customWidth="1"/>
  </cols>
  <sheetData>
    <row r="1" spans="1:11">
      <c r="F1" s="73"/>
    </row>
    <row r="2" spans="1:11">
      <c r="F2" s="73"/>
    </row>
    <row r="3" spans="1:11" ht="15.75">
      <c r="F3" s="73"/>
    </row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97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39">
        <f>Calendrier!D3</f>
        <v>42736.0</v>
      </c>
      <c r="B5" s="51">
        <v>0.20833333333212067</v>
      </c>
      <c r="C5" s="52">
        <v>0.7916666666678793</v>
      </c>
      <c r="D5" s="52">
        <v>0.041666666667879326</v>
      </c>
      <c r="E5" s="70">
        <f>MOD(C5-B5-D5,1)</f>
        <v>0.5416666666678793</v>
      </c>
      <c r="F5" s="96">
        <f>IF(ISNA(VLOOKUP(H5,Calendrier!$C$18:$D$27,2,0)),"",VLOOKUP(H5,Calendrier!$C$18:$D$27,2,0))</f>
        <v>15.0</v>
      </c>
      <c r="G5" s="76" t="s">
        <v>37</v>
      </c>
      <c r="H5" s="91" t="s">
        <v>39</v>
      </c>
      <c r="J5" s="98" t="e">
        <f>SUMPRODUCT(($E$5:$E$35)*($G$5:$G$35=K5),#NAME?)</f>
        <v>#NAME?</v>
      </c>
      <c r="K5" t="str">
        <f>Calendrier!A19</f>
        <v>vide</v>
      </c>
    </row>
    <row r="6" spans="1:11" ht="13.0">
      <c r="A6" s="40">
        <f>A5+1</f>
        <v>42737.0</v>
      </c>
      <c r="B6" s="54">
        <v>0.3541666666678793</v>
      </c>
      <c r="C6" s="55">
        <v>0.6458333333321207</v>
      </c>
      <c r="D6" s="55"/>
      <c r="E6" s="71">
        <f>MOD(C6-B6-D6,1)</f>
        <v>0.29166666666424135</v>
      </c>
      <c r="F6" s="89">
        <f>IF(ISNA(VLOOKUP(H6,Calendrier!$C$18:$D$27,2,0)),"",VLOOKUP(H6,Calendrier!$C$18:$D$27,2,0))</f>
        <v>15.0</v>
      </c>
      <c r="G6" s="78" t="s">
        <v>37</v>
      </c>
      <c r="H6" s="106" t="s">
        <v>39</v>
      </c>
      <c r="J6" s="98" t="e">
        <f>SUMPRODUCT(($E$5:$E$35)*($G$5:$G$35=K6),#NAME?)</f>
        <v>#NAME?</v>
      </c>
      <c r="K6" t="str">
        <f>Calendrier!A20</f>
        <v>vide</v>
      </c>
    </row>
    <row r="7" spans="1:11">
      <c r="A7" s="40">
        <f>A6+1</f>
        <v>42738.0</v>
      </c>
      <c r="B7" s="54">
        <v>0.3541666666678793</v>
      </c>
      <c r="C7" s="55">
        <v>0.625</v>
      </c>
      <c r="D7" s="55"/>
      <c r="E7" s="71">
        <f>MOD(C7-B7-D7,1)</f>
        <v>0.2708333333321207</v>
      </c>
      <c r="F7" s="89">
        <f>IF(ISNA(VLOOKUP(H7,Calendrier!$C$18:$D$27,2,0)),"",VLOOKUP(H7,Calendrier!$C$18:$D$27,2,0))</f>
        <v>15.0</v>
      </c>
      <c r="G7" s="105" t="s">
        <v>37</v>
      </c>
      <c r="H7" s="106" t="s">
        <v>39</v>
      </c>
      <c r="J7" s="98" t="e">
        <f>SUMPRODUCT(($E$5:$E$35)*($G$5:$G$35=K7),#NAME?)</f>
        <v>#NAME?</v>
      </c>
      <c r="K7" t="str">
        <f>Calendrier!A21</f>
        <v>vide</v>
      </c>
    </row>
    <row r="8" spans="1:11">
      <c r="A8" s="40">
        <f>A7+1</f>
        <v>42739.0</v>
      </c>
      <c r="B8" s="54">
        <v>0.625</v>
      </c>
      <c r="C8" s="102">
        <v>0.0</v>
      </c>
      <c r="D8" s="55"/>
      <c r="E8" s="71">
        <f>MOD(C8-B8-D8,1)</f>
        <v>0.375</v>
      </c>
      <c r="F8" s="89">
        <f>IF(ISNA(VLOOKUP(H8,Calendrier!$C$18:$D$27,2,0)),"",VLOOKUP(H8,Calendrier!$C$18:$D$27,2,0))</f>
        <v>15.0</v>
      </c>
      <c r="G8" s="105" t="s">
        <v>37</v>
      </c>
      <c r="H8" s="106" t="s">
        <v>39</v>
      </c>
      <c r="J8" s="98" t="e">
        <f>SUMPRODUCT(($E$5:$E$35)*($G$5:$G$35=K8),#NAME?)</f>
        <v>#NAME?</v>
      </c>
      <c r="K8" t="str">
        <f>Calendrier!A22</f>
        <v>vide</v>
      </c>
    </row>
    <row r="9" spans="1:11">
      <c r="A9" s="40">
        <f>A8+1</f>
        <v>42740.0</v>
      </c>
      <c r="B9" s="54"/>
      <c r="C9" s="55"/>
      <c r="D9" s="55"/>
      <c r="E9" s="71">
        <f>MOD(C9-B9-D9,1)</f>
        <v>0.0</v>
      </c>
      <c r="F9" s="89" t="str">
        <f>IF(ISNA(VLOOKUP(H9,Calendrier!$C$18:$D$27,2,0)),"",VLOOKUP(H9,Calendrier!$C$18:$D$27,2,0))</f>
        <v/>
      </c>
      <c r="G9" s="105"/>
      <c r="H9" s="106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40">
        <f>A9+1</f>
        <v>42741.0</v>
      </c>
      <c r="B10" s="54">
        <v>0.22916666666787933</v>
      </c>
      <c r="C10" s="55">
        <v>0.5208333333321207</v>
      </c>
      <c r="D10" s="55"/>
      <c r="E10" s="71">
        <f>MOD(C10-B10-D10,1)</f>
        <v>0.29166666666424135</v>
      </c>
      <c r="F10" s="89">
        <f>IF(ISNA(VLOOKUP(H10,Calendrier!$C$18:$D$27,2,0)),"",VLOOKUP(H10,Calendrier!$C$18:$D$27,2,0))</f>
        <v>15.0</v>
      </c>
      <c r="G10" s="105" t="s">
        <v>37</v>
      </c>
      <c r="H10" s="106" t="s">
        <v>39</v>
      </c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40">
        <f>A10+1</f>
        <v>42742.0</v>
      </c>
      <c r="B11" s="54">
        <v>0.20833333333212067</v>
      </c>
      <c r="C11" s="55">
        <v>0.5208333333321207</v>
      </c>
      <c r="D11" s="55"/>
      <c r="E11" s="71">
        <f>MOD(C11-B11-D11,1)</f>
        <v>0.3125</v>
      </c>
      <c r="F11" s="89">
        <f>IF(ISNA(VLOOKUP(H11,Calendrier!$C$18:$D$27,2,0)),"",VLOOKUP(H11,Calendrier!$C$18:$D$27,2,0))</f>
        <v>15.0</v>
      </c>
      <c r="G11" s="105" t="s">
        <v>37</v>
      </c>
      <c r="H11" s="106" t="s">
        <v>39</v>
      </c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40">
        <f>A11+1</f>
        <v>42743.0</v>
      </c>
      <c r="B12" s="54">
        <v>0.6041666666678793</v>
      </c>
      <c r="C12" s="55">
        <v>0.9166666666678793</v>
      </c>
      <c r="D12" s="55"/>
      <c r="E12" s="71">
        <f>MOD(C12-B12-D12,1)</f>
        <v>0.3125</v>
      </c>
      <c r="F12" s="89">
        <f>IF(ISNA(VLOOKUP(H12,Calendrier!$C$18:$D$27,2,0)),"",VLOOKUP(H12,Calendrier!$C$18:$D$27,2,0))</f>
        <v>15.0</v>
      </c>
      <c r="G12" s="105" t="s">
        <v>37</v>
      </c>
      <c r="H12" s="106" t="s">
        <v>39</v>
      </c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40">
        <f>A12+1</f>
        <v>42744.0</v>
      </c>
      <c r="B13" s="54">
        <v>0.625</v>
      </c>
      <c r="C13" s="55">
        <v>0.9166666666678793</v>
      </c>
      <c r="D13" s="55"/>
      <c r="E13" s="71">
        <f>MOD(C13-B13-D13,1)</f>
        <v>0.2916666666678793</v>
      </c>
      <c r="F13" s="89">
        <f>IF(ISNA(VLOOKUP(H13,Calendrier!$C$18:$D$27,2,0)),"",VLOOKUP(H13,Calendrier!$C$18:$D$27,2,0))</f>
        <v>15.0</v>
      </c>
      <c r="G13" s="105" t="s">
        <v>37</v>
      </c>
      <c r="H13" s="106" t="s">
        <v>39</v>
      </c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40">
        <f>A13+1</f>
        <v>42745.0</v>
      </c>
      <c r="B14" s="54">
        <v>0.625</v>
      </c>
      <c r="C14" s="55">
        <v>0.9166666666678793</v>
      </c>
      <c r="D14" s="55"/>
      <c r="E14" s="71">
        <f>MOD(C14-B14-D14,1)</f>
        <v>0.2916666666678793</v>
      </c>
      <c r="F14" s="89">
        <f>IF(ISNA(VLOOKUP(H14,Calendrier!$C$18:$D$27,2,0)),"",VLOOKUP(H14,Calendrier!$C$18:$D$27,2,0))</f>
        <v>15.0</v>
      </c>
      <c r="G14" s="105" t="s">
        <v>37</v>
      </c>
      <c r="H14" s="106" t="s">
        <v>39</v>
      </c>
    </row>
    <row r="15" spans="1:11">
      <c r="A15" s="40">
        <f>A14+1</f>
        <v>42746.0</v>
      </c>
      <c r="B15" s="54"/>
      <c r="C15" s="55"/>
      <c r="D15" s="55"/>
      <c r="E15" s="71">
        <f>MOD(C15-B15-D15,1)</f>
        <v>0.0</v>
      </c>
      <c r="F15" s="89" t="str">
        <f>IF(ISNA(VLOOKUP(H15,Calendrier!$C$18:$D$27,2,0)),"",VLOOKUP(H15,Calendrier!$C$18:$D$27,2,0))</f>
        <v/>
      </c>
      <c r="G15" s="105"/>
      <c r="H15" s="106"/>
    </row>
    <row r="16" spans="1:11">
      <c r="A16" s="40">
        <f>A15+1</f>
        <v>42747.0</v>
      </c>
      <c r="B16" s="54">
        <v>0.375</v>
      </c>
      <c r="C16" s="55">
        <v>0.6666666666678793</v>
      </c>
      <c r="D16" s="55"/>
      <c r="E16" s="71">
        <f>MOD(C16-B16-D16,1)</f>
        <v>0.2916666666678793</v>
      </c>
      <c r="F16" s="89">
        <f>IF(ISNA(VLOOKUP(H16,Calendrier!$C$18:$D$27,2,0)),"",VLOOKUP(H16,Calendrier!$C$18:$D$27,2,0))</f>
        <v>15.0</v>
      </c>
      <c r="G16" s="105" t="s">
        <v>37</v>
      </c>
      <c r="H16" s="106" t="s">
        <v>39</v>
      </c>
    </row>
    <row r="17" spans="1:11">
      <c r="A17" s="40">
        <f>A16+1</f>
        <v>42748.0</v>
      </c>
      <c r="B17" s="54">
        <v>0.375</v>
      </c>
      <c r="C17" s="55">
        <v>0.6666666666678793</v>
      </c>
      <c r="D17" s="55"/>
      <c r="E17" s="71">
        <f>MOD(C17-B17-D17,1)</f>
        <v>0.2916666666678793</v>
      </c>
      <c r="F17" s="89">
        <f>IF(ISNA(VLOOKUP(H17,Calendrier!$C$18:$D$27,2,0)),"",VLOOKUP(H17,Calendrier!$C$18:$D$27,2,0))</f>
        <v>15.0</v>
      </c>
      <c r="G17" s="105" t="s">
        <v>37</v>
      </c>
      <c r="H17" s="106" t="s">
        <v>39</v>
      </c>
    </row>
    <row r="18" spans="1:11">
      <c r="A18" s="40">
        <f>A17+1</f>
        <v>42749.0</v>
      </c>
      <c r="B18" s="54">
        <v>0.375</v>
      </c>
      <c r="C18" s="55">
        <v>0.6666666666678793</v>
      </c>
      <c r="D18" s="55"/>
      <c r="E18" s="71">
        <f>MOD(C18-B18-D18,1)</f>
        <v>0.2916666666678793</v>
      </c>
      <c r="F18" s="89">
        <f>IF(ISNA(VLOOKUP(H18,Calendrier!$C$18:$D$27,2,0)),"",VLOOKUP(H18,Calendrier!$C$18:$D$27,2,0))</f>
        <v>15.0</v>
      </c>
      <c r="G18" s="105" t="s">
        <v>37</v>
      </c>
      <c r="H18" s="106" t="s">
        <v>39</v>
      </c>
    </row>
    <row r="19" spans="1:11">
      <c r="A19" s="40">
        <f>A18+1</f>
        <v>42750.0</v>
      </c>
      <c r="B19" s="54">
        <v>0.375</v>
      </c>
      <c r="C19" s="55">
        <v>0.6666666666678793</v>
      </c>
      <c r="D19" s="55"/>
      <c r="E19" s="71">
        <f>MOD(C19-B19-D19,1)</f>
        <v>0.2916666666678793</v>
      </c>
      <c r="F19" s="89">
        <f>IF(ISNA(VLOOKUP(H19,Calendrier!$C$18:$D$27,2,0)),"",VLOOKUP(H19,Calendrier!$C$18:$D$27,2,0))</f>
        <v>15.0</v>
      </c>
      <c r="G19" s="105" t="s">
        <v>37</v>
      </c>
      <c r="H19" s="106" t="s">
        <v>39</v>
      </c>
    </row>
    <row r="20" spans="1:11">
      <c r="A20" s="40">
        <f>A19+1</f>
        <v>42751.0</v>
      </c>
      <c r="B20" s="54"/>
      <c r="C20" s="55"/>
      <c r="D20" s="55"/>
      <c r="E20" s="71">
        <f>MOD(C20-B20-D20,1)</f>
        <v>0.0</v>
      </c>
      <c r="F20" s="89" t="str">
        <f>IF(ISNA(VLOOKUP(H20,Calendrier!$C$18:$D$27,2,0)),"",VLOOKUP(H20,Calendrier!$C$18:$D$27,2,0))</f>
        <v/>
      </c>
      <c r="G20" s="105"/>
      <c r="H20" s="106"/>
    </row>
    <row r="21" spans="1:11">
      <c r="A21" s="40">
        <f>A20+1</f>
        <v>42752.0</v>
      </c>
      <c r="B21" s="54">
        <v>0.3541666666678793</v>
      </c>
      <c r="C21" s="55">
        <v>0.7083333333321207</v>
      </c>
      <c r="D21" s="55"/>
      <c r="E21" s="71">
        <f>MOD(C21-B21-D21,1)</f>
        <v>0.35416666666424135</v>
      </c>
      <c r="F21" s="89">
        <f>IF(ISNA(VLOOKUP(H21,Calendrier!$C$18:$D$27,2,0)),"",VLOOKUP(H21,Calendrier!$C$18:$D$27,2,0))</f>
        <v>15.0</v>
      </c>
      <c r="G21" s="105" t="s">
        <v>37</v>
      </c>
      <c r="H21" s="106" t="s">
        <v>39</v>
      </c>
    </row>
    <row r="22" spans="1:11">
      <c r="A22" s="40">
        <f>A21+1</f>
        <v>42753.0</v>
      </c>
      <c r="B22" s="54">
        <v>0.3541666666678793</v>
      </c>
      <c r="C22" s="55">
        <v>0.7083333333321207</v>
      </c>
      <c r="D22" s="55"/>
      <c r="E22" s="71">
        <f>MOD(C22-B22-D22,1)</f>
        <v>0.35416666666424135</v>
      </c>
      <c r="F22" s="89">
        <f>IF(ISNA(VLOOKUP(H22,Calendrier!$C$18:$D$27,2,0)),"",VLOOKUP(H22,Calendrier!$C$18:$D$27,2,0))</f>
        <v>15.0</v>
      </c>
      <c r="G22" s="105" t="s">
        <v>37</v>
      </c>
      <c r="H22" s="106" t="s">
        <v>39</v>
      </c>
    </row>
    <row r="23" spans="1:11">
      <c r="A23" s="40">
        <f>A22+1</f>
        <v>42754.0</v>
      </c>
      <c r="B23" s="54">
        <v>0.3541666666678793</v>
      </c>
      <c r="C23" s="55">
        <v>0.7083333333321207</v>
      </c>
      <c r="D23" s="55"/>
      <c r="E23" s="71">
        <f>MOD(C23-B23-D23,1)</f>
        <v>0.35416666666424135</v>
      </c>
      <c r="F23" s="89">
        <f>IF(ISNA(VLOOKUP(H23,Calendrier!$C$18:$D$27,2,0)),"",VLOOKUP(H23,Calendrier!$C$18:$D$27,2,0))</f>
        <v>15.0</v>
      </c>
      <c r="G23" s="105" t="s">
        <v>37</v>
      </c>
      <c r="H23" s="106" t="s">
        <v>39</v>
      </c>
    </row>
    <row r="24" spans="1:11">
      <c r="A24" s="40">
        <f>A23+1</f>
        <v>42755.0</v>
      </c>
      <c r="B24" s="54">
        <v>0.2916666666678793</v>
      </c>
      <c r="C24" s="55">
        <v>0.6666666666678793</v>
      </c>
      <c r="D24" s="55"/>
      <c r="E24" s="71">
        <f>MOD(C24-B24-D24,1)</f>
        <v>0.375</v>
      </c>
      <c r="F24" s="89">
        <f>IF(ISNA(VLOOKUP(H24,Calendrier!$C$18:$D$27,2,0)),"",VLOOKUP(H24,Calendrier!$C$18:$D$27,2,0))</f>
        <v>15.0</v>
      </c>
      <c r="G24" s="105" t="s">
        <v>37</v>
      </c>
      <c r="H24" s="106" t="s">
        <v>39</v>
      </c>
    </row>
    <row r="25" spans="1:11">
      <c r="A25" s="40">
        <f>A24+1</f>
        <v>42756.0</v>
      </c>
      <c r="B25" s="54"/>
      <c r="C25" s="55"/>
      <c r="D25" s="55"/>
      <c r="E25" s="71">
        <f>MOD(C25-B25-D25,1)</f>
        <v>0.0</v>
      </c>
      <c r="F25" s="89" t="str">
        <f>IF(ISNA(VLOOKUP(H25,Calendrier!$C$18:$D$27,2,0)),"",VLOOKUP(H25,Calendrier!$C$18:$D$27,2,0))</f>
        <v/>
      </c>
      <c r="G25" s="105"/>
      <c r="H25" s="106"/>
    </row>
    <row r="26" spans="1:11">
      <c r="A26" s="40">
        <f>A25+1</f>
        <v>42757.0</v>
      </c>
      <c r="B26" s="54"/>
      <c r="C26" s="55"/>
      <c r="D26" s="55"/>
      <c r="E26" s="71">
        <f>MOD(C26-B26-D26,1)</f>
        <v>0.0</v>
      </c>
      <c r="F26" s="89" t="str">
        <f>IF(ISNA(VLOOKUP(H26,Calendrier!$C$18:$D$27,2,0)),"",VLOOKUP(H26,Calendrier!$C$18:$D$27,2,0))</f>
        <v/>
      </c>
      <c r="G26" s="105"/>
      <c r="H26" s="106"/>
    </row>
    <row r="27" spans="1:11">
      <c r="A27" s="40">
        <f>A26+1</f>
        <v>42758.0</v>
      </c>
      <c r="B27" s="54"/>
      <c r="C27" s="55"/>
      <c r="D27" s="55"/>
      <c r="E27" s="71">
        <f>MOD(C27-B27-D27,1)</f>
        <v>0.0</v>
      </c>
      <c r="F27" s="89" t="str">
        <f>IF(ISNA(VLOOKUP(H27,Calendrier!$C$18:$D$27,2,0)),"",VLOOKUP(H27,Calendrier!$C$18:$D$27,2,0))</f>
        <v/>
      </c>
      <c r="G27" s="105"/>
      <c r="H27" s="106"/>
    </row>
    <row r="28" spans="1:11">
      <c r="A28" s="40">
        <f>A27+1</f>
        <v>42759.0</v>
      </c>
      <c r="B28" s="54">
        <v>0.375</v>
      </c>
      <c r="C28" s="55">
        <v>0.6458333333321207</v>
      </c>
      <c r="D28" s="55"/>
      <c r="E28" s="71">
        <f>MOD(C28-B28-D28,1)</f>
        <v>0.2708333333321207</v>
      </c>
      <c r="F28" s="89">
        <f>IF(ISNA(VLOOKUP(H28,Calendrier!$C$18:$D$27,2,0)),"",VLOOKUP(H28,Calendrier!$C$18:$D$27,2,0))</f>
        <v>15.0</v>
      </c>
      <c r="G28" s="105" t="s">
        <v>37</v>
      </c>
      <c r="H28" s="106" t="s">
        <v>39</v>
      </c>
    </row>
    <row r="29" spans="1:11">
      <c r="A29" s="40">
        <f>A28+1</f>
        <v>42760.0</v>
      </c>
      <c r="B29" s="54">
        <v>0.3541666666678793</v>
      </c>
      <c r="C29" s="55">
        <v>0.6041666666678793</v>
      </c>
      <c r="D29" s="55"/>
      <c r="E29" s="71">
        <f>MOD(C29-B29-D29,1)</f>
        <v>0.25</v>
      </c>
      <c r="F29" s="89">
        <f>IF(ISNA(VLOOKUP(H29,Calendrier!$C$18:$D$27,2,0)),"",VLOOKUP(H29,Calendrier!$C$18:$D$27,2,0))</f>
        <v>15.0</v>
      </c>
      <c r="G29" s="105" t="s">
        <v>37</v>
      </c>
      <c r="H29" s="106" t="s">
        <v>39</v>
      </c>
    </row>
    <row r="30" spans="1:11">
      <c r="A30" s="40">
        <f>A29+1</f>
        <v>42761.0</v>
      </c>
      <c r="B30" s="54">
        <v>0.3541666666678793</v>
      </c>
      <c r="C30" s="55">
        <v>0.6041666666678793</v>
      </c>
      <c r="D30" s="55"/>
      <c r="E30" s="71">
        <f>MOD(C30-B30-D30,1)</f>
        <v>0.25</v>
      </c>
      <c r="F30" s="89">
        <f>IF(ISNA(VLOOKUP(H30,Calendrier!$C$18:$D$27,2,0)),"",VLOOKUP(H30,Calendrier!$C$18:$D$27,2,0))</f>
        <v>15.0</v>
      </c>
      <c r="G30" s="105" t="s">
        <v>37</v>
      </c>
      <c r="H30" s="106" t="s">
        <v>39</v>
      </c>
    </row>
    <row r="31" spans="1:11">
      <c r="A31" s="40">
        <f>A30+1</f>
        <v>42762.0</v>
      </c>
      <c r="B31" s="54"/>
      <c r="C31" s="55"/>
      <c r="D31" s="55"/>
      <c r="E31" s="71">
        <f>MOD(C31-B31-D31,1)</f>
        <v>0.0</v>
      </c>
      <c r="F31" s="89" t="str">
        <f>IF(ISNA(VLOOKUP(H31,Calendrier!$C$18:$D$27,2,0)),"",VLOOKUP(H31,Calendrier!$C$18:$D$27,2,0))</f>
        <v/>
      </c>
      <c r="G31" s="105"/>
      <c r="H31" s="106"/>
    </row>
    <row r="32" spans="1:11">
      <c r="A32" s="40">
        <f>A31+1</f>
        <v>42763.0</v>
      </c>
      <c r="B32" s="54">
        <v>0.6458333333321207</v>
      </c>
      <c r="C32" s="103">
        <v>0.0</v>
      </c>
      <c r="D32" s="55"/>
      <c r="E32" s="71">
        <f>MOD(C32-B32-D32,1)</f>
        <v>0.3541666666678793</v>
      </c>
      <c r="F32" s="89">
        <f>IF(ISNA(VLOOKUP(H32,Calendrier!$C$18:$D$27,2,0)),"",VLOOKUP(H32,Calendrier!$C$18:$D$27,2,0))</f>
        <v>15.0</v>
      </c>
      <c r="G32" s="105" t="s">
        <v>37</v>
      </c>
      <c r="H32" s="106" t="s">
        <v>39</v>
      </c>
    </row>
    <row r="33" spans="1:11">
      <c r="A33" s="40">
        <f>A32+1</f>
        <v>42764.0</v>
      </c>
      <c r="B33" s="54">
        <v>42736.666666666664</v>
      </c>
      <c r="C33" s="104">
        <v>0.0</v>
      </c>
      <c r="D33" s="55"/>
      <c r="E33" s="71">
        <f>MOD(C33-B33-D33,1)</f>
        <v>0.33333333333575865</v>
      </c>
      <c r="F33" s="89">
        <f>IF(ISNA(VLOOKUP(H33,Calendrier!$C$18:$D$27,2,0)),"",VLOOKUP(H33,Calendrier!$C$18:$D$27,2,0))</f>
        <v>15.0</v>
      </c>
      <c r="G33" s="105" t="s">
        <v>37</v>
      </c>
      <c r="H33" s="106" t="s">
        <v>39</v>
      </c>
    </row>
    <row r="34" spans="1:11">
      <c r="A34" s="40">
        <f>A33+1</f>
        <v>42765.0</v>
      </c>
      <c r="B34" s="54"/>
      <c r="C34" s="55"/>
      <c r="D34" s="55"/>
      <c r="E34" s="71">
        <f>MOD(C34-B34-D34,1)</f>
        <v>0.0</v>
      </c>
      <c r="F34" s="89" t="str">
        <f>IF(ISNA(VLOOKUP(H34,Calendrier!$C$18:$D$27,2,0)),"",VLOOKUP(H34,Calendrier!$C$18:$D$27,2,0))</f>
        <v/>
      </c>
      <c r="G34" s="105"/>
      <c r="H34" s="106"/>
    </row>
    <row r="35" spans="1:11" ht="15.75">
      <c r="A35" s="41">
        <f>A34+1</f>
        <v>42766.0</v>
      </c>
      <c r="B35" s="56">
        <v>0.375</v>
      </c>
      <c r="C35" s="57">
        <v>0.6458333333321207</v>
      </c>
      <c r="D35" s="57"/>
      <c r="E35" s="72">
        <f>MOD(C35-B35-D35,1)</f>
        <v>0.2708333333321207</v>
      </c>
      <c r="F35" s="80">
        <f>IF(ISNA(VLOOKUP(H35,Calendrier!$C$18:$D$27,2,0)),"",VLOOKUP(H35,Calendrier!$C$18:$D$27,2,0))</f>
        <v>15.0</v>
      </c>
      <c r="G35" s="105" t="s">
        <v>37</v>
      </c>
      <c r="H35" s="106" t="s">
        <v>39</v>
      </c>
    </row>
    <row r="37" spans="1:11">
      <c r="E37" s="60"/>
      <c r="F37" s="74"/>
    </row>
  </sheetData>
  <conditionalFormatting sqref="A5:E35">
    <cfRule type="expression" dxfId="0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8" customWidth="1"/>
    <col min="2" max="6" width="11.0" style="24" customWidth="1"/>
    <col min="7" max="7" width="15.28515625" style="24" customWidth="1"/>
    <col min="8" max="9" width="11.0" style="24" customWidth="1"/>
    <col min="10" max="11" width="0.0" style="24" hidden="1" customWidth="1"/>
    <col min="12" max="12" width="11.0" style="24" customWidth="1"/>
    <col min="13" max="13" width="0.0" style="24" hidden="1" customWidth="1"/>
    <col min="14" max="256" width="11.0" style="24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s="24" t="str">
        <f>Calendrier!A18</f>
        <v>BUSYBEE</v>
      </c>
    </row>
    <row r="5" spans="1:11">
      <c r="A5" s="36">
        <f>Calendrier!D4</f>
        <v>42767.0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s="24" t="str">
        <f>Calendrier!A19</f>
        <v>vide</v>
      </c>
    </row>
    <row r="6" spans="1:11">
      <c r="A6" s="37">
        <f>A5+1</f>
        <v>42768.0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s="24" t="str">
        <f>Calendrier!A20</f>
        <v>vide</v>
      </c>
    </row>
    <row r="7" spans="1:11">
      <c r="A7" s="37">
        <f>A6+1</f>
        <v>42769.0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s="24" t="str">
        <f>Calendrier!A21</f>
        <v>vide</v>
      </c>
    </row>
    <row r="8" spans="1:11">
      <c r="A8" s="37">
        <f>A7+1</f>
        <v>42770.0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s="24" t="str">
        <f>Calendrier!A22</f>
        <v>vide</v>
      </c>
    </row>
    <row r="9" spans="1:11">
      <c r="A9" s="37">
        <f>A8+1</f>
        <v>42771.0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37">
        <f>A9+1</f>
        <v>42772.0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37">
        <f>A10+1</f>
        <v>42773.0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37">
        <f>A11+1</f>
        <v>42774.0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37">
        <f>A12+1</f>
        <v>42775.0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37">
        <f>A13+1</f>
        <v>42776.0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37">
        <f>A14+1</f>
        <v>42777.0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37">
        <f>A15+1</f>
        <v>42778.0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37">
        <f>A16+1</f>
        <v>42779.0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37">
        <f>A17+1</f>
        <v>42780.0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37">
        <f>A18+1</f>
        <v>42781.0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37">
        <f>A19+1</f>
        <v>42782.0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37">
        <f>A20+1</f>
        <v>42783.0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37">
        <f>A21+1</f>
        <v>42784.0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37">
        <f>A22+1</f>
        <v>42785.0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37">
        <f>A23+1</f>
        <v>42786.0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37">
        <f>A24+1</f>
        <v>42787.0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37">
        <f>A25+1</f>
        <v>42788.0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37">
        <f>A26+1</f>
        <v>42789.0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37">
        <f>A27+1</f>
        <v>42790.0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37">
        <f>A28+1</f>
        <v>42791.0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37">
        <f>A29+1</f>
        <v>42792.0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37">
        <f>A30+1</f>
        <v>42793.0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37">
        <f>A31+1</f>
        <v>42794.0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 ht="15.75">
      <c r="A33" s="38">
        <f>A32+1</f>
        <v>42795.0</v>
      </c>
      <c r="B33" s="56"/>
      <c r="C33" s="57"/>
      <c r="D33" s="57"/>
      <c r="E33" s="59">
        <f>MOD(C33-B33-D33,1)</f>
        <v>0.0</v>
      </c>
      <c r="F33" s="94" t="str">
        <f>IF(ISNA(VLOOKUP(H33,Calendrier!$C$18:$D$27,2,0)),"",VLOOKUP(H33,Calendrier!$C$18:$D$27,2,0))</f>
        <v/>
      </c>
      <c r="G33" s="95"/>
      <c r="H33" s="93"/>
    </row>
    <row r="34" spans="1:11">
      <c r="A34" s="30"/>
      <c r="B34" s="60"/>
      <c r="C34" s="60"/>
      <c r="D34" s="60"/>
      <c r="E34" s="60"/>
      <c r="F34" s="24" t="str">
        <f>IF(ISNA(VLOOKUP(H34,Calendrier!$C$18:$D$27,2,0)),"",VLOOKUP(H34,Calendrier!$C$18:$D$27,2,0))</f>
        <v/>
      </c>
      <c r="H34" s="78"/>
    </row>
    <row r="35" spans="1:11" ht="15.75">
      <c r="A35" s="30"/>
      <c r="B35" s="60"/>
      <c r="C35" s="60"/>
      <c r="D35" s="60"/>
      <c r="E35" s="60"/>
      <c r="F35" s="24" t="str">
        <f>IF(ISNA(VLOOKUP(H35,Calendrier!$C$18:$D$27,2,0)),"",VLOOKUP(H35,Calendrier!$C$18:$D$27,2,0))</f>
        <v/>
      </c>
      <c r="H35" s="80"/>
    </row>
  </sheetData>
  <conditionalFormatting sqref="A5:E33">
    <cfRule type="expression" dxfId="1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7" customWidth="1"/>
    <col min="2" max="6" width="11.0" style="24" customWidth="1"/>
    <col min="7" max="7" width="15.28515625" style="24" customWidth="1"/>
    <col min="8" max="9" width="11.0" style="24" customWidth="1"/>
    <col min="10" max="11" width="0.0" style="24" hidden="1" customWidth="1"/>
    <col min="12" max="12" width="11.0" style="24" customWidth="1"/>
    <col min="13" max="13" width="0.0" style="24" hidden="1" customWidth="1"/>
    <col min="14" max="256" width="11.0" style="24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s="24" t="str">
        <f>Calendrier!A18</f>
        <v>BUSYBEE</v>
      </c>
    </row>
    <row r="5" spans="1:11">
      <c r="A5" s="45">
        <f>Calendrier!D5</f>
        <v>42795.0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s="24" t="str">
        <f>Calendrier!A19</f>
        <v>vide</v>
      </c>
    </row>
    <row r="6" spans="1:11">
      <c r="A6" s="46">
        <f>A5+1</f>
        <v>42796.0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s="24" t="str">
        <f>Calendrier!A20</f>
        <v>vide</v>
      </c>
    </row>
    <row r="7" spans="1:11">
      <c r="A7" s="46">
        <f>A6+1</f>
        <v>42797.0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s="24" t="str">
        <f>Calendrier!A21</f>
        <v>vide</v>
      </c>
    </row>
    <row r="8" spans="1:11">
      <c r="A8" s="46">
        <f>A7+1</f>
        <v>42798.0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s="24" t="str">
        <f>Calendrier!A22</f>
        <v>vide</v>
      </c>
    </row>
    <row r="9" spans="1:11">
      <c r="A9" s="46">
        <f>A8+1</f>
        <v>42799.0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46">
        <f>A9+1</f>
        <v>42800.0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46">
        <f>A10+1</f>
        <v>42801.0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46">
        <f>A11+1</f>
        <v>42802.0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46">
        <f>A12+1</f>
        <v>42803.0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46">
        <f>A13+1</f>
        <v>42804.0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46">
        <f>A14+1</f>
        <v>42805.0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46">
        <f>A15+1</f>
        <v>42806.0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46">
        <f>A16+1</f>
        <v>42807.0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46">
        <f>A17+1</f>
        <v>42808.0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46">
        <f>A18+1</f>
        <v>42809.0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46">
        <f>A19+1</f>
        <v>42810.0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46">
        <f>A20+1</f>
        <v>42811.0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46">
        <f>A21+1</f>
        <v>42812.0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46">
        <f>A22+1</f>
        <v>42813.0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46">
        <f>A23+1</f>
        <v>42814.0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46">
        <f>A24+1</f>
        <v>42815.0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46">
        <f>A25+1</f>
        <v>42816.0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46">
        <f>A26+1</f>
        <v>42817.0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46">
        <f>A27+1</f>
        <v>42818.0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46">
        <f>A28+1</f>
        <v>42819.0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46">
        <f>A29+1</f>
        <v>42820.0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46">
        <f>A30+1</f>
        <v>42821.0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46">
        <f>A31+1</f>
        <v>42822.0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46">
        <f>A32+1</f>
        <v>42823.0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>
      <c r="A34" s="46">
        <f>A33+1</f>
        <v>42824.0</v>
      </c>
      <c r="B34" s="54"/>
      <c r="C34" s="55"/>
      <c r="D34" s="55"/>
      <c r="E34" s="58">
        <f>MOD(C34-B34-D34,1)</f>
        <v>0.0</v>
      </c>
      <c r="F34" s="77" t="str">
        <f>IF(ISNA(VLOOKUP(H34,Calendrier!$C$18:$D$27,2,0)),"",VLOOKUP(H34,Calendrier!$C$18:$D$27,2,0))</f>
        <v/>
      </c>
      <c r="G34" s="78"/>
      <c r="H34" s="78"/>
    </row>
    <row r="35" spans="1:11" ht="15.75">
      <c r="A35" s="47">
        <f>A34+1</f>
        <v>42825.0</v>
      </c>
      <c r="B35" s="56"/>
      <c r="C35" s="57"/>
      <c r="D35" s="57"/>
      <c r="E35" s="59">
        <f>MOD(C35-B35-D35,1)</f>
        <v>0.0</v>
      </c>
      <c r="F35" s="79" t="str">
        <f>IF(ISNA(VLOOKUP(H35,Calendrier!$C$18:$D$27,2,0)),"",VLOOKUP(H35,Calendrier!$C$18:$D$27,2,0))</f>
        <v/>
      </c>
      <c r="G35" s="80"/>
      <c r="H35" s="80"/>
    </row>
  </sheetData>
  <conditionalFormatting sqref="A5:E35">
    <cfRule type="expression" dxfId="2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7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45">
        <f>Calendrier!D6</f>
        <v>42826.0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46">
        <f>A5+1</f>
        <v>42827.0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46">
        <f>A6+1</f>
        <v>42828.0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46">
        <f>A7+1</f>
        <v>42829.0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46">
        <f>A8+1</f>
        <v>42830.0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46">
        <f>A9+1</f>
        <v>42831.0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46">
        <f>A10+1</f>
        <v>42832.0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46">
        <f>A11+1</f>
        <v>42833.0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46">
        <f>A12+1</f>
        <v>42834.0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46">
        <f>A13+1</f>
        <v>42835.0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46">
        <f>A14+1</f>
        <v>42836.0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46">
        <f>A15+1</f>
        <v>42837.0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46">
        <f>A16+1</f>
        <v>42838.0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46">
        <f>A17+1</f>
        <v>42839.0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46">
        <f>A18+1</f>
        <v>42840.0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46">
        <f>A19+1</f>
        <v>42841.0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46">
        <f>A20+1</f>
        <v>42842.0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46">
        <f>A21+1</f>
        <v>42843.0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46">
        <f>A22+1</f>
        <v>42844.0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46">
        <f>A23+1</f>
        <v>42845.0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46">
        <f>A24+1</f>
        <v>42846.0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46">
        <f>A25+1</f>
        <v>42847.0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46">
        <f>A26+1</f>
        <v>42848.0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46">
        <f>A27+1</f>
        <v>42849.0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46">
        <f>A28+1</f>
        <v>42850.0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46">
        <f>A29+1</f>
        <v>42851.0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46">
        <f>A30+1</f>
        <v>42852.0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46">
        <f>A31+1</f>
        <v>42853.0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46">
        <f>A32+1</f>
        <v>42854.0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 ht="15.75">
      <c r="A34" s="47">
        <f>A33+1</f>
        <v>42855.0</v>
      </c>
      <c r="B34" s="56"/>
      <c r="C34" s="57"/>
      <c r="D34" s="57"/>
      <c r="E34" s="59">
        <f>MOD(C34-B34-D34,1)</f>
        <v>0.0</v>
      </c>
      <c r="F34" s="79" t="str">
        <f>IF(ISNA(VLOOKUP(H34,Calendrier!$C$18:$D$27,2,0)),"",VLOOKUP(H34,Calendrier!$C$18:$D$27,2,0))</f>
        <v/>
      </c>
      <c r="G34" s="80"/>
      <c r="H34" s="78"/>
    </row>
    <row r="35" spans="1:11" ht="15.75">
      <c r="F35" t="str">
        <f>IF(ISNA(VLOOKUP(H35,Calendrier!$C$18:$D$27,2,0)),"",VLOOKUP(H35,Calendrier!$C$18:$D$27,2,0))</f>
        <v/>
      </c>
      <c r="H35" s="80"/>
    </row>
  </sheetData>
  <conditionalFormatting sqref="A5:E34">
    <cfRule type="expression" dxfId="3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7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45">
        <f>Calendrier!D7</f>
        <v>42856.0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46">
        <f>A5+1</f>
        <v>42857.0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46">
        <f>A6+1</f>
        <v>42858.0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46">
        <f>A7+1</f>
        <v>42859.0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46">
        <f>A8+1</f>
        <v>42860.0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46">
        <f>A9+1</f>
        <v>42861.0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46">
        <f>A10+1</f>
        <v>42862.0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46">
        <f>A11+1</f>
        <v>42863.0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46">
        <f>A12+1</f>
        <v>42864.0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46">
        <f>A13+1</f>
        <v>42865.0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46">
        <f>A14+1</f>
        <v>42866.0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46">
        <f>A15+1</f>
        <v>42867.0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46">
        <f>A16+1</f>
        <v>42868.0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46">
        <f>A17+1</f>
        <v>42869.0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46">
        <f>A18+1</f>
        <v>42870.0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46">
        <f>A19+1</f>
        <v>42871.0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46">
        <f>A20+1</f>
        <v>42872.0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46">
        <f>A21+1</f>
        <v>42873.0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46">
        <f>A22+1</f>
        <v>42874.0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46">
        <f>A23+1</f>
        <v>42875.0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46">
        <f>A24+1</f>
        <v>42876.0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46">
        <f>A25+1</f>
        <v>42877.0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46">
        <f>A26+1</f>
        <v>42878.0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46">
        <f>A27+1</f>
        <v>42879.0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46">
        <f>A28+1</f>
        <v>42880.0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46">
        <f>A29+1</f>
        <v>42881.0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46">
        <f>A30+1</f>
        <v>42882.0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46">
        <f>A31+1</f>
        <v>42883.0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46">
        <f>A32+1</f>
        <v>42884.0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>
      <c r="A34" s="46">
        <f>A33+1</f>
        <v>42885.0</v>
      </c>
      <c r="B34" s="54"/>
      <c r="C34" s="55"/>
      <c r="D34" s="55"/>
      <c r="E34" s="58">
        <f>MOD(C34-B34-D34,1)</f>
        <v>0.0</v>
      </c>
      <c r="F34" s="77" t="str">
        <f>IF(ISNA(VLOOKUP(H34,Calendrier!$C$18:$D$27,2,0)),"",VLOOKUP(H34,Calendrier!$C$18:$D$27,2,0))</f>
        <v/>
      </c>
      <c r="G34" s="78"/>
      <c r="H34" s="78"/>
    </row>
    <row r="35" spans="1:11" ht="15.75">
      <c r="A35" s="47">
        <f>A34+1</f>
        <v>42886.0</v>
      </c>
      <c r="B35" s="56"/>
      <c r="C35" s="57"/>
      <c r="D35" s="57"/>
      <c r="E35" s="59">
        <f>MOD(C35-B35-D35,1)</f>
        <v>0.0</v>
      </c>
      <c r="F35" s="79" t="str">
        <f>IF(ISNA(VLOOKUP(H35,Calendrier!$C$18:$D$27,2,0)),"",VLOOKUP(H35,Calendrier!$C$18:$D$27,2,0))</f>
        <v/>
      </c>
      <c r="G35" s="80"/>
      <c r="H35" s="80"/>
    </row>
  </sheetData>
  <conditionalFormatting sqref="A5:E35">
    <cfRule type="expression" dxfId="4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7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45">
        <f>Calendrier!D8</f>
        <v>42887.0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46">
        <f>A5+1</f>
        <v>42888.0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46">
        <f>A6+1</f>
        <v>42889.0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46">
        <f>A7+1</f>
        <v>42890.0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46">
        <f>A8+1</f>
        <v>42891.0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46">
        <f>A9+1</f>
        <v>42892.0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46">
        <f>A10+1</f>
        <v>42893.0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46">
        <f>A11+1</f>
        <v>42894.0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46">
        <f>A12+1</f>
        <v>42895.0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46">
        <f>A13+1</f>
        <v>42896.0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46">
        <f>A14+1</f>
        <v>42897.0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46">
        <f>A15+1</f>
        <v>42898.0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46">
        <f>A16+1</f>
        <v>42899.0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46">
        <f>A17+1</f>
        <v>42900.0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46">
        <f>A18+1</f>
        <v>42901.0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46">
        <f>A19+1</f>
        <v>42902.0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46">
        <f>A20+1</f>
        <v>42903.0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46">
        <f>A21+1</f>
        <v>42904.0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46">
        <f>A22+1</f>
        <v>42905.0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46">
        <f>A23+1</f>
        <v>42906.0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46">
        <f>A24+1</f>
        <v>42907.0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46">
        <f>A25+1</f>
        <v>42908.0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46">
        <f>A26+1</f>
        <v>42909.0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46">
        <f>A27+1</f>
        <v>42910.0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46">
        <f>A28+1</f>
        <v>42911.0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46">
        <f>A29+1</f>
        <v>42912.0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46">
        <f>A30+1</f>
        <v>42913.0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46">
        <f>A31+1</f>
        <v>42914.0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46">
        <f>A32+1</f>
        <v>42915.0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 ht="15.75">
      <c r="A34" s="47">
        <f>A33+1</f>
        <v>42916.0</v>
      </c>
      <c r="B34" s="56"/>
      <c r="C34" s="57"/>
      <c r="D34" s="57"/>
      <c r="E34" s="59">
        <f>MOD(C34-B34-D34,1)</f>
        <v>0.0</v>
      </c>
      <c r="F34" s="79" t="str">
        <f>IF(ISNA(VLOOKUP(H34,Calendrier!$C$18:$D$27,2,0)),"",VLOOKUP(H34,Calendrier!$C$18:$D$27,2,0))</f>
        <v/>
      </c>
      <c r="G34" s="80"/>
      <c r="H34" s="78"/>
    </row>
    <row r="35" spans="1:11" ht="15.75">
      <c r="A35" s="29"/>
      <c r="B35" s="60"/>
      <c r="C35" s="60"/>
      <c r="D35" s="60"/>
      <c r="E35" s="60"/>
      <c r="F35" t="str">
        <f>IF(ISNA(VLOOKUP(H35,Calendrier!$C$18:$D$27,2,0)),"",VLOOKUP(H35,Calendrier!$C$18:$D$27,2,0))</f>
        <v/>
      </c>
      <c r="H35" s="80"/>
    </row>
  </sheetData>
  <conditionalFormatting sqref="A5:E34">
    <cfRule type="expression" dxfId="5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7" customWidth="1"/>
    <col min="2" max="6" width="11.0" style="26" customWidth="1"/>
    <col min="7" max="7" width="15.28515625" style="26" customWidth="1"/>
    <col min="8" max="9" width="11.0" style="26" customWidth="1"/>
    <col min="10" max="11" width="0.0" style="26" hidden="1" customWidth="1"/>
    <col min="12" max="12" width="11.0" style="26" customWidth="1"/>
    <col min="13" max="13" width="0.0" style="26" hidden="1" customWidth="1"/>
    <col min="14" max="256" width="11.0" style="26" customWidth="1"/>
  </cols>
  <sheetData>
    <row r="3" spans="1:11" ht="15.75"/>
    <row r="4" spans="1:11" ht="15.75">
      <c r="B4" s="48" t="s">
        <v>1</v>
      </c>
      <c r="C4" s="49" t="s">
        <v>2</v>
      </c>
      <c r="D4" s="49" t="s">
        <v>34</v>
      </c>
      <c r="E4" s="50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s="26" t="str">
        <f>Calendrier!A18</f>
        <v>BUSYBEE</v>
      </c>
    </row>
    <row r="5" spans="1:11">
      <c r="A5" s="45">
        <f>Calendrier!D9</f>
        <v>42917.0</v>
      </c>
      <c r="B5" s="61"/>
      <c r="C5" s="62"/>
      <c r="D5" s="62"/>
      <c r="E5" s="6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s="26" t="str">
        <f>Calendrier!A19</f>
        <v>vide</v>
      </c>
    </row>
    <row r="6" spans="1:11">
      <c r="A6" s="46">
        <f>A5+1</f>
        <v>42918.0</v>
      </c>
      <c r="B6" s="64"/>
      <c r="C6" s="65"/>
      <c r="D6" s="65"/>
      <c r="E6" s="66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s="26" t="str">
        <f>Calendrier!A20</f>
        <v>vide</v>
      </c>
    </row>
    <row r="7" spans="1:11">
      <c r="A7" s="46">
        <f>A6+1</f>
        <v>42919.0</v>
      </c>
      <c r="B7" s="64"/>
      <c r="C7" s="65"/>
      <c r="D7" s="65"/>
      <c r="E7" s="66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s="26" t="str">
        <f>Calendrier!A21</f>
        <v>vide</v>
      </c>
    </row>
    <row r="8" spans="1:11">
      <c r="A8" s="46">
        <f>A7+1</f>
        <v>42920.0</v>
      </c>
      <c r="B8" s="64"/>
      <c r="C8" s="65"/>
      <c r="D8" s="65"/>
      <c r="E8" s="66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s="26" t="str">
        <f>Calendrier!A22</f>
        <v>vide</v>
      </c>
    </row>
    <row r="9" spans="1:11">
      <c r="A9" s="46">
        <f>A8+1</f>
        <v>42921.0</v>
      </c>
      <c r="B9" s="64"/>
      <c r="C9" s="65"/>
      <c r="D9" s="65"/>
      <c r="E9" s="66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46">
        <f>A9+1</f>
        <v>42922.0</v>
      </c>
      <c r="B10" s="64"/>
      <c r="C10" s="65"/>
      <c r="D10" s="65"/>
      <c r="E10" s="66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46">
        <f>A10+1</f>
        <v>42923.0</v>
      </c>
      <c r="B11" s="64"/>
      <c r="C11" s="65"/>
      <c r="D11" s="65"/>
      <c r="E11" s="66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46">
        <f>A11+1</f>
        <v>42924.0</v>
      </c>
      <c r="B12" s="64"/>
      <c r="C12" s="65"/>
      <c r="D12" s="65"/>
      <c r="E12" s="66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46">
        <f>A12+1</f>
        <v>42925.0</v>
      </c>
      <c r="B13" s="64"/>
      <c r="C13" s="65"/>
      <c r="D13" s="65"/>
      <c r="E13" s="66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46">
        <f>A13+1</f>
        <v>42926.0</v>
      </c>
      <c r="B14" s="64"/>
      <c r="C14" s="65"/>
      <c r="D14" s="65"/>
      <c r="E14" s="66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46">
        <f>A14+1</f>
        <v>42927.0</v>
      </c>
      <c r="B15" s="64"/>
      <c r="C15" s="65"/>
      <c r="D15" s="65"/>
      <c r="E15" s="66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46">
        <f>A15+1</f>
        <v>42928.0</v>
      </c>
      <c r="B16" s="64"/>
      <c r="C16" s="65"/>
      <c r="D16" s="65"/>
      <c r="E16" s="66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46">
        <f>A16+1</f>
        <v>42929.0</v>
      </c>
      <c r="B17" s="64"/>
      <c r="C17" s="65"/>
      <c r="D17" s="65"/>
      <c r="E17" s="66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46">
        <f>A17+1</f>
        <v>42930.0</v>
      </c>
      <c r="B18" s="64"/>
      <c r="C18" s="65"/>
      <c r="D18" s="65"/>
      <c r="E18" s="66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46">
        <f>A18+1</f>
        <v>42931.0</v>
      </c>
      <c r="B19" s="64"/>
      <c r="C19" s="65"/>
      <c r="D19" s="65"/>
      <c r="E19" s="66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46">
        <f>A19+1</f>
        <v>42932.0</v>
      </c>
      <c r="B20" s="64"/>
      <c r="C20" s="65"/>
      <c r="D20" s="65"/>
      <c r="E20" s="66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46">
        <f>A20+1</f>
        <v>42933.0</v>
      </c>
      <c r="B21" s="64"/>
      <c r="C21" s="65"/>
      <c r="D21" s="65"/>
      <c r="E21" s="66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46">
        <f>A21+1</f>
        <v>42934.0</v>
      </c>
      <c r="B22" s="64"/>
      <c r="C22" s="65"/>
      <c r="D22" s="65"/>
      <c r="E22" s="66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46">
        <f>A22+1</f>
        <v>42935.0</v>
      </c>
      <c r="B23" s="64"/>
      <c r="C23" s="65"/>
      <c r="D23" s="65"/>
      <c r="E23" s="66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46">
        <f>A23+1</f>
        <v>42936.0</v>
      </c>
      <c r="B24" s="64"/>
      <c r="C24" s="65"/>
      <c r="D24" s="65"/>
      <c r="E24" s="66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46">
        <f>A24+1</f>
        <v>42937.0</v>
      </c>
      <c r="B25" s="64"/>
      <c r="C25" s="65"/>
      <c r="D25" s="65"/>
      <c r="E25" s="66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46">
        <f>A25+1</f>
        <v>42938.0</v>
      </c>
      <c r="B26" s="64"/>
      <c r="C26" s="65"/>
      <c r="D26" s="65"/>
      <c r="E26" s="66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46">
        <f>A26+1</f>
        <v>42939.0</v>
      </c>
      <c r="B27" s="64"/>
      <c r="C27" s="65"/>
      <c r="D27" s="65"/>
      <c r="E27" s="66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46">
        <f>A27+1</f>
        <v>42940.0</v>
      </c>
      <c r="B28" s="64"/>
      <c r="C28" s="65"/>
      <c r="D28" s="65"/>
      <c r="E28" s="66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46">
        <f>A28+1</f>
        <v>42941.0</v>
      </c>
      <c r="B29" s="64"/>
      <c r="C29" s="65"/>
      <c r="D29" s="65"/>
      <c r="E29" s="66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46">
        <f>A29+1</f>
        <v>42942.0</v>
      </c>
      <c r="B30" s="64"/>
      <c r="C30" s="65"/>
      <c r="D30" s="65"/>
      <c r="E30" s="66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46">
        <f>A30+1</f>
        <v>42943.0</v>
      </c>
      <c r="B31" s="64"/>
      <c r="C31" s="65"/>
      <c r="D31" s="65"/>
      <c r="E31" s="66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46">
        <f>A31+1</f>
        <v>42944.0</v>
      </c>
      <c r="B32" s="64"/>
      <c r="C32" s="65"/>
      <c r="D32" s="65"/>
      <c r="E32" s="66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46">
        <f>A32+1</f>
        <v>42945.0</v>
      </c>
      <c r="B33" s="64"/>
      <c r="C33" s="65"/>
      <c r="D33" s="65"/>
      <c r="E33" s="66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>
      <c r="A34" s="46">
        <f>A33+1</f>
        <v>42946.0</v>
      </c>
      <c r="B34" s="64"/>
      <c r="C34" s="65"/>
      <c r="D34" s="65"/>
      <c r="E34" s="66">
        <f>MOD(C34-B34-D34,1)</f>
        <v>0.0</v>
      </c>
      <c r="F34" s="77" t="str">
        <f>IF(ISNA(VLOOKUP(H34,Calendrier!$C$18:$D$27,2,0)),"",VLOOKUP(H34,Calendrier!$C$18:$D$27,2,0))</f>
        <v/>
      </c>
      <c r="G34" s="78"/>
      <c r="H34" s="78"/>
    </row>
    <row r="35" spans="1:11" ht="15.75">
      <c r="A35" s="47">
        <f>A34+1</f>
        <v>42947.0</v>
      </c>
      <c r="B35" s="67"/>
      <c r="C35" s="68"/>
      <c r="D35" s="68"/>
      <c r="E35" s="69">
        <f>MOD(C35-B35-D35,1)</f>
        <v>0.0</v>
      </c>
      <c r="F35" s="79" t="str">
        <f>IF(ISNA(VLOOKUP(H35,Calendrier!$C$18:$D$27,2,0)),"",VLOOKUP(H35,Calendrier!$C$18:$D$27,2,0))</f>
        <v/>
      </c>
      <c r="G35" s="80"/>
      <c r="H35" s="80"/>
    </row>
  </sheetData>
  <conditionalFormatting sqref="A5:E35">
    <cfRule type="expression" dxfId="6" priority="11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8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36">
        <f>Calendrier!D10</f>
        <v>42948.0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37">
        <f>A5+1</f>
        <v>42949.0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37">
        <f>A6+1</f>
        <v>42950.0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37">
        <f>A7+1</f>
        <v>42951.0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37">
        <f>A8+1</f>
        <v>42952.0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37">
        <f>A9+1</f>
        <v>42953.0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37">
        <f>A10+1</f>
        <v>42954.0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37">
        <f>A11+1</f>
        <v>42955.0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37">
        <f>A12+1</f>
        <v>42956.0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37">
        <f>A13+1</f>
        <v>42957.0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37">
        <f>A14+1</f>
        <v>42958.0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37">
        <f>A15+1</f>
        <v>42959.0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37">
        <f>A16+1</f>
        <v>42960.0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37">
        <f>A17+1</f>
        <v>42961.0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37">
        <f>A18+1</f>
        <v>42962.0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37">
        <f>A19+1</f>
        <v>42963.0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37">
        <f>A20+1</f>
        <v>42964.0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37">
        <f>A21+1</f>
        <v>42965.0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37">
        <f>A22+1</f>
        <v>42966.0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37">
        <f>A23+1</f>
        <v>42967.0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37">
        <f>A24+1</f>
        <v>42968.0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37">
        <f>A25+1</f>
        <v>42969.0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37">
        <f>A26+1</f>
        <v>42970.0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37">
        <f>A27+1</f>
        <v>42971.0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37">
        <f>A28+1</f>
        <v>42972.0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37">
        <f>A29+1</f>
        <v>42973.0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37">
        <f>A30+1</f>
        <v>42974.0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37">
        <f>A31+1</f>
        <v>42975.0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37">
        <f>A32+1</f>
        <v>42976.0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>
      <c r="A34" s="37">
        <f>A33+1</f>
        <v>42977.0</v>
      </c>
      <c r="B34" s="54"/>
      <c r="C34" s="55"/>
      <c r="D34" s="55"/>
      <c r="E34" s="58">
        <f>MOD(C34-B34-D34,1)</f>
        <v>0.0</v>
      </c>
      <c r="F34" s="77" t="str">
        <f>IF(ISNA(VLOOKUP(H34,Calendrier!$C$18:$D$27,2,0)),"",VLOOKUP(H34,Calendrier!$C$18:$D$27,2,0))</f>
        <v/>
      </c>
      <c r="G34" s="78"/>
      <c r="H34" s="78"/>
    </row>
    <row r="35" spans="1:11" ht="15.75">
      <c r="A35" s="38">
        <f>A34+1</f>
        <v>42978.0</v>
      </c>
      <c r="B35" s="56"/>
      <c r="C35" s="57"/>
      <c r="D35" s="57"/>
      <c r="E35" s="59">
        <f>MOD(C35-B35-D35,1)</f>
        <v>0.0</v>
      </c>
      <c r="F35" s="79" t="str">
        <f>IF(ISNA(VLOOKUP(H35,Calendrier!$C$18:$D$27,2,0)),"",VLOOKUP(H35,Calendrier!$C$18:$D$27,2,0))</f>
        <v/>
      </c>
      <c r="G35" s="80"/>
      <c r="H35" s="80"/>
    </row>
  </sheetData>
  <conditionalFormatting sqref="A5:E35">
    <cfRule type="expression" dxfId="7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8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36">
        <f>Calendrier!D11</f>
        <v>42979.0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37">
        <f>A5+1</f>
        <v>42980.0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37">
        <f>A6+1</f>
        <v>42981.0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37">
        <f>A7+1</f>
        <v>42982.0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37">
        <f>A8+1</f>
        <v>42983.0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37">
        <f>A9+1</f>
        <v>42984.0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37">
        <f>A10+1</f>
        <v>42985.0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37">
        <f>A11+1</f>
        <v>42986.0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37">
        <f>A12+1</f>
        <v>42987.0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37">
        <f>A13+1</f>
        <v>42988.0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37">
        <f>A14+1</f>
        <v>42989.0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37">
        <f>A15+1</f>
        <v>42990.0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37">
        <f>A16+1</f>
        <v>42991.0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37">
        <f>A17+1</f>
        <v>42992.0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37">
        <f>A18+1</f>
        <v>42993.0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37">
        <f>A19+1</f>
        <v>42994.0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37">
        <f>A20+1</f>
        <v>42995.0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37">
        <f>A21+1</f>
        <v>42996.0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37">
        <f>A22+1</f>
        <v>42997.0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37">
        <f>A23+1</f>
        <v>42998.0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37">
        <f>A24+1</f>
        <v>42999.0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37">
        <f>A25+1</f>
        <v>43000.0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37">
        <f>A26+1</f>
        <v>43001.0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37">
        <f>A27+1</f>
        <v>43002.0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37">
        <f>A28+1</f>
        <v>43003.0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37">
        <f>A29+1</f>
        <v>43004.0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37">
        <f>A30+1</f>
        <v>43005.0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37">
        <f>A31+1</f>
        <v>43006.0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37">
        <f>A32+1</f>
        <v>43007.0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 ht="15.75">
      <c r="A34" s="38">
        <f>A33+1</f>
        <v>43008.0</v>
      </c>
      <c r="B34" s="56"/>
      <c r="C34" s="57"/>
      <c r="D34" s="57"/>
      <c r="E34" s="59">
        <f>MOD(C34-B34-D34,1)</f>
        <v>0.0</v>
      </c>
      <c r="F34" s="79" t="str">
        <f>IF(ISNA(VLOOKUP(H34,Calendrier!$C$18:$D$27,2,0)),"",VLOOKUP(H34,Calendrier!$C$18:$D$27,2,0))</f>
        <v/>
      </c>
      <c r="G34" s="80"/>
      <c r="H34" s="78"/>
    </row>
    <row r="35" spans="1:11" ht="15.75">
      <c r="A35" s="30"/>
      <c r="B35" s="60"/>
      <c r="C35" s="60"/>
      <c r="D35" s="60"/>
      <c r="E35" s="60"/>
      <c r="F35" t="str">
        <f>IF(ISNA(VLOOKUP(H35,Calendrier!$C$18:$D$27,2,0)),"",VLOOKUP(H35,Calendrier!$C$18:$D$27,2,0))</f>
        <v/>
      </c>
      <c r="H35" s="80"/>
    </row>
  </sheetData>
  <conditionalFormatting sqref="A5:E34">
    <cfRule type="expression" dxfId="8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8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36">
        <f>Calendrier!D12</f>
        <v>43009.0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37">
        <f>A5+1</f>
        <v>43010.0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37">
        <f>A6+1</f>
        <v>43011.0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37">
        <f>A7+1</f>
        <v>43012.0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37">
        <f>A8+1</f>
        <v>43013.0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37">
        <f>A9+1</f>
        <v>43014.0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37">
        <f>A10+1</f>
        <v>43015.0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37">
        <f>A11+1</f>
        <v>43016.0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37">
        <f>A12+1</f>
        <v>43017.0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37">
        <f>A13+1</f>
        <v>43018.0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37">
        <f>A14+1</f>
        <v>43019.0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37">
        <f>A15+1</f>
        <v>43020.0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37">
        <f>A16+1</f>
        <v>43021.0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37">
        <f>A17+1</f>
        <v>43022.0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37">
        <f>A18+1</f>
        <v>43023.0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37">
        <f>A19+1</f>
        <v>43024.0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37">
        <f>A20+1</f>
        <v>43025.0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37">
        <f>A21+1</f>
        <v>43026.0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37">
        <f>A22+1</f>
        <v>43027.0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37">
        <f>A23+1</f>
        <v>43028.0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37">
        <f>A24+1</f>
        <v>43029.0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37">
        <f>A25+1</f>
        <v>43030.0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37">
        <f>A26+1</f>
        <v>43031.0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37">
        <f>A27+1</f>
        <v>43032.0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37">
        <f>A28+1</f>
        <v>43033.0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37">
        <f>A29+1</f>
        <v>43034.0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37">
        <f>A30+1</f>
        <v>43035.0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37">
        <f>A31+1</f>
        <v>43036.0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37">
        <f>A32+1</f>
        <v>43037.0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>
      <c r="A34" s="37">
        <f>A33+1</f>
        <v>43038.0</v>
      </c>
      <c r="B34" s="54"/>
      <c r="C34" s="55"/>
      <c r="D34" s="55"/>
      <c r="E34" s="58">
        <f>MOD(C34-B34-D34,1)</f>
        <v>0.0</v>
      </c>
      <c r="F34" s="77" t="str">
        <f>IF(ISNA(VLOOKUP(H34,Calendrier!$C$18:$D$27,2,0)),"",VLOOKUP(H34,Calendrier!$C$18:$D$27,2,0))</f>
        <v/>
      </c>
      <c r="G34" s="78"/>
      <c r="H34" s="78"/>
    </row>
    <row r="35" spans="1:11" ht="15.75">
      <c r="A35" s="38">
        <f>A34+1</f>
        <v>43039.0</v>
      </c>
      <c r="B35" s="56"/>
      <c r="C35" s="57"/>
      <c r="D35" s="57"/>
      <c r="E35" s="59">
        <f>MOD(C35-B35-D35,1)</f>
        <v>0.0</v>
      </c>
      <c r="F35" s="79" t="str">
        <f>IF(ISNA(VLOOKUP(H35,Calendrier!$C$18:$D$27,2,0)),"",VLOOKUP(H35,Calendrier!$C$18:$D$27,2,0))</f>
        <v/>
      </c>
      <c r="G35" s="80"/>
      <c r="H35" s="80"/>
    </row>
  </sheetData>
  <conditionalFormatting sqref="A5:E35">
    <cfRule type="expression" dxfId="9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8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36">
        <f>Calendrier!D13</f>
        <v>43040.0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37">
        <f>A5+1</f>
        <v>43041.0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37">
        <f>A6+1</f>
        <v>43042.0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37">
        <f>A7+1</f>
        <v>43043.0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37">
        <f>A8+1</f>
        <v>43044.0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37">
        <f>A9+1</f>
        <v>43045.0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37">
        <f>A10+1</f>
        <v>43046.0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37">
        <f>A11+1</f>
        <v>43047.0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37">
        <f>A12+1</f>
        <v>43048.0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37">
        <f>A13+1</f>
        <v>43049.0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37">
        <f>A14+1</f>
        <v>43050.0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37">
        <f>A15+1</f>
        <v>43051.0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37">
        <f>A16+1</f>
        <v>43052.0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37">
        <f>A17+1</f>
        <v>43053.0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37">
        <f>A18+1</f>
        <v>43054.0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37">
        <f>A19+1</f>
        <v>43055.0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37">
        <f>A20+1</f>
        <v>43056.0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37">
        <f>A21+1</f>
        <v>43057.0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37">
        <f>A22+1</f>
        <v>43058.0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37">
        <f>A23+1</f>
        <v>43059.0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37">
        <f>A24+1</f>
        <v>43060.0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37">
        <f>A25+1</f>
        <v>43061.0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37">
        <f>A26+1</f>
        <v>43062.0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37">
        <f>A27+1</f>
        <v>43063.0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37">
        <f>A28+1</f>
        <v>43064.0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37">
        <f>A29+1</f>
        <v>43065.0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37">
        <f>A30+1</f>
        <v>43066.0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37">
        <f>A31+1</f>
        <v>43067.0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37">
        <f>A32+1</f>
        <v>43068.0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 ht="15.75">
      <c r="A34" s="38">
        <f>A33+1</f>
        <v>43069.0</v>
      </c>
      <c r="B34" s="56"/>
      <c r="C34" s="57"/>
      <c r="D34" s="57"/>
      <c r="E34" s="59">
        <f>MOD(C34-B34-D34,1)</f>
        <v>0.0</v>
      </c>
      <c r="F34" s="79" t="str">
        <f>IF(ISNA(VLOOKUP(H34,Calendrier!$C$18:$D$27,2,0)),"",VLOOKUP(H34,Calendrier!$C$18:$D$27,2,0))</f>
        <v/>
      </c>
      <c r="G34" s="80"/>
      <c r="H34" s="78"/>
    </row>
    <row r="35" spans="1:11" ht="15.75">
      <c r="A35" s="30"/>
      <c r="B35" s="60"/>
      <c r="C35" s="60"/>
      <c r="D35" s="60"/>
      <c r="E35" s="60"/>
      <c r="F35" t="str">
        <f>IF(ISNA(VLOOKUP(H35,Calendrier!$C$18:$D$27,2,0)),"",VLOOKUP(H35,Calendrier!$C$18:$D$27,2,0))</f>
        <v/>
      </c>
      <c r="H35" s="80"/>
    </row>
  </sheetData>
  <conditionalFormatting sqref="A5:E34">
    <cfRule type="expression" dxfId="10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35"/>
  <sheetViews>
    <sheetView showGridLines="1" workbookViewId="0" topLeftCell="A1">
      <selection activeCell="A1" sqref="A1"/>
    </sheetView>
  </sheetViews>
  <sheetFormatPr defaultRowHeight="15"/>
  <cols>
    <col min="1" max="1" width="12.140625" style="28" customWidth="1"/>
    <col min="2" max="5" width="11.0" style="24" customWidth="1"/>
    <col min="7" max="7" width="15.28515625" customWidth="1"/>
    <col min="10" max="11" width="0.0" hidden="1" customWidth="1"/>
    <col min="13" max="13" width="0.0" hidden="1" customWidth="1"/>
  </cols>
  <sheetData>
    <row r="3" spans="1:11" ht="15.75"/>
    <row r="4" spans="1:11" ht="15.75">
      <c r="B4" s="42" t="s">
        <v>1</v>
      </c>
      <c r="C4" s="43" t="s">
        <v>2</v>
      </c>
      <c r="D4" s="43" t="s">
        <v>34</v>
      </c>
      <c r="E4" s="44" t="s">
        <v>35</v>
      </c>
      <c r="F4" s="75" t="s">
        <v>31</v>
      </c>
      <c r="G4" s="75" t="s">
        <v>18</v>
      </c>
      <c r="H4" s="75" t="s">
        <v>36</v>
      </c>
      <c r="J4" s="98" t="e">
        <f>SUMPRODUCT(($E$5:$E$35)*($G$5:$G$35=K4),#NAME?)</f>
        <v>#VALUE!</v>
      </c>
      <c r="K4" t="str">
        <f>Calendrier!A18</f>
        <v>BUSYBEE</v>
      </c>
    </row>
    <row r="5" spans="1:11">
      <c r="A5" s="36">
        <f>Calendrier!D14</f>
        <v>43070.0</v>
      </c>
      <c r="B5" s="51"/>
      <c r="C5" s="52"/>
      <c r="D5" s="52"/>
      <c r="E5" s="53">
        <f>MOD(C5-B5-D5,1)</f>
        <v>0.0</v>
      </c>
      <c r="F5" s="90" t="str">
        <f>IF(ISNA(VLOOKUP(H5,Calendrier!$C$18:$D$27,2,0)),"",VLOOKUP(H5,Calendrier!$C$18:$D$27,2,0))</f>
        <v/>
      </c>
      <c r="G5" s="91"/>
      <c r="H5" s="91"/>
      <c r="J5" s="98" t="e">
        <f>SUMPRODUCT(($E$5:$E$35)*($G$5:$G$35=K5),#NAME?)</f>
        <v>#NAME?</v>
      </c>
      <c r="K5" t="str">
        <f>Calendrier!A19</f>
        <v>vide</v>
      </c>
    </row>
    <row r="6" spans="1:11">
      <c r="A6" s="37">
        <f>A5+1</f>
        <v>43071.0</v>
      </c>
      <c r="B6" s="54"/>
      <c r="C6" s="55"/>
      <c r="D6" s="55"/>
      <c r="E6" s="58">
        <f>MOD(C6-B6-D6,1)</f>
        <v>0.0</v>
      </c>
      <c r="F6" s="92" t="str">
        <f>IF(ISNA(VLOOKUP(H6,Calendrier!$C$18:$D$27,2,0)),"",VLOOKUP(H6,Calendrier!$C$18:$D$27,2,0))</f>
        <v/>
      </c>
      <c r="G6" s="93"/>
      <c r="H6" s="93"/>
      <c r="J6" s="98" t="e">
        <f>SUMPRODUCT(($E$5:$E$35)*($G$5:$G$35=K6),#NAME?)</f>
        <v>#NAME?</v>
      </c>
      <c r="K6" t="str">
        <f>Calendrier!A20</f>
        <v>vide</v>
      </c>
    </row>
    <row r="7" spans="1:11">
      <c r="A7" s="37">
        <f>A6+1</f>
        <v>43072.0</v>
      </c>
      <c r="B7" s="54"/>
      <c r="C7" s="55"/>
      <c r="D7" s="55"/>
      <c r="E7" s="58">
        <f>MOD(C7-B7-D7,1)</f>
        <v>0.0</v>
      </c>
      <c r="F7" s="92" t="str">
        <f>IF(ISNA(VLOOKUP(H7,Calendrier!$C$18:$D$27,2,0)),"",VLOOKUP(H7,Calendrier!$C$18:$D$27,2,0))</f>
        <v/>
      </c>
      <c r="G7" s="93"/>
      <c r="H7" s="93"/>
      <c r="J7" s="98" t="e">
        <f>SUMPRODUCT(($E$5:$E$35)*($G$5:$G$35=K7),#NAME?)</f>
        <v>#NAME?</v>
      </c>
      <c r="K7" t="str">
        <f>Calendrier!A21</f>
        <v>vide</v>
      </c>
    </row>
    <row r="8" spans="1:11">
      <c r="A8" s="37">
        <f>A7+1</f>
        <v>43073.0</v>
      </c>
      <c r="B8" s="54"/>
      <c r="C8" s="55"/>
      <c r="D8" s="55"/>
      <c r="E8" s="58">
        <f>MOD(C8-B8-D8,1)</f>
        <v>0.0</v>
      </c>
      <c r="F8" s="92" t="str">
        <f>IF(ISNA(VLOOKUP(H8,Calendrier!$C$18:$D$27,2,0)),"",VLOOKUP(H8,Calendrier!$C$18:$D$27,2,0))</f>
        <v/>
      </c>
      <c r="G8" s="93"/>
      <c r="H8" s="93"/>
      <c r="J8" s="98" t="e">
        <f>SUMPRODUCT(($E$5:$E$35)*($G$5:$G$35=K8),#NAME?)</f>
        <v>#NAME?</v>
      </c>
      <c r="K8" t="str">
        <f>Calendrier!A22</f>
        <v>vide</v>
      </c>
    </row>
    <row r="9" spans="1:11">
      <c r="A9" s="37">
        <f>A8+1</f>
        <v>43074.0</v>
      </c>
      <c r="B9" s="54"/>
      <c r="C9" s="55"/>
      <c r="D9" s="55"/>
      <c r="E9" s="58">
        <f>MOD(C9-B9-D9,1)</f>
        <v>0.0</v>
      </c>
      <c r="F9" s="92" t="str">
        <f>IF(ISNA(VLOOKUP(H9,Calendrier!$C$18:$D$27,2,0)),"",VLOOKUP(H9,Calendrier!$C$18:$D$27,2,0))</f>
        <v/>
      </c>
      <c r="G9" s="93"/>
      <c r="H9" s="93"/>
      <c r="J9" s="98" t="e">
        <f>SUMPRODUCT(($E$5:$E$35)*($G$5:$G$35=K9),#NAME?)</f>
        <v>#NAME?</v>
      </c>
      <c r="K9" s="99" t="str">
        <f>Calendrier!A23</f>
        <v>vide</v>
      </c>
    </row>
    <row r="10" spans="1:11">
      <c r="A10" s="37">
        <f>A9+1</f>
        <v>43075.0</v>
      </c>
      <c r="B10" s="54"/>
      <c r="C10" s="55"/>
      <c r="D10" s="55"/>
      <c r="E10" s="58">
        <f>MOD(C10-B10-D10,1)</f>
        <v>0.0</v>
      </c>
      <c r="F10" s="92" t="str">
        <f>IF(ISNA(VLOOKUP(H10,Calendrier!$C$18:$D$27,2,0)),"",VLOOKUP(H10,Calendrier!$C$18:$D$27,2,0))</f>
        <v/>
      </c>
      <c r="G10" s="93"/>
      <c r="H10" s="93"/>
      <c r="J10" s="98" t="e">
        <f>SUMPRODUCT(($E$5:$E$35)*($G$5:$G$35=K10),#NAME?)</f>
        <v>#NAME?</v>
      </c>
      <c r="K10" s="99" t="str">
        <f>Calendrier!A24</f>
        <v>Vide</v>
      </c>
    </row>
    <row r="11" spans="1:11">
      <c r="A11" s="37">
        <f>A10+1</f>
        <v>43076.0</v>
      </c>
      <c r="B11" s="54"/>
      <c r="C11" s="55"/>
      <c r="D11" s="55"/>
      <c r="E11" s="58">
        <f>MOD(C11-B11-D11,1)</f>
        <v>0.0</v>
      </c>
      <c r="F11" s="92" t="str">
        <f>IF(ISNA(VLOOKUP(H11,Calendrier!$C$18:$D$27,2,0)),"",VLOOKUP(H11,Calendrier!$C$18:$D$27,2,0))</f>
        <v/>
      </c>
      <c r="G11" s="93"/>
      <c r="H11" s="93"/>
      <c r="J11" s="98" t="e">
        <f>SUMPRODUCT(($E$5:$E$35)*($G$5:$G$35=K11),#NAME?)</f>
        <v>#NAME?</v>
      </c>
      <c r="K11" s="99" t="str">
        <f>Calendrier!A25</f>
        <v>Vide</v>
      </c>
    </row>
    <row r="12" spans="1:11">
      <c r="A12" s="37">
        <f>A11+1</f>
        <v>43077.0</v>
      </c>
      <c r="B12" s="54"/>
      <c r="C12" s="55"/>
      <c r="D12" s="55"/>
      <c r="E12" s="58">
        <f>MOD(C12-B12-D12,1)</f>
        <v>0.0</v>
      </c>
      <c r="F12" s="92" t="str">
        <f>IF(ISNA(VLOOKUP(H12,Calendrier!$C$18:$D$27,2,0)),"",VLOOKUP(H12,Calendrier!$C$18:$D$27,2,0))</f>
        <v/>
      </c>
      <c r="G12" s="93"/>
      <c r="H12" s="93"/>
      <c r="J12" s="98" t="e">
        <f>SUMPRODUCT(($E$5:$E$35)*($G$5:$G$35=K12),#NAME?)</f>
        <v>#NAME?</v>
      </c>
      <c r="K12" s="99" t="str">
        <f>Calendrier!A26</f>
        <v>Vide</v>
      </c>
    </row>
    <row r="13" spans="1:11">
      <c r="A13" s="37">
        <f>A12+1</f>
        <v>43078.0</v>
      </c>
      <c r="B13" s="54"/>
      <c r="C13" s="55"/>
      <c r="D13" s="55"/>
      <c r="E13" s="58">
        <f>MOD(C13-B13-D13,1)</f>
        <v>0.0</v>
      </c>
      <c r="F13" s="92" t="str">
        <f>IF(ISNA(VLOOKUP(H13,Calendrier!$C$18:$D$27,2,0)),"",VLOOKUP(H13,Calendrier!$C$18:$D$27,2,0))</f>
        <v/>
      </c>
      <c r="G13" s="93"/>
      <c r="H13" s="93"/>
      <c r="J13" s="98" t="e">
        <f>SUMPRODUCT(($E$5:$E$35)*($G$5:$G$35=K13),#NAME?)</f>
        <v>#NAME?</v>
      </c>
      <c r="K13" s="99" t="str">
        <f>Calendrier!A27</f>
        <v>Vide</v>
      </c>
    </row>
    <row r="14" spans="1:11">
      <c r="A14" s="37">
        <f>A13+1</f>
        <v>43079.0</v>
      </c>
      <c r="B14" s="54"/>
      <c r="C14" s="55"/>
      <c r="D14" s="55"/>
      <c r="E14" s="58">
        <f>MOD(C14-B14-D14,1)</f>
        <v>0.0</v>
      </c>
      <c r="F14" s="92" t="str">
        <f>IF(ISNA(VLOOKUP(H14,Calendrier!$C$18:$D$27,2,0)),"",VLOOKUP(H14,Calendrier!$C$18:$D$27,2,0))</f>
        <v/>
      </c>
      <c r="G14" s="93"/>
      <c r="H14" s="93"/>
    </row>
    <row r="15" spans="1:11">
      <c r="A15" s="37">
        <f>A14+1</f>
        <v>43080.0</v>
      </c>
      <c r="B15" s="54"/>
      <c r="C15" s="55"/>
      <c r="D15" s="55"/>
      <c r="E15" s="58">
        <f>MOD(C15-B15-D15,1)</f>
        <v>0.0</v>
      </c>
      <c r="F15" s="92" t="str">
        <f>IF(ISNA(VLOOKUP(H15,Calendrier!$C$18:$D$27,2,0)),"",VLOOKUP(H15,Calendrier!$C$18:$D$27,2,0))</f>
        <v/>
      </c>
      <c r="G15" s="93"/>
      <c r="H15" s="93"/>
    </row>
    <row r="16" spans="1:11">
      <c r="A16" s="37">
        <f>A15+1</f>
        <v>43081.0</v>
      </c>
      <c r="B16" s="54"/>
      <c r="C16" s="55"/>
      <c r="D16" s="55"/>
      <c r="E16" s="58">
        <f>MOD(C16-B16-D16,1)</f>
        <v>0.0</v>
      </c>
      <c r="F16" s="92" t="str">
        <f>IF(ISNA(VLOOKUP(H16,Calendrier!$C$18:$D$27,2,0)),"",VLOOKUP(H16,Calendrier!$C$18:$D$27,2,0))</f>
        <v/>
      </c>
      <c r="G16" s="93"/>
      <c r="H16" s="93"/>
    </row>
    <row r="17" spans="1:11">
      <c r="A17" s="37">
        <f>A16+1</f>
        <v>43082.0</v>
      </c>
      <c r="B17" s="54"/>
      <c r="C17" s="55"/>
      <c r="D17" s="55"/>
      <c r="E17" s="58">
        <f>MOD(C17-B17-D17,1)</f>
        <v>0.0</v>
      </c>
      <c r="F17" s="92" t="str">
        <f>IF(ISNA(VLOOKUP(H17,Calendrier!$C$18:$D$27,2,0)),"",VLOOKUP(H17,Calendrier!$C$18:$D$27,2,0))</f>
        <v/>
      </c>
      <c r="G17" s="93"/>
      <c r="H17" s="93"/>
    </row>
    <row r="18" spans="1:11">
      <c r="A18" s="37">
        <f>A17+1</f>
        <v>43083.0</v>
      </c>
      <c r="B18" s="54"/>
      <c r="C18" s="55"/>
      <c r="D18" s="55"/>
      <c r="E18" s="58">
        <f>MOD(C18-B18-D18,1)</f>
        <v>0.0</v>
      </c>
      <c r="F18" s="92" t="str">
        <f>IF(ISNA(VLOOKUP(H18,Calendrier!$C$18:$D$27,2,0)),"",VLOOKUP(H18,Calendrier!$C$18:$D$27,2,0))</f>
        <v/>
      </c>
      <c r="G18" s="93"/>
      <c r="H18" s="93"/>
    </row>
    <row r="19" spans="1:11">
      <c r="A19" s="37">
        <f>A18+1</f>
        <v>43084.0</v>
      </c>
      <c r="B19" s="54"/>
      <c r="C19" s="55"/>
      <c r="D19" s="55"/>
      <c r="E19" s="58">
        <f>MOD(C19-B19-D19,1)</f>
        <v>0.0</v>
      </c>
      <c r="F19" s="92" t="str">
        <f>IF(ISNA(VLOOKUP(H19,Calendrier!$C$18:$D$27,2,0)),"",VLOOKUP(H19,Calendrier!$C$18:$D$27,2,0))</f>
        <v/>
      </c>
      <c r="G19" s="93"/>
      <c r="H19" s="93"/>
    </row>
    <row r="20" spans="1:11">
      <c r="A20" s="37">
        <f>A19+1</f>
        <v>43085.0</v>
      </c>
      <c r="B20" s="54"/>
      <c r="C20" s="55"/>
      <c r="D20" s="55"/>
      <c r="E20" s="58">
        <f>MOD(C20-B20-D20,1)</f>
        <v>0.0</v>
      </c>
      <c r="F20" s="92" t="str">
        <f>IF(ISNA(VLOOKUP(H20,Calendrier!$C$18:$D$27,2,0)),"",VLOOKUP(H20,Calendrier!$C$18:$D$27,2,0))</f>
        <v/>
      </c>
      <c r="G20" s="93"/>
      <c r="H20" s="93"/>
    </row>
    <row r="21" spans="1:11">
      <c r="A21" s="37">
        <f>A20+1</f>
        <v>43086.0</v>
      </c>
      <c r="B21" s="54"/>
      <c r="C21" s="55"/>
      <c r="D21" s="55"/>
      <c r="E21" s="58">
        <f>MOD(C21-B21-D21,1)</f>
        <v>0.0</v>
      </c>
      <c r="F21" s="92" t="str">
        <f>IF(ISNA(VLOOKUP(H21,Calendrier!$C$18:$D$27,2,0)),"",VLOOKUP(H21,Calendrier!$C$18:$D$27,2,0))</f>
        <v/>
      </c>
      <c r="G21" s="93"/>
      <c r="H21" s="93"/>
    </row>
    <row r="22" spans="1:11">
      <c r="A22" s="37">
        <f>A21+1</f>
        <v>43087.0</v>
      </c>
      <c r="B22" s="54"/>
      <c r="C22" s="55"/>
      <c r="D22" s="55"/>
      <c r="E22" s="58">
        <f>MOD(C22-B22-D22,1)</f>
        <v>0.0</v>
      </c>
      <c r="F22" s="92" t="str">
        <f>IF(ISNA(VLOOKUP(H22,Calendrier!$C$18:$D$27,2,0)),"",VLOOKUP(H22,Calendrier!$C$18:$D$27,2,0))</f>
        <v/>
      </c>
      <c r="G22" s="93"/>
      <c r="H22" s="93"/>
    </row>
    <row r="23" spans="1:11">
      <c r="A23" s="37">
        <f>A22+1</f>
        <v>43088.0</v>
      </c>
      <c r="B23" s="54"/>
      <c r="C23" s="55"/>
      <c r="D23" s="55"/>
      <c r="E23" s="58">
        <f>MOD(C23-B23-D23,1)</f>
        <v>0.0</v>
      </c>
      <c r="F23" s="92" t="str">
        <f>IF(ISNA(VLOOKUP(H23,Calendrier!$C$18:$D$27,2,0)),"",VLOOKUP(H23,Calendrier!$C$18:$D$27,2,0))</f>
        <v/>
      </c>
      <c r="G23" s="93"/>
      <c r="H23" s="93"/>
    </row>
    <row r="24" spans="1:11">
      <c r="A24" s="37">
        <f>A23+1</f>
        <v>43089.0</v>
      </c>
      <c r="B24" s="54"/>
      <c r="C24" s="55"/>
      <c r="D24" s="55"/>
      <c r="E24" s="58">
        <f>MOD(C24-B24-D24,1)</f>
        <v>0.0</v>
      </c>
      <c r="F24" s="92" t="str">
        <f>IF(ISNA(VLOOKUP(H24,Calendrier!$C$18:$D$27,2,0)),"",VLOOKUP(H24,Calendrier!$C$18:$D$27,2,0))</f>
        <v/>
      </c>
      <c r="G24" s="93"/>
      <c r="H24" s="93"/>
    </row>
    <row r="25" spans="1:11">
      <c r="A25" s="37">
        <f>A24+1</f>
        <v>43090.0</v>
      </c>
      <c r="B25" s="54"/>
      <c r="C25" s="55"/>
      <c r="D25" s="55"/>
      <c r="E25" s="58">
        <f>MOD(C25-B25-D25,1)</f>
        <v>0.0</v>
      </c>
      <c r="F25" s="92" t="str">
        <f>IF(ISNA(VLOOKUP(H25,Calendrier!$C$18:$D$27,2,0)),"",VLOOKUP(H25,Calendrier!$C$18:$D$27,2,0))</f>
        <v/>
      </c>
      <c r="G25" s="93"/>
      <c r="H25" s="93"/>
    </row>
    <row r="26" spans="1:11">
      <c r="A26" s="37">
        <f>A25+1</f>
        <v>43091.0</v>
      </c>
      <c r="B26" s="54"/>
      <c r="C26" s="55"/>
      <c r="D26" s="55"/>
      <c r="E26" s="58">
        <f>MOD(C26-B26-D26,1)</f>
        <v>0.0</v>
      </c>
      <c r="F26" s="92" t="str">
        <f>IF(ISNA(VLOOKUP(H26,Calendrier!$C$18:$D$27,2,0)),"",VLOOKUP(H26,Calendrier!$C$18:$D$27,2,0))</f>
        <v/>
      </c>
      <c r="G26" s="93"/>
      <c r="H26" s="93"/>
    </row>
    <row r="27" spans="1:11">
      <c r="A27" s="37">
        <f>A26+1</f>
        <v>43092.0</v>
      </c>
      <c r="B27" s="54"/>
      <c r="C27" s="55"/>
      <c r="D27" s="55"/>
      <c r="E27" s="58">
        <f>MOD(C27-B27-D27,1)</f>
        <v>0.0</v>
      </c>
      <c r="F27" s="92" t="str">
        <f>IF(ISNA(VLOOKUP(H27,Calendrier!$C$18:$D$27,2,0)),"",VLOOKUP(H27,Calendrier!$C$18:$D$27,2,0))</f>
        <v/>
      </c>
      <c r="G27" s="93"/>
      <c r="H27" s="93"/>
    </row>
    <row r="28" spans="1:11">
      <c r="A28" s="37">
        <f>A27+1</f>
        <v>43093.0</v>
      </c>
      <c r="B28" s="54"/>
      <c r="C28" s="55"/>
      <c r="D28" s="55"/>
      <c r="E28" s="58">
        <f>MOD(C28-B28-D28,1)</f>
        <v>0.0</v>
      </c>
      <c r="F28" s="92" t="str">
        <f>IF(ISNA(VLOOKUP(H28,Calendrier!$C$18:$D$27,2,0)),"",VLOOKUP(H28,Calendrier!$C$18:$D$27,2,0))</f>
        <v/>
      </c>
      <c r="G28" s="93"/>
      <c r="H28" s="93"/>
    </row>
    <row r="29" spans="1:11">
      <c r="A29" s="37">
        <f>A28+1</f>
        <v>43094.0</v>
      </c>
      <c r="B29" s="54"/>
      <c r="C29" s="55"/>
      <c r="D29" s="55"/>
      <c r="E29" s="58">
        <f>MOD(C29-B29-D29,1)</f>
        <v>0.0</v>
      </c>
      <c r="F29" s="92" t="str">
        <f>IF(ISNA(VLOOKUP(H29,Calendrier!$C$18:$D$27,2,0)),"",VLOOKUP(H29,Calendrier!$C$18:$D$27,2,0))</f>
        <v/>
      </c>
      <c r="G29" s="93"/>
      <c r="H29" s="93"/>
    </row>
    <row r="30" spans="1:11">
      <c r="A30" s="37">
        <f>A29+1</f>
        <v>43095.0</v>
      </c>
      <c r="B30" s="54"/>
      <c r="C30" s="55"/>
      <c r="D30" s="55"/>
      <c r="E30" s="58">
        <f>MOD(C30-B30-D30,1)</f>
        <v>0.0</v>
      </c>
      <c r="F30" s="92" t="str">
        <f>IF(ISNA(VLOOKUP(H30,Calendrier!$C$18:$D$27,2,0)),"",VLOOKUP(H30,Calendrier!$C$18:$D$27,2,0))</f>
        <v/>
      </c>
      <c r="G30" s="93"/>
      <c r="H30" s="93"/>
    </row>
    <row r="31" spans="1:11">
      <c r="A31" s="37">
        <f>A30+1</f>
        <v>43096.0</v>
      </c>
      <c r="B31" s="54"/>
      <c r="C31" s="55"/>
      <c r="D31" s="55"/>
      <c r="E31" s="58">
        <f>MOD(C31-B31-D31,1)</f>
        <v>0.0</v>
      </c>
      <c r="F31" s="92" t="str">
        <f>IF(ISNA(VLOOKUP(H31,Calendrier!$C$18:$D$27,2,0)),"",VLOOKUP(H31,Calendrier!$C$18:$D$27,2,0))</f>
        <v/>
      </c>
      <c r="G31" s="93"/>
      <c r="H31" s="93"/>
    </row>
    <row r="32" spans="1:11">
      <c r="A32" s="37">
        <f>A31+1</f>
        <v>43097.0</v>
      </c>
      <c r="B32" s="54"/>
      <c r="C32" s="55"/>
      <c r="D32" s="55"/>
      <c r="E32" s="58">
        <f>MOD(C32-B32-D32,1)</f>
        <v>0.0</v>
      </c>
      <c r="F32" s="92" t="str">
        <f>IF(ISNA(VLOOKUP(H32,Calendrier!$C$18:$D$27,2,0)),"",VLOOKUP(H32,Calendrier!$C$18:$D$27,2,0))</f>
        <v/>
      </c>
      <c r="G32" s="93"/>
      <c r="H32" s="93"/>
    </row>
    <row r="33" spans="1:11">
      <c r="A33" s="37">
        <f>A32+1</f>
        <v>43098.0</v>
      </c>
      <c r="B33" s="54"/>
      <c r="C33" s="55"/>
      <c r="D33" s="55"/>
      <c r="E33" s="58">
        <f>MOD(C33-B33-D33,1)</f>
        <v>0.0</v>
      </c>
      <c r="F33" s="92" t="str">
        <f>IF(ISNA(VLOOKUP(H33,Calendrier!$C$18:$D$27,2,0)),"",VLOOKUP(H33,Calendrier!$C$18:$D$27,2,0))</f>
        <v/>
      </c>
      <c r="G33" s="93"/>
      <c r="H33" s="93"/>
    </row>
    <row r="34" spans="1:11">
      <c r="A34" s="37">
        <f>A33+1</f>
        <v>43099.0</v>
      </c>
      <c r="B34" s="54"/>
      <c r="C34" s="55"/>
      <c r="D34" s="55"/>
      <c r="E34" s="58">
        <f>MOD(C34-B34-D34,1)</f>
        <v>0.0</v>
      </c>
      <c r="F34" s="77" t="str">
        <f>IF(ISNA(VLOOKUP(H34,Calendrier!$C$18:$D$27,2,0)),"",VLOOKUP(H34,Calendrier!$C$18:$D$27,2,0))</f>
        <v/>
      </c>
      <c r="G34" s="78"/>
      <c r="H34" s="78"/>
    </row>
    <row r="35" spans="1:11" ht="15.75">
      <c r="A35" s="38">
        <f>A34+1</f>
        <v>43100.0</v>
      </c>
      <c r="B35" s="56"/>
      <c r="C35" s="57"/>
      <c r="D35" s="57"/>
      <c r="E35" s="59">
        <f>MOD(C35-B35-D35,1)</f>
        <v>0.0</v>
      </c>
      <c r="F35" s="79" t="str">
        <f>IF(ISNA(VLOOKUP(H35,Calendrier!$C$18:$D$27,2,0)),"",VLOOKUP(H35,Calendrier!$C$18:$D$27,2,0))</f>
        <v/>
      </c>
      <c r="G35" s="80"/>
      <c r="H35" s="80"/>
    </row>
  </sheetData>
  <conditionalFormatting sqref="A5:E35">
    <cfRule type="expression" dxfId="11" priority="2">
      <formula>OR(WEEKDAY($A5,2)=6,WEEKDAY($A5,2)=7)</formula>
    </cfRule>
  </conditionalFormatting>
  <dataValidations count="2">
    <dataValidation allowBlank="1" errorStyle="stop" operator="between" showErrorMessage="1" showInputMessage="1" sqref="G5:G35" type="list">
      <formula1>Calendrier!$A$18:$A$27</formula1>
    </dataValidation>
    <dataValidation allowBlank="1" errorStyle="stop" operator="between" showErrorMessage="1" showInputMessage="1" sqref="H5:H35" type="list">
      <formula1>Calendrier!$C$18:$C$27</formula1>
    </dataValidation>
  </dataValidation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Calendrier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xsi="http://www.w3.org/2001/XMLSchema-instance">
  <dc:creator>Android phone</dc:creator>
  <cp:lastModifiedBy>Android phone</cp:lastModifiedBy>
</cp:coreProperties>
</file>