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STAUB Fabien\Downloads\"/>
    </mc:Choice>
  </mc:AlternateContent>
  <xr:revisionPtr revIDLastSave="0" documentId="13_ncr:1_{62E597B0-BD79-4B55-9F86-AC538BB54D85}" xr6:coauthVersionLast="47" xr6:coauthVersionMax="47" xr10:uidLastSave="{00000000-0000-0000-0000-000000000000}"/>
  <bookViews>
    <workbookView xWindow="-120" yWindow="-120" windowWidth="29040" windowHeight="15720" xr2:uid="{A37C33DB-320F-46BD-A15A-723B92A79B67}"/>
  </bookViews>
  <sheets>
    <sheet name="DONNEES" sheetId="1" r:id="rId1"/>
    <sheet name="ENTRE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1" l="1"/>
  <c r="E13" i="1" a="1"/>
  <c r="E13" i="1" s="1"/>
  <c r="H13" i="1" s="1"/>
  <c r="G13" i="1"/>
  <c r="H11" i="1"/>
  <c r="E12" i="1" a="1"/>
  <c r="E12" i="1" s="1"/>
  <c r="G12" i="1"/>
  <c r="G3" i="1"/>
  <c r="G4" i="1"/>
  <c r="G5" i="1"/>
  <c r="G6" i="1"/>
  <c r="G7" i="1"/>
  <c r="G8" i="1"/>
  <c r="G9" i="1"/>
  <c r="G10" i="1"/>
  <c r="G11" i="1"/>
  <c r="H3" i="1"/>
  <c r="H5" i="1"/>
  <c r="H6" i="1"/>
  <c r="H8" i="1"/>
  <c r="H9" i="1"/>
  <c r="H10" i="1"/>
  <c r="E8" i="1" a="1"/>
  <c r="E8" i="1" s="1"/>
  <c r="E9" i="1" a="1"/>
  <c r="E9" i="1" s="1"/>
  <c r="E10" i="1" a="1"/>
  <c r="E10" i="1" s="1"/>
  <c r="E11" i="1" a="1"/>
  <c r="E11" i="1" s="1"/>
  <c r="G2" i="1"/>
  <c r="E7" i="1" a="1"/>
  <c r="E7" i="1" s="1"/>
  <c r="E2" i="1" a="1"/>
  <c r="E2" i="1" s="1"/>
  <c r="E3" i="1" a="1"/>
  <c r="E3" i="1" s="1"/>
  <c r="E4" i="1" a="1"/>
  <c r="E4" i="1" s="1"/>
  <c r="E5" i="1" a="1"/>
  <c r="E5" i="1" s="1"/>
  <c r="E6" i="1" a="1"/>
  <c r="E6" i="1" s="1"/>
  <c r="H4" i="1" l="1"/>
  <c r="H7" i="1"/>
  <c r="H2" i="1"/>
  <c r="I12" i="1" l="1"/>
  <c r="I13" i="1"/>
  <c r="I2" i="1"/>
  <c r="I3" i="1"/>
  <c r="I4" i="1"/>
  <c r="I5" i="1"/>
  <c r="I6" i="1"/>
  <c r="I7" i="1"/>
  <c r="I8" i="1"/>
  <c r="I9" i="1"/>
  <c r="I10" i="1"/>
  <c r="I1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<sst xmlns="http://schemas.openxmlformats.org/spreadsheetml/2006/main" count="110" uniqueCount="60">
  <si>
    <t>DATE CROISIERE</t>
  </si>
  <si>
    <t>DUREE</t>
  </si>
  <si>
    <t>BATEAU</t>
  </si>
  <si>
    <t>AMBIANCE</t>
  </si>
  <si>
    <t>POINTS OBTENUS</t>
  </si>
  <si>
    <t>MSC ARMONIA</t>
  </si>
  <si>
    <t>MSC BELLISSIMA</t>
  </si>
  <si>
    <t>MSC DIVINA</t>
  </si>
  <si>
    <t xml:space="preserve">MSC EURIBIA </t>
  </si>
  <si>
    <t>MSF FANTASIA</t>
  </si>
  <si>
    <t>MSC GRANDIOSA</t>
  </si>
  <si>
    <t>MSC LIRICA</t>
  </si>
  <si>
    <t>MSC MAGNIFICA</t>
  </si>
  <si>
    <t>MSC MERAVIGLIA</t>
  </si>
  <si>
    <t>MSC MUSICA</t>
  </si>
  <si>
    <t>MSC OPERA</t>
  </si>
  <si>
    <t>MSC ORCHESTRA</t>
  </si>
  <si>
    <t>MSC POESIA</t>
  </si>
  <si>
    <t>MSC PREZIOSA</t>
  </si>
  <si>
    <t>MSC SEASCAPE</t>
  </si>
  <si>
    <t>MSCSEASHORE</t>
  </si>
  <si>
    <t>MSC SEASIDE</t>
  </si>
  <si>
    <t>MSC SEAVIEW</t>
  </si>
  <si>
    <t>MSC SINFONIA</t>
  </si>
  <si>
    <t>MSC SPLENDIDA</t>
  </si>
  <si>
    <t>MSC VIRTUOSA</t>
  </si>
  <si>
    <t>MSC WORLD AMERICA</t>
  </si>
  <si>
    <t>MSC WORLD EUROPA</t>
  </si>
  <si>
    <t>MSC WORLD ASIA</t>
  </si>
  <si>
    <t>MSC WORLD ATLANTIC</t>
  </si>
  <si>
    <t>NOMS BATEAUX</t>
  </si>
  <si>
    <t>BELLA</t>
  </si>
  <si>
    <t>FANTASTICA</t>
  </si>
  <si>
    <t>AUREA</t>
  </si>
  <si>
    <t>YACHT CLUB</t>
  </si>
  <si>
    <t>ANNIVERSAIRE</t>
  </si>
  <si>
    <t>Inférieure à 5 nuits ou 6 jour</t>
  </si>
  <si>
    <t>de 5 à 9 nuits ou 6 à 10 jours</t>
  </si>
  <si>
    <t>de plus de 9 nuits ou 10 jours</t>
  </si>
  <si>
    <t>points</t>
  </si>
  <si>
    <t xml:space="preserve">FORFAITS </t>
  </si>
  <si>
    <t>BOISSONS</t>
  </si>
  <si>
    <t>INTERNET - WIFI</t>
  </si>
  <si>
    <t>BONUS</t>
  </si>
  <si>
    <t>FABIEN</t>
  </si>
  <si>
    <t>SEJOUR</t>
  </si>
  <si>
    <t>FORFAITS PRE PAYES</t>
  </si>
  <si>
    <t>EXCURSION 1</t>
  </si>
  <si>
    <t>EXCURSION 2</t>
  </si>
  <si>
    <t>EXCURSION 3</t>
  </si>
  <si>
    <t>POINTS SEJOUR</t>
  </si>
  <si>
    <t>POINTS FORFAITS</t>
  </si>
  <si>
    <t>DU 11/02/2026 au 17/02/2026</t>
  </si>
  <si>
    <t>TOTAL FABIEN</t>
  </si>
  <si>
    <t>DIVERS</t>
  </si>
  <si>
    <t>AUTRES</t>
  </si>
  <si>
    <t>DU 21/03 AU 18/03/2026</t>
  </si>
  <si>
    <t>Du 01/05/2026 au 15/5/2026</t>
  </si>
  <si>
    <t>Du 14/07/2026 au 15/07/2026</t>
  </si>
  <si>
    <t>du 01/08/2026 au 15/08/2026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</si>
</sst>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3" fontId="0" fillId="7" borderId="0" xfId="0" applyNumberFormat="1" applyFill="1" applyAlignment="1">
      <alignment horizontal="center"/>
    </xf>
    <xf numFmtId="3" fontId="0" fillId="0" borderId="0" xfId="0" applyNumberFormat="1" applyAlignment="1">
      <alignment horizontal="center"/>
    </xf>
    <xf numFmtId="3" fontId="0" fillId="9" borderId="0" xfId="0" applyNumberFormat="1" applyFill="1" applyAlignment="1">
      <alignment horizontal="center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</dxf>
    <dxf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ECE9916-6540-45EE-AAFD-DC1C7CD82F76}" name="Tableau2" displayName="Tableau2" ref="A1:I13" totalsRowShown="0">
  <autoFilter ref="A1:I13" xr:uid="{2ECE9916-6540-45EE-AAFD-DC1C7CD82F76}"/>
  <tableColumns count="9">
    <tableColumn id="1" xr3:uid="{10CBFADA-4A7D-43C6-AC7F-2E02A70B9165}" name="DATE CROISIERE"/>
    <tableColumn id="3" xr3:uid="{576DC8B3-7299-457D-BB57-FA13F4BBC835}" name="BATEAU"/>
    <tableColumn id="4" xr3:uid="{DEA7CD8D-7907-4C54-AAA6-5D40D148A6A5}" name="AMBIANCE"/>
    <tableColumn id="5" xr3:uid="{E46811E5-E137-4AF2-A236-E3F7B373446F}" name="SEJOUR"/>
    <tableColumn id="12" xr3:uid="{D9A83678-F6D3-4779-AF97-12FB8B6A43DD}" name="POINTS SEJOUR" dataDxfId="5">
      <calculatedColumnFormula array="1">_xlfn.LET(_xlpm.r,_xlfn.XLOOKUP(Tableau2[[#This Row],[AMBIANCE]]&amp;Tableau2[[#This Row],[SEJOUR]],Tableau1[AMBIANCE]&amp;Tableau1[DUREE],Tableau1[points],""),IF(_xlpm.r=0,"",_xlpm.r))</calculatedColumnFormula>
    </tableColumn>
    <tableColumn id="11" xr3:uid="{E85A5628-4361-452B-AAC3-D1FF0FC9C72F}" name="FORFAITS PRE PAYES"/>
    <tableColumn id="8" xr3:uid="{DE6DFD86-B9FA-49DB-85CA-F83544025328}" name="POINTS FORFAITS" dataDxfId="4">
      <calculatedColumnFormula>_xlfn.LET(_xlpm.r,_xlfn.XLOOKUP(Tableau2[[#This Row],[FORFAITS PRE PAYES]],Tableau1[[FORFAITS ]],Tableau1[FORFAITS PRE PAYES],""),IF(_xlpm.r=0,"",_xlpm.r))</calculatedColumnFormula>
    </tableColumn>
    <tableColumn id="9" xr3:uid="{486C8D93-2099-4D5B-81F8-BA2864FB6F19}" name="POINTS OBTENUS" dataDxfId="3">
      <calculatedColumnFormula>IF(COUNTIF(A$1:A2,Tableau2[[#This Row],[DATE CROISIERE]])&gt;1,"",SUMIFS(Tableau2[POINTS SEJOUR],Tableau2[DATE CROISIERE],Tableau2[[#This Row],[DATE CROISIERE]])+SUMIFS(Tableau2[POINTS FORFAITS],Tableau2[DATE CROISIERE],Tableau2[[#This Row],[DATE CROISIERE]]))</calculatedColumnFormula>
    </tableColumn>
    <tableColumn id="10" xr3:uid="{E996B624-9C92-4EEE-B857-049D9594BFBA}" name="TOTAL FABIEN" dataDxfId="2">
      <calculatedColumnFormula>ENTREES!$G$2+SUM($H$2:H2)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1375D8-7E6D-4E38-9B0F-4885125907A6}" name="Tableau1" displayName="Tableau1" ref="A1:G26" totalsRowShown="0">
  <autoFilter ref="A1:G26" xr:uid="{EF1375D8-7E6D-4E38-9B0F-4885125907A6}"/>
  <tableColumns count="7">
    <tableColumn id="1" xr3:uid="{E9B2BA35-C4A3-4B9D-A3C9-D657DA4326EF}" name="NOMS BATEAUX"/>
    <tableColumn id="2" xr3:uid="{A460261B-02B7-4B21-AD19-B1706CA15016}" name="AMBIANCE"/>
    <tableColumn id="7" xr3:uid="{1C2A3495-6456-4B49-81B5-730C95B436E1}" name="DUREE"/>
    <tableColumn id="8" xr3:uid="{4BA53A4B-60D0-4CBF-ACE1-BC8DE8F9932F}" name="points" dataDxfId="1"/>
    <tableColumn id="3" xr3:uid="{42EAC7E9-2A15-4F53-811A-FD4F65221FFE}" name="FORFAITS "/>
    <tableColumn id="4" xr3:uid="{D7E6D0C0-E1CA-4A1E-8DFD-1A575146E1D9}" name="FORFAITS PRE PAYES"/>
    <tableColumn id="6" xr3:uid="{2427E998-A58A-4F3B-8F43-296A432CB816}" name="FABIE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B38C1-E833-4800-A392-8D12F2BB94EA}">
  <sheetPr codeName="Feuil1"/>
  <dimension ref="A1:O13"/>
  <sheetViews>
    <sheetView tabSelected="1" workbookViewId="0">
      <selection activeCell="G30" sqref="G30"/>
    </sheetView>
  </sheetViews>
  <sheetFormatPr baseColWidth="10" defaultRowHeight="15" x14ac:dyDescent="0.25"/>
  <cols>
    <col min="1" max="1" width="27.85546875" customWidth="1"/>
    <col min="2" max="2" width="16.85546875" customWidth="1"/>
    <col min="3" max="3" width="13.140625" customWidth="1"/>
    <col min="4" max="4" width="26.85546875" customWidth="1"/>
    <col min="5" max="5" width="17" bestFit="1" customWidth="1"/>
    <col min="6" max="6" width="21.28515625" customWidth="1"/>
    <col min="7" max="7" width="18.85546875" bestFit="1" customWidth="1"/>
    <col min="8" max="8" width="20" customWidth="1"/>
    <col min="9" max="9" width="16.140625" customWidth="1"/>
    <col min="10" max="10" width="11.7109375" bestFit="1" customWidth="1"/>
    <col min="11" max="14" width="11.7109375" customWidth="1"/>
  </cols>
  <sheetData>
    <row r="1" spans="1:15" x14ac:dyDescent="0.25">
      <c r="A1" t="s">
        <v>0</v>
      </c>
      <c r="B1" t="s">
        <v>2</v>
      </c>
      <c r="C1" t="s">
        <v>3</v>
      </c>
      <c r="D1" t="s">
        <v>45</v>
      </c>
      <c r="E1" t="s">
        <v>50</v>
      </c>
      <c r="F1" t="s">
        <v>46</v>
      </c>
      <c r="G1" t="s">
        <v>51</v>
      </c>
      <c r="H1" t="s">
        <v>4</v>
      </c>
      <c r="I1" t="s">
        <v>53</v>
      </c>
    </row>
    <row r="2" spans="1:15" x14ac:dyDescent="0.25">
      <c r="A2" t="s">
        <v>52</v>
      </c>
      <c r="B2" t="s">
        <v>9</v>
      </c>
      <c r="C2" t="s">
        <v>34</v>
      </c>
      <c r="D2" t="s">
        <v>37</v>
      </c>
      <c r="E2" s="16" cm="1">
        <f t="array" ref="E2">_xlfn.LET(_xlpm.r,_xlfn.XLOOKUP(Tableau2[[#This Row],[AMBIANCE]]&amp;Tableau2[[#This Row],[SEJOUR]],Tableau1[AMBIANCE]&amp;Tableau1[DUREE],Tableau1[points],""),IF(_xlpm.r=0,"",_xlpm.r))</f>
        <v>1500</v>
      </c>
      <c r="F2" t="s">
        <v>41</v>
      </c>
      <c r="G2" s="16">
        <f>_xlfn.LET(_xlpm.r,_xlfn.XLOOKUP(Tableau2[[#This Row],[FORFAITS PRE PAYES]],Tableau1[[FORFAITS ]],Tableau1[FORFAITS PRE PAYES],""),IF(_xlpm.r=0,"",_xlpm.r))</f>
        <v>200</v>
      </c>
      <c r="H2" s="16">
        <f>IF(COUNTIF(A$1:A2,Tableau2[[#This Row],[DATE CROISIERE]])&gt;1,"",SUMIFS(Tableau2[POINTS SEJOUR],Tableau2[DATE CROISIERE],Tableau2[[#This Row],[DATE CROISIERE]])+SUMIFS(Tableau2[POINTS FORFAITS],Tableau2[DATE CROISIERE],Tableau2[[#This Row],[DATE CROISIERE]]))</f>
        <v>1800</v>
      </c>
      <c r="I2" s="16">
        <f>ENTREES!$G$2+SUM($H$2:H2)</f>
        <v>56800</v>
      </c>
      <c r="O2" s="1"/>
    </row>
    <row r="3" spans="1:15" x14ac:dyDescent="0.25">
      <c r="A3" t="s">
        <v>52</v>
      </c>
      <c r="E3" s="16" t="str" cm="1">
        <f t="array" ref="E3">_xlfn.LET(_xlpm.r,_xlfn.XLOOKUP(Tableau2[[#This Row],[AMBIANCE]]&amp;Tableau2[[#This Row],[SEJOUR]],Tableau1[AMBIANCE]&amp;Tableau1[DUREE],Tableau1[points],""),IF(_xlpm.r=0,"",_xlpm.r))</f>
        <v/>
      </c>
      <c r="F3" t="s">
        <v>43</v>
      </c>
      <c r="G3" s="16">
        <f>_xlfn.LET(_xlpm.r,_xlfn.XLOOKUP(Tableau2[[#This Row],[FORFAITS PRE PAYES]],Tableau1[[FORFAITS ]],Tableau1[FORFAITS PRE PAYES],""),IF(_xlpm.r=0,"",_xlpm.r))</f>
        <v>100</v>
      </c>
      <c r="H3" s="16" t="str">
        <f>IF(COUNTIF(A$1:A3,Tableau2[[#This Row],[DATE CROISIERE]])&gt;1,"",SUMIFS(Tableau2[POINTS SEJOUR],Tableau2[DATE CROISIERE],Tableau2[[#This Row],[DATE CROISIERE]])+SUMIFS(Tableau2[POINTS FORFAITS],Tableau2[DATE CROISIERE],Tableau2[[#This Row],[DATE CROISIERE]]))</f>
        <v/>
      </c>
      <c r="I3" s="16">
        <f>ENTREES!$G$2+SUM($H$2:H3)</f>
        <v>56800</v>
      </c>
      <c r="O3" s="1"/>
    </row>
    <row r="4" spans="1:15" x14ac:dyDescent="0.25">
      <c r="A4" t="s">
        <v>56</v>
      </c>
      <c r="B4" t="s">
        <v>7</v>
      </c>
      <c r="C4" t="s">
        <v>32</v>
      </c>
      <c r="D4" t="s">
        <v>37</v>
      </c>
      <c r="E4" s="16" cm="1">
        <f t="array" ref="E4">_xlfn.LET(_xlpm.r,_xlfn.XLOOKUP(Tableau2[[#This Row],[AMBIANCE]]&amp;Tableau2[[#This Row],[SEJOUR]],Tableau1[AMBIANCE]&amp;Tableau1[DUREE],Tableau1[points],""),IF(_xlpm.r=0,"",_xlpm.r))</f>
        <v>700</v>
      </c>
      <c r="F4" t="s">
        <v>47</v>
      </c>
      <c r="G4" s="16">
        <f>_xlfn.LET(_xlpm.r,_xlfn.XLOOKUP(Tableau2[[#This Row],[FORFAITS PRE PAYES]],Tableau1[[FORFAITS ]],Tableau1[FORFAITS PRE PAYES],""),IF(_xlpm.r=0,"",_xlpm.r))</f>
        <v>100</v>
      </c>
      <c r="H4" s="16">
        <f>IF(COUNTIF(A$1:A4,Tableau2[[#This Row],[DATE CROISIERE]])&gt;1,"",SUMIFS(Tableau2[POINTS SEJOUR],Tableau2[DATE CROISIERE],Tableau2[[#This Row],[DATE CROISIERE]])+SUMIFS(Tableau2[POINTS FORFAITS],Tableau2[DATE CROISIERE],Tableau2[[#This Row],[DATE CROISIERE]]))</f>
        <v>1100</v>
      </c>
      <c r="I4" s="16">
        <f>ENTREES!$G$2+SUM($H$2:H4)</f>
        <v>57900</v>
      </c>
      <c r="O4" s="1"/>
    </row>
    <row r="5" spans="1:15" x14ac:dyDescent="0.25">
      <c r="A5" t="s">
        <v>56</v>
      </c>
      <c r="E5" s="16" t="str" cm="1">
        <f t="array" ref="E5">_xlfn.LET(_xlpm.r,_xlfn.XLOOKUP(Tableau2[[#This Row],[AMBIANCE]]&amp;Tableau2[[#This Row],[SEJOUR]],Tableau1[AMBIANCE]&amp;Tableau1[DUREE],Tableau1[points],""),IF(_xlpm.r=0,"",_xlpm.r))</f>
        <v/>
      </c>
      <c r="F5" t="s">
        <v>42</v>
      </c>
      <c r="G5" s="16">
        <f>_xlfn.LET(_xlpm.r,_xlfn.XLOOKUP(Tableau2[[#This Row],[FORFAITS PRE PAYES]],Tableau1[[FORFAITS ]],Tableau1[FORFAITS PRE PAYES],""),IF(_xlpm.r=0,"",_xlpm.r))</f>
        <v>100</v>
      </c>
      <c r="H5" s="16" t="str">
        <f>IF(COUNTIF(A$1:A5,Tableau2[[#This Row],[DATE CROISIERE]])&gt;1,"",SUMIFS(Tableau2[POINTS SEJOUR],Tableau2[DATE CROISIERE],Tableau2[[#This Row],[DATE CROISIERE]])+SUMIFS(Tableau2[POINTS FORFAITS],Tableau2[DATE CROISIERE],Tableau2[[#This Row],[DATE CROISIERE]]))</f>
        <v/>
      </c>
      <c r="I5" s="16">
        <f>ENTREES!$G$2+SUM($H$2:H5)</f>
        <v>57900</v>
      </c>
      <c r="O5" s="1"/>
    </row>
    <row r="6" spans="1:15" x14ac:dyDescent="0.25">
      <c r="A6" t="s">
        <v>56</v>
      </c>
      <c r="E6" s="16" t="str" cm="1">
        <f t="array" ref="E6">_xlfn.LET(_xlpm.r,_xlfn.XLOOKUP(Tableau2[[#This Row],[AMBIANCE]]&amp;Tableau2[[#This Row],[SEJOUR]],Tableau1[AMBIANCE]&amp;Tableau1[DUREE],Tableau1[points],""),IF(_xlpm.r=0,"",_xlpm.r))</f>
        <v/>
      </c>
      <c r="F6" t="s">
        <v>41</v>
      </c>
      <c r="G6" s="16">
        <f>_xlfn.LET(_xlpm.r,_xlfn.XLOOKUP(Tableau2[[#This Row],[FORFAITS PRE PAYES]],Tableau1[[FORFAITS ]],Tableau1[FORFAITS PRE PAYES],""),IF(_xlpm.r=0,"",_xlpm.r))</f>
        <v>200</v>
      </c>
      <c r="H6" s="16" t="str">
        <f>IF(COUNTIF(A$1:A6,Tableau2[[#This Row],[DATE CROISIERE]])&gt;1,"",SUMIFS(Tableau2[POINTS SEJOUR],Tableau2[DATE CROISIERE],Tableau2[[#This Row],[DATE CROISIERE]])+SUMIFS(Tableau2[POINTS FORFAITS],Tableau2[DATE CROISIERE],Tableau2[[#This Row],[DATE CROISIERE]]))</f>
        <v/>
      </c>
      <c r="I6" s="16">
        <f>ENTREES!$G$2+SUM($H$2:H6)</f>
        <v>57900</v>
      </c>
      <c r="O6" s="1"/>
    </row>
    <row r="7" spans="1:15" x14ac:dyDescent="0.25">
      <c r="A7" t="s">
        <v>57</v>
      </c>
      <c r="C7" t="s">
        <v>34</v>
      </c>
      <c r="D7" t="s">
        <v>38</v>
      </c>
      <c r="E7" s="16" cm="1">
        <f t="array" ref="E7">_xlfn.LET(_xlpm.r,_xlfn.XLOOKUP(Tableau2[[#This Row],[AMBIANCE]]&amp;Tableau2[[#This Row],[SEJOUR]],Tableau1[AMBIANCE]&amp;Tableau1[DUREE],Tableau1[points],""),IF(_xlpm.r=0,"",_xlpm.r))</f>
        <v>2000</v>
      </c>
      <c r="F7" t="s">
        <v>41</v>
      </c>
      <c r="G7" s="16">
        <f>_xlfn.LET(_xlpm.r,_xlfn.XLOOKUP(Tableau2[[#This Row],[FORFAITS PRE PAYES]],Tableau1[[FORFAITS ]],Tableau1[FORFAITS PRE PAYES],""),IF(_xlpm.r=0,"",_xlpm.r))</f>
        <v>200</v>
      </c>
      <c r="H7" s="16">
        <f>IF(COUNTIF(A$1:A7,Tableau2[[#This Row],[DATE CROISIERE]])&gt;1,"",SUMIFS(Tableau2[POINTS SEJOUR],Tableau2[DATE CROISIERE],Tableau2[[#This Row],[DATE CROISIERE]])+SUMIFS(Tableau2[POINTS FORFAITS],Tableau2[DATE CROISIERE],Tableau2[[#This Row],[DATE CROISIERE]]))</f>
        <v>2900</v>
      </c>
      <c r="I7" s="16">
        <f>ENTREES!$G$2+SUM($H$2:H7)</f>
        <v>60800</v>
      </c>
    </row>
    <row r="8" spans="1:15" x14ac:dyDescent="0.25">
      <c r="A8" t="s">
        <v>57</v>
      </c>
      <c r="E8" s="16" t="str" cm="1">
        <f t="array" ref="E8">_xlfn.LET(_xlpm.r,_xlfn.XLOOKUP(Tableau2[[#This Row],[AMBIANCE]]&amp;Tableau2[[#This Row],[SEJOUR]],Tableau1[AMBIANCE]&amp;Tableau1[DUREE],Tableau1[points],""),IF(_xlpm.r=0,"",_xlpm.r))</f>
        <v/>
      </c>
      <c r="F8" t="s">
        <v>43</v>
      </c>
      <c r="G8" s="16">
        <f>_xlfn.LET(_xlpm.r,_xlfn.XLOOKUP(Tableau2[[#This Row],[FORFAITS PRE PAYES]],Tableau1[[FORFAITS ]],Tableau1[FORFAITS PRE PAYES],""),IF(_xlpm.r=0,"",_xlpm.r))</f>
        <v>100</v>
      </c>
      <c r="H8" s="16" t="str">
        <f>IF(COUNTIF(A$1:A8,Tableau2[[#This Row],[DATE CROISIERE]])&gt;1,"",SUMIFS(Tableau2[POINTS SEJOUR],Tableau2[DATE CROISIERE],Tableau2[[#This Row],[DATE CROISIERE]])+SUMIFS(Tableau2[POINTS FORFAITS],Tableau2[DATE CROISIERE],Tableau2[[#This Row],[DATE CROISIERE]]))</f>
        <v/>
      </c>
      <c r="I8" s="16">
        <f>ENTREES!$G$2+SUM($H$2:H8)</f>
        <v>60800</v>
      </c>
    </row>
    <row r="9" spans="1:15" x14ac:dyDescent="0.25">
      <c r="A9" t="s">
        <v>57</v>
      </c>
      <c r="E9" s="16" t="str" cm="1">
        <f t="array" ref="E9">_xlfn.LET(_xlpm.r,_xlfn.XLOOKUP(Tableau2[[#This Row],[AMBIANCE]]&amp;Tableau2[[#This Row],[SEJOUR]],Tableau1[AMBIANCE]&amp;Tableau1[DUREE],Tableau1[points],""),IF(_xlpm.r=0,"",_xlpm.r))</f>
        <v/>
      </c>
      <c r="F9" t="s">
        <v>54</v>
      </c>
      <c r="G9" s="16">
        <f>_xlfn.LET(_xlpm.r,_xlfn.XLOOKUP(Tableau2[[#This Row],[FORFAITS PRE PAYES]],Tableau1[[FORFAITS ]],Tableau1[FORFAITS PRE PAYES],""),IF(_xlpm.r=0,"",_xlpm.r))</f>
        <v>100</v>
      </c>
      <c r="H9" s="16" t="str">
        <f>IF(COUNTIF(A$1:A9,Tableau2[[#This Row],[DATE CROISIERE]])&gt;1,"",SUMIFS(Tableau2[POINTS SEJOUR],Tableau2[DATE CROISIERE],Tableau2[[#This Row],[DATE CROISIERE]])+SUMIFS(Tableau2[POINTS FORFAITS],Tableau2[DATE CROISIERE],Tableau2[[#This Row],[DATE CROISIERE]]))</f>
        <v/>
      </c>
      <c r="I9" s="16">
        <f>ENTREES!$G$2+SUM($H$2:H9)</f>
        <v>60800</v>
      </c>
    </row>
    <row r="10" spans="1:15" x14ac:dyDescent="0.25">
      <c r="A10" t="s">
        <v>57</v>
      </c>
      <c r="E10" s="16" t="str" cm="1">
        <f t="array" ref="E10">_xlfn.LET(_xlpm.r,_xlfn.XLOOKUP(Tableau2[[#This Row],[AMBIANCE]]&amp;Tableau2[[#This Row],[SEJOUR]],Tableau1[AMBIANCE]&amp;Tableau1[DUREE],Tableau1[points],""),IF(_xlpm.r=0,"",_xlpm.r))</f>
        <v/>
      </c>
      <c r="F10" t="s">
        <v>35</v>
      </c>
      <c r="G10" s="16">
        <f>_xlfn.LET(_xlpm.r,_xlfn.XLOOKUP(Tableau2[[#This Row],[FORFAITS PRE PAYES]],Tableau1[[FORFAITS ]],Tableau1[FORFAITS PRE PAYES],""),IF(_xlpm.r=0,"",_xlpm.r))</f>
        <v>200</v>
      </c>
      <c r="H10" s="16" t="str">
        <f>IF(COUNTIF(A$1:A10,Tableau2[[#This Row],[DATE CROISIERE]])&gt;1,"",SUMIFS(Tableau2[POINTS SEJOUR],Tableau2[DATE CROISIERE],Tableau2[[#This Row],[DATE CROISIERE]])+SUMIFS(Tableau2[POINTS FORFAITS],Tableau2[DATE CROISIERE],Tableau2[[#This Row],[DATE CROISIERE]]))</f>
        <v/>
      </c>
      <c r="I10" s="16">
        <f>ENTREES!$G$2+SUM($H$2:H10)</f>
        <v>60800</v>
      </c>
    </row>
    <row r="11" spans="1:15" x14ac:dyDescent="0.25">
      <c r="A11" t="s">
        <v>57</v>
      </c>
      <c r="E11" s="16" t="str" cm="1">
        <f t="array" ref="E11">_xlfn.LET(_xlpm.r,_xlfn.XLOOKUP(Tableau2[[#This Row],[AMBIANCE]]&amp;Tableau2[[#This Row],[SEJOUR]],Tableau1[AMBIANCE]&amp;Tableau1[DUREE],Tableau1[points],""),IF(_xlpm.r=0,"",_xlpm.r))</f>
        <v/>
      </c>
      <c r="F11" t="s">
        <v>49</v>
      </c>
      <c r="G11" s="16">
        <f>_xlfn.LET(_xlpm.r,_xlfn.XLOOKUP(Tableau2[[#This Row],[FORFAITS PRE PAYES]],Tableau1[[FORFAITS ]],Tableau1[FORFAITS PRE PAYES],""),IF(_xlpm.r=0,"",_xlpm.r))</f>
        <v>300</v>
      </c>
      <c r="H11" s="16" t="str">
        <f>IF(COUNTIF(A$1:A11,Tableau2[[#This Row],[DATE CROISIERE]])&gt;1,"",SUMIFS(Tableau2[POINTS SEJOUR],Tableau2[DATE CROISIERE],Tableau2[[#This Row],[DATE CROISIERE]])+SUMIFS(Tableau2[POINTS FORFAITS],Tableau2[DATE CROISIERE],Tableau2[[#This Row],[DATE CROISIERE]]))</f>
        <v/>
      </c>
      <c r="I11" s="16">
        <f>ENTREES!$G$2+SUM($H$2:H11)</f>
        <v>60800</v>
      </c>
    </row>
    <row r="12" spans="1:15" x14ac:dyDescent="0.25">
      <c r="A12" t="s">
        <v>58</v>
      </c>
      <c r="C12" t="s">
        <v>31</v>
      </c>
      <c r="D12" t="s">
        <v>36</v>
      </c>
      <c r="E12" s="16" cm="1">
        <f t="array" ref="E12">_xlfn.LET(_xlpm.r,_xlfn.XLOOKUP(Tableau2[[#This Row],[AMBIANCE]]&amp;Tableau2[[#This Row],[SEJOUR]],Tableau1[AMBIANCE]&amp;Tableau1[DUREE],Tableau1[points],""),IF(_xlpm.r=0,"",_xlpm.r))</f>
        <v>200</v>
      </c>
      <c r="G12" s="17" t="str">
        <f>_xlfn.LET(_xlpm.r,_xlfn.XLOOKUP(Tableau2[[#This Row],[FORFAITS PRE PAYES]],Tableau1[[FORFAITS ]],Tableau1[FORFAITS PRE PAYES],""),IF(_xlpm.r=0,"",_xlpm.r))</f>
        <v/>
      </c>
      <c r="H12" s="17">
        <f>IF(COUNTIF(A$1:A13,Tableau2[[#This Row],[DATE CROISIERE]])&gt;1,"",SUMIFS(Tableau2[POINTS SEJOUR],Tableau2[DATE CROISIERE],Tableau2[[#This Row],[DATE CROISIERE]])+SUMIFS(Tableau2[POINTS FORFAITS],Tableau2[DATE CROISIERE],Tableau2[[#This Row],[DATE CROISIERE]]))</f>
        <v>200</v>
      </c>
      <c r="I12" s="17">
        <f>ENTREES!$G$2+SUM($H$2:H13)</f>
        <v>62700</v>
      </c>
    </row>
    <row r="13" spans="1:15" x14ac:dyDescent="0.25">
      <c r="A13" t="s">
        <v>59</v>
      </c>
      <c r="B13" t="s">
        <v>8</v>
      </c>
      <c r="C13" t="s">
        <v>34</v>
      </c>
      <c r="D13" t="s">
        <v>37</v>
      </c>
      <c r="E13" s="16" cm="1">
        <f t="array" ref="E13">_xlfn.LET(_xlpm.r,_xlfn.XLOOKUP(Tableau2[[#This Row],[AMBIANCE]]&amp;Tableau2[[#This Row],[SEJOUR]],Tableau1[AMBIANCE]&amp;Tableau1[DUREE],Tableau1[points],""),IF(_xlpm.r=0,"",_xlpm.r))</f>
        <v>1500</v>
      </c>
      <c r="F13" t="s">
        <v>35</v>
      </c>
      <c r="G13" s="15">
        <f>_xlfn.LET(_xlpm.r,_xlfn.XLOOKUP(Tableau2[[#This Row],[FORFAITS PRE PAYES]],Tableau1[[FORFAITS ]],Tableau1[FORFAITS PRE PAYES],""),IF(_xlpm.r=0,"",_xlpm.r))</f>
        <v>200</v>
      </c>
      <c r="H13" s="16">
        <f>IF(COUNTIF(A$1:A13,Tableau2[[#This Row],[DATE CROISIERE]])&gt;1,"",SUMIFS(Tableau2[POINTS SEJOUR],Tableau2[DATE CROISIERE],Tableau2[[#This Row],[DATE CROISIERE]])+SUMIFS(Tableau2[POINTS FORFAITS],Tableau2[DATE CROISIERE],Tableau2[[#This Row],[DATE CROISIERE]]))</f>
        <v>1700</v>
      </c>
      <c r="I13" s="16">
        <f>ENTREES!$G$2+SUM($H$2:H13)</f>
        <v>62700</v>
      </c>
    </row>
  </sheetData>
  <phoneticPr fontId="1" type="noConversion"/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6FF15959-7371-4A8B-B7B3-74344BB2DF09}">
          <x14:formula1>
            <xm:f>ENTREES!$A$2:$A$48</xm:f>
          </x14:formula1>
          <xm:sqref>B2:B13</xm:sqref>
        </x14:dataValidation>
        <x14:dataValidation type="list" allowBlank="1" showInputMessage="1" showErrorMessage="1" xr:uid="{8B2A25B8-205F-42C8-B4C9-0769FDF864CA}">
          <x14:formula1>
            <xm:f>ENTREES!$B$2:$B$26</xm:f>
          </x14:formula1>
          <xm:sqref>C2:C13</xm:sqref>
        </x14:dataValidation>
        <x14:dataValidation type="list" allowBlank="1" showInputMessage="1" showErrorMessage="1" xr:uid="{724F54DA-1C75-4B42-8CB6-D1EC71D86AE0}">
          <x14:formula1>
            <xm:f>ENTREES!$C$2:$C$4</xm:f>
          </x14:formula1>
          <xm:sqref>D2:D13</xm:sqref>
        </x14:dataValidation>
        <x14:dataValidation type="list" allowBlank="1" showInputMessage="1" showErrorMessage="1" xr:uid="{71D446D2-0C90-4230-AC49-8C929B4BF67B}">
          <x14:formula1>
            <xm:f>ENTREES!$E$2:$E$20</xm:f>
          </x14:formula1>
          <xm:sqref>F2:F13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E723D-BE7E-4DE2-8A83-112186CA4839}">
  <sheetPr codeName="Feuil2"/>
  <dimension ref="A1:G26"/>
  <sheetViews>
    <sheetView workbookViewId="0">
      <selection activeCell="G2" sqref="G2"/>
    </sheetView>
  </sheetViews>
  <sheetFormatPr baseColWidth="10" defaultRowHeight="15" x14ac:dyDescent="0.25"/>
  <cols>
    <col min="1" max="1" width="21.7109375" customWidth="1"/>
    <col min="2" max="3" width="32.85546875" customWidth="1"/>
    <col min="4" max="4" width="13" style="1" customWidth="1"/>
    <col min="5" max="5" width="29.85546875" customWidth="1"/>
    <col min="6" max="6" width="28.85546875" customWidth="1"/>
    <col min="7" max="7" width="35.140625" style="1" customWidth="1"/>
  </cols>
  <sheetData>
    <row r="1" spans="1:7" x14ac:dyDescent="0.25">
      <c r="A1" t="s">
        <v>30</v>
      </c>
      <c r="B1" t="s">
        <v>3</v>
      </c>
      <c r="C1" t="s">
        <v>1</v>
      </c>
      <c r="D1" s="1" t="s">
        <v>39</v>
      </c>
      <c r="E1" t="s">
        <v>40</v>
      </c>
      <c r="F1" t="s">
        <v>46</v>
      </c>
      <c r="G1" s="1" t="s">
        <v>44</v>
      </c>
    </row>
    <row r="2" spans="1:7" x14ac:dyDescent="0.25">
      <c r="A2" t="s">
        <v>5</v>
      </c>
      <c r="B2" s="2" t="s">
        <v>31</v>
      </c>
      <c r="C2" s="2" t="s">
        <v>36</v>
      </c>
      <c r="D2" s="3">
        <v>200</v>
      </c>
      <c r="E2" s="10" t="s">
        <v>41</v>
      </c>
      <c r="F2" s="10">
        <v>200</v>
      </c>
      <c r="G2" s="1">
        <v>55000</v>
      </c>
    </row>
    <row r="3" spans="1:7" x14ac:dyDescent="0.25">
      <c r="A3" t="s">
        <v>6</v>
      </c>
      <c r="B3" s="2" t="s">
        <v>31</v>
      </c>
      <c r="C3" s="2" t="s">
        <v>37</v>
      </c>
      <c r="D3" s="3">
        <v>500</v>
      </c>
      <c r="E3" s="11" t="s">
        <v>42</v>
      </c>
      <c r="F3" s="11">
        <v>100</v>
      </c>
    </row>
    <row r="4" spans="1:7" x14ac:dyDescent="0.25">
      <c r="A4" t="s">
        <v>7</v>
      </c>
      <c r="B4" s="2" t="s">
        <v>31</v>
      </c>
      <c r="C4" s="2" t="s">
        <v>38</v>
      </c>
      <c r="D4" s="3">
        <v>700</v>
      </c>
      <c r="E4" s="12" t="s">
        <v>47</v>
      </c>
      <c r="F4" s="12">
        <v>100</v>
      </c>
    </row>
    <row r="5" spans="1:7" x14ac:dyDescent="0.25">
      <c r="A5" t="s">
        <v>8</v>
      </c>
      <c r="B5" s="4" t="s">
        <v>32</v>
      </c>
      <c r="C5" s="4" t="s">
        <v>36</v>
      </c>
      <c r="D5" s="5">
        <v>400</v>
      </c>
      <c r="E5" s="12" t="s">
        <v>48</v>
      </c>
      <c r="F5" s="12">
        <v>200</v>
      </c>
    </row>
    <row r="6" spans="1:7" x14ac:dyDescent="0.25">
      <c r="A6" t="s">
        <v>9</v>
      </c>
      <c r="B6" s="4" t="s">
        <v>32</v>
      </c>
      <c r="C6" s="4" t="s">
        <v>37</v>
      </c>
      <c r="D6" s="5">
        <v>700</v>
      </c>
      <c r="E6" s="12" t="s">
        <v>49</v>
      </c>
      <c r="F6" s="12">
        <v>300</v>
      </c>
    </row>
    <row r="7" spans="1:7" x14ac:dyDescent="0.25">
      <c r="A7" t="s">
        <v>10</v>
      </c>
      <c r="B7" s="4" t="s">
        <v>32</v>
      </c>
      <c r="C7" s="4" t="s">
        <v>38</v>
      </c>
      <c r="D7" s="5">
        <v>1000</v>
      </c>
      <c r="E7" s="13" t="s">
        <v>43</v>
      </c>
      <c r="F7" s="13">
        <v>100</v>
      </c>
    </row>
    <row r="8" spans="1:7" x14ac:dyDescent="0.25">
      <c r="A8" t="s">
        <v>11</v>
      </c>
      <c r="B8" s="6" t="s">
        <v>33</v>
      </c>
      <c r="C8" s="6" t="s">
        <v>36</v>
      </c>
      <c r="D8" s="7">
        <v>600</v>
      </c>
      <c r="E8" s="14" t="s">
        <v>35</v>
      </c>
      <c r="F8" s="14">
        <v>200</v>
      </c>
    </row>
    <row r="9" spans="1:7" x14ac:dyDescent="0.25">
      <c r="A9" t="s">
        <v>12</v>
      </c>
      <c r="B9" s="6" t="s">
        <v>33</v>
      </c>
      <c r="C9" s="6" t="s">
        <v>37</v>
      </c>
      <c r="D9" s="7">
        <v>1000</v>
      </c>
      <c r="E9" t="s">
        <v>54</v>
      </c>
      <c r="F9">
        <v>100</v>
      </c>
    </row>
    <row r="10" spans="1:7" x14ac:dyDescent="0.25">
      <c r="A10" t="s">
        <v>13</v>
      </c>
      <c r="B10" s="6" t="s">
        <v>33</v>
      </c>
      <c r="C10" s="6" t="s">
        <v>38</v>
      </c>
      <c r="D10" s="7">
        <v>1500</v>
      </c>
      <c r="E10" t="s">
        <v>55</v>
      </c>
      <c r="F10">
        <v>100</v>
      </c>
    </row>
    <row r="11" spans="1:7" x14ac:dyDescent="0.25">
      <c r="A11" t="s">
        <v>14</v>
      </c>
      <c r="B11" s="8" t="s">
        <v>34</v>
      </c>
      <c r="C11" s="8" t="s">
        <v>36</v>
      </c>
      <c r="D11" s="9">
        <v>800</v>
      </c>
    </row>
    <row r="12" spans="1:7" x14ac:dyDescent="0.25">
      <c r="A12" t="s">
        <v>15</v>
      </c>
      <c r="B12" s="8" t="s">
        <v>34</v>
      </c>
      <c r="C12" s="8" t="s">
        <v>37</v>
      </c>
      <c r="D12" s="9">
        <v>1500</v>
      </c>
    </row>
    <row r="13" spans="1:7" x14ac:dyDescent="0.25">
      <c r="A13" t="s">
        <v>16</v>
      </c>
      <c r="B13" s="8" t="s">
        <v>34</v>
      </c>
      <c r="C13" s="8" t="s">
        <v>38</v>
      </c>
      <c r="D13" s="9">
        <v>2000</v>
      </c>
    </row>
    <row r="14" spans="1:7" x14ac:dyDescent="0.25">
      <c r="A14" t="s">
        <v>17</v>
      </c>
    </row>
    <row r="15" spans="1:7" x14ac:dyDescent="0.25">
      <c r="A15" t="s">
        <v>18</v>
      </c>
    </row>
    <row r="16" spans="1:7" x14ac:dyDescent="0.25">
      <c r="A16" t="s">
        <v>19</v>
      </c>
    </row>
    <row r="17" spans="1:1" x14ac:dyDescent="0.25">
      <c r="A17" t="s">
        <v>20</v>
      </c>
    </row>
    <row r="18" spans="1:1" x14ac:dyDescent="0.25">
      <c r="A18" t="s">
        <v>21</v>
      </c>
    </row>
    <row r="19" spans="1:1" x14ac:dyDescent="0.25">
      <c r="A19" t="s">
        <v>22</v>
      </c>
    </row>
    <row r="20" spans="1:1" x14ac:dyDescent="0.25">
      <c r="A20" t="s">
        <v>23</v>
      </c>
    </row>
    <row r="21" spans="1:1" x14ac:dyDescent="0.25">
      <c r="A21" t="s">
        <v>24</v>
      </c>
    </row>
    <row r="22" spans="1:1" x14ac:dyDescent="0.25">
      <c r="A22" t="s">
        <v>25</v>
      </c>
    </row>
    <row r="23" spans="1:1" x14ac:dyDescent="0.25">
      <c r="A23" t="s">
        <v>26</v>
      </c>
    </row>
    <row r="24" spans="1:1" x14ac:dyDescent="0.25">
      <c r="A24" t="s">
        <v>27</v>
      </c>
    </row>
    <row r="25" spans="1:1" x14ac:dyDescent="0.25">
      <c r="A25" t="s">
        <v>28</v>
      </c>
    </row>
    <row r="26" spans="1:1" x14ac:dyDescent="0.25">
      <c r="A26" t="s">
        <v>29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ENTREES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STAUB</dc:creator>
  <cp:lastModifiedBy>Fabien STAUB</cp:lastModifiedBy>
  <dcterms:created xsi:type="dcterms:W3CDTF">2026-01-19T13:06:23Z</dcterms:created>
  <dcterms:modified xsi:type="dcterms:W3CDTF">2026-01-20T17:17:04Z</dcterms:modified>
</cp:coreProperties>
</file>