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"/>
    </mc:Choice>
  </mc:AlternateContent>
  <xr:revisionPtr revIDLastSave="0" documentId="13_ncr:1_{70A87692-3C2A-4708-B41E-676292F10735}" xr6:coauthVersionLast="47" xr6:coauthVersionMax="47" xr10:uidLastSave="{00000000-0000-0000-0000-000000000000}"/>
  <bookViews>
    <workbookView xWindow="-120" yWindow="-120" windowWidth="25440" windowHeight="15270" activeTab="1" xr2:uid="{E29BF0C9-8A22-4B0D-9D6A-6B75DD965CEA}"/>
  </bookViews>
  <sheets>
    <sheet name="Ecritures" sheetId="1" r:id="rId1"/>
    <sheet name="Charges" sheetId="3" r:id="rId2"/>
    <sheet name="Donné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3" l="1"/>
  <c r="G8" i="3" s="1"/>
  <c r="G5" i="3"/>
  <c r="K17" i="1"/>
  <c r="K16" i="1"/>
  <c r="H13" i="1"/>
  <c r="H12" i="1"/>
  <c r="H11" i="1"/>
  <c r="J3" i="1"/>
  <c r="H9" i="1"/>
  <c r="H10" i="1"/>
  <c r="K14" i="1"/>
  <c r="K15" i="1"/>
  <c r="K9" i="1"/>
  <c r="K10" i="1"/>
  <c r="K11" i="1"/>
  <c r="K12" i="1"/>
  <c r="K13" i="1"/>
  <c r="H8" i="1"/>
  <c r="K8" i="1"/>
  <c r="H3" i="1"/>
  <c r="H2" i="1"/>
  <c r="H4" i="1" l="1"/>
</calcChain>
</file>

<file path=xl/sharedStrings.xml><?xml version="1.0" encoding="utf-8"?>
<sst xmlns="http://schemas.openxmlformats.org/spreadsheetml/2006/main" count="87" uniqueCount="45">
  <si>
    <t>DATE</t>
  </si>
  <si>
    <t>BENEFICIAIRE</t>
  </si>
  <si>
    <t>TRAVAUX</t>
  </si>
  <si>
    <t>ALUR</t>
  </si>
  <si>
    <t>MONTANT</t>
  </si>
  <si>
    <t>AMENAGEMENT ESPACES VERTS</t>
  </si>
  <si>
    <t>CLOTURE ET BARRIERE</t>
  </si>
  <si>
    <t>PEINTURE DES SOUS SOL</t>
  </si>
  <si>
    <t>PAVAGE ALLEE</t>
  </si>
  <si>
    <t>NETTOYAGE DU DALLAGE</t>
  </si>
  <si>
    <t>SECURISATION PORTE ACCES</t>
  </si>
  <si>
    <t>CONTACT CLEF ASCENSEUR</t>
  </si>
  <si>
    <t>ALSIMMO</t>
  </si>
  <si>
    <t>GCE</t>
  </si>
  <si>
    <t>PLOMBERIE EAU CHAUDE</t>
  </si>
  <si>
    <t>OTIS</t>
  </si>
  <si>
    <t>FISCHER SERRURIER</t>
  </si>
  <si>
    <t>TOTAL APPELS DE FONDS ALUR</t>
  </si>
  <si>
    <t>TOTAL TRAVAUX</t>
  </si>
  <si>
    <t>TOTAL GENERAL</t>
  </si>
  <si>
    <t>NATURES DES TRAVAUS</t>
  </si>
  <si>
    <t>PRESTATAIRES</t>
  </si>
  <si>
    <t>TOTAL BENEFICIAIRES</t>
  </si>
  <si>
    <t>ALSIMMO - ALUR</t>
  </si>
  <si>
    <t>DEPANNAGE DAVID</t>
  </si>
  <si>
    <t>GRIMMA &amp; STRIEGEL</t>
  </si>
  <si>
    <t>ESPACES PAYSAGERS</t>
  </si>
  <si>
    <t>CESAR PROPRETE</t>
  </si>
  <si>
    <t>INSTALLATION EVIEW</t>
  </si>
  <si>
    <t>APPELS DE FONDS</t>
  </si>
  <si>
    <t>2014/2015</t>
  </si>
  <si>
    <t>APPEL DE FONDS</t>
  </si>
  <si>
    <t>PERIODE</t>
  </si>
  <si>
    <t>2015/2016</t>
  </si>
  <si>
    <t>2016/2017</t>
  </si>
  <si>
    <t>2017/2018</t>
  </si>
  <si>
    <t>2018/2019</t>
  </si>
  <si>
    <t>2019/2020</t>
  </si>
  <si>
    <t>2020/2021</t>
  </si>
  <si>
    <t>ALLUR</t>
  </si>
  <si>
    <t>2021/2022</t>
  </si>
  <si>
    <t>2022/2023</t>
  </si>
  <si>
    <t>TOTAL CHARGES</t>
  </si>
  <si>
    <t>TOTAL ALLUR</t>
  </si>
  <si>
    <t>SERRURERIE VOGT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</si>
</sst>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4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0" fillId="0" borderId="5" xfId="0" applyNumberFormat="1" applyBorder="1"/>
    <xf numFmtId="0" fontId="0" fillId="6" borderId="6" xfId="0" applyFill="1" applyBorder="1"/>
    <xf numFmtId="0" fontId="0" fillId="0" borderId="6" xfId="0" applyBorder="1"/>
    <xf numFmtId="0" fontId="2" fillId="5" borderId="7" xfId="0" applyFont="1" applyFill="1" applyBorder="1"/>
    <xf numFmtId="0" fontId="0" fillId="6" borderId="8" xfId="0" applyFill="1" applyBorder="1"/>
    <xf numFmtId="0" fontId="0" fillId="0" borderId="8" xfId="0" applyBorder="1"/>
    <xf numFmtId="0" fontId="2" fillId="5" borderId="0" xfId="0" applyFont="1" applyFill="1"/>
    <xf numFmtId="0" fontId="3" fillId="0" borderId="0" xfId="0" applyFont="1"/>
    <xf numFmtId="164" fontId="4" fillId="0" borderId="1" xfId="0" applyNumberFormat="1" applyFont="1" applyBorder="1"/>
    <xf numFmtId="0" fontId="4" fillId="0" borderId="0" xfId="0" applyFont="1"/>
    <xf numFmtId="164" fontId="4" fillId="0" borderId="5" xfId="0" applyNumberFormat="1" applyFont="1" applyBorder="1"/>
    <xf numFmtId="164" fontId="4" fillId="0" borderId="0" xfId="0" applyNumberFormat="1" applyFont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14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9F523A-BB2A-4D18-92F8-367AC44AADD4}" name="Tableau1" displayName="Tableau1" ref="A1:E13" totalsRowShown="0" headerRowDxfId="13">
  <autoFilter ref="A1:E13" xr:uid="{369F523A-BB2A-4D18-92F8-367AC44AADD4}"/>
  <sortState xmlns:xlrd2="http://schemas.microsoft.com/office/spreadsheetml/2017/richdata2" ref="A2:E12">
    <sortCondition ref="A1:A12"/>
  </sortState>
  <tableColumns count="5">
    <tableColumn id="1" xr3:uid="{E513BCAD-361B-48F6-985E-1FB5AD1D2D9A}" name="DATE" dataDxfId="12"/>
    <tableColumn id="2" xr3:uid="{3676A92A-1232-46DD-B615-693C4A8F350C}" name="BENEFICIAIRE" dataDxfId="11"/>
    <tableColumn id="4" xr3:uid="{405EBA4E-6D0B-4911-95BB-310F1C2B7AA6}" name="TRAVAUX"/>
    <tableColumn id="5" xr3:uid="{B3406ED0-5BBA-40FE-837B-DA65F2002427}" name="ALUR" dataDxfId="10"/>
    <tableColumn id="6" xr3:uid="{B5CC69CC-5D1A-475B-8B4E-AE75A481A9B2}" name="MONTANT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533AF05-CE3D-4FCE-B1D1-B87F401F41DD}" name="Tableau4" displayName="Tableau4" ref="A1:D37" totalsRowShown="0" headerRowDxfId="8">
  <autoFilter ref="A1:D37" xr:uid="{E533AF05-CE3D-4FCE-B1D1-B87F401F41DD}"/>
  <tableColumns count="4">
    <tableColumn id="1" xr3:uid="{6193F76F-4781-4CBD-9566-3E749FB1740C}" name="APPEL DE FONDS"/>
    <tableColumn id="2" xr3:uid="{D3C51B9E-1223-45D5-8D08-DB308EE8D4E9}" name="PERIODE" dataDxfId="7"/>
    <tableColumn id="3" xr3:uid="{8CC2670F-286D-4022-B535-FCA1421D59AC}" name="MONTANT" dataDxfId="6"/>
    <tableColumn id="4" xr3:uid="{E0D0CD0F-556D-4D41-AF3D-51008FD02207}" name="ALLUR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F213AC-3328-40AC-8C6F-ED262C1D3FCB}" name="Bénéficiaire" displayName="Bénéficiaire" ref="C1:C10" totalsRowShown="0" headerRowDxfId="4" headerRowBorderDxfId="3" tableBorderDxfId="2">
  <autoFilter ref="C1:C10" xr:uid="{63F213AC-3328-40AC-8C6F-ED262C1D3FCB}"/>
  <sortState xmlns:xlrd2="http://schemas.microsoft.com/office/spreadsheetml/2017/richdata2" ref="C2:C5">
    <sortCondition ref="C2:C5"/>
  </sortState>
  <tableColumns count="1">
    <tableColumn id="1" xr3:uid="{296EBDD5-ACE7-48B0-AAF3-B67BAD193CC6}" name="PRESTATAI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E2EF25-8260-445E-823A-12C6FCB3E59C}" name="NatureDesTravaux" displayName="NatureDesTravaux" ref="A1:A10" totalsRowShown="0" headerRowDxfId="1" tableBorderDxfId="0">
  <autoFilter ref="A1:A10" xr:uid="{42E2EF25-8260-445E-823A-12C6FCB3E59C}"/>
  <sortState xmlns:xlrd2="http://schemas.microsoft.com/office/spreadsheetml/2017/richdata2" ref="A2:A9">
    <sortCondition ref="A1:A9"/>
  </sortState>
  <tableColumns count="1">
    <tableColumn id="1" xr3:uid="{E5AA7D9E-21D8-422A-8B31-FC98C2C43389}" name="NATURES DES TRAVA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72D7C-901B-457F-86F9-800BE42CA03B}">
  <dimension ref="A1:K24"/>
  <sheetViews>
    <sheetView zoomScaleNormal="100" workbookViewId="0">
      <selection activeCell="D19" sqref="D19"/>
    </sheetView>
  </sheetViews>
  <sheetFormatPr baseColWidth="10" defaultRowHeight="15" x14ac:dyDescent="0.25"/>
  <cols>
    <col min="1" max="1" width="23.28515625" customWidth="1"/>
    <col min="2" max="2" width="24.28515625" customWidth="1"/>
    <col min="3" max="3" width="33.7109375" customWidth="1"/>
    <col min="4" max="4" width="17.28515625" customWidth="1"/>
    <col min="5" max="5" width="16.28515625" customWidth="1"/>
    <col min="6" max="6" width="6.85546875" customWidth="1"/>
    <col min="7" max="7" width="30.85546875" customWidth="1"/>
    <col min="8" max="8" width="19.7109375" customWidth="1"/>
    <col min="9" max="9" width="4.7109375" customWidth="1"/>
    <col min="10" max="10" width="30.85546875" customWidth="1"/>
    <col min="11" max="11" width="19.7109375" customWidth="1"/>
  </cols>
  <sheetData>
    <row r="1" spans="1:11" ht="42.75" customHeight="1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J1" s="6" t="s">
        <v>23</v>
      </c>
    </row>
    <row r="2" spans="1:11" ht="20.100000000000001" customHeight="1" thickBot="1" x14ac:dyDescent="0.3">
      <c r="A2" s="1">
        <v>43040</v>
      </c>
      <c r="B2" s="2" t="s">
        <v>26</v>
      </c>
      <c r="C2" t="s">
        <v>5</v>
      </c>
      <c r="D2" s="3"/>
      <c r="E2" s="3">
        <v>58.75</v>
      </c>
      <c r="G2" s="15" t="s">
        <v>17</v>
      </c>
      <c r="H2" s="16">
        <f>SUBTOTAL(9,Tableau1[ALUR])</f>
        <v>277.19</v>
      </c>
      <c r="J2" s="7" t="s">
        <v>12</v>
      </c>
    </row>
    <row r="3" spans="1:11" ht="20.100000000000001" customHeight="1" thickBot="1" x14ac:dyDescent="0.3">
      <c r="A3" s="1">
        <v>43136</v>
      </c>
      <c r="B3" s="2" t="s">
        <v>13</v>
      </c>
      <c r="C3" t="s">
        <v>14</v>
      </c>
      <c r="D3" s="3"/>
      <c r="E3" s="3">
        <v>120.34</v>
      </c>
      <c r="G3" s="15" t="s">
        <v>18</v>
      </c>
      <c r="H3" s="16">
        <f>SUBTOTAL(9,Tableau1[MONTANT])</f>
        <v>1322.23</v>
      </c>
      <c r="J3" s="22">
        <f>SUMIFS(Tableau1[ALUR],Tableau1[BENEFICIAIRE],J2)</f>
        <v>277.19</v>
      </c>
    </row>
    <row r="4" spans="1:11" ht="20.100000000000001" customHeight="1" thickBot="1" x14ac:dyDescent="0.3">
      <c r="A4" s="1">
        <v>43405</v>
      </c>
      <c r="B4" s="2" t="s">
        <v>16</v>
      </c>
      <c r="C4" t="s">
        <v>6</v>
      </c>
      <c r="D4" s="3"/>
      <c r="E4" s="3">
        <v>163.93</v>
      </c>
      <c r="G4" s="15" t="s">
        <v>19</v>
      </c>
      <c r="H4" s="16">
        <f>H2+H3</f>
        <v>1599.42</v>
      </c>
      <c r="J4" s="23"/>
    </row>
    <row r="5" spans="1:11" ht="20.100000000000001" customHeight="1" x14ac:dyDescent="0.25">
      <c r="A5" s="1">
        <v>43739</v>
      </c>
      <c r="B5" s="2" t="s">
        <v>25</v>
      </c>
      <c r="C5" t="s">
        <v>7</v>
      </c>
      <c r="D5" s="3"/>
      <c r="E5" s="3">
        <v>275.67</v>
      </c>
      <c r="H5" s="5"/>
    </row>
    <row r="6" spans="1:11" ht="20.100000000000001" customHeight="1" x14ac:dyDescent="0.25">
      <c r="A6" s="1">
        <v>43739</v>
      </c>
      <c r="B6" s="2" t="s">
        <v>26</v>
      </c>
      <c r="C6" t="s">
        <v>8</v>
      </c>
      <c r="D6" s="3"/>
      <c r="E6" s="3">
        <v>168.66</v>
      </c>
      <c r="G6" s="20" t="s">
        <v>22</v>
      </c>
      <c r="H6" s="20"/>
      <c r="J6" s="21" t="s">
        <v>18</v>
      </c>
      <c r="K6" s="21"/>
    </row>
    <row r="7" spans="1:11" ht="20.100000000000001" customHeight="1" x14ac:dyDescent="0.25">
      <c r="A7" s="1">
        <v>44197</v>
      </c>
      <c r="B7" s="2" t="s">
        <v>12</v>
      </c>
      <c r="D7" s="3">
        <v>139.93</v>
      </c>
      <c r="E7" s="3"/>
    </row>
    <row r="8" spans="1:11" ht="20.100000000000001" customHeight="1" x14ac:dyDescent="0.25">
      <c r="A8" s="1">
        <v>44228</v>
      </c>
      <c r="B8" s="2" t="s">
        <v>26</v>
      </c>
      <c r="C8" t="s">
        <v>5</v>
      </c>
      <c r="D8" s="3"/>
      <c r="E8" s="3">
        <v>275.48</v>
      </c>
      <c r="G8" s="15" t="s">
        <v>15</v>
      </c>
      <c r="H8" s="18">
        <f>SUMIFS(Tableau1[MONTANT],Tableau1[BENEFICIAIRE],G8)</f>
        <v>167.35999999999999</v>
      </c>
      <c r="J8" t="s">
        <v>5</v>
      </c>
      <c r="K8" s="8">
        <f>SUMIFS(Tableau1[MONTANT],Tableau1[TRAVAUX],J8)</f>
        <v>334.23</v>
      </c>
    </row>
    <row r="9" spans="1:11" ht="20.100000000000001" customHeight="1" x14ac:dyDescent="0.25">
      <c r="A9" s="1">
        <v>44562</v>
      </c>
      <c r="B9" s="2" t="s">
        <v>27</v>
      </c>
      <c r="C9" t="s">
        <v>9</v>
      </c>
      <c r="D9" s="3"/>
      <c r="E9" s="3">
        <v>26.71</v>
      </c>
      <c r="G9" s="15" t="s">
        <v>13</v>
      </c>
      <c r="H9" s="18">
        <f>SUMIFS(Tableau1[MONTANT],Tableau1[BENEFICIAIRE],G9)</f>
        <v>120.34</v>
      </c>
      <c r="J9" t="s">
        <v>6</v>
      </c>
      <c r="K9" s="8">
        <f>SUMIFS(Tableau1[MONTANT],Tableau1[TRAVAUX],J9)</f>
        <v>163.93</v>
      </c>
    </row>
    <row r="10" spans="1:11" ht="20.100000000000001" customHeight="1" x14ac:dyDescent="0.25">
      <c r="A10" s="1">
        <v>44562</v>
      </c>
      <c r="B10" s="2" t="s">
        <v>16</v>
      </c>
      <c r="C10" t="s">
        <v>10</v>
      </c>
      <c r="D10" s="3"/>
      <c r="E10" s="3">
        <v>65.33</v>
      </c>
      <c r="G10" s="15" t="s">
        <v>16</v>
      </c>
      <c r="H10" s="18">
        <f>SUMIFS(Tableau1[MONTANT],Tableau1[BENEFICIAIRE],G10)</f>
        <v>229.26</v>
      </c>
      <c r="J10" t="s">
        <v>9</v>
      </c>
      <c r="K10" s="8">
        <f>SUMIFS(Tableau1[MONTANT],Tableau1[TRAVAUX],J10)</f>
        <v>26.71</v>
      </c>
    </row>
    <row r="11" spans="1:11" ht="20.100000000000001" customHeight="1" x14ac:dyDescent="0.25">
      <c r="A11" s="1">
        <v>44562</v>
      </c>
      <c r="B11" s="2" t="s">
        <v>15</v>
      </c>
      <c r="C11" t="s">
        <v>11</v>
      </c>
      <c r="D11" s="3"/>
      <c r="E11" s="3">
        <v>31.41</v>
      </c>
      <c r="G11" s="15" t="s">
        <v>26</v>
      </c>
      <c r="H11" s="18">
        <f>SUMIFS(Tableau1[MONTANT],Tableau1[BENEFICIAIRE],G11)</f>
        <v>502.89</v>
      </c>
      <c r="J11" t="s">
        <v>11</v>
      </c>
      <c r="K11" s="8">
        <f>SUMIFS(Tableau1[MONTANT],Tableau1[TRAVAUX],J11)</f>
        <v>31.41</v>
      </c>
    </row>
    <row r="12" spans="1:11" ht="20.100000000000001" customHeight="1" x14ac:dyDescent="0.25">
      <c r="A12" s="1">
        <v>44562</v>
      </c>
      <c r="B12" s="2" t="s">
        <v>12</v>
      </c>
      <c r="D12" s="3">
        <v>137.26</v>
      </c>
      <c r="E12" s="3"/>
      <c r="G12" s="15" t="s">
        <v>12</v>
      </c>
      <c r="H12" s="18">
        <f>SUMIFS(Tableau1[MONTANT],Tableau1[BENEFICIAIRE],G12)</f>
        <v>0</v>
      </c>
      <c r="J12" t="s">
        <v>7</v>
      </c>
      <c r="K12" s="8">
        <f>SUMIFS(Tableau1[MONTANT],Tableau1[TRAVAUX],J12)</f>
        <v>275.67</v>
      </c>
    </row>
    <row r="13" spans="1:11" ht="19.5" customHeight="1" x14ac:dyDescent="0.25">
      <c r="A13" s="1">
        <v>44901</v>
      </c>
      <c r="B13" s="2" t="s">
        <v>15</v>
      </c>
      <c r="C13" t="s">
        <v>28</v>
      </c>
      <c r="D13" s="3"/>
      <c r="E13" s="3">
        <v>135.94999999999999</v>
      </c>
      <c r="G13" s="15" t="s">
        <v>27</v>
      </c>
      <c r="H13" s="18">
        <f>SUMIFS(Tableau1[MONTANT],Tableau1[BENEFICIAIRE],G13)</f>
        <v>26.71</v>
      </c>
      <c r="J13" t="s">
        <v>14</v>
      </c>
      <c r="K13" s="8">
        <f>SUMIFS(Tableau1[MONTANT],Tableau1[TRAVAUX],J13)</f>
        <v>120.34</v>
      </c>
    </row>
    <row r="14" spans="1:11" ht="19.5" customHeight="1" x14ac:dyDescent="0.25">
      <c r="G14" s="15"/>
      <c r="H14" s="19"/>
      <c r="J14" t="s">
        <v>8</v>
      </c>
      <c r="K14" s="8">
        <f>SUMIFS(Tableau1[MONTANT],Tableau1[TRAVAUX],J14)</f>
        <v>168.66</v>
      </c>
    </row>
    <row r="15" spans="1:11" ht="19.5" customHeight="1" x14ac:dyDescent="0.25">
      <c r="G15" s="15"/>
      <c r="H15" s="17"/>
      <c r="J15" t="s">
        <v>10</v>
      </c>
      <c r="K15" s="8">
        <f>SUMIFS(Tableau1[MONTANT],Tableau1[TRAVAUX],J15)</f>
        <v>65.33</v>
      </c>
    </row>
    <row r="16" spans="1:11" ht="19.5" customHeight="1" x14ac:dyDescent="0.25">
      <c r="G16" s="15"/>
      <c r="H16" s="17"/>
      <c r="J16" t="s">
        <v>6</v>
      </c>
      <c r="K16" s="8">
        <f>SUMIFS(Tableau1[MONTANT],Tableau1[TRAVAUX],J16)</f>
        <v>163.93</v>
      </c>
    </row>
    <row r="17" spans="7:11" ht="19.5" customHeight="1" x14ac:dyDescent="0.25">
      <c r="G17" s="15"/>
      <c r="H17" s="17"/>
      <c r="J17" t="s">
        <v>28</v>
      </c>
      <c r="K17" s="8">
        <f>SUMIFS(Tableau1[MONTANT],Tableau1[TRAVAUX],J17)</f>
        <v>135.94999999999999</v>
      </c>
    </row>
    <row r="18" spans="7:11" ht="19.5" customHeight="1" x14ac:dyDescent="0.25"/>
    <row r="19" spans="7:11" ht="19.5" customHeight="1" x14ac:dyDescent="0.25"/>
    <row r="20" spans="7:11" ht="19.5" customHeight="1" x14ac:dyDescent="0.25"/>
    <row r="21" spans="7:11" ht="19.5" customHeight="1" x14ac:dyDescent="0.25"/>
    <row r="22" spans="7:11" ht="19.5" customHeight="1" x14ac:dyDescent="0.25"/>
    <row r="23" spans="7:11" ht="19.5" customHeight="1" x14ac:dyDescent="0.25"/>
    <row r="24" spans="7:11" ht="19.5" customHeight="1" x14ac:dyDescent="0.25"/>
  </sheetData>
  <mergeCells count="3">
    <mergeCell ref="G6:H6"/>
    <mergeCell ref="J6:K6"/>
    <mergeCell ref="J3:J4"/>
  </mergeCells>
  <dataValidations count="2">
    <dataValidation type="list" allowBlank="1" showInputMessage="1" showErrorMessage="1" sqref="G8:G15 B2:B13" xr:uid="{FAB0B743-5866-4AEC-9C20-6A0261905FFA}">
      <formula1>INDIRECT("Bénéficiaire")</formula1>
    </dataValidation>
    <dataValidation type="list" allowBlank="1" showInputMessage="1" showErrorMessage="1" sqref="J8:J17 C2:C13" xr:uid="{761ECEC1-4E8C-4D96-8B45-71CD7B91BFDA}">
      <formula1>INDIRECT("NatureDesTravaux")</formula1>
    </dataValidation>
  </dataValidations>
  <pageMargins left="0.7" right="0.7" top="0.75" bottom="0.75" header="0.3" footer="0.3"/>
  <pageSetup paperSize="9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68D14B-EE68-4C31-95D9-333DDD2C130D}">
          <x14:formula1>
            <xm:f>Données!#REF!</xm:f>
          </x14:formula1>
          <xm:sqref>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1AB3B-BEE0-408A-AC8F-B07DBDE288F8}">
  <sheetPr>
    <pageSetUpPr fitToPage="1"/>
  </sheetPr>
  <dimension ref="A1:G37"/>
  <sheetViews>
    <sheetView tabSelected="1" zoomScaleNormal="100" workbookViewId="0">
      <selection activeCell="G17" sqref="G17"/>
    </sheetView>
  </sheetViews>
  <sheetFormatPr baseColWidth="10" defaultRowHeight="15" x14ac:dyDescent="0.25"/>
  <cols>
    <col min="1" max="1" width="24" customWidth="1"/>
    <col min="2" max="2" width="17" customWidth="1"/>
    <col min="3" max="3" width="23" customWidth="1"/>
    <col min="4" max="4" width="23.7109375" customWidth="1"/>
    <col min="6" max="6" width="18.5703125" customWidth="1"/>
  </cols>
  <sheetData>
    <row r="1" spans="1:7" x14ac:dyDescent="0.25">
      <c r="A1" s="2" t="s">
        <v>31</v>
      </c>
      <c r="B1" s="2" t="s">
        <v>32</v>
      </c>
      <c r="C1" s="2" t="s">
        <v>4</v>
      </c>
      <c r="D1" s="2" t="s">
        <v>39</v>
      </c>
    </row>
    <row r="2" spans="1:7" x14ac:dyDescent="0.25">
      <c r="A2" t="s">
        <v>29</v>
      </c>
      <c r="B2" s="2" t="s">
        <v>30</v>
      </c>
      <c r="C2" s="3">
        <v>563.49</v>
      </c>
      <c r="D2" s="3"/>
      <c r="F2" t="s">
        <v>42</v>
      </c>
      <c r="G2" s="5">
        <f>SUM(Tableau4[MONTANT])</f>
        <v>21073.51</v>
      </c>
    </row>
    <row r="3" spans="1:7" x14ac:dyDescent="0.25">
      <c r="B3" s="2"/>
      <c r="C3" s="3">
        <v>563.49</v>
      </c>
      <c r="D3" s="3"/>
      <c r="G3" s="5"/>
    </row>
    <row r="4" spans="1:7" x14ac:dyDescent="0.25">
      <c r="B4" s="2"/>
      <c r="C4" s="3">
        <v>563.49</v>
      </c>
      <c r="D4" s="3"/>
      <c r="G4" s="5"/>
    </row>
    <row r="5" spans="1:7" x14ac:dyDescent="0.25">
      <c r="B5" s="2"/>
      <c r="C5" s="3">
        <v>563.49</v>
      </c>
      <c r="D5" s="3"/>
      <c r="F5" t="s">
        <v>43</v>
      </c>
      <c r="G5" s="5">
        <f>SUM(Tableau4[ALLUR])</f>
        <v>277.19</v>
      </c>
    </row>
    <row r="6" spans="1:7" x14ac:dyDescent="0.25">
      <c r="B6" s="2" t="s">
        <v>33</v>
      </c>
      <c r="C6" s="3">
        <v>552.58000000000004</v>
      </c>
      <c r="D6" s="3"/>
    </row>
    <row r="7" spans="1:7" x14ac:dyDescent="0.25">
      <c r="B7" s="2"/>
      <c r="C7" s="3">
        <v>550.09</v>
      </c>
      <c r="D7" s="3"/>
    </row>
    <row r="8" spans="1:7" x14ac:dyDescent="0.25">
      <c r="B8" s="2"/>
      <c r="C8" s="3">
        <v>550.09</v>
      </c>
      <c r="D8" s="3"/>
      <c r="F8" t="s">
        <v>19</v>
      </c>
      <c r="G8" s="5">
        <f>(SUM(G2+G5+Ecritures!H3))</f>
        <v>22672.929999999997</v>
      </c>
    </row>
    <row r="9" spans="1:7" x14ac:dyDescent="0.25">
      <c r="B9" s="2"/>
      <c r="C9" s="3">
        <v>550.09</v>
      </c>
      <c r="D9" s="3"/>
    </row>
    <row r="10" spans="1:7" x14ac:dyDescent="0.25">
      <c r="B10" s="2" t="s">
        <v>34</v>
      </c>
      <c r="C10" s="3">
        <v>550.09</v>
      </c>
      <c r="D10" s="3"/>
    </row>
    <row r="11" spans="1:7" x14ac:dyDescent="0.25">
      <c r="B11" s="2"/>
      <c r="C11" s="3">
        <v>535.92999999999995</v>
      </c>
      <c r="D11" s="3"/>
    </row>
    <row r="12" spans="1:7" x14ac:dyDescent="0.25">
      <c r="B12" s="2"/>
      <c r="C12" s="3">
        <v>524.80999999999995</v>
      </c>
      <c r="D12" s="3"/>
    </row>
    <row r="13" spans="1:7" x14ac:dyDescent="0.25">
      <c r="B13" s="2"/>
      <c r="C13" s="3">
        <v>524.80999999999995</v>
      </c>
      <c r="D13" s="3"/>
    </row>
    <row r="14" spans="1:7" x14ac:dyDescent="0.25">
      <c r="B14" s="2" t="s">
        <v>35</v>
      </c>
      <c r="C14" s="3">
        <v>524.80999999999995</v>
      </c>
      <c r="D14" s="3"/>
    </row>
    <row r="15" spans="1:7" x14ac:dyDescent="0.25">
      <c r="B15" s="2"/>
      <c r="C15" s="3">
        <v>578.1</v>
      </c>
      <c r="D15" s="3"/>
    </row>
    <row r="16" spans="1:7" x14ac:dyDescent="0.25">
      <c r="B16" s="2"/>
      <c r="C16" s="3">
        <v>576.14</v>
      </c>
      <c r="D16" s="3"/>
    </row>
    <row r="17" spans="2:4" x14ac:dyDescent="0.25">
      <c r="B17" s="2"/>
      <c r="C17" s="3">
        <v>576.14</v>
      </c>
      <c r="D17" s="3"/>
    </row>
    <row r="18" spans="2:4" x14ac:dyDescent="0.25">
      <c r="B18" s="2" t="s">
        <v>36</v>
      </c>
      <c r="C18" s="3">
        <v>576.14</v>
      </c>
      <c r="D18" s="3"/>
    </row>
    <row r="19" spans="2:4" x14ac:dyDescent="0.25">
      <c r="B19" s="2"/>
      <c r="C19" s="3">
        <v>583.13</v>
      </c>
      <c r="D19" s="3"/>
    </row>
    <row r="20" spans="2:4" x14ac:dyDescent="0.25">
      <c r="B20" s="2"/>
      <c r="C20" s="3">
        <v>583.13</v>
      </c>
      <c r="D20" s="3"/>
    </row>
    <row r="21" spans="2:4" x14ac:dyDescent="0.25">
      <c r="B21" s="2"/>
      <c r="C21" s="3">
        <v>583.13</v>
      </c>
      <c r="D21" s="3"/>
    </row>
    <row r="22" spans="2:4" x14ac:dyDescent="0.25">
      <c r="B22" s="2" t="s">
        <v>37</v>
      </c>
      <c r="C22" s="3">
        <v>583.13</v>
      </c>
      <c r="D22" s="3"/>
    </row>
    <row r="23" spans="2:4" x14ac:dyDescent="0.25">
      <c r="B23" s="2"/>
      <c r="C23" s="3">
        <v>615.83000000000004</v>
      </c>
      <c r="D23" s="3"/>
    </row>
    <row r="24" spans="2:4" x14ac:dyDescent="0.25">
      <c r="B24" s="2"/>
      <c r="C24" s="3">
        <v>615.83000000000004</v>
      </c>
      <c r="D24" s="3"/>
    </row>
    <row r="25" spans="2:4" x14ac:dyDescent="0.25">
      <c r="B25" s="2"/>
      <c r="C25" s="3">
        <v>613.83000000000004</v>
      </c>
      <c r="D25" s="3"/>
    </row>
    <row r="26" spans="2:4" x14ac:dyDescent="0.25">
      <c r="B26" s="2" t="s">
        <v>38</v>
      </c>
      <c r="C26" s="3">
        <v>613.83000000000004</v>
      </c>
      <c r="D26" s="3"/>
    </row>
    <row r="27" spans="2:4" x14ac:dyDescent="0.25">
      <c r="B27" s="2"/>
      <c r="C27" s="3">
        <v>613.83000000000004</v>
      </c>
      <c r="D27" s="3"/>
    </row>
    <row r="28" spans="2:4" x14ac:dyDescent="0.25">
      <c r="B28" s="2"/>
      <c r="C28" s="3">
        <v>594.83000000000004</v>
      </c>
      <c r="D28" s="3"/>
    </row>
    <row r="29" spans="2:4" x14ac:dyDescent="0.25">
      <c r="B29" s="2"/>
      <c r="C29" s="3">
        <v>594.83000000000004</v>
      </c>
      <c r="D29" s="3"/>
    </row>
    <row r="30" spans="2:4" x14ac:dyDescent="0.25">
      <c r="B30" s="2" t="s">
        <v>40</v>
      </c>
      <c r="C30" s="3">
        <v>594.83000000000004</v>
      </c>
      <c r="D30" s="3">
        <v>139.93</v>
      </c>
    </row>
    <row r="31" spans="2:4" x14ac:dyDescent="0.25">
      <c r="B31" s="2"/>
      <c r="C31" s="3">
        <v>636.92999999999995</v>
      </c>
      <c r="D31" s="3"/>
    </row>
    <row r="32" spans="2:4" x14ac:dyDescent="0.25">
      <c r="B32" s="2"/>
      <c r="C32" s="3">
        <v>636.92999999999995</v>
      </c>
      <c r="D32" s="3"/>
    </row>
    <row r="33" spans="2:4" x14ac:dyDescent="0.25">
      <c r="B33" s="2"/>
      <c r="C33" s="3">
        <v>636.92999999999995</v>
      </c>
      <c r="D33" s="3"/>
    </row>
    <row r="34" spans="2:4" x14ac:dyDescent="0.25">
      <c r="B34" s="2" t="s">
        <v>41</v>
      </c>
      <c r="C34" s="3">
        <v>636.92999999999995</v>
      </c>
      <c r="D34" s="3">
        <v>137.26</v>
      </c>
    </row>
    <row r="35" spans="2:4" x14ac:dyDescent="0.25">
      <c r="B35" s="2"/>
      <c r="C35" s="3">
        <v>610.80999999999995</v>
      </c>
      <c r="D35" s="3"/>
    </row>
    <row r="36" spans="2:4" x14ac:dyDescent="0.25">
      <c r="B36" s="2"/>
      <c r="C36" s="3">
        <v>610.80999999999995</v>
      </c>
      <c r="D36" s="3"/>
    </row>
    <row r="37" spans="2:4" x14ac:dyDescent="0.25">
      <c r="B37" s="2"/>
      <c r="C37" s="3">
        <v>690.23</v>
      </c>
      <c r="D37" s="3"/>
    </row>
  </sheetData>
  <printOptions horizontalCentered="1" verticalCentered="1"/>
  <pageMargins left="0" right="0" top="0" bottom="0" header="0" footer="0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C956F-D3D4-4F0C-A27B-A0A9575BC1C4}">
  <dimension ref="A1:C10"/>
  <sheetViews>
    <sheetView showGridLines="0" workbookViewId="0">
      <selection activeCell="D24" sqref="D24"/>
    </sheetView>
  </sheetViews>
  <sheetFormatPr baseColWidth="10" defaultRowHeight="15" x14ac:dyDescent="0.25"/>
  <cols>
    <col min="1" max="1" width="34" customWidth="1"/>
    <col min="3" max="3" width="24.85546875" customWidth="1"/>
  </cols>
  <sheetData>
    <row r="1" spans="1:3" x14ac:dyDescent="0.25">
      <c r="A1" s="14" t="s">
        <v>20</v>
      </c>
      <c r="C1" s="11" t="s">
        <v>21</v>
      </c>
    </row>
    <row r="2" spans="1:3" x14ac:dyDescent="0.25">
      <c r="A2" s="12" t="s">
        <v>5</v>
      </c>
      <c r="C2" s="9" t="s">
        <v>12</v>
      </c>
    </row>
    <row r="3" spans="1:3" x14ac:dyDescent="0.25">
      <c r="A3" s="13" t="s">
        <v>6</v>
      </c>
      <c r="C3" s="10" t="s">
        <v>16</v>
      </c>
    </row>
    <row r="4" spans="1:3" x14ac:dyDescent="0.25">
      <c r="A4" s="12" t="s">
        <v>11</v>
      </c>
      <c r="C4" s="9" t="s">
        <v>13</v>
      </c>
    </row>
    <row r="5" spans="1:3" x14ac:dyDescent="0.25">
      <c r="A5" s="13" t="s">
        <v>9</v>
      </c>
      <c r="C5" s="10" t="s">
        <v>15</v>
      </c>
    </row>
    <row r="6" spans="1:3" x14ac:dyDescent="0.25">
      <c r="A6" s="12" t="s">
        <v>8</v>
      </c>
      <c r="C6" t="s">
        <v>24</v>
      </c>
    </row>
    <row r="7" spans="1:3" x14ac:dyDescent="0.25">
      <c r="A7" s="13" t="s">
        <v>7</v>
      </c>
      <c r="C7" t="s">
        <v>25</v>
      </c>
    </row>
    <row r="8" spans="1:3" x14ac:dyDescent="0.25">
      <c r="A8" s="12" t="s">
        <v>14</v>
      </c>
      <c r="C8" t="s">
        <v>26</v>
      </c>
    </row>
    <row r="9" spans="1:3" x14ac:dyDescent="0.25">
      <c r="A9" s="13" t="s">
        <v>10</v>
      </c>
      <c r="C9" t="s">
        <v>27</v>
      </c>
    </row>
    <row r="10" spans="1:3" x14ac:dyDescent="0.25">
      <c r="A10" t="s">
        <v>28</v>
      </c>
      <c r="C10" t="s">
        <v>44</v>
      </c>
    </row>
  </sheetData>
  <sortState xmlns:xlrd2="http://schemas.microsoft.com/office/spreadsheetml/2017/richdata2" ref="A2:A9">
    <sortCondition ref="A2:A9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Ecritures</vt:lpstr>
      <vt:lpstr>Charges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STAUB Fabien</cp:lastModifiedBy>
  <cp:lastPrinted>2022-12-18T13:42:16Z</cp:lastPrinted>
  <dcterms:created xsi:type="dcterms:W3CDTF">2022-01-06T10:04:24Z</dcterms:created>
  <dcterms:modified xsi:type="dcterms:W3CDTF">2023-01-03T16:07:30Z</dcterms:modified>
</cp:coreProperties>
</file>