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CLEF GRISE\"/>
    </mc:Choice>
  </mc:AlternateContent>
  <xr:revisionPtr revIDLastSave="0" documentId="13_ncr:1_{2F9E9F7B-6A00-4264-941F-63532309DCB6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Page de garde" sheetId="7" r:id="rId1"/>
    <sheet name="ACCUEIL" sheetId="3" r:id="rId2"/>
    <sheet name="Joueurs" sheetId="1" r:id="rId3"/>
    <sheet name="Class" sheetId="6" state="hidden" r:id="rId4"/>
  </sheets>
  <definedNames>
    <definedName name="_xlnm._FilterDatabase" localSheetId="2" hidden="1">Joueurs!#REF!</definedName>
    <definedName name="club">#REF!</definedName>
    <definedName name="Clubs">#REF!</definedName>
    <definedName name="Nom_Rech">ACCUEIL!$C$5</definedName>
    <definedName name="Noms_Club">Joueurs!$C:$C</definedName>
    <definedName name="Noms_Prenoms">Joueurs!$A:$A</definedName>
    <definedName name="NumLic_Rech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2" i="1" l="1"/>
  <c r="M3" i="1"/>
  <c r="M4" i="1"/>
  <c r="K33" i="3" l="1"/>
  <c r="K27" i="3" l="1"/>
  <c r="K21" i="3"/>
  <c r="K18" i="3"/>
  <c r="K15" i="3"/>
  <c r="K12" i="3"/>
  <c r="K9" i="3"/>
  <c r="K6" i="3"/>
  <c r="K2" i="1" l="1"/>
  <c r="J2" i="1"/>
  <c r="K4" i="1" l="1"/>
  <c r="K3" i="1"/>
  <c r="K30" i="3" l="1"/>
  <c r="J4" i="1"/>
  <c r="J3" i="1"/>
  <c r="P6" i="1"/>
  <c r="P7" i="1" s="1"/>
  <c r="P5" i="1"/>
  <c r="P4" i="1"/>
  <c r="P3" i="1"/>
  <c r="P2" i="1"/>
  <c r="B32" i="7" l="1"/>
  <c r="H2" i="3"/>
  <c r="H16" i="6" l="1"/>
  <c r="H15" i="6"/>
  <c r="H14" i="6"/>
  <c r="H13" i="6"/>
  <c r="H12" i="6"/>
  <c r="H11" i="6"/>
  <c r="H10" i="6"/>
  <c r="H9" i="6"/>
  <c r="J8" i="6"/>
  <c r="J9" i="6" s="1"/>
  <c r="H8" i="6"/>
  <c r="H7" i="6"/>
  <c r="H6" i="6"/>
  <c r="H5" i="6"/>
  <c r="H4" i="6"/>
  <c r="H3" i="6"/>
  <c r="J2" i="6"/>
  <c r="J3" i="6" s="1"/>
  <c r="J4" i="6" s="1"/>
  <c r="J5" i="6" s="1"/>
  <c r="J6" i="6" s="1"/>
  <c r="J7" i="6" s="1"/>
  <c r="G13" i="6" l="1"/>
  <c r="G9" i="6"/>
  <c r="G4" i="6"/>
  <c r="G14" i="6"/>
  <c r="G10" i="6"/>
  <c r="G6" i="6"/>
  <c r="G15" i="6"/>
  <c r="G11" i="6"/>
  <c r="G7" i="6"/>
  <c r="G3" i="6"/>
  <c r="G12" i="6"/>
  <c r="J10" i="6"/>
  <c r="J11" i="6" s="1"/>
  <c r="J12" i="6" s="1"/>
  <c r="J13" i="6" s="1"/>
  <c r="J14" i="6" s="1"/>
  <c r="J15" i="6" s="1"/>
  <c r="J16" i="6" s="1"/>
  <c r="J17" i="6" s="1"/>
  <c r="P8" i="1"/>
  <c r="G3" i="1" l="1"/>
  <c r="P9" i="1"/>
  <c r="P10" i="1" s="1"/>
  <c r="P11" i="1" s="1"/>
  <c r="P12" i="1" s="1"/>
  <c r="G16" i="6"/>
  <c r="G8" i="6"/>
  <c r="G5" i="6"/>
  <c r="G2" i="1" l="1"/>
  <c r="P13" i="1"/>
  <c r="P14" i="1" s="1"/>
  <c r="P15" i="1" l="1"/>
  <c r="G4" i="1" s="1"/>
  <c r="K24" i="3" l="1"/>
  <c r="E14" i="7" l="1"/>
</calcChain>
</file>

<file path=xl/sharedStrings.xml><?xml version="1.0" encoding="utf-8"?>
<sst xmlns="http://schemas.openxmlformats.org/spreadsheetml/2006/main" count="97" uniqueCount="70">
  <si>
    <t>CLUB</t>
  </si>
  <si>
    <t>CATEGORIE</t>
  </si>
  <si>
    <t>CLASSIFICATION</t>
  </si>
  <si>
    <t>CB STRASBOURGEOIS</t>
  </si>
  <si>
    <t>PC OBERHAUSBERGEN</t>
  </si>
  <si>
    <t>SEXE</t>
  </si>
  <si>
    <t>NATIONALITE</t>
  </si>
  <si>
    <t>M</t>
  </si>
  <si>
    <t>F</t>
  </si>
  <si>
    <t>Nom-Club</t>
  </si>
  <si>
    <t>CODE CLUB</t>
  </si>
  <si>
    <t>SENIORS</t>
  </si>
  <si>
    <t>VETERANS</t>
  </si>
  <si>
    <t>JUNIORS</t>
  </si>
  <si>
    <t>CADETS</t>
  </si>
  <si>
    <t>MINIMES</t>
  </si>
  <si>
    <t>noms prénoms</t>
  </si>
  <si>
    <t>NUMERO DE LICENCE</t>
  </si>
  <si>
    <t xml:space="preserve">licences </t>
  </si>
  <si>
    <t>RECHERCHE par NOM</t>
  </si>
  <si>
    <t>PROMOTION</t>
  </si>
  <si>
    <t>DATE DE Naissance</t>
  </si>
  <si>
    <t>DATE DE NAISSANCE</t>
  </si>
  <si>
    <t>AGE</t>
  </si>
  <si>
    <t>POUSSINS</t>
  </si>
  <si>
    <t>rang</t>
  </si>
  <si>
    <t>nom</t>
  </si>
  <si>
    <t>prénom</t>
  </si>
  <si>
    <t>date de naissance</t>
  </si>
  <si>
    <t>licence complète</t>
  </si>
  <si>
    <t>participation surinam</t>
  </si>
  <si>
    <t>catégories</t>
  </si>
  <si>
    <t>BENJAMIN 1</t>
  </si>
  <si>
    <t>tartampion</t>
  </si>
  <si>
    <t>yoyo</t>
  </si>
  <si>
    <t>BENJAMIN 2</t>
  </si>
  <si>
    <t>basile</t>
  </si>
  <si>
    <t>MINIMES 1</t>
  </si>
  <si>
    <t>josée</t>
  </si>
  <si>
    <t>MINIMES 2</t>
  </si>
  <si>
    <t>CADETS 1</t>
  </si>
  <si>
    <t>CADETS 2</t>
  </si>
  <si>
    <t>JUNIORS 1</t>
  </si>
  <si>
    <t>JUNIORS 2</t>
  </si>
  <si>
    <t>JUNIORS 3</t>
  </si>
  <si>
    <t>VETERANS 1</t>
  </si>
  <si>
    <t>VETERANS 2</t>
  </si>
  <si>
    <t>VETERANS 3</t>
  </si>
  <si>
    <t>VETERANS 4</t>
  </si>
  <si>
    <t>VETERANS 5</t>
  </si>
  <si>
    <t>Date Naissance</t>
  </si>
  <si>
    <t>Catégorie</t>
  </si>
  <si>
    <t>saison 2012/2013 minimes cadets juniors CSVB Matoury</t>
  </si>
  <si>
    <t>age au 1er janvier</t>
  </si>
  <si>
    <t>En gras rouge les formules qui diffèent dans la colonne</t>
  </si>
  <si>
    <t>BENJAMIN</t>
  </si>
  <si>
    <t>NOMBRE DE LICENCIES</t>
  </si>
  <si>
    <r>
      <rPr>
        <b/>
        <sz val="16"/>
        <color theme="8" tint="-0.499984740745262"/>
        <rFont val="Calibri"/>
        <family val="2"/>
      </rPr>
      <t>SELECTION</t>
    </r>
    <r>
      <rPr>
        <b/>
        <sz val="16"/>
        <color rgb="FFFF0000"/>
        <rFont val="Calibri"/>
        <family val="2"/>
      </rPr>
      <t xml:space="preserve">  ↓↓↓↓↓</t>
    </r>
    <r>
      <rPr>
        <b/>
        <sz val="16"/>
        <color theme="8" tint="-0.499984740745262"/>
        <rFont val="Calibri"/>
        <family val="2"/>
      </rPr>
      <t xml:space="preserve"> ICI</t>
    </r>
  </si>
  <si>
    <t>AGE REEL</t>
  </si>
  <si>
    <t>06710048</t>
  </si>
  <si>
    <t>06705467</t>
  </si>
  <si>
    <t>06706046</t>
  </si>
  <si>
    <t>BAUMGART  Albert</t>
  </si>
  <si>
    <t>STAUB  Fabien</t>
  </si>
  <si>
    <t>STAUB  Christiane</t>
  </si>
  <si>
    <t>Certificat médical</t>
  </si>
  <si>
    <t>DATE Certificat médical</t>
  </si>
  <si>
    <t>Colonne1</t>
  </si>
  <si>
    <t>VETERANS + DE 60</t>
  </si>
  <si>
    <t>VETERANS DE 57 à 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</si>
</sst>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0000"/>
    <numFmt numFmtId="165" formatCode="dd/mm/yyyy"/>
  </numFmts>
  <fonts count="21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rgb="FF0070C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20"/>
      <color theme="1" tint="4.9989318521683403E-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8"/>
      <color rgb="FFFFFF00"/>
      <name val="Calibri"/>
      <family val="2"/>
      <scheme val="minor"/>
    </font>
    <font>
      <b/>
      <sz val="36"/>
      <color rgb="FFC00000"/>
      <name val="Calibri"/>
      <family val="2"/>
      <scheme val="minor"/>
    </font>
    <font>
      <b/>
      <sz val="26"/>
      <color rgb="FF002060"/>
      <name val="Calibri"/>
      <family val="2"/>
      <scheme val="minor"/>
    </font>
    <font>
      <b/>
      <sz val="16"/>
      <color rgb="FFFF0000"/>
      <name val="Calibri"/>
      <family val="2"/>
    </font>
    <font>
      <b/>
      <sz val="16"/>
      <color theme="8" tint="-0.499984740745262"/>
      <name val="Calibri"/>
      <family val="2"/>
    </font>
    <font>
      <b/>
      <sz val="24"/>
      <color theme="1" tint="4.9989318521683403E-2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79998168889431442"/>
        <bgColor theme="4" tint="0.79998168889431442"/>
      </patternFill>
    </fill>
    <fill>
      <patternFill patternType="solid">
        <fgColor theme="6" tint="0.7999816888943144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vertical="center"/>
    </xf>
    <xf numFmtId="0" fontId="0" fillId="0" borderId="0" xfId="0" applyAlignment="1">
      <alignment vertical="center"/>
    </xf>
    <xf numFmtId="0" fontId="2" fillId="3" borderId="0" xfId="0" applyFont="1" applyFill="1" applyAlignment="1">
      <alignment horizontal="center" vertical="center"/>
    </xf>
    <xf numFmtId="0" fontId="6" fillId="13" borderId="10" xfId="0" applyFont="1" applyFill="1" applyBorder="1"/>
    <xf numFmtId="0" fontId="6" fillId="13" borderId="10" xfId="0" applyFont="1" applyFill="1" applyBorder="1" applyAlignment="1">
      <alignment horizontal="center"/>
    </xf>
    <xf numFmtId="0" fontId="6" fillId="13" borderId="11" xfId="0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14" fontId="0" fillId="0" borderId="10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14" fontId="10" fillId="14" borderId="0" xfId="0" applyNumberFormat="1" applyFont="1" applyFill="1"/>
    <xf numFmtId="0" fontId="0" fillId="14" borderId="12" xfId="0" applyFill="1" applyBorder="1"/>
    <xf numFmtId="0" fontId="0" fillId="14" borderId="13" xfId="0" applyFill="1" applyBorder="1"/>
    <xf numFmtId="14" fontId="0" fillId="14" borderId="0" xfId="0" applyNumberFormat="1" applyFill="1"/>
    <xf numFmtId="14" fontId="10" fillId="7" borderId="0" xfId="0" applyNumberFormat="1" applyFont="1" applyFill="1"/>
    <xf numFmtId="0" fontId="0" fillId="7" borderId="13" xfId="0" applyFill="1" applyBorder="1"/>
    <xf numFmtId="14" fontId="0" fillId="7" borderId="0" xfId="0" applyNumberFormat="1" applyFill="1"/>
    <xf numFmtId="0" fontId="0" fillId="7" borderId="14" xfId="0" applyFill="1" applyBorder="1"/>
    <xf numFmtId="0" fontId="0" fillId="15" borderId="0" xfId="0" applyFill="1"/>
    <xf numFmtId="0" fontId="5" fillId="2" borderId="0" xfId="0" applyFont="1" applyFill="1" applyAlignment="1">
      <alignment vertical="center"/>
    </xf>
    <xf numFmtId="0" fontId="14" fillId="2" borderId="0" xfId="0" applyFont="1" applyFill="1" applyAlignment="1">
      <alignment vertical="center"/>
    </xf>
    <xf numFmtId="0" fontId="15" fillId="7" borderId="0" xfId="0" applyFont="1" applyFill="1" applyAlignment="1">
      <alignment horizontal="center"/>
    </xf>
    <xf numFmtId="14" fontId="0" fillId="7" borderId="0" xfId="0" applyNumberFormat="1" applyFill="1" applyAlignment="1">
      <alignment horizontal="center"/>
    </xf>
    <xf numFmtId="0" fontId="0" fillId="7" borderId="0" xfId="0" applyFill="1"/>
    <xf numFmtId="0" fontId="0" fillId="8" borderId="0" xfId="0" applyFill="1" applyAlignment="1">
      <alignment horizontal="center"/>
    </xf>
    <xf numFmtId="0" fontId="0" fillId="18" borderId="9" xfId="0" applyFill="1" applyBorder="1" applyAlignment="1">
      <alignment horizontal="center"/>
    </xf>
    <xf numFmtId="0" fontId="0" fillId="8" borderId="9" xfId="0" applyFill="1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17" borderId="10" xfId="0" applyFill="1" applyBorder="1" applyAlignment="1">
      <alignment horizontal="center" vertical="center"/>
    </xf>
    <xf numFmtId="49" fontId="0" fillId="0" borderId="10" xfId="0" applyNumberFormat="1" applyBorder="1" applyAlignment="1">
      <alignment horizontal="center" vertical="center"/>
    </xf>
    <xf numFmtId="49" fontId="0" fillId="0" borderId="0" xfId="0" applyNumberFormat="1"/>
    <xf numFmtId="0" fontId="0" fillId="8" borderId="15" xfId="0" applyFill="1" applyBorder="1" applyAlignment="1">
      <alignment horizontal="center"/>
    </xf>
    <xf numFmtId="0" fontId="0" fillId="18" borderId="9" xfId="0" applyFill="1" applyBorder="1"/>
    <xf numFmtId="0" fontId="0" fillId="18" borderId="15" xfId="0" applyFill="1" applyBorder="1" applyAlignment="1">
      <alignment horizontal="center"/>
    </xf>
    <xf numFmtId="49" fontId="0" fillId="18" borderId="16" xfId="0" applyNumberFormat="1" applyFill="1" applyBorder="1" applyAlignment="1">
      <alignment horizontal="center"/>
    </xf>
    <xf numFmtId="0" fontId="0" fillId="8" borderId="9" xfId="0" applyFill="1" applyBorder="1"/>
    <xf numFmtId="49" fontId="0" fillId="8" borderId="16" xfId="0" applyNumberFormat="1" applyFill="1" applyBorder="1" applyAlignment="1">
      <alignment horizontal="center"/>
    </xf>
    <xf numFmtId="0" fontId="0" fillId="8" borderId="0" xfId="0" applyFill="1"/>
    <xf numFmtId="0" fontId="18" fillId="2" borderId="0" xfId="0" applyFont="1" applyFill="1"/>
    <xf numFmtId="0" fontId="19" fillId="0" borderId="17" xfId="0" applyFont="1" applyBorder="1" applyAlignment="1">
      <alignment horizontal="center" vertical="center"/>
    </xf>
    <xf numFmtId="14" fontId="20" fillId="8" borderId="0" xfId="0" applyNumberFormat="1" applyFont="1" applyFill="1" applyAlignment="1">
      <alignment horizontal="center"/>
    </xf>
    <xf numFmtId="0" fontId="0" fillId="0" borderId="17" xfId="0" applyBorder="1" applyAlignment="1">
      <alignment horizontal="center" vertical="center"/>
    </xf>
    <xf numFmtId="14" fontId="0" fillId="8" borderId="0" xfId="0" applyNumberFormat="1" applyFill="1"/>
    <xf numFmtId="0" fontId="11" fillId="9" borderId="0" xfId="0" applyFont="1" applyFill="1" applyAlignment="1">
      <alignment horizontal="center" vertical="center"/>
    </xf>
    <xf numFmtId="0" fontId="12" fillId="16" borderId="1" xfId="0" applyFont="1" applyFill="1" applyBorder="1" applyAlignment="1">
      <alignment horizontal="center" vertical="center"/>
    </xf>
    <xf numFmtId="0" fontId="12" fillId="16" borderId="5" xfId="0" applyFont="1" applyFill="1" applyBorder="1" applyAlignment="1">
      <alignment horizontal="center" vertical="center"/>
    </xf>
    <xf numFmtId="0" fontId="12" fillId="16" borderId="2" xfId="0" applyFont="1" applyFill="1" applyBorder="1" applyAlignment="1">
      <alignment horizontal="center" vertical="center"/>
    </xf>
    <xf numFmtId="0" fontId="12" fillId="16" borderId="7" xfId="0" applyFont="1" applyFill="1" applyBorder="1" applyAlignment="1">
      <alignment horizontal="center" vertical="center"/>
    </xf>
    <xf numFmtId="0" fontId="12" fillId="16" borderId="0" xfId="0" applyFont="1" applyFill="1" applyAlignment="1">
      <alignment horizontal="center" vertical="center"/>
    </xf>
    <xf numFmtId="0" fontId="12" fillId="16" borderId="8" xfId="0" applyFont="1" applyFill="1" applyBorder="1" applyAlignment="1">
      <alignment horizontal="center" vertical="center"/>
    </xf>
    <xf numFmtId="0" fontId="12" fillId="16" borderId="3" xfId="0" applyFont="1" applyFill="1" applyBorder="1" applyAlignment="1">
      <alignment horizontal="center" vertical="center"/>
    </xf>
    <xf numFmtId="0" fontId="12" fillId="16" borderId="6" xfId="0" applyFont="1" applyFill="1" applyBorder="1" applyAlignment="1">
      <alignment horizontal="center" vertical="center"/>
    </xf>
    <xf numFmtId="0" fontId="12" fillId="16" borderId="4" xfId="0" applyFont="1" applyFill="1" applyBorder="1" applyAlignment="1">
      <alignment horizontal="center" vertical="center"/>
    </xf>
    <xf numFmtId="0" fontId="13" fillId="7" borderId="1" xfId="0" applyFont="1" applyFill="1" applyBorder="1" applyAlignment="1">
      <alignment horizontal="center" vertical="center"/>
    </xf>
    <xf numFmtId="0" fontId="13" fillId="7" borderId="5" xfId="0" applyFont="1" applyFill="1" applyBorder="1" applyAlignment="1">
      <alignment horizontal="center" vertical="center"/>
    </xf>
    <xf numFmtId="0" fontId="13" fillId="7" borderId="2" xfId="0" applyFont="1" applyFill="1" applyBorder="1" applyAlignment="1">
      <alignment horizontal="center" vertical="center"/>
    </xf>
    <xf numFmtId="0" fontId="13" fillId="7" borderId="7" xfId="0" applyFont="1" applyFill="1" applyBorder="1" applyAlignment="1">
      <alignment horizontal="center" vertical="center"/>
    </xf>
    <xf numFmtId="0" fontId="13" fillId="7" borderId="0" xfId="0" applyFont="1" applyFill="1" applyAlignment="1">
      <alignment horizontal="center" vertical="center"/>
    </xf>
    <xf numFmtId="0" fontId="13" fillId="7" borderId="8" xfId="0" applyFont="1" applyFill="1" applyBorder="1" applyAlignment="1">
      <alignment horizontal="center" vertical="center"/>
    </xf>
    <xf numFmtId="0" fontId="13" fillId="7" borderId="3" xfId="0" applyFont="1" applyFill="1" applyBorder="1" applyAlignment="1">
      <alignment horizontal="center" vertical="center"/>
    </xf>
    <xf numFmtId="0" fontId="13" fillId="7" borderId="6" xfId="0" applyFont="1" applyFill="1" applyBorder="1" applyAlignment="1">
      <alignment horizontal="center" vertical="center"/>
    </xf>
    <xf numFmtId="0" fontId="13" fillId="7" borderId="4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14" fontId="17" fillId="11" borderId="0" xfId="0" applyNumberFormat="1" applyFont="1" applyFill="1" applyAlignment="1">
      <alignment horizontal="center" vertical="center"/>
    </xf>
    <xf numFmtId="14" fontId="9" fillId="11" borderId="0" xfId="0" applyNumberFormat="1" applyFont="1" applyFill="1" applyAlignment="1">
      <alignment horizontal="center" vertical="center"/>
    </xf>
    <xf numFmtId="0" fontId="17" fillId="11" borderId="0" xfId="0" applyFont="1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8" fillId="10" borderId="0" xfId="0" applyNumberFormat="1" applyFont="1" applyFill="1" applyAlignment="1">
      <alignment horizontal="center" vertical="center"/>
    </xf>
    <xf numFmtId="0" fontId="6" fillId="12" borderId="10" xfId="0" applyFont="1" applyFill="1" applyBorder="1" applyAlignment="1">
      <alignment horizontal="center"/>
    </xf>
    <xf numFmtId="165" fontId="0" fillId="0" borderId="10" xfId="0" applyNumberFormat="1" applyBorder="1" applyAlignment="1">
      <alignment horizontal="center" vertical="center"/>
    </xf>
    <xf numFmtId="165" fontId="0" fillId="18" borderId="9" xfId="0" applyNumberFormat="1" applyFill="1" applyBorder="1" applyAlignment="1">
      <alignment horizontal="center"/>
    </xf>
    <xf numFmtId="165" fontId="0" fillId="8" borderId="9" xfId="0" applyNumberFormat="1" applyFill="1" applyBorder="1" applyAlignment="1">
      <alignment horizontal="center"/>
    </xf>
    <xf numFmtId="165" fontId="0" fillId="0" borderId="0" xfId="0" applyNumberFormat="1" applyAlignment="1">
      <alignment horizontal="center"/>
    </xf>
    <xf numFmtId="0" fontId="0" fillId="7" borderId="1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0" fontId="0" fillId="19" borderId="5" xfId="0" applyFill="1" applyBorder="1" applyAlignment="1">
      <alignment horizontal="center" vertical="center"/>
    </xf>
    <xf numFmtId="0" fontId="0" fillId="19" borderId="2" xfId="0" applyFill="1" applyBorder="1" applyAlignment="1">
      <alignment horizontal="center" vertical="center"/>
    </xf>
    <xf numFmtId="0" fontId="0" fillId="19" borderId="3" xfId="0" applyFill="1" applyBorder="1" applyAlignment="1">
      <alignment horizontal="center" vertical="center"/>
    </xf>
    <xf numFmtId="0" fontId="0" fillId="19" borderId="6" xfId="0" applyFill="1" applyBorder="1" applyAlignment="1">
      <alignment horizontal="center" vertical="center"/>
    </xf>
    <xf numFmtId="0" fontId="0" fillId="19" borderId="4" xfId="0" applyFill="1" applyBorder="1" applyAlignment="1">
      <alignment horizontal="center" vertical="center"/>
    </xf>
    <xf numFmtId="0" fontId="0" fillId="12" borderId="18" xfId="0" applyFill="1" applyBorder="1"/>
    <xf numFmtId="0" fontId="0" fillId="12" borderId="19" xfId="0" applyFill="1" applyBorder="1"/>
    <xf numFmtId="0" fontId="0" fillId="12" borderId="18" xfId="0" applyFill="1" applyBorder="1" applyAlignment="1">
      <alignment horizontal="center"/>
    </xf>
    <xf numFmtId="0" fontId="0" fillId="12" borderId="19" xfId="0" applyFill="1" applyBorder="1" applyAlignment="1">
      <alignment horizontal="center"/>
    </xf>
  </cellXfs>
  <cellStyles count="1">
    <cellStyle name="Normal" xfId="0" builtinId="0"/>
  </cellStyles>
  <dxfs count="39">
    <dxf>
      <numFmt numFmtId="165" formatCode="dd/mm/yyyy"/>
      <fill>
        <patternFill patternType="solid">
          <fgColor theme="4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C00000"/>
      </font>
      <fill>
        <patternFill>
          <bgColor theme="9" tint="0.79998168889431442"/>
        </patternFill>
      </fill>
    </dxf>
    <dxf>
      <font>
        <b/>
        <i val="0"/>
        <color theme="8" tint="-0.499984740745262"/>
      </font>
      <fill>
        <patternFill>
          <bgColor rgb="FFFFFF00"/>
        </patternFill>
      </fill>
    </dxf>
    <dxf>
      <font>
        <b/>
        <i val="0"/>
        <color theme="8" tint="-0.499984740745262"/>
      </font>
      <fill>
        <patternFill>
          <bgColor rgb="FFFFFF00"/>
        </patternFill>
      </fill>
    </dxf>
    <dxf>
      <font>
        <b/>
        <i val="0"/>
        <color rgb="FFC00000"/>
      </font>
      <fill>
        <patternFill>
          <bgColor theme="9" tint="0.79998168889431442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1" tint="4.9989318521683403E-2"/>
        </patternFill>
      </fill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C00000"/>
      </font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C00000"/>
      </font>
      <fill>
        <patternFill>
          <bgColor rgb="FFFFFF00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1" tint="4.9989318521683403E-2"/>
        </patternFill>
      </fill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1" tint="4.9989318521683403E-2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1" tint="4.9989318521683403E-2"/>
        </patternFill>
      </fill>
    </dxf>
    <dxf>
      <font>
        <b/>
        <i val="0"/>
        <color rgb="FFC00000"/>
      </font>
      <fill>
        <patternFill>
          <bgColor theme="5" tint="0.79998168889431442"/>
        </patternFill>
      </fill>
    </dxf>
    <dxf>
      <font>
        <b/>
        <i val="0"/>
        <color rgb="FFC00000"/>
      </font>
      <fill>
        <patternFill>
          <bgColor theme="5" tint="0.79998168889431442"/>
        </patternFill>
      </fill>
    </dxf>
    <dxf>
      <numFmt numFmtId="19" formatCode="dd/mm/yyyy"/>
      <fill>
        <patternFill patternType="solid">
          <bgColor theme="8" tint="0.79998168889431442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bgColor theme="8" tint="0.79998168889431442"/>
        </patternFill>
      </fill>
    </dxf>
    <dxf>
      <numFmt numFmtId="0" formatCode="General"/>
      <fill>
        <patternFill patternType="solid">
          <bgColor theme="8" tint="0.79998168889431442"/>
        </patternFill>
      </fill>
      <alignment horizontal="center" textRotation="0" wrapText="0" indent="0" justifyLastLine="0" shrinkToFit="0" readingOrder="0"/>
    </dxf>
    <dxf>
      <numFmt numFmtId="0" formatCode="General"/>
      <fill>
        <patternFill patternType="solid">
          <bgColor theme="8" tint="0.79998168889431442"/>
        </patternFill>
      </fill>
      <alignment horizontal="center" textRotation="0" wrapText="0" indent="0" justifyLastLine="0" shrinkToFit="0" readingOrder="0"/>
    </dxf>
    <dxf>
      <numFmt numFmtId="30" formatCode="@"/>
      <fill>
        <patternFill patternType="solid">
          <fgColor theme="4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numFmt numFmtId="0" formatCode="General"/>
      <fill>
        <patternFill patternType="solid">
          <bgColor theme="8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theme="4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theme="4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theme="4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theme="4" tint="0.79998168889431442"/>
          <bgColor theme="8" tint="0.79998168889431442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numFmt numFmtId="30" formatCode="@"/>
      <fill>
        <patternFill patternType="solid">
          <fgColor theme="4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numFmt numFmtId="0" formatCode="General"/>
      <fill>
        <patternFill patternType="solid">
          <fgColor indexed="64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bgColor theme="8" tint="0.79998168889431442"/>
        </patternFill>
      </fill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Joueur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Page de garde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Page de garde'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506910</xdr:colOff>
      <xdr:row>1</xdr:row>
      <xdr:rowOff>78873</xdr:rowOff>
    </xdr:from>
    <xdr:ext cx="5196486" cy="1782924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06910" y="269373"/>
          <a:ext cx="5196486" cy="1782924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rgbClr val="C00000"/>
              </a:solidFill>
              <a:effectLst>
                <a:reflection blurRad="6350" stA="53000" endA="300" endPos="35500" dir="5400000" sy="-90000" algn="bl" rotWithShape="0"/>
              </a:effectLst>
            </a:rPr>
            <a:t>Fichier</a:t>
          </a:r>
          <a:r>
            <a:rPr lang="fr-FR" sz="5400" b="0" cap="none" spc="0" baseline="0">
              <a:ln w="0"/>
              <a:solidFill>
                <a:srgbClr val="C00000"/>
              </a:solidFill>
              <a:effectLst>
                <a:reflection blurRad="6350" stA="53000" endA="300" endPos="35500" dir="5400000" sy="-90000" algn="bl" rotWithShape="0"/>
              </a:effectLst>
            </a:rPr>
            <a:t> LICENCIES </a:t>
          </a:r>
        </a:p>
        <a:p>
          <a:pPr algn="ctr"/>
          <a:r>
            <a:rPr lang="fr-FR" sz="5400" b="0" cap="none" spc="0" baseline="0">
              <a:ln w="0"/>
              <a:solidFill>
                <a:srgbClr val="C00000"/>
              </a:solidFill>
              <a:effectLst>
                <a:reflection blurRad="6350" stA="53000" endA="300" endPos="35500" dir="5400000" sy="-90000" algn="bl" rotWithShape="0"/>
              </a:effectLst>
            </a:rPr>
            <a:t>2020 - BAS/RHIN</a:t>
          </a:r>
          <a:endParaRPr lang="fr-FR" sz="5400" b="0" cap="none" spc="0">
            <a:ln w="0"/>
            <a:solidFill>
              <a:srgbClr val="C00000"/>
            </a:solidFill>
            <a:effectLst>
              <a:reflection blurRad="6350" stA="53000" endA="300" endPos="35500" dir="5400000" sy="-90000" algn="bl" rotWithShape="0"/>
            </a:effectLst>
          </a:endParaRPr>
        </a:p>
      </xdr:txBody>
    </xdr:sp>
    <xdr:clientData/>
  </xdr:oneCellAnchor>
  <xdr:twoCellAnchor>
    <xdr:from>
      <xdr:col>15</xdr:col>
      <xdr:colOff>542925</xdr:colOff>
      <xdr:row>23</xdr:row>
      <xdr:rowOff>38100</xdr:rowOff>
    </xdr:from>
    <xdr:to>
      <xdr:col>18</xdr:col>
      <xdr:colOff>381000</xdr:colOff>
      <xdr:row>26</xdr:row>
      <xdr:rowOff>161925</xdr:rowOff>
    </xdr:to>
    <xdr:sp macro="" textlink="">
      <xdr:nvSpPr>
        <xdr:cNvPr id="9" name="Rectangle : coins arrondis 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1972925" y="4438650"/>
          <a:ext cx="2124075" cy="695325"/>
        </a:xfrm>
        <a:prstGeom prst="roundRect">
          <a:avLst/>
        </a:prstGeom>
        <a:gradFill>
          <a:gsLst>
            <a:gs pos="5000">
              <a:schemeClr val="accent6">
                <a:lumMod val="60000"/>
                <a:lumOff val="40000"/>
              </a:schemeClr>
            </a:gs>
            <a:gs pos="64000">
              <a:srgbClr val="002060"/>
            </a:gs>
            <a:gs pos="28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DONNEES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</xdr:row>
          <xdr:rowOff>0</xdr:rowOff>
        </xdr:from>
        <xdr:to>
          <xdr:col>3</xdr:col>
          <xdr:colOff>0</xdr:colOff>
          <xdr:row>5</xdr:row>
          <xdr:rowOff>38100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933450</xdr:colOff>
      <xdr:row>26</xdr:row>
      <xdr:rowOff>104775</xdr:rowOff>
    </xdr:from>
    <xdr:to>
      <xdr:col>2</xdr:col>
      <xdr:colOff>3105150</xdr:colOff>
      <xdr:row>30</xdr:row>
      <xdr:rowOff>38100</xdr:rowOff>
    </xdr:to>
    <xdr:sp macro="" textlink="">
      <xdr:nvSpPr>
        <xdr:cNvPr id="6" name="Rectangle : coins arrondis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2457450" y="5467350"/>
          <a:ext cx="2171700" cy="695325"/>
        </a:xfrm>
        <a:prstGeom prst="roundRect">
          <a:avLst/>
        </a:prstGeom>
        <a:gradFill>
          <a:gsLst>
            <a:gs pos="0">
              <a:schemeClr val="accent6">
                <a:lumMod val="60000"/>
                <a:lumOff val="40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161925</xdr:colOff>
      <xdr:row>26</xdr:row>
      <xdr:rowOff>0</xdr:rowOff>
    </xdr:from>
    <xdr:to>
      <xdr:col>19</xdr:col>
      <xdr:colOff>276225</xdr:colOff>
      <xdr:row>29</xdr:row>
      <xdr:rowOff>85725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15030450" y="5562600"/>
          <a:ext cx="1228725" cy="657225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ACCUEIL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1" displayName="Tableau1" ref="A1:M4" totalsRowShown="0" headerRowDxfId="38" dataDxfId="36" headerRowBorderDxfId="37">
  <autoFilter ref="A1:M4" xr:uid="{00000000-0009-0000-0100-000002000000}"/>
  <sortState ref="A2:K4">
    <sortCondition ref="A1:A4"/>
  </sortState>
  <tableColumns count="13">
    <tableColumn id="10" xr3:uid="{00000000-0010-0000-0000-00000A000000}" name="noms prénoms" dataDxfId="35"/>
    <tableColumn id="3" xr3:uid="{00000000-0010-0000-0000-000003000000}" name="CLUB" dataDxfId="34"/>
    <tableColumn id="4" xr3:uid="{00000000-0010-0000-0000-000004000000}" name="Nom-Club" dataDxfId="33"/>
    <tableColumn id="5" xr3:uid="{00000000-0010-0000-0000-000005000000}" name="SEXE" dataDxfId="32"/>
    <tableColumn id="6" xr3:uid="{00000000-0010-0000-0000-000006000000}" name="NATIONALITE" dataDxfId="31"/>
    <tableColumn id="7" xr3:uid="{00000000-0010-0000-0000-000007000000}" name="CLASSIFICATION" dataDxfId="30"/>
    <tableColumn id="8" xr3:uid="{00000000-0010-0000-0000-000008000000}" name="CATEGORIE" dataDxfId="29">
      <calculatedColumnFormula>VLOOKUP(H2,$P$2:$Q$15,2,1)</calculatedColumnFormula>
    </tableColumn>
    <tableColumn id="9" xr3:uid="{00000000-0010-0000-0000-000009000000}" name="DATE DE Naissance" dataDxfId="0"/>
    <tableColumn id="1" xr3:uid="{00000000-0010-0000-0000-000001000000}" name="licences " dataDxfId="28"/>
    <tableColumn id="2" xr3:uid="{00000000-0010-0000-0000-000002000000}" name="AGE" dataDxfId="27">
      <calculatedColumnFormula>DATEDIF(H2,DATE(YEAR(TODAY()),12,31),"y")</calculatedColumnFormula>
    </tableColumn>
    <tableColumn id="11" xr3:uid="{00000000-0010-0000-0000-00000B000000}" name="AGE REEL" dataDxfId="26">
      <calculatedColumnFormula>IF(H2="","",DATEDIF(H2,TODAY(),"Y"))</calculatedColumnFormula>
    </tableColumn>
    <tableColumn id="12" xr3:uid="{7A8D7F89-0437-4A6C-84BA-A84C151DB0F7}" name="Certificat médical" dataDxfId="25"/>
    <tableColumn id="13" xr3:uid="{5A56EB39-4F25-4B8F-8310-BD446F5766FE}" name="Colonne1" dataDxfId="24">
      <calculatedColumnFormula>EDATE(Tableau1[[#This Row],[Certificat médical]],30)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/>
  <dimension ref="B3:N34"/>
  <sheetViews>
    <sheetView tabSelected="1" workbookViewId="0"/>
  </sheetViews>
  <sheetFormatPr baseColWidth="10" defaultRowHeight="15" x14ac:dyDescent="0.25"/>
  <cols>
    <col min="1" max="13" width="11.42578125" style="21"/>
    <col min="14" max="14" width="17.140625" style="21" customWidth="1"/>
    <col min="15" max="16384" width="11.42578125" style="21"/>
  </cols>
  <sheetData>
    <row r="3" spans="2:14" ht="15.75" thickBot="1" x14ac:dyDescent="0.3"/>
    <row r="4" spans="2:14" x14ac:dyDescent="0.25">
      <c r="K4" s="81" t="s">
        <v>68</v>
      </c>
      <c r="L4" s="82"/>
      <c r="M4" s="83"/>
      <c r="N4" s="95"/>
    </row>
    <row r="5" spans="2:14" ht="15.75" thickBot="1" x14ac:dyDescent="0.3">
      <c r="K5" s="84"/>
      <c r="L5" s="85"/>
      <c r="M5" s="86"/>
      <c r="N5" s="96"/>
    </row>
    <row r="7" spans="2:14" ht="15.75" thickBot="1" x14ac:dyDescent="0.3"/>
    <row r="8" spans="2:14" x14ac:dyDescent="0.25">
      <c r="K8" s="87" t="s">
        <v>69</v>
      </c>
      <c r="L8" s="88"/>
      <c r="M8" s="89"/>
      <c r="N8" s="93"/>
    </row>
    <row r="9" spans="2:14" ht="15.75" thickBot="1" x14ac:dyDescent="0.3">
      <c r="K9" s="90"/>
      <c r="L9" s="91"/>
      <c r="M9" s="92"/>
      <c r="N9" s="94"/>
    </row>
    <row r="13" spans="2:14" ht="15.75" thickBot="1" x14ac:dyDescent="0.3"/>
    <row r="14" spans="2:14" x14ac:dyDescent="0.25">
      <c r="B14" s="47" t="s">
        <v>56</v>
      </c>
      <c r="C14" s="48"/>
      <c r="D14" s="49"/>
      <c r="E14" s="56" t="e">
        <f>#REF!</f>
        <v>#REF!</v>
      </c>
      <c r="F14" s="57"/>
      <c r="G14" s="58"/>
    </row>
    <row r="15" spans="2:14" x14ac:dyDescent="0.25">
      <c r="B15" s="50"/>
      <c r="C15" s="51"/>
      <c r="D15" s="52"/>
      <c r="E15" s="59"/>
      <c r="F15" s="60"/>
      <c r="G15" s="61"/>
    </row>
    <row r="16" spans="2:14" ht="15.75" thickBot="1" x14ac:dyDescent="0.3">
      <c r="B16" s="53"/>
      <c r="C16" s="54"/>
      <c r="D16" s="55"/>
      <c r="E16" s="62"/>
      <c r="F16" s="63"/>
      <c r="G16" s="64"/>
    </row>
    <row r="32" spans="2:8" ht="15" customHeight="1" x14ac:dyDescent="0.25">
      <c r="B32" s="46" t="str">
        <f ca="1">"Nous sommes le "&amp;TEXT(TODAY(),"JJJJ JJ MMMM AAAA")</f>
        <v>Nous sommes le lundi 02 mars 2020</v>
      </c>
      <c r="C32" s="46"/>
      <c r="D32" s="46"/>
      <c r="E32" s="46"/>
      <c r="F32" s="46"/>
      <c r="G32" s="46"/>
      <c r="H32" s="46"/>
    </row>
    <row r="33" spans="2:8" ht="15" customHeight="1" x14ac:dyDescent="0.25">
      <c r="B33" s="46"/>
      <c r="C33" s="46"/>
      <c r="D33" s="46"/>
      <c r="E33" s="46"/>
      <c r="F33" s="46"/>
      <c r="G33" s="46"/>
      <c r="H33" s="46"/>
    </row>
    <row r="34" spans="2:8" ht="15" customHeight="1" x14ac:dyDescent="0.25">
      <c r="B34" s="46"/>
      <c r="C34" s="46"/>
      <c r="D34" s="46"/>
      <c r="E34" s="46"/>
      <c r="F34" s="46"/>
      <c r="G34" s="46"/>
      <c r="H34" s="46"/>
    </row>
  </sheetData>
  <mergeCells count="6">
    <mergeCell ref="N4:N5"/>
    <mergeCell ref="B32:H34"/>
    <mergeCell ref="B14:D16"/>
    <mergeCell ref="E14:G16"/>
    <mergeCell ref="K4:M5"/>
    <mergeCell ref="K8:M9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P34"/>
  <sheetViews>
    <sheetView zoomScaleNormal="100" workbookViewId="0">
      <selection activeCell="D15" sqref="D15"/>
    </sheetView>
  </sheetViews>
  <sheetFormatPr baseColWidth="10" defaultColWidth="11.42578125" defaultRowHeight="15" x14ac:dyDescent="0.25"/>
  <cols>
    <col min="1" max="2" width="11.42578125" style="3"/>
    <col min="3" max="3" width="56.28515625" style="3" customWidth="1"/>
    <col min="4" max="4" width="7.7109375" style="3" customWidth="1"/>
    <col min="5" max="14" width="11.42578125" style="3"/>
    <col min="15" max="15" width="5.7109375" style="3" customWidth="1"/>
    <col min="16" max="16" width="18.7109375" style="3" customWidth="1"/>
    <col min="17" max="16384" width="11.42578125" style="3"/>
  </cols>
  <sheetData>
    <row r="1" spans="1:15" x14ac:dyDescent="0.25">
      <c r="A1" s="41">
        <v>1</v>
      </c>
    </row>
    <row r="2" spans="1:15" ht="15" customHeight="1" x14ac:dyDescent="0.25">
      <c r="C2" s="71" t="s">
        <v>19</v>
      </c>
      <c r="H2" s="72" t="str">
        <f ca="1">"Nous sommes le "&amp;TEXT(TODAY(),"JJJJ JJ MMMM AAAA")</f>
        <v>Nous sommes le lundi 02 mars 2020</v>
      </c>
      <c r="I2" s="72"/>
      <c r="J2" s="72"/>
      <c r="K2" s="72"/>
      <c r="L2" s="72"/>
      <c r="M2" s="72"/>
      <c r="N2" s="72"/>
      <c r="O2" s="72"/>
    </row>
    <row r="3" spans="1:15" ht="15" customHeight="1" x14ac:dyDescent="0.25">
      <c r="C3" s="71"/>
      <c r="H3" s="72"/>
      <c r="I3" s="72"/>
      <c r="J3" s="72"/>
      <c r="K3" s="72"/>
      <c r="L3" s="72"/>
      <c r="M3" s="72"/>
      <c r="N3" s="72"/>
      <c r="O3" s="72"/>
    </row>
    <row r="4" spans="1:15" ht="21" x14ac:dyDescent="0.35">
      <c r="C4" s="24" t="s">
        <v>57</v>
      </c>
      <c r="H4" s="72"/>
      <c r="I4" s="72"/>
      <c r="J4" s="72"/>
      <c r="K4" s="72"/>
      <c r="L4" s="72"/>
      <c r="M4" s="72"/>
      <c r="N4" s="72"/>
      <c r="O4" s="72"/>
    </row>
    <row r="5" spans="1:15" ht="47.25" customHeight="1" x14ac:dyDescent="0.25">
      <c r="C5" s="6" t="s">
        <v>63</v>
      </c>
    </row>
    <row r="6" spans="1:15" ht="15" customHeight="1" x14ac:dyDescent="0.25">
      <c r="G6" s="65" t="s">
        <v>17</v>
      </c>
      <c r="H6" s="65"/>
      <c r="I6" s="65"/>
      <c r="K6" s="75" t="str">
        <f>IFERROR(INDEX(Tableau1[],$A$1+1,9),"")</f>
        <v>06705467</v>
      </c>
      <c r="L6" s="75"/>
      <c r="M6" s="75"/>
      <c r="N6" s="75"/>
      <c r="O6" s="75"/>
    </row>
    <row r="7" spans="1:15" ht="15" customHeight="1" x14ac:dyDescent="0.25">
      <c r="G7" s="65"/>
      <c r="H7" s="65"/>
      <c r="I7" s="65"/>
      <c r="K7" s="75"/>
      <c r="L7" s="75"/>
      <c r="M7" s="75"/>
      <c r="N7" s="75"/>
      <c r="O7" s="75"/>
    </row>
    <row r="8" spans="1:15" x14ac:dyDescent="0.25">
      <c r="H8" s="4"/>
      <c r="I8" s="4"/>
    </row>
    <row r="9" spans="1:15" ht="15" customHeight="1" x14ac:dyDescent="0.25">
      <c r="G9" s="65" t="s">
        <v>10</v>
      </c>
      <c r="H9" s="65"/>
      <c r="I9" s="65"/>
      <c r="K9" s="74">
        <f>IFERROR(INDEX(Tableau1[],$A$1+1,2),"")</f>
        <v>2022</v>
      </c>
      <c r="L9" s="74"/>
      <c r="M9" s="74"/>
      <c r="N9" s="74"/>
      <c r="O9" s="74"/>
    </row>
    <row r="10" spans="1:15" ht="15" customHeight="1" x14ac:dyDescent="0.25">
      <c r="G10" s="65"/>
      <c r="H10" s="65"/>
      <c r="I10" s="65"/>
      <c r="K10" s="74"/>
      <c r="L10" s="74"/>
      <c r="M10" s="74"/>
      <c r="N10" s="74"/>
      <c r="O10" s="74"/>
    </row>
    <row r="11" spans="1:15" x14ac:dyDescent="0.25">
      <c r="H11" s="4"/>
      <c r="I11" s="4"/>
    </row>
    <row r="12" spans="1:15" ht="15" customHeight="1" x14ac:dyDescent="0.25">
      <c r="G12" s="65" t="s">
        <v>0</v>
      </c>
      <c r="H12" s="65"/>
      <c r="I12" s="65"/>
      <c r="K12" s="73" t="str">
        <f>IFERROR(INDEX(Tableau1[],$A$1+1,3),"")</f>
        <v>CB STRASBOURGEOIS</v>
      </c>
      <c r="L12" s="73"/>
      <c r="M12" s="73"/>
      <c r="N12" s="73"/>
      <c r="O12" s="73"/>
    </row>
    <row r="13" spans="1:15" ht="15" customHeight="1" x14ac:dyDescent="0.25">
      <c r="G13" s="65"/>
      <c r="H13" s="65"/>
      <c r="I13" s="65"/>
      <c r="K13" s="73"/>
      <c r="L13" s="73"/>
      <c r="M13" s="73"/>
      <c r="N13" s="73"/>
      <c r="O13" s="73"/>
    </row>
    <row r="14" spans="1:15" x14ac:dyDescent="0.25">
      <c r="H14" s="4"/>
      <c r="I14" s="4"/>
    </row>
    <row r="15" spans="1:15" ht="15" customHeight="1" x14ac:dyDescent="0.25">
      <c r="G15" s="65" t="s">
        <v>2</v>
      </c>
      <c r="H15" s="65"/>
      <c r="I15" s="65"/>
      <c r="K15" s="69" t="str">
        <f>IFERROR(INDEX(Tableau1[],$A$1+1,6),"")</f>
        <v>PROMOTION</v>
      </c>
      <c r="L15" s="69"/>
      <c r="M15" s="69"/>
      <c r="N15" s="69"/>
      <c r="O15" s="69"/>
    </row>
    <row r="16" spans="1:15" ht="15" customHeight="1" x14ac:dyDescent="0.25">
      <c r="G16" s="65"/>
      <c r="H16" s="65"/>
      <c r="I16" s="65"/>
      <c r="K16" s="69"/>
      <c r="L16" s="69"/>
      <c r="M16" s="69"/>
      <c r="N16" s="69"/>
      <c r="O16" s="69"/>
    </row>
    <row r="17" spans="7:16" x14ac:dyDescent="0.25">
      <c r="H17" s="4"/>
      <c r="I17" s="4"/>
    </row>
    <row r="18" spans="7:16" ht="15" customHeight="1" x14ac:dyDescent="0.25">
      <c r="G18" s="65" t="s">
        <v>5</v>
      </c>
      <c r="H18" s="65"/>
      <c r="I18" s="65"/>
      <c r="K18" s="69" t="str">
        <f>IFERROR(INDEX(Tableau1[],$A$1+1,4),"")</f>
        <v>M</v>
      </c>
      <c r="L18" s="69"/>
      <c r="M18" s="69"/>
      <c r="N18" s="69"/>
      <c r="O18" s="69"/>
    </row>
    <row r="19" spans="7:16" ht="15" customHeight="1" x14ac:dyDescent="0.25">
      <c r="G19" s="65"/>
      <c r="H19" s="65"/>
      <c r="I19" s="65"/>
      <c r="K19" s="69"/>
      <c r="L19" s="69"/>
      <c r="M19" s="69"/>
      <c r="N19" s="69"/>
      <c r="O19" s="69"/>
    </row>
    <row r="20" spans="7:16" x14ac:dyDescent="0.25">
      <c r="H20" s="4"/>
      <c r="I20" s="4"/>
    </row>
    <row r="21" spans="7:16" ht="15" customHeight="1" x14ac:dyDescent="0.25">
      <c r="G21" s="65" t="s">
        <v>6</v>
      </c>
      <c r="H21" s="65"/>
      <c r="I21" s="65"/>
      <c r="K21" s="69" t="str">
        <f>IFERROR(INDEX(Tableau1[],$A$1+1,5),"")</f>
        <v>F</v>
      </c>
      <c r="L21" s="69"/>
      <c r="M21" s="69"/>
      <c r="N21" s="69"/>
      <c r="O21" s="69"/>
    </row>
    <row r="22" spans="7:16" ht="15" customHeight="1" x14ac:dyDescent="0.25">
      <c r="G22" s="65"/>
      <c r="H22" s="65"/>
      <c r="I22" s="65"/>
      <c r="K22" s="69"/>
      <c r="L22" s="69"/>
      <c r="M22" s="69"/>
      <c r="N22" s="69"/>
      <c r="O22" s="69"/>
    </row>
    <row r="24" spans="7:16" ht="15" customHeight="1" x14ac:dyDescent="0.25">
      <c r="G24" s="65" t="s">
        <v>1</v>
      </c>
      <c r="H24" s="65"/>
      <c r="I24" s="65"/>
      <c r="K24" s="70" t="str">
        <f ca="1">IFERROR(INDEX(Tableau1[],$A$1+1,7),"")</f>
        <v>VETERANS</v>
      </c>
      <c r="L24" s="70"/>
      <c r="M24" s="70"/>
      <c r="N24" s="70"/>
      <c r="O24" s="70"/>
    </row>
    <row r="25" spans="7:16" ht="15" customHeight="1" x14ac:dyDescent="0.25">
      <c r="G25" s="65"/>
      <c r="H25" s="65"/>
      <c r="I25" s="65"/>
      <c r="K25" s="70"/>
      <c r="L25" s="70"/>
      <c r="M25" s="70"/>
      <c r="N25" s="70"/>
      <c r="O25" s="70"/>
    </row>
    <row r="27" spans="7:16" ht="15" customHeight="1" x14ac:dyDescent="0.25">
      <c r="G27" s="65" t="s">
        <v>22</v>
      </c>
      <c r="H27" s="65"/>
      <c r="I27" s="65"/>
      <c r="K27" s="67">
        <f>IFERROR(INDEX(Tableau1[],$A$1+1,8),"")</f>
        <v>20673</v>
      </c>
      <c r="L27" s="67"/>
      <c r="M27" s="67"/>
      <c r="N27" s="67"/>
      <c r="O27" s="67"/>
    </row>
    <row r="28" spans="7:16" ht="15" customHeight="1" x14ac:dyDescent="0.25">
      <c r="G28" s="65"/>
      <c r="H28" s="65"/>
      <c r="I28" s="65"/>
      <c r="K28" s="67"/>
      <c r="L28" s="67"/>
      <c r="M28" s="67"/>
      <c r="N28" s="67"/>
      <c r="O28" s="67"/>
    </row>
    <row r="30" spans="7:16" ht="15" customHeight="1" x14ac:dyDescent="0.25">
      <c r="G30" s="65" t="s">
        <v>23</v>
      </c>
      <c r="H30" s="65"/>
      <c r="I30" s="65"/>
      <c r="K30" s="68">
        <f ca="1">IFERROR(INDEX(Tableau1[],$A$1+1,11),"")</f>
        <v>63</v>
      </c>
      <c r="L30" s="68"/>
      <c r="M30" s="68"/>
      <c r="N30" s="68"/>
      <c r="O30" s="68"/>
      <c r="P30" s="23"/>
    </row>
    <row r="31" spans="7:16" ht="15" customHeight="1" x14ac:dyDescent="0.25">
      <c r="G31" s="65"/>
      <c r="H31" s="65"/>
      <c r="I31" s="65"/>
      <c r="K31" s="68"/>
      <c r="L31" s="68"/>
      <c r="M31" s="68"/>
      <c r="N31" s="68"/>
      <c r="O31" s="68"/>
      <c r="P31" s="23"/>
    </row>
    <row r="32" spans="7:16" ht="15" customHeight="1" x14ac:dyDescent="0.25">
      <c r="K32" s="22"/>
      <c r="L32" s="22"/>
      <c r="M32" s="22"/>
      <c r="N32" s="22"/>
      <c r="P32" s="23"/>
    </row>
    <row r="33" spans="7:15" x14ac:dyDescent="0.25">
      <c r="G33" s="65" t="s">
        <v>66</v>
      </c>
      <c r="H33" s="65"/>
      <c r="I33" s="65"/>
      <c r="K33" s="66">
        <f>IFERROR(INDEX(Tableau1[],$A$1+1,12),"")</f>
        <v>42887</v>
      </c>
      <c r="L33" s="66"/>
      <c r="M33" s="66"/>
      <c r="N33" s="66"/>
      <c r="O33" s="66"/>
    </row>
    <row r="34" spans="7:15" x14ac:dyDescent="0.25">
      <c r="G34" s="65"/>
      <c r="H34" s="65"/>
      <c r="I34" s="65"/>
      <c r="K34" s="66"/>
      <c r="L34" s="66"/>
      <c r="M34" s="66"/>
      <c r="N34" s="66"/>
      <c r="O34" s="66"/>
    </row>
  </sheetData>
  <mergeCells count="22">
    <mergeCell ref="C2:C3"/>
    <mergeCell ref="G15:I16"/>
    <mergeCell ref="G9:I10"/>
    <mergeCell ref="G12:I13"/>
    <mergeCell ref="G6:I7"/>
    <mergeCell ref="H2:O4"/>
    <mergeCell ref="K12:O13"/>
    <mergeCell ref="K9:O10"/>
    <mergeCell ref="K15:O16"/>
    <mergeCell ref="K6:O7"/>
    <mergeCell ref="K18:O19"/>
    <mergeCell ref="K21:O22"/>
    <mergeCell ref="G21:I22"/>
    <mergeCell ref="G24:I25"/>
    <mergeCell ref="K24:O25"/>
    <mergeCell ref="G18:I19"/>
    <mergeCell ref="G33:I34"/>
    <mergeCell ref="K33:O34"/>
    <mergeCell ref="G27:I28"/>
    <mergeCell ref="K27:O28"/>
    <mergeCell ref="K30:O31"/>
    <mergeCell ref="G30:I31"/>
  </mergeCells>
  <conditionalFormatting sqref="K18">
    <cfRule type="expression" dxfId="23" priority="17">
      <formula>$K$18="F"</formula>
    </cfRule>
  </conditionalFormatting>
  <conditionalFormatting sqref="C5">
    <cfRule type="expression" dxfId="22" priority="16">
      <formula>$K$18="F"</formula>
    </cfRule>
  </conditionalFormatting>
  <conditionalFormatting sqref="K24:O25">
    <cfRule type="containsText" dxfId="21" priority="14" operator="containsText" text="Elite">
      <formula>NOT(ISERROR(SEARCH("Elite",K24)))</formula>
    </cfRule>
    <cfRule type="containsText" dxfId="20" priority="15" operator="containsText" text="honneur">
      <formula>NOT(ISERROR(SEARCH("honneur",K24)))</formula>
    </cfRule>
  </conditionalFormatting>
  <conditionalFormatting sqref="K27:O28">
    <cfRule type="containsText" dxfId="19" priority="12" operator="containsText" text="Elite">
      <formula>NOT(ISERROR(SEARCH("Elite",K27)))</formula>
    </cfRule>
    <cfRule type="containsText" dxfId="18" priority="13" operator="containsText" text="honneur">
      <formula>NOT(ISERROR(SEARCH("honneur",K27)))</formula>
    </cfRule>
  </conditionalFormatting>
  <conditionalFormatting sqref="K30:O31">
    <cfRule type="expression" dxfId="17" priority="6">
      <formula>AND($K$30&gt;56,$K$30&lt;60)</formula>
    </cfRule>
    <cfRule type="cellIs" dxfId="16" priority="9" operator="greaterThan">
      <formula>59</formula>
    </cfRule>
    <cfRule type="containsText" dxfId="15" priority="10" operator="containsText" text="Elite">
      <formula>NOT(ISERROR(SEARCH("Elite",K30)))</formula>
    </cfRule>
    <cfRule type="containsText" dxfId="14" priority="11" operator="containsText" text="honneur">
      <formula>NOT(ISERROR(SEARCH("honneur",K30)))</formula>
    </cfRule>
  </conditionalFormatting>
  <conditionalFormatting sqref="K15:O16">
    <cfRule type="containsText" dxfId="13" priority="7" operator="containsText" text="ELITE">
      <formula>NOT(ISERROR(SEARCH("ELITE",K15)))</formula>
    </cfRule>
    <cfRule type="containsText" dxfId="12" priority="8" operator="containsText" text="HONNEUR">
      <formula>NOT(ISERROR(SEARCH("HONNEUR",K15)))</formula>
    </cfRule>
  </conditionalFormatting>
  <conditionalFormatting sqref="K33:O34">
    <cfRule type="expression" dxfId="11" priority="1">
      <formula>DATE(YEAR($K33)+3,MONTH($K33),DAY($K33))-30&lt;=TODAY()</formula>
    </cfRule>
    <cfRule type="expression" dxfId="10" priority="2">
      <formula>AND($K$30&gt;56,$K$30&lt;60)</formula>
    </cfRule>
    <cfRule type="cellIs" dxfId="9" priority="3" operator="greaterThan">
      <formula>59</formula>
    </cfRule>
    <cfRule type="containsText" dxfId="8" priority="4" operator="containsText" text="Elite">
      <formula>NOT(ISERROR(SEARCH("Elite",K33)))</formula>
    </cfRule>
    <cfRule type="containsText" dxfId="7" priority="5" operator="containsText" text="honneur">
      <formula>NOT(ISERROR(SEARCH("honneur",K33)))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boBox1">
          <controlPr defaultSize="0" autoLine="0" r:id="rId5">
            <anchor moveWithCells="1">
              <from>
                <xdr:col>2</xdr:col>
                <xdr:colOff>0</xdr:colOff>
                <xdr:row>4</xdr:row>
                <xdr:rowOff>0</xdr:rowOff>
              </from>
              <to>
                <xdr:col>3</xdr:col>
                <xdr:colOff>0</xdr:colOff>
                <xdr:row>5</xdr:row>
                <xdr:rowOff>38100</xdr:rowOff>
              </to>
            </anchor>
          </controlPr>
        </control>
      </mc:Choice>
      <mc:Fallback>
        <control shapeId="1026" r:id="rId4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R68"/>
  <sheetViews>
    <sheetView workbookViewId="0">
      <pane ySplit="1" topLeftCell="A2" activePane="bottomLeft" state="frozen"/>
      <selection pane="bottomLeft" activeCell="K23" sqref="K23"/>
    </sheetView>
  </sheetViews>
  <sheetFormatPr baseColWidth="10" defaultColWidth="5.5703125" defaultRowHeight="15" x14ac:dyDescent="0.25"/>
  <cols>
    <col min="1" max="1" width="26.7109375" style="5" bestFit="1" customWidth="1"/>
    <col min="2" max="2" width="14" style="2" customWidth="1"/>
    <col min="3" max="3" width="26.140625" style="2" bestFit="1" customWidth="1"/>
    <col min="4" max="4" width="7.42578125" style="2" bestFit="1" customWidth="1"/>
    <col min="5" max="5" width="17.42578125" style="2" bestFit="1" customWidth="1"/>
    <col min="6" max="6" width="16.42578125" style="2" customWidth="1"/>
    <col min="7" max="7" width="18.28515625" style="2" customWidth="1"/>
    <col min="8" max="8" width="22.28515625" style="80" bestFit="1" customWidth="1"/>
    <col min="9" max="9" width="14.85546875" style="33" customWidth="1"/>
    <col min="10" max="10" width="9.28515625" style="2" customWidth="1"/>
    <col min="11" max="11" width="11.7109375" style="2" customWidth="1"/>
    <col min="12" max="12" width="21.28515625" bestFit="1" customWidth="1"/>
    <col min="13" max="13" width="10.7109375" bestFit="1" customWidth="1"/>
    <col min="14" max="14" width="5.5703125" customWidth="1"/>
    <col min="15" max="15" width="5.5703125" hidden="1" customWidth="1"/>
    <col min="16" max="16" width="14.42578125" hidden="1" customWidth="1"/>
    <col min="17" max="17" width="10.28515625" hidden="1" customWidth="1"/>
    <col min="18" max="18" width="5.5703125" hidden="1" customWidth="1"/>
    <col min="19" max="20" width="5.5703125" customWidth="1"/>
  </cols>
  <sheetData>
    <row r="1" spans="1:17" ht="63" customHeight="1" x14ac:dyDescent="0.25">
      <c r="A1" s="30" t="s">
        <v>16</v>
      </c>
      <c r="B1" s="30" t="s">
        <v>0</v>
      </c>
      <c r="C1" s="30" t="s">
        <v>9</v>
      </c>
      <c r="D1" s="30" t="s">
        <v>5</v>
      </c>
      <c r="E1" s="30" t="s">
        <v>6</v>
      </c>
      <c r="F1" s="30" t="s">
        <v>2</v>
      </c>
      <c r="G1" s="30" t="s">
        <v>1</v>
      </c>
      <c r="H1" s="77" t="s">
        <v>21</v>
      </c>
      <c r="I1" s="32" t="s">
        <v>18</v>
      </c>
      <c r="J1" s="31" t="s">
        <v>23</v>
      </c>
      <c r="K1" s="30" t="s">
        <v>58</v>
      </c>
      <c r="L1" s="42" t="s">
        <v>65</v>
      </c>
      <c r="M1" s="44" t="s">
        <v>67</v>
      </c>
      <c r="P1" s="2" t="s">
        <v>50</v>
      </c>
      <c r="Q1" t="s">
        <v>51</v>
      </c>
    </row>
    <row r="2" spans="1:17" x14ac:dyDescent="0.25">
      <c r="A2" s="40" t="s">
        <v>62</v>
      </c>
      <c r="B2" s="39">
        <v>3006</v>
      </c>
      <c r="C2" s="35" t="s">
        <v>4</v>
      </c>
      <c r="D2" s="28" t="s">
        <v>7</v>
      </c>
      <c r="E2" s="36" t="s">
        <v>8</v>
      </c>
      <c r="F2" s="28" t="s">
        <v>20</v>
      </c>
      <c r="G2" s="27" t="str">
        <f t="shared" ref="G2" ca="1" si="0">VLOOKUP(H2,$P$2:$Q$15,2,1)</f>
        <v>VETERANS</v>
      </c>
      <c r="H2" s="78">
        <v>23094</v>
      </c>
      <c r="I2" s="37" t="s">
        <v>59</v>
      </c>
      <c r="J2" s="27">
        <f t="shared" ref="J2" ca="1" si="1">DATEDIF(H2,DATE(YEAR(TODAY()),12,31),"y")</f>
        <v>57</v>
      </c>
      <c r="K2" s="27">
        <f t="shared" ref="K2" ca="1" si="2">IF(H2="","",DATEDIF(H2,TODAY(),"Y"))</f>
        <v>56</v>
      </c>
      <c r="L2" s="43">
        <v>42736</v>
      </c>
      <c r="M2" s="45">
        <f>EDATE(Tableau1[[#This Row],[Certificat médical]],30)</f>
        <v>43647</v>
      </c>
      <c r="P2" s="25">
        <f ca="1">EDATE(DATE(YEAR(TODAY()),1,1),-12*100)</f>
        <v>7306</v>
      </c>
      <c r="Q2" s="26" t="s">
        <v>12</v>
      </c>
    </row>
    <row r="3" spans="1:17" x14ac:dyDescent="0.25">
      <c r="A3" s="40" t="s">
        <v>63</v>
      </c>
      <c r="B3" s="39">
        <v>2022</v>
      </c>
      <c r="C3" s="38" t="s">
        <v>3</v>
      </c>
      <c r="D3" s="29" t="s">
        <v>7</v>
      </c>
      <c r="E3" s="34" t="s">
        <v>8</v>
      </c>
      <c r="F3" s="29" t="s">
        <v>20</v>
      </c>
      <c r="G3" s="27" t="str">
        <f t="shared" ref="G3:G4" ca="1" si="3">VLOOKUP(H3,$P$2:$Q$15,2,1)</f>
        <v>VETERANS</v>
      </c>
      <c r="H3" s="79">
        <v>20673</v>
      </c>
      <c r="I3" s="39" t="s">
        <v>60</v>
      </c>
      <c r="J3" s="27">
        <f t="shared" ref="J3:J4" ca="1" si="4">DATEDIF(H3,DATE(YEAR(TODAY()),12,31),"y")</f>
        <v>64</v>
      </c>
      <c r="K3" s="27">
        <f t="shared" ref="K3:K4" ca="1" si="5">IF(H3="","",DATEDIF(H3,TODAY(),"Y"))</f>
        <v>63</v>
      </c>
      <c r="L3" s="43">
        <v>42887</v>
      </c>
      <c r="M3" s="45">
        <f>EDATE(Tableau1[[#This Row],[Certificat médical]],30)</f>
        <v>43800</v>
      </c>
      <c r="P3" s="25">
        <f ca="1">EDATE(DATE(YEAR(TODAY()),1,1),-12*60)</f>
        <v>21916</v>
      </c>
      <c r="Q3" s="26" t="s">
        <v>12</v>
      </c>
    </row>
    <row r="4" spans="1:17" x14ac:dyDescent="0.25">
      <c r="A4" s="40" t="s">
        <v>64</v>
      </c>
      <c r="B4" s="39">
        <v>2022</v>
      </c>
      <c r="C4" s="38" t="s">
        <v>3</v>
      </c>
      <c r="D4" s="29" t="s">
        <v>8</v>
      </c>
      <c r="E4" s="34" t="s">
        <v>8</v>
      </c>
      <c r="F4" s="29" t="s">
        <v>20</v>
      </c>
      <c r="G4" s="27" t="str">
        <f t="shared" ca="1" si="3"/>
        <v>SENIORS</v>
      </c>
      <c r="H4" s="79">
        <v>36213</v>
      </c>
      <c r="I4" s="39" t="s">
        <v>61</v>
      </c>
      <c r="J4" s="27">
        <f t="shared" ca="1" si="4"/>
        <v>21</v>
      </c>
      <c r="K4" s="27">
        <f t="shared" ca="1" si="5"/>
        <v>21</v>
      </c>
      <c r="L4" s="43">
        <v>42917</v>
      </c>
      <c r="M4" s="45">
        <f>EDATE(Tableau1[[#This Row],[Certificat médical]],30)</f>
        <v>43831</v>
      </c>
      <c r="P4" s="25">
        <f ca="1">EDATE(DATE(YEAR(TODAY()),1,1),-12*56)</f>
        <v>23377</v>
      </c>
      <c r="Q4" s="26" t="s">
        <v>11</v>
      </c>
    </row>
    <row r="5" spans="1:17" x14ac:dyDescent="0.25">
      <c r="P5" s="25">
        <f ca="1">EDATE(DATE(YEAR(TODAY()),1,1),-12*40)</f>
        <v>29221</v>
      </c>
      <c r="Q5" s="26" t="s">
        <v>11</v>
      </c>
    </row>
    <row r="6" spans="1:17" x14ac:dyDescent="0.25">
      <c r="P6" s="12">
        <f ca="1">EDATE(DATE(YEAR(TODAY()),1,1),-12*18)</f>
        <v>37257</v>
      </c>
      <c r="Q6" t="s">
        <v>13</v>
      </c>
    </row>
    <row r="7" spans="1:17" x14ac:dyDescent="0.25">
      <c r="P7" s="12">
        <f ca="1">EDATE(P6,12)</f>
        <v>37622</v>
      </c>
      <c r="Q7" t="s">
        <v>13</v>
      </c>
    </row>
    <row r="8" spans="1:17" x14ac:dyDescent="0.25">
      <c r="P8" s="12">
        <f t="shared" ref="P8:P15" ca="1" si="6">EDATE(P7,12)</f>
        <v>37987</v>
      </c>
      <c r="Q8" t="s">
        <v>13</v>
      </c>
    </row>
    <row r="9" spans="1:17" x14ac:dyDescent="0.25">
      <c r="P9" s="12">
        <f t="shared" ca="1" si="6"/>
        <v>38353</v>
      </c>
      <c r="Q9" t="s">
        <v>14</v>
      </c>
    </row>
    <row r="10" spans="1:17" x14ac:dyDescent="0.25">
      <c r="P10" s="12">
        <f t="shared" ca="1" si="6"/>
        <v>38718</v>
      </c>
      <c r="Q10" t="s">
        <v>14</v>
      </c>
    </row>
    <row r="11" spans="1:17" x14ac:dyDescent="0.25">
      <c r="P11" s="12">
        <f t="shared" ca="1" si="6"/>
        <v>39083</v>
      </c>
      <c r="Q11" t="s">
        <v>15</v>
      </c>
    </row>
    <row r="12" spans="1:17" x14ac:dyDescent="0.25">
      <c r="P12" s="12">
        <f t="shared" ca="1" si="6"/>
        <v>39448</v>
      </c>
      <c r="Q12" t="s">
        <v>15</v>
      </c>
    </row>
    <row r="13" spans="1:17" x14ac:dyDescent="0.25">
      <c r="J13" s="1"/>
      <c r="P13" s="12">
        <f t="shared" ca="1" si="6"/>
        <v>39814</v>
      </c>
      <c r="Q13" t="s">
        <v>55</v>
      </c>
    </row>
    <row r="14" spans="1:17" x14ac:dyDescent="0.25">
      <c r="P14" s="12">
        <f t="shared" ca="1" si="6"/>
        <v>40179</v>
      </c>
      <c r="Q14" t="s">
        <v>55</v>
      </c>
    </row>
    <row r="15" spans="1:17" x14ac:dyDescent="0.25">
      <c r="P15" s="12">
        <f t="shared" ca="1" si="6"/>
        <v>40544</v>
      </c>
      <c r="Q15" t="s">
        <v>24</v>
      </c>
    </row>
    <row r="20" ht="15" customHeight="1" x14ac:dyDescent="0.25"/>
    <row r="21" ht="15" customHeight="1" x14ac:dyDescent="0.25"/>
    <row r="29" ht="15" customHeight="1" x14ac:dyDescent="0.25"/>
    <row r="30" ht="15" customHeight="1" x14ac:dyDescent="0.25"/>
    <row r="61" ht="12.75" customHeight="1" x14ac:dyDescent="0.25"/>
    <row r="62" hidden="1" x14ac:dyDescent="0.25"/>
    <row r="63" hidden="1" x14ac:dyDescent="0.25"/>
    <row r="64" hidden="1" x14ac:dyDescent="0.25"/>
    <row r="65" hidden="1" x14ac:dyDescent="0.25"/>
    <row r="66" hidden="1" x14ac:dyDescent="0.25"/>
    <row r="67" hidden="1" x14ac:dyDescent="0.25"/>
    <row r="68" hidden="1" x14ac:dyDescent="0.25"/>
  </sheetData>
  <conditionalFormatting sqref="F1:F1048576">
    <cfRule type="containsText" dxfId="6" priority="11" operator="containsText" text="HONNEUR">
      <formula>NOT(ISERROR(SEARCH("HONNEUR",F1)))</formula>
    </cfRule>
    <cfRule type="containsText" dxfId="5" priority="16" operator="containsText" text="ELITE">
      <formula>NOT(ISERROR(SEARCH("ELITE",F1)))</formula>
    </cfRule>
  </conditionalFormatting>
  <conditionalFormatting sqref="C1:C1048576 A1:A1048576">
    <cfRule type="expression" dxfId="4" priority="13">
      <formula>$F1="ELITE"</formula>
    </cfRule>
  </conditionalFormatting>
  <conditionalFormatting sqref="C1:C1048576 A1:A1048576">
    <cfRule type="expression" dxfId="3" priority="10">
      <formula>$F1="HONNEUR"</formula>
    </cfRule>
  </conditionalFormatting>
  <conditionalFormatting sqref="L2:L4">
    <cfRule type="expression" dxfId="2" priority="1">
      <formula>AND(EDATE($L2,36)&lt;TODAY())</formula>
    </cfRule>
    <cfRule type="expression" dxfId="1" priority="2">
      <formula>AND(EDATE($L2,30)&lt;TODAY())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M22"/>
  <sheetViews>
    <sheetView workbookViewId="0">
      <selection activeCell="J33" sqref="J33"/>
    </sheetView>
  </sheetViews>
  <sheetFormatPr baseColWidth="10" defaultRowHeight="15" x14ac:dyDescent="0.25"/>
  <cols>
    <col min="1" max="1" width="5.28515625" customWidth="1"/>
    <col min="2" max="2" width="19.7109375" customWidth="1"/>
    <col min="3" max="3" width="17.5703125" customWidth="1"/>
    <col min="4" max="4" width="17.28515625" customWidth="1"/>
    <col min="5" max="5" width="21" customWidth="1"/>
    <col min="6" max="6" width="25" customWidth="1"/>
    <col min="7" max="7" width="12.7109375" customWidth="1"/>
    <col min="8" max="8" width="18.5703125" bestFit="1" customWidth="1"/>
    <col min="10" max="10" width="14.42578125" bestFit="1" customWidth="1"/>
  </cols>
  <sheetData>
    <row r="1" spans="1:13" ht="15.75" x14ac:dyDescent="0.25">
      <c r="A1" s="76" t="s">
        <v>52</v>
      </c>
      <c r="B1" s="76"/>
      <c r="C1" s="76"/>
      <c r="D1" s="76"/>
      <c r="E1" s="76"/>
      <c r="F1" s="76"/>
      <c r="G1" s="76"/>
      <c r="J1" t="s">
        <v>50</v>
      </c>
      <c r="K1" t="s">
        <v>51</v>
      </c>
    </row>
    <row r="2" spans="1:13" ht="16.5" thickBot="1" x14ac:dyDescent="0.3">
      <c r="A2" s="7" t="s">
        <v>25</v>
      </c>
      <c r="B2" s="8" t="s">
        <v>26</v>
      </c>
      <c r="C2" s="8" t="s">
        <v>27</v>
      </c>
      <c r="D2" s="8" t="s">
        <v>28</v>
      </c>
      <c r="E2" s="8" t="s">
        <v>29</v>
      </c>
      <c r="F2" s="8" t="s">
        <v>30</v>
      </c>
      <c r="G2" s="7" t="s">
        <v>31</v>
      </c>
      <c r="H2" s="9" t="s">
        <v>53</v>
      </c>
      <c r="J2" s="13">
        <f ca="1">EDATE(DATE(YEAR(TODAY()),1,1),-12*100)</f>
        <v>7306</v>
      </c>
      <c r="K2" s="14" t="s">
        <v>49</v>
      </c>
      <c r="M2" t="s">
        <v>54</v>
      </c>
    </row>
    <row r="3" spans="1:13" x14ac:dyDescent="0.25">
      <c r="A3" s="10">
        <v>1</v>
      </c>
      <c r="B3" s="10" t="s">
        <v>33</v>
      </c>
      <c r="C3" s="10" t="s">
        <v>34</v>
      </c>
      <c r="D3" s="11">
        <v>13886</v>
      </c>
      <c r="E3" s="10"/>
      <c r="F3" s="10"/>
      <c r="G3" s="10" t="str">
        <f ca="1">VLOOKUP(D3,$J$1:$K$17,2,1)</f>
        <v>VETERANS 5</v>
      </c>
      <c r="H3">
        <f ca="1">DATEDIF(D3,DATE(YEAR(TODAY()),1,1),"y")</f>
        <v>81</v>
      </c>
      <c r="J3" s="13">
        <f ca="1">EDATE(J2,12*20)</f>
        <v>14611</v>
      </c>
      <c r="K3" s="15" t="s">
        <v>48</v>
      </c>
    </row>
    <row r="4" spans="1:13" x14ac:dyDescent="0.25">
      <c r="A4" s="10">
        <v>2</v>
      </c>
      <c r="B4" s="10" t="s">
        <v>33</v>
      </c>
      <c r="C4" s="10" t="s">
        <v>36</v>
      </c>
      <c r="D4" s="11">
        <v>35097</v>
      </c>
      <c r="E4" s="10"/>
      <c r="F4" s="10"/>
      <c r="G4" s="10" t="str">
        <f t="shared" ref="G4:G16" ca="1" si="0">VLOOKUP(D4,$J$1:$K$17,2,1)</f>
        <v>SENIORS</v>
      </c>
      <c r="H4">
        <f ca="1">DATEDIF(D4,DATE(YEAR(TODAY()),1,1),"y")</f>
        <v>23</v>
      </c>
      <c r="J4" s="16">
        <f ca="1">EDATE(J3,120)</f>
        <v>18264</v>
      </c>
      <c r="K4" s="15" t="s">
        <v>47</v>
      </c>
    </row>
    <row r="5" spans="1:13" x14ac:dyDescent="0.25">
      <c r="A5" s="10">
        <v>3</v>
      </c>
      <c r="B5" s="10" t="s">
        <v>33</v>
      </c>
      <c r="C5" s="10" t="s">
        <v>38</v>
      </c>
      <c r="D5" s="11">
        <v>37289</v>
      </c>
      <c r="E5" s="10"/>
      <c r="F5" s="10"/>
      <c r="G5" s="10" t="str">
        <f t="shared" ca="1" si="0"/>
        <v>JUNIORS 3</v>
      </c>
      <c r="H5">
        <f t="shared" ref="H5:H16" ca="1" si="1">DATEDIF(D5,DATE(YEAR(TODAY()),1,1),"y")</f>
        <v>17</v>
      </c>
      <c r="J5" s="16">
        <f t="shared" ref="J5:J7" ca="1" si="2">EDATE(J4,120)</f>
        <v>21916</v>
      </c>
      <c r="K5" s="15" t="s">
        <v>46</v>
      </c>
    </row>
    <row r="6" spans="1:13" x14ac:dyDescent="0.25">
      <c r="A6" s="10">
        <v>4</v>
      </c>
      <c r="B6" s="10"/>
      <c r="C6" s="10"/>
      <c r="D6" s="11">
        <v>25982</v>
      </c>
      <c r="E6" s="10"/>
      <c r="F6" s="10"/>
      <c r="G6" s="10" t="str">
        <f t="shared" ca="1" si="0"/>
        <v>VETERANS 1</v>
      </c>
      <c r="H6">
        <f t="shared" ca="1" si="1"/>
        <v>48</v>
      </c>
      <c r="J6" s="16">
        <f t="shared" ca="1" si="2"/>
        <v>25569</v>
      </c>
      <c r="K6" s="15" t="s">
        <v>45</v>
      </c>
    </row>
    <row r="7" spans="1:13" x14ac:dyDescent="0.25">
      <c r="A7" s="10">
        <v>5</v>
      </c>
      <c r="B7" s="10"/>
      <c r="C7" s="10"/>
      <c r="D7" s="11">
        <v>31626</v>
      </c>
      <c r="E7" s="10"/>
      <c r="F7" s="10"/>
      <c r="G7" s="10" t="str">
        <f t="shared" ca="1" si="0"/>
        <v>SENIORS</v>
      </c>
      <c r="H7">
        <f t="shared" ca="1" si="1"/>
        <v>33</v>
      </c>
      <c r="J7" s="16">
        <f t="shared" ca="1" si="2"/>
        <v>29221</v>
      </c>
      <c r="K7" s="15" t="s">
        <v>11</v>
      </c>
    </row>
    <row r="8" spans="1:13" x14ac:dyDescent="0.25">
      <c r="A8" s="10">
        <v>6</v>
      </c>
      <c r="B8" s="10"/>
      <c r="C8" s="10"/>
      <c r="D8" s="11">
        <v>37515</v>
      </c>
      <c r="E8" s="10"/>
      <c r="F8" s="10"/>
      <c r="G8" s="10" t="str">
        <f t="shared" ca="1" si="0"/>
        <v>JUNIORS 3</v>
      </c>
      <c r="H8">
        <f t="shared" ca="1" si="1"/>
        <v>17</v>
      </c>
      <c r="J8" s="17">
        <f ca="1">EDATE(DATE(YEAR(TODAY()),1,1),-12*18)</f>
        <v>37257</v>
      </c>
      <c r="K8" s="18" t="s">
        <v>44</v>
      </c>
    </row>
    <row r="9" spans="1:13" x14ac:dyDescent="0.25">
      <c r="A9" s="10">
        <v>7</v>
      </c>
      <c r="B9" s="10"/>
      <c r="C9" s="10"/>
      <c r="D9" s="11">
        <v>20673</v>
      </c>
      <c r="E9" s="10"/>
      <c r="F9" s="10"/>
      <c r="G9" s="10" t="str">
        <f t="shared" ca="1" si="0"/>
        <v>VETERANS 3</v>
      </c>
      <c r="H9">
        <f t="shared" ca="1" si="1"/>
        <v>63</v>
      </c>
      <c r="J9" s="19">
        <f ca="1">EDATE(J8,12)</f>
        <v>37622</v>
      </c>
      <c r="K9" s="18" t="s">
        <v>43</v>
      </c>
    </row>
    <row r="10" spans="1:13" x14ac:dyDescent="0.25">
      <c r="A10" s="10">
        <v>8</v>
      </c>
      <c r="B10" s="10"/>
      <c r="C10" s="10"/>
      <c r="D10" s="11">
        <v>34371</v>
      </c>
      <c r="E10" s="10"/>
      <c r="F10" s="10"/>
      <c r="G10" s="10" t="str">
        <f t="shared" ca="1" si="0"/>
        <v>SENIORS</v>
      </c>
      <c r="H10">
        <f t="shared" ca="1" si="1"/>
        <v>25</v>
      </c>
      <c r="J10" s="19">
        <f t="shared" ref="J10:J17" ca="1" si="3">EDATE(J9,12)</f>
        <v>37987</v>
      </c>
      <c r="K10" s="18" t="s">
        <v>42</v>
      </c>
    </row>
    <row r="11" spans="1:13" x14ac:dyDescent="0.25">
      <c r="A11" s="10">
        <v>9</v>
      </c>
      <c r="B11" s="10"/>
      <c r="C11" s="10"/>
      <c r="D11" s="11">
        <v>24571</v>
      </c>
      <c r="E11" s="10"/>
      <c r="F11" s="10"/>
      <c r="G11" s="10" t="str">
        <f t="shared" ca="1" si="0"/>
        <v>VETERANS 2</v>
      </c>
      <c r="H11">
        <f t="shared" ca="1" si="1"/>
        <v>52</v>
      </c>
      <c r="J11" s="19">
        <f t="shared" ca="1" si="3"/>
        <v>38353</v>
      </c>
      <c r="K11" s="18" t="s">
        <v>41</v>
      </c>
    </row>
    <row r="12" spans="1:13" x14ac:dyDescent="0.25">
      <c r="A12" s="10">
        <v>10</v>
      </c>
      <c r="B12" s="10"/>
      <c r="C12" s="10"/>
      <c r="D12" s="11">
        <v>28191</v>
      </c>
      <c r="E12" s="10"/>
      <c r="F12" s="10"/>
      <c r="G12" s="10" t="str">
        <f t="shared" ca="1" si="0"/>
        <v>VETERANS 1</v>
      </c>
      <c r="H12">
        <f t="shared" ca="1" si="1"/>
        <v>42</v>
      </c>
      <c r="J12" s="19">
        <f t="shared" ca="1" si="3"/>
        <v>38718</v>
      </c>
      <c r="K12" s="18" t="s">
        <v>40</v>
      </c>
    </row>
    <row r="13" spans="1:13" x14ac:dyDescent="0.25">
      <c r="A13" s="10">
        <v>11</v>
      </c>
      <c r="B13" s="10"/>
      <c r="C13" s="10"/>
      <c r="D13" s="11">
        <v>34967</v>
      </c>
      <c r="E13" s="10"/>
      <c r="F13" s="10"/>
      <c r="G13" s="10" t="str">
        <f t="shared" ca="1" si="0"/>
        <v>SENIORS</v>
      </c>
      <c r="H13">
        <f t="shared" ca="1" si="1"/>
        <v>24</v>
      </c>
      <c r="J13" s="19">
        <f t="shared" ca="1" si="3"/>
        <v>39083</v>
      </c>
      <c r="K13" s="18" t="s">
        <v>39</v>
      </c>
    </row>
    <row r="14" spans="1:13" x14ac:dyDescent="0.25">
      <c r="A14" s="10">
        <v>12</v>
      </c>
      <c r="B14" s="10"/>
      <c r="C14" s="10"/>
      <c r="D14" s="11">
        <v>31067</v>
      </c>
      <c r="E14" s="10"/>
      <c r="F14" s="10"/>
      <c r="G14" s="10" t="str">
        <f t="shared" ca="1" si="0"/>
        <v>SENIORS</v>
      </c>
      <c r="H14">
        <f t="shared" ca="1" si="1"/>
        <v>34</v>
      </c>
      <c r="J14" s="19">
        <f t="shared" ca="1" si="3"/>
        <v>39448</v>
      </c>
      <c r="K14" s="18" t="s">
        <v>37</v>
      </c>
    </row>
    <row r="15" spans="1:13" x14ac:dyDescent="0.25">
      <c r="A15" s="10">
        <v>13</v>
      </c>
      <c r="B15" s="10"/>
      <c r="C15" s="10"/>
      <c r="D15" s="11">
        <v>23703</v>
      </c>
      <c r="E15" s="10"/>
      <c r="F15" s="10"/>
      <c r="G15" s="10" t="str">
        <f t="shared" ca="1" si="0"/>
        <v>VETERANS 2</v>
      </c>
      <c r="H15">
        <f t="shared" ca="1" si="1"/>
        <v>55</v>
      </c>
      <c r="J15" s="19">
        <f t="shared" ca="1" si="3"/>
        <v>39814</v>
      </c>
      <c r="K15" s="18" t="s">
        <v>35</v>
      </c>
    </row>
    <row r="16" spans="1:13" ht="15.75" thickBot="1" x14ac:dyDescent="0.3">
      <c r="A16" s="10">
        <v>14</v>
      </c>
      <c r="B16" s="10"/>
      <c r="C16" s="10"/>
      <c r="D16" s="11">
        <v>41087</v>
      </c>
      <c r="E16" s="10"/>
      <c r="F16" s="10"/>
      <c r="G16" s="10" t="str">
        <f t="shared" ca="1" si="0"/>
        <v>POUSSINS</v>
      </c>
      <c r="H16">
        <f t="shared" ca="1" si="1"/>
        <v>7</v>
      </c>
      <c r="J16" s="19">
        <f t="shared" ca="1" si="3"/>
        <v>40179</v>
      </c>
      <c r="K16" s="18" t="s">
        <v>32</v>
      </c>
    </row>
    <row r="17" spans="1:11" x14ac:dyDescent="0.25">
      <c r="A17" s="10">
        <v>15</v>
      </c>
      <c r="B17" s="10"/>
      <c r="C17" s="10"/>
      <c r="D17" s="11"/>
      <c r="E17" s="10"/>
      <c r="F17" s="10"/>
      <c r="G17" s="10"/>
      <c r="J17" s="19">
        <f t="shared" ca="1" si="3"/>
        <v>40544</v>
      </c>
      <c r="K17" s="20" t="s">
        <v>24</v>
      </c>
    </row>
    <row r="18" spans="1:11" x14ac:dyDescent="0.25">
      <c r="A18" s="10">
        <v>16</v>
      </c>
      <c r="B18" s="10"/>
      <c r="C18" s="10"/>
      <c r="D18" s="11"/>
      <c r="E18" s="10"/>
      <c r="F18" s="10"/>
      <c r="G18" s="10"/>
    </row>
    <row r="19" spans="1:11" x14ac:dyDescent="0.25">
      <c r="A19" s="10">
        <v>17</v>
      </c>
      <c r="B19" s="10"/>
      <c r="C19" s="10"/>
      <c r="D19" s="11"/>
      <c r="E19" s="10"/>
      <c r="F19" s="10"/>
      <c r="G19" s="10"/>
    </row>
    <row r="20" spans="1:11" x14ac:dyDescent="0.25">
      <c r="A20" s="10">
        <v>18</v>
      </c>
      <c r="B20" s="10"/>
      <c r="C20" s="10"/>
      <c r="D20" s="11"/>
      <c r="E20" s="10"/>
      <c r="F20" s="10"/>
      <c r="G20" s="10"/>
    </row>
    <row r="21" spans="1:11" x14ac:dyDescent="0.25">
      <c r="A21" s="10">
        <v>19</v>
      </c>
      <c r="B21" s="10"/>
      <c r="C21" s="10"/>
      <c r="D21" s="11"/>
      <c r="E21" s="10"/>
      <c r="F21" s="10"/>
      <c r="G21" s="10"/>
    </row>
    <row r="22" spans="1:11" x14ac:dyDescent="0.25">
      <c r="A22" s="10">
        <v>20</v>
      </c>
      <c r="B22" s="10"/>
      <c r="C22" s="10"/>
      <c r="D22" s="11"/>
      <c r="E22" s="10"/>
      <c r="F22" s="10"/>
      <c r="G22" s="10"/>
    </row>
  </sheetData>
  <mergeCells count="1">
    <mergeCell ref="A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Page de garde</vt:lpstr>
      <vt:lpstr>ACCUEIL</vt:lpstr>
      <vt:lpstr>Joueurs</vt:lpstr>
      <vt:lpstr>Class</vt:lpstr>
      <vt:lpstr>Nom_Rech</vt:lpstr>
      <vt:lpstr>Noms_Club</vt:lpstr>
      <vt:lpstr>Noms_Prenoms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ROYER</dc:creator>
  <cp:lastModifiedBy>STAUB</cp:lastModifiedBy>
  <cp:lastPrinted>2019-08-20T17:49:32Z</cp:lastPrinted>
  <dcterms:created xsi:type="dcterms:W3CDTF">2018-03-05T18:33:19Z</dcterms:created>
  <dcterms:modified xsi:type="dcterms:W3CDTF">2020-03-02T19:46:47Z</dcterms:modified>
</cp:coreProperties>
</file>