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320" windowHeight="12120"/>
  </bookViews>
  <sheets>
    <sheet name="liste " sheetId="2" r:id="rId1"/>
    <sheet name="FTrav" sheetId="3" r:id="rId2"/>
  </sheets>
  <externalReferences>
    <externalReference r:id="rId3"/>
  </externalReferences>
  <definedNames>
    <definedName name="_xlnm._FilterDatabase" localSheetId="0" hidden="1">'liste '!$B$38:$B$53</definedName>
    <definedName name="FACTURE">'liste '!$I$24:$I$33</definedName>
    <definedName name="load">'liste '!$I$24:$I$33</definedName>
    <definedName name="PROCESS">[1]BaseData!$B$46:$B$53</definedName>
    <definedName name="Statuts">'liste '!$K$21:$K$27</definedName>
  </definedNames>
  <calcPr calcId="124519"/>
</workbook>
</file>

<file path=xl/calcChain.xml><?xml version="1.0" encoding="utf-8"?>
<calcChain xmlns="http://schemas.openxmlformats.org/spreadsheetml/2006/main">
  <c r="H3" i="2"/>
  <c r="H4"/>
  <c r="H5"/>
  <c r="H6"/>
  <c r="H7"/>
  <c r="H8"/>
  <c r="H9"/>
  <c r="H10"/>
  <c r="H11"/>
  <c r="H12"/>
  <c r="H13"/>
  <c r="H14"/>
  <c r="H15"/>
  <c r="H16"/>
  <c r="H17"/>
  <c r="H18"/>
  <c r="H19"/>
  <c r="H2"/>
  <c r="I3" l="1"/>
  <c r="I4"/>
  <c r="I5"/>
  <c r="I6"/>
  <c r="I7"/>
  <c r="I8"/>
  <c r="I9"/>
  <c r="I10"/>
  <c r="I11"/>
  <c r="I12"/>
  <c r="I13"/>
  <c r="I14"/>
  <c r="I15"/>
  <c r="I16"/>
  <c r="I17"/>
  <c r="I18"/>
  <c r="I19"/>
  <c r="I2"/>
  <c r="J2"/>
  <c r="J11" i="3" l="1"/>
  <c r="D2"/>
  <c r="G2"/>
  <c r="J2"/>
  <c r="C3"/>
  <c r="E3"/>
  <c r="H3"/>
  <c r="K3"/>
  <c r="D4"/>
  <c r="G4"/>
  <c r="J4"/>
  <c r="C5"/>
  <c r="E5"/>
  <c r="H5"/>
  <c r="K5"/>
  <c r="D6"/>
  <c r="G6"/>
  <c r="J6"/>
  <c r="C7"/>
  <c r="E7"/>
  <c r="H7"/>
  <c r="K7"/>
  <c r="D8"/>
  <c r="G8"/>
  <c r="J8"/>
  <c r="C9"/>
  <c r="E9"/>
  <c r="H9"/>
  <c r="J9"/>
  <c r="C10"/>
  <c r="E10"/>
  <c r="H10"/>
  <c r="K10"/>
  <c r="D11"/>
  <c r="G11"/>
  <c r="K11"/>
  <c r="I11" s="1"/>
  <c r="C2"/>
  <c r="E2"/>
  <c r="H2"/>
  <c r="K2"/>
  <c r="D3"/>
  <c r="G3"/>
  <c r="J3"/>
  <c r="C4"/>
  <c r="E4"/>
  <c r="H4"/>
  <c r="K4"/>
  <c r="D5"/>
  <c r="G5"/>
  <c r="J5"/>
  <c r="C6"/>
  <c r="E6"/>
  <c r="H6"/>
  <c r="K6"/>
  <c r="D7"/>
  <c r="G7"/>
  <c r="J7"/>
  <c r="I7" s="1"/>
  <c r="C8"/>
  <c r="E8"/>
  <c r="H8"/>
  <c r="K8"/>
  <c r="D9"/>
  <c r="G9"/>
  <c r="K9"/>
  <c r="D10"/>
  <c r="F10" s="1"/>
  <c r="G10"/>
  <c r="J10"/>
  <c r="I10" s="1"/>
  <c r="C11"/>
  <c r="E11"/>
  <c r="H11"/>
  <c r="F2"/>
  <c r="F8"/>
  <c r="F9"/>
  <c r="F6"/>
  <c r="I2"/>
  <c r="F2" i="2"/>
  <c r="F3"/>
  <c r="F4"/>
  <c r="F5"/>
  <c r="F6"/>
  <c r="F7"/>
  <c r="F8"/>
  <c r="F9"/>
  <c r="F10"/>
  <c r="F11"/>
  <c r="F12"/>
  <c r="F13"/>
  <c r="F14"/>
  <c r="F15"/>
  <c r="F16"/>
  <c r="F17"/>
  <c r="F18"/>
  <c r="F19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26" a="1"/>
  <c r="B25" a="1"/>
  <c r="B24" a="1"/>
  <c r="B23" a="1"/>
  <c r="M10" i="3" l="1"/>
  <c r="J32" i="2" s="1"/>
  <c r="I8" i="3"/>
  <c r="I5"/>
  <c r="M2"/>
  <c r="J24" i="2" s="1"/>
  <c r="I9" i="3"/>
  <c r="M9" s="1"/>
  <c r="J31" i="2" s="1"/>
  <c r="S5" s="1"/>
  <c r="F7" i="3"/>
  <c r="M7" s="1"/>
  <c r="J29" i="2" s="1"/>
  <c r="S4" s="1"/>
  <c r="I4" i="3"/>
  <c r="F4"/>
  <c r="M4" s="1"/>
  <c r="J26" i="2" s="1"/>
  <c r="F3" i="3"/>
  <c r="M8"/>
  <c r="J30" i="2" s="1"/>
  <c r="F11" i="3"/>
  <c r="M11" s="1"/>
  <c r="J33" i="2" s="1"/>
  <c r="S7" s="1"/>
  <c r="I6" i="3"/>
  <c r="M6" s="1"/>
  <c r="J28" i="2" s="1"/>
  <c r="S10" s="1"/>
  <c r="F5" i="3"/>
  <c r="M5" s="1"/>
  <c r="J27" i="2" s="1"/>
  <c r="S6" s="1"/>
  <c r="I3" i="3"/>
  <c r="B26" i="2"/>
  <c r="B25"/>
  <c r="B24"/>
  <c r="B23"/>
  <c r="S8" l="1"/>
  <c r="S9"/>
  <c r="S2"/>
  <c r="S3"/>
  <c r="S12"/>
  <c r="S13"/>
  <c r="S11"/>
  <c r="S14"/>
  <c r="S16"/>
  <c r="S15"/>
  <c r="S17"/>
  <c r="M3" i="3"/>
  <c r="J25" i="2" s="1"/>
  <c r="S18" l="1"/>
  <c r="S19"/>
</calcChain>
</file>

<file path=xl/sharedStrings.xml><?xml version="1.0" encoding="utf-8"?>
<sst xmlns="http://schemas.openxmlformats.org/spreadsheetml/2006/main" count="132" uniqueCount="82">
  <si>
    <t>Load No</t>
  </si>
  <si>
    <t>stat</t>
  </si>
  <si>
    <t>qte</t>
  </si>
  <si>
    <t>prix</t>
  </si>
  <si>
    <t>Facture</t>
  </si>
  <si>
    <t>modele</t>
  </si>
  <si>
    <t>ref client</t>
  </si>
  <si>
    <t>STATUTS</t>
  </si>
  <si>
    <t>Allocated</t>
  </si>
  <si>
    <t>Cancelled</t>
  </si>
  <si>
    <t>Part Picked</t>
  </si>
  <si>
    <t>part shipped</t>
  </si>
  <si>
    <t>Part Shipped</t>
  </si>
  <si>
    <t>Picked Complete</t>
  </si>
  <si>
    <t>Pre-allocated</t>
  </si>
  <si>
    <t>Ship Completed</t>
  </si>
  <si>
    <t>In progess</t>
  </si>
  <si>
    <t>Finished</t>
  </si>
  <si>
    <t>Anomaly</t>
  </si>
  <si>
    <t>PRODUCT X1</t>
  </si>
  <si>
    <t>PRODUCT X2</t>
  </si>
  <si>
    <t>PRODUCT X3</t>
  </si>
  <si>
    <t>PRODUCT X4</t>
  </si>
  <si>
    <t>PRODUCT X5</t>
  </si>
  <si>
    <t>PRODUCT X6</t>
  </si>
  <si>
    <t>PRODUCT X7</t>
  </si>
  <si>
    <t>PRODUCT X8</t>
  </si>
  <si>
    <t>PRODUCT X9</t>
  </si>
  <si>
    <t>PRODUCT X10</t>
  </si>
  <si>
    <t>PRODUCT X11</t>
  </si>
  <si>
    <t>PRODUCT X12</t>
  </si>
  <si>
    <t>PRODUCT X13</t>
  </si>
  <si>
    <t>PRODUCT X14</t>
  </si>
  <si>
    <t>PRODUCT X15</t>
  </si>
  <si>
    <t>PRODUCT X16</t>
  </si>
  <si>
    <t>PRODUCT X17</t>
  </si>
  <si>
    <t>PRODUCT X18</t>
  </si>
  <si>
    <t>CONDITIONS CLASSIQUE</t>
  </si>
  <si>
    <t>FACTURE</t>
  </si>
  <si>
    <t>ou</t>
  </si>
  <si>
    <t>CONDITIONS ANORMALE</t>
  </si>
  <si>
    <t xml:space="preserve">Association de </t>
  </si>
  <si>
    <t>In Progress</t>
  </si>
  <si>
    <t>=</t>
  </si>
  <si>
    <t>Association de</t>
  </si>
  <si>
    <t>Anomally</t>
  </si>
  <si>
    <t>Problem</t>
  </si>
  <si>
    <t>Statuts</t>
  </si>
  <si>
    <t>in progress</t>
  </si>
  <si>
    <t>avec</t>
  </si>
  <si>
    <t>ou avec</t>
  </si>
  <si>
    <t>Lot complet</t>
  </si>
  <si>
    <t>Lot composé de …</t>
  </si>
  <si>
    <t>Cle_primaire</t>
  </si>
  <si>
    <t>Colorie les factures suivant les status</t>
  </si>
  <si>
    <t>J</t>
  </si>
  <si>
    <t>OU(G2:G19=J11;G2:G19=J12)</t>
  </si>
  <si>
    <t>OU(G2:G19=J15;G2:G19=J16)</t>
  </si>
  <si>
    <t>J1</t>
  </si>
  <si>
    <t>J2</t>
  </si>
  <si>
    <t>J3</t>
  </si>
  <si>
    <t>V1</t>
  </si>
  <si>
    <t>V2</t>
  </si>
  <si>
    <t>O2</t>
  </si>
  <si>
    <t>O1</t>
  </si>
  <si>
    <t>V1V2</t>
  </si>
  <si>
    <t>N° Fac</t>
  </si>
  <si>
    <t>Jaune</t>
  </si>
  <si>
    <t>Vert</t>
  </si>
  <si>
    <t>Orange</t>
  </si>
  <si>
    <t>Rouge</t>
  </si>
  <si>
    <t>O</t>
  </si>
  <si>
    <t>Jn</t>
  </si>
  <si>
    <t>JnV1</t>
  </si>
  <si>
    <t>V1On</t>
  </si>
  <si>
    <t>V2On</t>
  </si>
  <si>
    <t>Colonne ajoutée</t>
  </si>
  <si>
    <t>Code Couleur</t>
  </si>
  <si>
    <t>Couleur</t>
  </si>
  <si>
    <t>C Ajout</t>
  </si>
  <si>
    <t>In progress</t>
  </si>
  <si>
    <t>On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</si>
</sst>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theme="3" tint="0.39997558519241921"/>
      <name val="Calibri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3" applyNumberFormat="0" applyFill="0" applyAlignment="0" applyProtection="0"/>
    <xf numFmtId="0" fontId="3" fillId="0" borderId="4" applyNumberFormat="0" applyFill="0" applyAlignment="0" applyProtection="0"/>
    <xf numFmtId="0" fontId="4" fillId="0" borderId="5" applyNumberFormat="0" applyFill="0" applyAlignment="0" applyProtection="0"/>
    <xf numFmtId="0" fontId="4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6" fillId="5" borderId="0" applyNumberFormat="0" applyBorder="0" applyAlignment="0" applyProtection="0"/>
    <xf numFmtId="0" fontId="7" fillId="6" borderId="0" applyNumberFormat="0" applyBorder="0" applyAlignment="0" applyProtection="0"/>
    <xf numFmtId="0" fontId="8" fillId="7" borderId="6" applyNumberFormat="0" applyAlignment="0" applyProtection="0"/>
    <xf numFmtId="0" fontId="9" fillId="8" borderId="7" applyNumberFormat="0" applyAlignment="0" applyProtection="0"/>
    <xf numFmtId="0" fontId="10" fillId="8" borderId="6" applyNumberFormat="0" applyAlignment="0" applyProtection="0"/>
    <xf numFmtId="0" fontId="11" fillId="0" borderId="8" applyNumberFormat="0" applyFill="0" applyAlignment="0" applyProtection="0"/>
    <xf numFmtId="0" fontId="12" fillId="9" borderId="9" applyNumberFormat="0" applyAlignment="0" applyProtection="0"/>
    <xf numFmtId="0" fontId="13" fillId="0" borderId="0" applyNumberFormat="0" applyFill="0" applyBorder="0" applyAlignment="0" applyProtection="0"/>
    <xf numFmtId="0" fontId="1" fillId="10" borderId="10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11" applyNumberFormat="0" applyFill="0" applyAlignment="0" applyProtection="0"/>
    <xf numFmtId="0" fontId="16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6" fillId="26" borderId="0" applyNumberFormat="0" applyBorder="0" applyAlignment="0" applyProtection="0"/>
    <xf numFmtId="0" fontId="16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6" fillId="30" borderId="0" applyNumberFormat="0" applyBorder="0" applyAlignment="0" applyProtection="0"/>
    <xf numFmtId="0" fontId="16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6" fillId="34" borderId="0" applyNumberFormat="0" applyBorder="0" applyAlignment="0" applyProtection="0"/>
    <xf numFmtId="0" fontId="17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0" fontId="0" fillId="0" borderId="0" xfId="0" applyFill="1"/>
    <xf numFmtId="0" fontId="0" fillId="0" borderId="1" xfId="0" applyFill="1" applyBorder="1"/>
    <xf numFmtId="0" fontId="0" fillId="3" borderId="1" xfId="0" applyFill="1" applyBorder="1"/>
    <xf numFmtId="0" fontId="0" fillId="0" borderId="0" xfId="0" quotePrefix="1"/>
    <xf numFmtId="0" fontId="0" fillId="0" borderId="0" xfId="0" applyBorder="1"/>
    <xf numFmtId="0" fontId="0" fillId="0" borderId="1" xfId="0" applyBorder="1"/>
    <xf numFmtId="0" fontId="0" fillId="40" borderId="1" xfId="0" applyFill="1" applyBorder="1"/>
    <xf numFmtId="0" fontId="0" fillId="41" borderId="1" xfId="0" applyFill="1" applyBorder="1"/>
    <xf numFmtId="0" fontId="0" fillId="42" borderId="1" xfId="0" applyFill="1" applyBorder="1"/>
    <xf numFmtId="0" fontId="0" fillId="36" borderId="1" xfId="0" applyFill="1" applyBorder="1"/>
    <xf numFmtId="0" fontId="0" fillId="39" borderId="1" xfId="0" applyFill="1" applyBorder="1"/>
    <xf numFmtId="0" fontId="0" fillId="43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1" xfId="0" applyBorder="1"/>
    <xf numFmtId="0" fontId="0" fillId="0" borderId="19" xfId="0" applyBorder="1"/>
    <xf numFmtId="0" fontId="0" fillId="2" borderId="0" xfId="0" applyFill="1" applyBorder="1" applyAlignment="1">
      <alignment vertical="center"/>
    </xf>
    <xf numFmtId="0" fontId="0" fillId="0" borderId="21" xfId="0" applyFill="1" applyBorder="1"/>
    <xf numFmtId="0" fontId="0" fillId="36" borderId="0" xfId="0" applyFill="1" applyBorder="1"/>
    <xf numFmtId="0" fontId="0" fillId="35" borderId="0" xfId="0" applyFill="1" applyBorder="1"/>
    <xf numFmtId="0" fontId="0" fillId="3" borderId="0" xfId="0" applyFill="1" applyBorder="1"/>
    <xf numFmtId="0" fontId="0" fillId="0" borderId="18" xfId="0" applyBorder="1"/>
    <xf numFmtId="0" fontId="0" fillId="0" borderId="20" xfId="0" applyBorder="1"/>
    <xf numFmtId="0" fontId="0" fillId="0" borderId="17" xfId="0" applyBorder="1"/>
    <xf numFmtId="0" fontId="0" fillId="44" borderId="14" xfId="0" applyFill="1" applyBorder="1"/>
    <xf numFmtId="0" fontId="0" fillId="0" borderId="13" xfId="0" applyBorder="1"/>
    <xf numFmtId="0" fontId="0" fillId="0" borderId="22" xfId="0" applyBorder="1"/>
    <xf numFmtId="0" fontId="0" fillId="0" borderId="16" xfId="0" applyBorder="1"/>
    <xf numFmtId="0" fontId="0" fillId="35" borderId="1" xfId="0" applyFill="1" applyBorder="1"/>
    <xf numFmtId="0" fontId="0" fillId="37" borderId="1" xfId="0" applyFill="1" applyBorder="1"/>
    <xf numFmtId="0" fontId="15" fillId="38" borderId="1" xfId="0" applyFont="1" applyFill="1" applyBorder="1" applyAlignment="1">
      <alignment horizontal="center"/>
    </xf>
    <xf numFmtId="0" fontId="0" fillId="45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6" borderId="23" xfId="0" applyFill="1" applyBorder="1" applyAlignment="1">
      <alignment horizontal="center"/>
    </xf>
    <xf numFmtId="0" fontId="0" fillId="46" borderId="22" xfId="0" applyFill="1" applyBorder="1" applyAlignment="1">
      <alignment horizontal="center"/>
    </xf>
    <xf numFmtId="0" fontId="0" fillId="46" borderId="0" xfId="0" applyFill="1" applyBorder="1" applyAlignment="1">
      <alignment horizontal="center"/>
    </xf>
    <xf numFmtId="0" fontId="0" fillId="46" borderId="20" xfId="0" applyFill="1" applyBorder="1" applyAlignment="1">
      <alignment horizontal="center"/>
    </xf>
    <xf numFmtId="0" fontId="13" fillId="0" borderId="12" xfId="0" applyFont="1" applyFill="1" applyBorder="1"/>
    <xf numFmtId="0" fontId="0" fillId="0" borderId="12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2" xfId="0" applyBorder="1"/>
    <xf numFmtId="0" fontId="0" fillId="0" borderId="12" xfId="0" applyBorder="1"/>
    <xf numFmtId="0" fontId="0" fillId="0" borderId="15" xfId="0" applyBorder="1"/>
    <xf numFmtId="0" fontId="0" fillId="0" borderId="24" xfId="0" applyBorder="1"/>
    <xf numFmtId="0" fontId="18" fillId="0" borderId="0" xfId="0" applyFont="1" applyAlignment="1">
      <alignment horizontal="center"/>
    </xf>
    <xf numFmtId="0" fontId="0" fillId="37" borderId="1" xfId="0" applyFill="1" applyBorder="1" applyAlignment="1">
      <alignment horizontal="center" vertical="center"/>
    </xf>
    <xf numFmtId="0" fontId="0" fillId="3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3" fillId="0" borderId="0" xfId="0" applyFont="1" applyAlignment="1">
      <alignment horizontal="center"/>
    </xf>
    <xf numFmtId="0" fontId="0" fillId="0" borderId="12" xfId="0" applyFill="1" applyBorder="1"/>
  </cellXfs>
  <cellStyles count="42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41">
    <dxf>
      <fill>
        <patternFill>
          <bgColor rgb="FFFF9933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9933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9933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9933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9933"/>
      <color rgb="FFFF9900"/>
      <color rgb="FFFF9966"/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681470</xdr:colOff>
      <xdr:row>21</xdr:row>
      <xdr:rowOff>82262</xdr:rowOff>
    </xdr:from>
    <xdr:to>
      <xdr:col>10</xdr:col>
      <xdr:colOff>528204</xdr:colOff>
      <xdr:row>34</xdr:row>
      <xdr:rowOff>155864</xdr:rowOff>
    </xdr:to>
    <xdr:sp macro="" textlink="">
      <xdr:nvSpPr>
        <xdr:cNvPr id="2" name="Ellipse 1"/>
        <xdr:cNvSpPr/>
      </xdr:nvSpPr>
      <xdr:spPr>
        <a:xfrm>
          <a:off x="5721061" y="4082762"/>
          <a:ext cx="2479098" cy="2550102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405246</xdr:colOff>
      <xdr:row>31</xdr:row>
      <xdr:rowOff>126423</xdr:rowOff>
    </xdr:from>
    <xdr:to>
      <xdr:col>10</xdr:col>
      <xdr:colOff>1395846</xdr:colOff>
      <xdr:row>33</xdr:row>
      <xdr:rowOff>174048</xdr:rowOff>
    </xdr:to>
    <xdr:cxnSp macro="">
      <xdr:nvCxnSpPr>
        <xdr:cNvPr id="4" name="Connecteur droit avec flèche 3"/>
        <xdr:cNvCxnSpPr/>
      </xdr:nvCxnSpPr>
      <xdr:spPr>
        <a:xfrm flipH="1" flipV="1">
          <a:off x="8077201" y="6031923"/>
          <a:ext cx="990600" cy="4286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ukushima%20MVX1303/Downloads/ITR%20MAJ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P"/>
      <sheetName val="Sheet1"/>
      <sheetName val="ITR Analysis"/>
      <sheetName val="Invoices checked"/>
      <sheetName val="lead time"/>
      <sheetName val="Monitoring"/>
      <sheetName val="GRP Carriers List"/>
      <sheetName val="BaseData"/>
      <sheetName val="Pipeline"/>
      <sheetName val="Dispatch"/>
      <sheetName val="Waiting approval"/>
      <sheetName val="Ready to be sent"/>
      <sheetName val="In progres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46">
          <cell r="B46" t="str">
            <v>0. Recorded</v>
          </cell>
        </row>
        <row r="47">
          <cell r="B47" t="str">
            <v>1. Template</v>
          </cell>
        </row>
        <row r="48">
          <cell r="B48" t="str">
            <v>2. Imported</v>
          </cell>
        </row>
        <row r="49">
          <cell r="B49" t="str">
            <v>3. DR In Progress</v>
          </cell>
        </row>
        <row r="50">
          <cell r="B50" t="str">
            <v>4. Waiting Feedback carrier</v>
          </cell>
        </row>
        <row r="51">
          <cell r="B51" t="str">
            <v>4. Waiting Feedback DC Mgr</v>
          </cell>
        </row>
        <row r="52">
          <cell r="B52" t="str">
            <v>5. Ready to be sent</v>
          </cell>
        </row>
        <row r="53">
          <cell r="B53" t="str">
            <v>6. Finish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35"/>
  <sheetViews>
    <sheetView tabSelected="1" topLeftCell="C1" zoomScale="110" zoomScaleNormal="110" workbookViewId="0">
      <selection activeCell="F23" sqref="F23"/>
    </sheetView>
  </sheetViews>
  <sheetFormatPr baseColWidth="10" defaultRowHeight="15"/>
  <cols>
    <col min="1" max="1" width="13.85546875" customWidth="1"/>
    <col min="2" max="2" width="14.140625" customWidth="1"/>
    <col min="6" max="6" width="13.28515625" customWidth="1"/>
    <col min="7" max="7" width="16.5703125" customWidth="1"/>
    <col min="8" max="8" width="12.7109375" customWidth="1"/>
    <col min="9" max="9" width="15.7109375" bestFit="1" customWidth="1"/>
    <col min="10" max="10" width="7.140625" customWidth="1"/>
    <col min="11" max="11" width="22.5703125" bestFit="1" customWidth="1"/>
    <col min="13" max="13" width="2.42578125" customWidth="1"/>
    <col min="14" max="14" width="14.28515625" customWidth="1"/>
    <col min="15" max="15" width="15.28515625" customWidth="1"/>
    <col min="16" max="16" width="2.140625" customWidth="1"/>
    <col min="17" max="17" width="16.85546875" customWidth="1"/>
    <col min="19" max="19" width="7.140625" style="37" customWidth="1"/>
    <col min="23" max="23" width="19.140625" bestFit="1" customWidth="1"/>
  </cols>
  <sheetData>
    <row r="1" spans="1:19">
      <c r="A1" s="6" t="s">
        <v>4</v>
      </c>
      <c r="B1" s="6" t="s">
        <v>5</v>
      </c>
      <c r="C1" s="6" t="s">
        <v>2</v>
      </c>
      <c r="D1" s="6" t="s">
        <v>3</v>
      </c>
      <c r="E1" s="6" t="s">
        <v>6</v>
      </c>
      <c r="F1" s="6" t="s">
        <v>53</v>
      </c>
      <c r="G1" s="66" t="s">
        <v>7</v>
      </c>
      <c r="H1" s="66"/>
      <c r="I1" s="50" t="s">
        <v>76</v>
      </c>
      <c r="K1" s="3" t="s">
        <v>1</v>
      </c>
      <c r="S1" s="65" t="s">
        <v>79</v>
      </c>
    </row>
    <row r="2" spans="1:19">
      <c r="A2" s="6">
        <v>2763125</v>
      </c>
      <c r="B2" s="6" t="s">
        <v>19</v>
      </c>
      <c r="C2" s="6">
        <v>2</v>
      </c>
      <c r="D2" s="6"/>
      <c r="E2" s="6"/>
      <c r="F2" s="6" t="str">
        <f ca="1">IF(OFFSET(A2,-1,0,,)&lt;&gt;A2,CONCATENATE(A2,COUNTIF($A$2:$A2,$A2)),CONCATENATE(A2,COUNTIF($A$2:$A2,$A2)))</f>
        <v>27631251</v>
      </c>
      <c r="G2" s="6" t="s">
        <v>10</v>
      </c>
      <c r="H2" s="51" t="str">
        <f>VLOOKUP(S2,FTrav!$P$2:$Q$9,2,FALSE)</f>
        <v>In progress</v>
      </c>
      <c r="I2" s="57" t="str">
        <f t="shared" ref="I2:I19" si="0">CONCATENATE(A2,INDEX($L$21:$L$27,MATCH(G2,Statuts,0)))</f>
        <v>2763125J1</v>
      </c>
      <c r="J2">
        <f>MATCH(G2,Statuts,0)</f>
        <v>1</v>
      </c>
      <c r="K2" s="7">
        <v>2762587</v>
      </c>
      <c r="S2" s="37" t="str">
        <f>VLOOKUP(A2,$I$24:$J$33,2)</f>
        <v>Jn</v>
      </c>
    </row>
    <row r="3" spans="1:19">
      <c r="A3" s="6">
        <v>2763125</v>
      </c>
      <c r="B3" s="6" t="s">
        <v>20</v>
      </c>
      <c r="C3" s="6">
        <v>3</v>
      </c>
      <c r="D3" s="6"/>
      <c r="E3" s="6"/>
      <c r="F3" s="6" t="str">
        <f ca="1">IF(OFFSET(A3,-1,0,,)&lt;&gt;A3,CONCATENATE(A3,COUNTIF($A$2:$A3,$A3)),CONCATENATE(A3,COUNTIF($A$2:$A3,$A3)))</f>
        <v>27631252</v>
      </c>
      <c r="G3" s="6" t="s">
        <v>8</v>
      </c>
      <c r="H3" s="51" t="str">
        <f>VLOOKUP(S3,FTrav!$P$2:$Q$9,2,FALSE)</f>
        <v>In progress</v>
      </c>
      <c r="I3" s="57" t="str">
        <f t="shared" si="0"/>
        <v>2763125J3</v>
      </c>
      <c r="S3" s="37" t="str">
        <f t="shared" ref="S3:S19" si="1">VLOOKUP(A3,$I$24:$J$33,2)</f>
        <v>Jn</v>
      </c>
    </row>
    <row r="4" spans="1:19">
      <c r="A4" s="6">
        <v>2762587</v>
      </c>
      <c r="B4" s="6" t="s">
        <v>21</v>
      </c>
      <c r="C4" s="6">
        <v>4</v>
      </c>
      <c r="D4" s="6"/>
      <c r="E4" s="6"/>
      <c r="F4" s="6" t="str">
        <f ca="1">IF(OFFSET(A4,-1,0,,)&lt;&gt;A4,CONCATENATE(A4,COUNTIF($A$2:$A4,$A4)),CONCATENATE(A4,COUNTIF($A$2:$A4,$A4)))</f>
        <v>27625871</v>
      </c>
      <c r="G4" s="6" t="s">
        <v>13</v>
      </c>
      <c r="H4" s="51" t="str">
        <f>VLOOKUP(S4,FTrav!$P$2:$Q$9,2,FALSE)</f>
        <v>Finished</v>
      </c>
      <c r="I4" s="57" t="str">
        <f t="shared" si="0"/>
        <v>2762587V1</v>
      </c>
      <c r="J4" s="64" t="s">
        <v>37</v>
      </c>
      <c r="K4" s="64"/>
      <c r="L4" s="64"/>
      <c r="N4" s="64" t="s">
        <v>40</v>
      </c>
      <c r="O4" s="64"/>
      <c r="P4" s="64"/>
      <c r="Q4" s="64"/>
      <c r="S4" s="37" t="str">
        <f t="shared" si="1"/>
        <v>V1</v>
      </c>
    </row>
    <row r="5" spans="1:19">
      <c r="A5" s="6">
        <v>2763161</v>
      </c>
      <c r="B5" s="6" t="s">
        <v>22</v>
      </c>
      <c r="C5" s="6">
        <v>5</v>
      </c>
      <c r="D5" s="6"/>
      <c r="E5" s="6"/>
      <c r="F5" s="6" t="str">
        <f ca="1">IF(OFFSET(A5,-1,0,,)&lt;&gt;A5,CONCATENATE(A5,COUNTIF($A$2:$A5,$A5)),CONCATENATE(A5,COUNTIF($A$2:$A5,$A5)))</f>
        <v>27631611</v>
      </c>
      <c r="G5" s="6" t="s">
        <v>9</v>
      </c>
      <c r="H5" s="51" t="str">
        <f>VLOOKUP(S5,FTrav!$P$2:$Q$9,2,FALSE)</f>
        <v>Anomally</v>
      </c>
      <c r="I5" s="57" t="str">
        <f t="shared" si="0"/>
        <v>2763161O1</v>
      </c>
      <c r="J5" s="64" t="s">
        <v>51</v>
      </c>
      <c r="K5" s="64"/>
      <c r="L5" s="64"/>
      <c r="N5" s="64" t="s">
        <v>52</v>
      </c>
      <c r="O5" s="64"/>
      <c r="P5" s="64"/>
      <c r="Q5" s="64"/>
      <c r="S5" s="37" t="str">
        <f t="shared" si="1"/>
        <v>On</v>
      </c>
    </row>
    <row r="6" spans="1:19">
      <c r="A6" s="6">
        <v>2761902</v>
      </c>
      <c r="B6" s="6" t="s">
        <v>23</v>
      </c>
      <c r="C6" s="6">
        <v>6</v>
      </c>
      <c r="D6" s="6"/>
      <c r="E6" s="6"/>
      <c r="F6" s="6" t="str">
        <f ca="1">IF(OFFSET(A6,-1,0,,)&lt;&gt;A6,CONCATENATE(A6,COUNTIF($A$2:$A6,$A6)),CONCATENATE(A6,COUNTIF($A$2:$A6,$A6)))</f>
        <v>27619021</v>
      </c>
      <c r="G6" s="6" t="s">
        <v>12</v>
      </c>
      <c r="H6" s="51" t="str">
        <f>VLOOKUP(S6,FTrav!$P$2:$Q$9,2,FALSE)</f>
        <v>Anomally</v>
      </c>
      <c r="I6" s="57" t="str">
        <f t="shared" si="0"/>
        <v>2761902O2</v>
      </c>
      <c r="J6" s="30"/>
      <c r="K6" s="31"/>
      <c r="L6" s="32"/>
      <c r="N6" s="19"/>
      <c r="O6" s="9"/>
      <c r="P6" s="9"/>
      <c r="Q6" s="20"/>
      <c r="S6" s="37" t="str">
        <f t="shared" si="1"/>
        <v>On</v>
      </c>
    </row>
    <row r="7" spans="1:19">
      <c r="A7" s="6">
        <v>2766485</v>
      </c>
      <c r="B7" s="6" t="s">
        <v>24</v>
      </c>
      <c r="C7" s="6">
        <v>7</v>
      </c>
      <c r="D7" s="6"/>
      <c r="E7" s="6"/>
      <c r="F7" s="6" t="str">
        <f ca="1">IF(OFFSET(A7,-1,0,,)&lt;&gt;A7,CONCATENATE(A7,COUNTIF($A$2:$A7,$A7)),CONCATENATE(A7,COUNTIF($A$2:$A7,$A7)))</f>
        <v>27664851</v>
      </c>
      <c r="G7" s="6" t="s">
        <v>14</v>
      </c>
      <c r="H7" s="51" t="str">
        <f>VLOOKUP(S7,FTrav!$P$2:$Q$9,2,FALSE)</f>
        <v>In progress</v>
      </c>
      <c r="I7" s="57" t="str">
        <f t="shared" si="0"/>
        <v>2766485J2</v>
      </c>
      <c r="J7" s="19"/>
      <c r="K7" s="11" t="s">
        <v>10</v>
      </c>
      <c r="L7" s="60" t="s">
        <v>16</v>
      </c>
      <c r="N7" s="19" t="s">
        <v>41</v>
      </c>
      <c r="O7" s="21" t="s">
        <v>16</v>
      </c>
      <c r="P7" s="63" t="s">
        <v>43</v>
      </c>
      <c r="Q7" s="60" t="s">
        <v>42</v>
      </c>
      <c r="S7" s="37" t="str">
        <f t="shared" si="1"/>
        <v>Jn</v>
      </c>
    </row>
    <row r="8" spans="1:19">
      <c r="A8" s="6">
        <v>2766221</v>
      </c>
      <c r="B8" s="6" t="s">
        <v>25</v>
      </c>
      <c r="C8" s="6">
        <v>6</v>
      </c>
      <c r="D8" s="6"/>
      <c r="E8" s="6"/>
      <c r="F8" s="6" t="str">
        <f ca="1">IF(OFFSET(A8,-1,0,,)&lt;&gt;A8,CONCATENATE(A8,COUNTIF($A$2:$A8,$A8)),CONCATENATE(A8,COUNTIF($A$2:$A8,$A8)))</f>
        <v>27662211</v>
      </c>
      <c r="G8" s="6" t="s">
        <v>15</v>
      </c>
      <c r="H8" s="51" t="str">
        <f>VLOOKUP(S8,FTrav!$P$2:$Q$9,2,FALSE)</f>
        <v>Finished</v>
      </c>
      <c r="I8" s="57" t="str">
        <f t="shared" si="0"/>
        <v>2766221V2</v>
      </c>
      <c r="J8" s="22" t="s">
        <v>39</v>
      </c>
      <c r="K8" s="12" t="s">
        <v>14</v>
      </c>
      <c r="L8" s="60"/>
      <c r="M8" s="5"/>
      <c r="N8" s="22"/>
      <c r="O8" s="23" t="s">
        <v>13</v>
      </c>
      <c r="P8" s="63"/>
      <c r="Q8" s="60"/>
      <c r="S8" s="37" t="str">
        <f t="shared" si="1"/>
        <v>V2</v>
      </c>
    </row>
    <row r="9" spans="1:19">
      <c r="A9" s="6">
        <v>2766221</v>
      </c>
      <c r="B9" s="6" t="s">
        <v>26</v>
      </c>
      <c r="C9" s="6">
        <v>5</v>
      </c>
      <c r="D9" s="6"/>
      <c r="E9" s="6"/>
      <c r="F9" s="6" t="str">
        <f ca="1">IF(OFFSET(A9,-1,0,,)&lt;&gt;A9,CONCATENATE(A9,COUNTIF($A$2:$A9,$A9)),CONCATENATE(A9,COUNTIF($A$2:$A9,$A9)))</f>
        <v>27662212</v>
      </c>
      <c r="G9" s="6" t="s">
        <v>15</v>
      </c>
      <c r="H9" s="51" t="str">
        <f>VLOOKUP(S9,FTrav!$P$2:$Q$9,2,FALSE)</f>
        <v>Finished</v>
      </c>
      <c r="I9" s="57" t="str">
        <f t="shared" si="0"/>
        <v>2766221V2</v>
      </c>
      <c r="J9" s="22" t="s">
        <v>39</v>
      </c>
      <c r="K9" s="13" t="s">
        <v>8</v>
      </c>
      <c r="L9" s="60"/>
      <c r="N9" s="19"/>
      <c r="O9" s="9"/>
      <c r="P9" s="9"/>
      <c r="Q9" s="20"/>
      <c r="S9" s="37" t="str">
        <f t="shared" si="1"/>
        <v>V2</v>
      </c>
    </row>
    <row r="10" spans="1:19">
      <c r="A10" s="6">
        <v>2762242</v>
      </c>
      <c r="B10" s="6" t="s">
        <v>27</v>
      </c>
      <c r="C10" s="6">
        <v>4</v>
      </c>
      <c r="D10" s="6"/>
      <c r="E10" s="6"/>
      <c r="F10" s="6" t="str">
        <f ca="1">IF(OFFSET(A10,-1,0,,)&lt;&gt;A10,CONCATENATE(A10,COUNTIF($A$2:$A10,$A10)),CONCATENATE(A10,COUNTIF($A$2:$A10,$A10)))</f>
        <v>27622421</v>
      </c>
      <c r="G10" s="6" t="s">
        <v>13</v>
      </c>
      <c r="H10" s="51" t="str">
        <f>VLOOKUP(S10,FTrav!$P$2:$Q$9,2,FALSE)</f>
        <v>Finished</v>
      </c>
      <c r="I10" s="57" t="str">
        <f t="shared" si="0"/>
        <v>2762242V1</v>
      </c>
      <c r="J10" s="22"/>
      <c r="K10" s="9"/>
      <c r="L10" s="20"/>
      <c r="N10" s="19"/>
      <c r="O10" s="9"/>
      <c r="P10" s="9"/>
      <c r="Q10" s="20"/>
      <c r="S10" s="37" t="str">
        <f t="shared" si="1"/>
        <v>V1</v>
      </c>
    </row>
    <row r="11" spans="1:19">
      <c r="A11" s="6">
        <v>2755646</v>
      </c>
      <c r="B11" s="6" t="s">
        <v>28</v>
      </c>
      <c r="C11" s="6">
        <v>5</v>
      </c>
      <c r="D11" s="6"/>
      <c r="E11" s="6"/>
      <c r="F11" s="6" t="str">
        <f ca="1">IF(OFFSET(A11,-1,0,,)&lt;&gt;A11,CONCATENATE(A11,COUNTIF($A$2:$A11,$A11)),CONCATENATE(A11,COUNTIF($A$2:$A11,$A11)))</f>
        <v>27556461</v>
      </c>
      <c r="G11" s="6" t="s">
        <v>13</v>
      </c>
      <c r="H11" s="51" t="str">
        <f>VLOOKUP(S11,FTrav!$P$2:$Q$9,2,FALSE)</f>
        <v>In progress</v>
      </c>
      <c r="I11" s="57" t="str">
        <f t="shared" si="0"/>
        <v>2755646V1</v>
      </c>
      <c r="J11" s="19"/>
      <c r="K11" s="14" t="s">
        <v>13</v>
      </c>
      <c r="L11" s="59" t="s">
        <v>17</v>
      </c>
      <c r="N11" s="19" t="s">
        <v>44</v>
      </c>
      <c r="O11" s="24" t="s">
        <v>17</v>
      </c>
      <c r="P11" s="9"/>
      <c r="Q11" s="58" t="s">
        <v>46</v>
      </c>
      <c r="S11" s="37" t="str">
        <f t="shared" si="1"/>
        <v>JnV1</v>
      </c>
    </row>
    <row r="12" spans="1:19">
      <c r="A12" s="6">
        <v>2755646</v>
      </c>
      <c r="B12" s="6" t="s">
        <v>29</v>
      </c>
      <c r="C12" s="6">
        <v>6</v>
      </c>
      <c r="D12" s="6"/>
      <c r="E12" s="6"/>
      <c r="F12" s="6" t="str">
        <f ca="1">IF(OFFSET(A12,-1,0,,)&lt;&gt;A12,CONCATENATE(A12,COUNTIF($A$2:$A12,$A12)),CONCATENATE(A12,COUNTIF($A$2:$A12,$A12)))</f>
        <v>27556462</v>
      </c>
      <c r="G12" s="6" t="s">
        <v>10</v>
      </c>
      <c r="H12" s="51" t="str">
        <f>VLOOKUP(S12,FTrav!$P$2:$Q$9,2,FALSE)</f>
        <v>In progress</v>
      </c>
      <c r="I12" s="57" t="str">
        <f t="shared" si="0"/>
        <v>2755646J1</v>
      </c>
      <c r="J12" s="19" t="s">
        <v>39</v>
      </c>
      <c r="K12" s="15" t="s">
        <v>15</v>
      </c>
      <c r="L12" s="59"/>
      <c r="N12" s="19" t="s">
        <v>49</v>
      </c>
      <c r="O12" s="25" t="s">
        <v>45</v>
      </c>
      <c r="P12" s="9"/>
      <c r="Q12" s="58"/>
      <c r="S12" s="37" t="str">
        <f t="shared" si="1"/>
        <v>JnV1</v>
      </c>
    </row>
    <row r="13" spans="1:19">
      <c r="A13" s="6">
        <v>2755646</v>
      </c>
      <c r="B13" s="6" t="s">
        <v>30</v>
      </c>
      <c r="C13" s="6">
        <v>7</v>
      </c>
      <c r="D13" s="6"/>
      <c r="E13" s="6"/>
      <c r="F13" s="6" t="str">
        <f ca="1">IF(OFFSET(A13,-1,0,,)&lt;&gt;A13,CONCATENATE(A13,COUNTIF($A$2:$A13,$A13)),CONCATENATE(A13,COUNTIF($A$2:$A13,$A13)))</f>
        <v>27556463</v>
      </c>
      <c r="G13" s="6" t="s">
        <v>13</v>
      </c>
      <c r="H13" s="51" t="str">
        <f>VLOOKUP(S13,FTrav!$P$2:$Q$9,2,FALSE)</f>
        <v>In progress</v>
      </c>
      <c r="I13" s="57" t="str">
        <f t="shared" si="0"/>
        <v>2755646V1</v>
      </c>
      <c r="J13" s="19"/>
      <c r="K13" s="9"/>
      <c r="L13" s="20"/>
      <c r="N13" s="19" t="s">
        <v>50</v>
      </c>
      <c r="O13" s="25" t="s">
        <v>11</v>
      </c>
      <c r="P13" s="9"/>
      <c r="Q13" s="58"/>
      <c r="S13" s="37" t="str">
        <f t="shared" si="1"/>
        <v>JnV1</v>
      </c>
    </row>
    <row r="14" spans="1:19">
      <c r="A14" s="6">
        <v>2736155</v>
      </c>
      <c r="B14" s="6" t="s">
        <v>31</v>
      </c>
      <c r="C14" s="6">
        <v>8</v>
      </c>
      <c r="D14" s="6"/>
      <c r="E14" s="6"/>
      <c r="F14" s="6" t="str">
        <f ca="1">IF(OFFSET(A14,-1,0,,)&lt;&gt;A14,CONCATENATE(A14,COUNTIF($A$2:$A14,$A14)),CONCATENATE(A14,COUNTIF($A$2:$A14,$A14)))</f>
        <v>27361551</v>
      </c>
      <c r="G14" s="6" t="s">
        <v>15</v>
      </c>
      <c r="H14" s="51" t="str">
        <f>VLOOKUP(S14,FTrav!$P$2:$Q$9,2,FALSE)</f>
        <v>Problem</v>
      </c>
      <c r="I14" s="57" t="str">
        <f t="shared" si="0"/>
        <v>2736155V2</v>
      </c>
      <c r="J14" s="19"/>
      <c r="K14" s="9"/>
      <c r="L14" s="20"/>
      <c r="N14" s="26"/>
      <c r="O14" s="27"/>
      <c r="P14" s="27"/>
      <c r="Q14" s="28"/>
      <c r="S14" s="37" t="str">
        <f t="shared" si="1"/>
        <v>V2On</v>
      </c>
    </row>
    <row r="15" spans="1:19">
      <c r="A15" s="6">
        <v>2736155</v>
      </c>
      <c r="B15" s="6" t="s">
        <v>32</v>
      </c>
      <c r="C15" s="6">
        <v>7</v>
      </c>
      <c r="D15" s="6"/>
      <c r="E15" s="6"/>
      <c r="F15" s="6" t="str">
        <f ca="1">IF(OFFSET(A15,-1,0,,)&lt;&gt;A15,CONCATENATE(A15,COUNTIF($A$2:$A15,$A15)),CONCATENATE(A15,COUNTIF($A$2:$A15,$A15)))</f>
        <v>27361552</v>
      </c>
      <c r="G15" s="6" t="s">
        <v>15</v>
      </c>
      <c r="H15" s="51" t="str">
        <f>VLOOKUP(S15,FTrav!$P$2:$Q$9,2,FALSE)</f>
        <v>Problem</v>
      </c>
      <c r="I15" s="57" t="str">
        <f t="shared" si="0"/>
        <v>2736155V2</v>
      </c>
      <c r="J15" s="19"/>
      <c r="K15" s="29" t="s">
        <v>9</v>
      </c>
      <c r="L15" s="61" t="s">
        <v>18</v>
      </c>
      <c r="S15" s="37" t="str">
        <f t="shared" si="1"/>
        <v>V2On</v>
      </c>
    </row>
    <row r="16" spans="1:19">
      <c r="A16" s="6">
        <v>2736155</v>
      </c>
      <c r="B16" s="6" t="s">
        <v>33</v>
      </c>
      <c r="C16" s="6">
        <v>6</v>
      </c>
      <c r="D16" s="6"/>
      <c r="E16" s="6"/>
      <c r="F16" s="6" t="str">
        <f ca="1">IF(OFFSET(A16,-1,0,,)&lt;&gt;A16,CONCATENATE(A16,COUNTIF($A$2:$A16,$A16)),CONCATENATE(A16,COUNTIF($A$2:$A16,$A16)))</f>
        <v>27361553</v>
      </c>
      <c r="G16" s="6" t="s">
        <v>15</v>
      </c>
      <c r="H16" s="51" t="str">
        <f>VLOOKUP(S16,FTrav!$P$2:$Q$9,2,FALSE)</f>
        <v>Problem</v>
      </c>
      <c r="I16" s="57" t="str">
        <f t="shared" si="0"/>
        <v>2736155V2</v>
      </c>
      <c r="J16" s="19" t="s">
        <v>39</v>
      </c>
      <c r="K16" s="16" t="s">
        <v>12</v>
      </c>
      <c r="L16" s="62"/>
      <c r="S16" s="37" t="str">
        <f t="shared" si="1"/>
        <v>V2On</v>
      </c>
    </row>
    <row r="17" spans="1:23">
      <c r="A17" s="6">
        <v>2736155</v>
      </c>
      <c r="B17" s="6" t="s">
        <v>34</v>
      </c>
      <c r="C17" s="6">
        <v>5</v>
      </c>
      <c r="D17" s="6"/>
      <c r="E17" s="6"/>
      <c r="F17" s="6" t="str">
        <f ca="1">IF(OFFSET(A17,-1,0,,)&lt;&gt;A17,CONCATENATE(A17,COUNTIF($A$2:$A17,$A17)),CONCATENATE(A17,COUNTIF($A$2:$A17,$A17)))</f>
        <v>27361554</v>
      </c>
      <c r="G17" s="6" t="s">
        <v>12</v>
      </c>
      <c r="H17" s="51" t="str">
        <f>VLOOKUP(S17,FTrav!$P$2:$Q$9,2,FALSE)</f>
        <v>Problem</v>
      </c>
      <c r="I17" s="57" t="str">
        <f t="shared" si="0"/>
        <v>2736155O2</v>
      </c>
      <c r="J17" s="26"/>
      <c r="K17" s="27"/>
      <c r="L17" s="28"/>
      <c r="O17" s="5" t="s">
        <v>48</v>
      </c>
      <c r="Q17" s="2"/>
      <c r="S17" s="37" t="str">
        <f t="shared" si="1"/>
        <v>V2On</v>
      </c>
    </row>
    <row r="18" spans="1:23">
      <c r="A18" s="6">
        <v>2739766</v>
      </c>
      <c r="B18" s="6" t="s">
        <v>35</v>
      </c>
      <c r="C18" s="6">
        <v>4</v>
      </c>
      <c r="D18" s="6"/>
      <c r="E18" s="6"/>
      <c r="F18" s="6" t="str">
        <f ca="1">IF(OFFSET(A18,-1,0,,)&lt;&gt;A18,CONCATENATE(A18,COUNTIF($A$2:$A18,$A18)),CONCATENATE(A18,COUNTIF($A$2:$A18,$A18)))</f>
        <v>27397661</v>
      </c>
      <c r="G18" s="6" t="s">
        <v>8</v>
      </c>
      <c r="H18" s="51" t="str">
        <f>VLOOKUP(S18,FTrav!$P$2:$Q$9,2,FALSE)</f>
        <v>In progress</v>
      </c>
      <c r="I18" s="57" t="str">
        <f t="shared" si="0"/>
        <v>2739766J3</v>
      </c>
      <c r="S18" s="37" t="str">
        <f t="shared" si="1"/>
        <v>Jn</v>
      </c>
    </row>
    <row r="19" spans="1:23" s="5" customFormat="1">
      <c r="A19" s="6">
        <v>2739766</v>
      </c>
      <c r="B19" s="6" t="s">
        <v>36</v>
      </c>
      <c r="C19" s="6">
        <v>6</v>
      </c>
      <c r="D19" s="6"/>
      <c r="E19" s="6"/>
      <c r="F19" s="6" t="str">
        <f ca="1">IF(OFFSET(A19,-1,0,,)&lt;&gt;A19,CONCATENATE(A19,COUNTIF($A$2:$A19,$A19)),CONCATENATE(A19,COUNTIF($A$2:$A19,$A19)))</f>
        <v>27397662</v>
      </c>
      <c r="G19" s="6" t="s">
        <v>8</v>
      </c>
      <c r="H19" s="51" t="str">
        <f>VLOOKUP(S19,FTrav!$P$2:$Q$9,2,FALSE)</f>
        <v>In progress</v>
      </c>
      <c r="I19" s="57" t="str">
        <f t="shared" si="0"/>
        <v>2739766J3</v>
      </c>
      <c r="O19" t="s">
        <v>17</v>
      </c>
      <c r="P19"/>
      <c r="Q19" s="33"/>
      <c r="R19"/>
      <c r="S19" s="37" t="str">
        <f t="shared" si="1"/>
        <v>Jn</v>
      </c>
      <c r="T19"/>
      <c r="U19"/>
      <c r="V19"/>
      <c r="W19"/>
    </row>
    <row r="20" spans="1:23">
      <c r="A20" s="5"/>
      <c r="B20" s="5"/>
      <c r="C20" s="5"/>
      <c r="D20" s="5"/>
      <c r="E20" s="5"/>
      <c r="F20" s="5"/>
      <c r="G20" s="5"/>
      <c r="H20" s="66"/>
      <c r="I20" s="5"/>
      <c r="K20" s="35" t="s">
        <v>47</v>
      </c>
    </row>
    <row r="21" spans="1:23">
      <c r="B21" s="5"/>
      <c r="C21" s="5"/>
      <c r="D21" s="8"/>
      <c r="E21" s="5"/>
      <c r="G21" s="5"/>
      <c r="H21" s="5"/>
      <c r="I21" s="5"/>
      <c r="K21" s="17" t="s">
        <v>10</v>
      </c>
      <c r="L21" t="s">
        <v>58</v>
      </c>
      <c r="O21" t="s">
        <v>18</v>
      </c>
      <c r="Q21" s="7"/>
    </row>
    <row r="22" spans="1:23">
      <c r="B22" t="s">
        <v>0</v>
      </c>
      <c r="C22" s="4"/>
      <c r="K22" s="17" t="s">
        <v>14</v>
      </c>
      <c r="L22" t="s">
        <v>59</v>
      </c>
    </row>
    <row r="23" spans="1:23">
      <c r="B23" s="1" t="str">
        <f t="array" aca="1" ref="B23" ca="1">IF(ROWS($1:1)&lt;=COUNTIF('liste '!$A$2:$A$19,$K$2),INDEX('liste '!$F$2:$F$19,SMALL(IF('liste '!$A$2:$A$19=$K$2,ROW(INDIRECT("1:"&amp;ROWS('liste '!$F$2:$F$19)))),ROWS($1:1))),"")</f>
        <v>27625871</v>
      </c>
      <c r="C23" s="1"/>
      <c r="D23" s="1"/>
      <c r="E23" s="1"/>
      <c r="I23" s="35" t="s">
        <v>38</v>
      </c>
      <c r="K23" s="17" t="s">
        <v>8</v>
      </c>
      <c r="L23" t="s">
        <v>60</v>
      </c>
      <c r="O23" t="s">
        <v>46</v>
      </c>
      <c r="Q23" s="34"/>
    </row>
    <row r="24" spans="1:23">
      <c r="B24" s="1" t="str">
        <f t="array" aca="1" ref="B24" ca="1">IF(ROWS($1:2)&lt;=COUNTIF('liste '!$A$2:$A$19,$K$2),INDEX('liste '!$F$2:$F$19,SMALL(IF('liste '!$A$2:$A$19=$K$2,ROW(INDIRECT("1:"&amp;ROWS('liste '!$F$2:$F$19)))),ROWS($1:2))),"")</f>
        <v/>
      </c>
      <c r="C24" s="1"/>
      <c r="D24" s="1"/>
      <c r="E24" s="1"/>
      <c r="I24" s="17">
        <v>2736155</v>
      </c>
      <c r="J24" s="57" t="str">
        <f>VLOOKUP(I24,FTrav!$B$2:$M$11,12)</f>
        <v>V2On</v>
      </c>
      <c r="K24" s="17" t="s">
        <v>13</v>
      </c>
      <c r="L24" t="s">
        <v>61</v>
      </c>
    </row>
    <row r="25" spans="1:23">
      <c r="B25" s="1" t="str">
        <f t="array" aca="1" ref="B25" ca="1">IF(ROWS($1:3)&lt;=COUNTIF('liste '!$A$2:$A$19,$K$2),INDEX('liste '!$F$2:$F$19,SMALL(IF('liste '!$A$2:$A$19=$K$2,ROW(INDIRECT("1:"&amp;ROWS('liste '!$F$2:$F$19)))),ROWS($1:3))),"")</f>
        <v/>
      </c>
      <c r="C25" s="1"/>
      <c r="D25" s="1"/>
      <c r="E25" s="1"/>
      <c r="I25" s="36">
        <v>2739766</v>
      </c>
      <c r="J25" s="57" t="str">
        <f>VLOOKUP(I25,FTrav!$B$2:$M$11,12)</f>
        <v>Jn</v>
      </c>
      <c r="K25" s="17" t="s">
        <v>15</v>
      </c>
      <c r="L25" t="s">
        <v>62</v>
      </c>
    </row>
    <row r="26" spans="1:23">
      <c r="B26" s="1" t="str">
        <f t="array" aca="1" ref="B26" ca="1">IF(ROWS($1:4)&lt;=COUNTIF('liste '!$A$2:$A$19,$K$2),INDEX('liste '!$F$2:$F$19,SMALL(IF('liste '!$A$2:$A$19=$K$2,ROW(INDIRECT("1:"&amp;ROWS('liste '!$F$2:$F$19)))),ROWS($1:4))),"")</f>
        <v/>
      </c>
      <c r="C26" s="1"/>
      <c r="D26" s="1"/>
      <c r="E26" s="1"/>
      <c r="I26" s="17">
        <v>2755646</v>
      </c>
      <c r="J26" s="57" t="str">
        <f>VLOOKUP(I26,FTrav!$B$2:$M$11,12)</f>
        <v>JnV1</v>
      </c>
      <c r="K26" s="17" t="s">
        <v>12</v>
      </c>
      <c r="L26" t="s">
        <v>63</v>
      </c>
    </row>
    <row r="27" spans="1:23">
      <c r="B27" s="1" t="str">
        <f t="array" aca="1" ref="B27" ca="1">IF(ROWS($1:5)&lt;=COUNTIF('liste '!$A$2:$A$19,$K$2),INDEX('liste '!$F$2:$F$19,SMALL(IF('liste '!$A$2:$A$19=$K$2,ROW(INDIRECT("1:"&amp;ROWS('liste '!$F$2:$F$19)))),ROWS($1:5))),"")</f>
        <v/>
      </c>
      <c r="C27" s="1"/>
      <c r="D27" s="1"/>
      <c r="E27" s="1"/>
      <c r="I27" s="17">
        <v>2761902</v>
      </c>
      <c r="J27" s="57" t="str">
        <f>VLOOKUP(I27,FTrav!$B$2:$M$11,12)</f>
        <v>On</v>
      </c>
      <c r="K27" s="17" t="s">
        <v>9</v>
      </c>
      <c r="L27" t="s">
        <v>64</v>
      </c>
      <c r="O27" t="s">
        <v>56</v>
      </c>
    </row>
    <row r="28" spans="1:23">
      <c r="B28" s="1" t="str">
        <f t="array" aca="1" ref="B28" ca="1">IF(ROWS($1:6)&lt;=COUNTIF('liste '!$A$2:$A$19,$K$2),INDEX('liste '!$F$2:$F$19,SMALL(IF('liste '!$A$2:$A$19=$K$2,ROW(INDIRECT("1:"&amp;ROWS('liste '!$F$2:$F$19)))),ROWS($1:6))),"")</f>
        <v/>
      </c>
      <c r="C28" s="1"/>
      <c r="D28" s="1"/>
      <c r="E28" s="1"/>
      <c r="I28" s="17">
        <v>2762242</v>
      </c>
      <c r="J28" s="57" t="str">
        <f>VLOOKUP(I28,FTrav!$B$2:$M$11,12)</f>
        <v>V1</v>
      </c>
      <c r="O28" t="s">
        <v>57</v>
      </c>
    </row>
    <row r="29" spans="1:23">
      <c r="B29" s="1" t="str">
        <f t="array" aca="1" ref="B29" ca="1">IF(ROWS($1:7)&lt;=COUNTIF('liste '!$A$2:$A$19,$K$2),INDEX('liste '!$F$2:$F$19,SMALL(IF('liste '!$A$2:$A$19=$K$2,ROW(INDIRECT("1:"&amp;ROWS('liste '!$F$2:$F$19)))),ROWS($1:7))),"")</f>
        <v/>
      </c>
      <c r="C29" s="1"/>
      <c r="D29" s="1"/>
      <c r="E29" s="1"/>
      <c r="I29" s="17">
        <v>2762587</v>
      </c>
      <c r="J29" s="57" t="str">
        <f>VLOOKUP(I29,FTrav!$B$2:$M$11,12)</f>
        <v>V1</v>
      </c>
    </row>
    <row r="30" spans="1:23">
      <c r="B30" s="1" t="str">
        <f t="array" aca="1" ref="B30" ca="1">IF(ROWS($1:8)&lt;=COUNTIF('liste '!$A$2:$A$19,$K$2),INDEX('liste '!$F$2:$F$19,SMALL(IF('liste '!$A$2:$A$19=$K$2,ROW(INDIRECT("1:"&amp;ROWS('liste '!$F$2:$F$19)))),ROWS($1:8))),"")</f>
        <v/>
      </c>
      <c r="C30" s="1"/>
      <c r="D30" s="1"/>
      <c r="E30" s="1"/>
      <c r="I30" s="36">
        <v>2763125</v>
      </c>
      <c r="J30" s="57" t="str">
        <f>VLOOKUP(I30,FTrav!$B$2:$M$11,12)</f>
        <v>Jn</v>
      </c>
    </row>
    <row r="31" spans="1:23">
      <c r="B31" s="1" t="str">
        <f t="array" aca="1" ref="B31" ca="1">IF(ROWS($1:9)&lt;=COUNTIF('liste '!$A$2:$A$19,$K$2),INDEX('liste '!$F$2:$F$19,SMALL(IF('liste '!$A$2:$A$19=$K$2,ROW(INDIRECT("1:"&amp;ROWS('liste '!$F$2:$F$19)))),ROWS($1:9))),"")</f>
        <v/>
      </c>
      <c r="C31" s="1"/>
      <c r="D31" s="1"/>
      <c r="E31" s="1"/>
      <c r="I31" s="17">
        <v>2763161</v>
      </c>
      <c r="J31" s="57" t="str">
        <f>VLOOKUP(I31,FTrav!$B$2:$M$11,12)</f>
        <v>On</v>
      </c>
    </row>
    <row r="32" spans="1:23">
      <c r="B32" s="1" t="str">
        <f t="array" aca="1" ref="B32" ca="1">IF(ROWS($1:10)&lt;=COUNTIF('liste '!$A$2:$A$19,$K$2),INDEX('liste '!$F$2:$F$19,SMALL(IF('liste '!$A$2:$A$19=$K$2,ROW(INDIRECT("1:"&amp;ROWS('liste '!$F$2:$F$19)))),ROWS($1:10))),"")</f>
        <v/>
      </c>
      <c r="C32" s="1"/>
      <c r="D32" s="1"/>
      <c r="E32" s="1"/>
      <c r="I32" s="17">
        <v>2766221</v>
      </c>
      <c r="J32" s="57" t="str">
        <f>VLOOKUP(I32,FTrav!$B$2:$M$11,12)</f>
        <v>V2</v>
      </c>
    </row>
    <row r="33" spans="2:11">
      <c r="B33" s="1" t="str">
        <f t="array" aca="1" ref="B33" ca="1">IF(ROWS($1:11)&lt;=COUNTIF('liste '!$A$2:$A$19,$K$2),INDEX('liste '!$F$2:$F$19,SMALL(IF('liste '!$A$2:$A$19=$K$2,ROW(INDIRECT("1:"&amp;ROWS('liste '!$F$2:$F$19)))),ROWS($1:11))),"")</f>
        <v/>
      </c>
      <c r="C33" s="1"/>
      <c r="D33" s="1"/>
      <c r="E33" s="1"/>
      <c r="I33" s="17">
        <v>2766485</v>
      </c>
      <c r="J33" s="57" t="str">
        <f>VLOOKUP(I33,FTrav!$B$2:$M$11,12)</f>
        <v>Jn</v>
      </c>
    </row>
    <row r="35" spans="2:11">
      <c r="K35" t="s">
        <v>54</v>
      </c>
    </row>
  </sheetData>
  <mergeCells count="10">
    <mergeCell ref="N4:Q4"/>
    <mergeCell ref="N5:Q5"/>
    <mergeCell ref="J4:L4"/>
    <mergeCell ref="J5:L5"/>
    <mergeCell ref="Q11:Q13"/>
    <mergeCell ref="L11:L12"/>
    <mergeCell ref="L7:L9"/>
    <mergeCell ref="L15:L16"/>
    <mergeCell ref="P7:P8"/>
    <mergeCell ref="Q7:Q8"/>
  </mergeCells>
  <conditionalFormatting sqref="F2:F19">
    <cfRule type="expression" dxfId="8" priority="11">
      <formula>F2="vrai"</formula>
    </cfRule>
  </conditionalFormatting>
  <conditionalFormatting sqref="I24:I33">
    <cfRule type="expression" dxfId="7" priority="5">
      <formula>$J24="On"</formula>
    </cfRule>
    <cfRule type="expression" dxfId="6" priority="6">
      <formula>OR($J24="V1",$J24="V2",$J24="V1V2")</formula>
    </cfRule>
    <cfRule type="expression" dxfId="5" priority="7">
      <formula>OR($J24="Jn",$J24="jNV1")</formula>
    </cfRule>
    <cfRule type="expression" dxfId="4" priority="9">
      <formula>OR($J24="V1On",$J24="V2On")</formula>
    </cfRule>
  </conditionalFormatting>
  <conditionalFormatting sqref="A2:G19">
    <cfRule type="expression" dxfId="3" priority="1">
      <formula>OR($S2="V1On",$S2="V2On")</formula>
    </cfRule>
    <cfRule type="expression" dxfId="2" priority="2">
      <formula>OR($S2="Jn",$S2="jNV1")</formula>
    </cfRule>
    <cfRule type="expression" dxfId="1" priority="3">
      <formula>OR($S2="V1",$S2="V2",$S2="V1V2")</formula>
    </cfRule>
    <cfRule type="expression" dxfId="0" priority="4">
      <formula>$S2="On"</formula>
    </cfRule>
  </conditionalFormatting>
  <dataValidations count="2">
    <dataValidation type="list" allowBlank="1" showInputMessage="1" showErrorMessage="1" sqref="K2">
      <formula1>load</formula1>
    </dataValidation>
    <dataValidation type="list" allowBlank="1" showInputMessage="1" showErrorMessage="1" sqref="G2:G19">
      <formula1>Statuts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Q11"/>
  <sheetViews>
    <sheetView workbookViewId="0">
      <selection activeCell="N11" sqref="N11"/>
    </sheetView>
  </sheetViews>
  <sheetFormatPr baseColWidth="10" defaultRowHeight="15"/>
  <cols>
    <col min="3" max="3" width="4" customWidth="1"/>
    <col min="4" max="11" width="4" style="37" customWidth="1"/>
    <col min="12" max="12" width="2" customWidth="1"/>
    <col min="16" max="16" width="13" bestFit="1" customWidth="1"/>
  </cols>
  <sheetData>
    <row r="1" spans="2:17">
      <c r="B1" s="18" t="s">
        <v>66</v>
      </c>
      <c r="C1" s="38" t="s">
        <v>58</v>
      </c>
      <c r="D1" s="38" t="s">
        <v>59</v>
      </c>
      <c r="E1" s="38" t="s">
        <v>60</v>
      </c>
      <c r="F1" s="46" t="s">
        <v>55</v>
      </c>
      <c r="G1" s="46" t="s">
        <v>61</v>
      </c>
      <c r="H1" s="46" t="s">
        <v>62</v>
      </c>
      <c r="I1" s="46" t="s">
        <v>71</v>
      </c>
      <c r="J1" s="38" t="s">
        <v>64</v>
      </c>
      <c r="K1" s="39" t="s">
        <v>63</v>
      </c>
      <c r="M1" s="10"/>
      <c r="O1" s="10" t="s">
        <v>78</v>
      </c>
      <c r="P1" s="56" t="s">
        <v>77</v>
      </c>
      <c r="Q1" s="10"/>
    </row>
    <row r="2" spans="2:17">
      <c r="B2" s="51">
        <v>2736155</v>
      </c>
      <c r="C2" s="40" t="str">
        <f>IF(ISNUMBER(MATCH(CONCATENATE($B2,C$1),'liste '!$I$2:$I$19,0)),"O","")</f>
        <v/>
      </c>
      <c r="D2" s="40" t="str">
        <f>IF(ISNUMBER(MATCH(CONCATENATE($B2,D$1),'liste '!$I$2:$I$19,0)),"O","")</f>
        <v/>
      </c>
      <c r="E2" s="40" t="str">
        <f>IF(ISNUMBER(MATCH(CONCATENATE($B2,E$1),'liste '!$I$2:$I$19,0)),"O","")</f>
        <v/>
      </c>
      <c r="F2" s="47" t="str">
        <f>IF(OR(C2="O",D2="O",E2="O"),"Jn","")</f>
        <v/>
      </c>
      <c r="G2" s="47" t="str">
        <f>IF(ISNUMBER(MATCH(CONCATENATE($B2,G$1),'liste '!$I$2:$I$19,0)),"V1","")</f>
        <v/>
      </c>
      <c r="H2" s="47" t="str">
        <f>IF(ISNUMBER(MATCH(CONCATENATE($B2,H$1),'liste '!$I$2:$I$19,0)),"V2","")</f>
        <v>V2</v>
      </c>
      <c r="I2" s="47" t="str">
        <f>IF(OR(J2="O",K2="O"),"On","")</f>
        <v>On</v>
      </c>
      <c r="J2" s="40" t="str">
        <f>IF(ISNUMBER(MATCH(CONCATENATE($B2,J$1),'liste '!$I$2:$I$19,0)),"O","")</f>
        <v/>
      </c>
      <c r="K2" s="41" t="str">
        <f>IF(ISNUMBER(MATCH(CONCATENATE($B2,K$1),'liste '!$I$2:$I$19,0)),"O","")</f>
        <v>O</v>
      </c>
      <c r="M2" s="53" t="str">
        <f>CONCATENATE(F2,G2,H2,I2,)</f>
        <v>V2On</v>
      </c>
      <c r="O2" s="53" t="s">
        <v>67</v>
      </c>
      <c r="P2" s="32" t="s">
        <v>72</v>
      </c>
      <c r="Q2" s="54" t="s">
        <v>80</v>
      </c>
    </row>
    <row r="3" spans="2:17">
      <c r="B3" s="51">
        <v>2739766</v>
      </c>
      <c r="C3" s="42" t="str">
        <f>IF(ISNUMBER(MATCH(CONCATENATE($B3,C$1),'liste '!$I$2:$I$19,0)),"O","")</f>
        <v/>
      </c>
      <c r="D3" s="42" t="str">
        <f>IF(ISNUMBER(MATCH(CONCATENATE($B3,D$1),'liste '!$I$2:$I$19,0)),"O","")</f>
        <v/>
      </c>
      <c r="E3" s="42" t="str">
        <f>IF(ISNUMBER(MATCH(CONCATENATE($B3,E$1),'liste '!$I$2:$I$19,0)),"O","")</f>
        <v>O</v>
      </c>
      <c r="F3" s="48" t="str">
        <f t="shared" ref="F3:F11" si="0">IF(OR(C3="O",D3="O",E3="O"),"Jn","")</f>
        <v>Jn</v>
      </c>
      <c r="G3" s="48" t="str">
        <f>IF(ISNUMBER(MATCH(CONCATENATE($B3,G$1),'liste '!$I$2:$I$19,0)),"V1","")</f>
        <v/>
      </c>
      <c r="H3" s="48" t="str">
        <f>IF(ISNUMBER(MATCH(CONCATENATE($B3,H$1),'liste '!$I$2:$I$19,0)),"V2","")</f>
        <v/>
      </c>
      <c r="I3" s="48" t="str">
        <f t="shared" ref="I3:I11" si="1">IF(OR(J3="O",K3="O"),"On","")</f>
        <v/>
      </c>
      <c r="J3" s="42" t="str">
        <f>IF(ISNUMBER(MATCH(CONCATENATE($B3,J$1),'liste '!$I$2:$I$19,0)),"O","")</f>
        <v/>
      </c>
      <c r="K3" s="43" t="str">
        <f>IF(ISNUMBER(MATCH(CONCATENATE($B3,K$1),'liste '!$I$2:$I$19,0)),"O","")</f>
        <v/>
      </c>
      <c r="M3" s="54" t="str">
        <f t="shared" ref="M3:M11" si="2">CONCATENATE(F3,G3,H3,I3,)</f>
        <v>Jn</v>
      </c>
      <c r="O3" s="54"/>
      <c r="P3" s="20" t="s">
        <v>73</v>
      </c>
      <c r="Q3" s="54" t="s">
        <v>80</v>
      </c>
    </row>
    <row r="4" spans="2:17">
      <c r="B4" s="51">
        <v>2755646</v>
      </c>
      <c r="C4" s="42" t="str">
        <f>IF(ISNUMBER(MATCH(CONCATENATE($B4,C$1),'liste '!$I$2:$I$19,0)),"O","")</f>
        <v>O</v>
      </c>
      <c r="D4" s="42" t="str">
        <f>IF(ISNUMBER(MATCH(CONCATENATE($B4,D$1),'liste '!$I$2:$I$19,0)),"O","")</f>
        <v/>
      </c>
      <c r="E4" s="42" t="str">
        <f>IF(ISNUMBER(MATCH(CONCATENATE($B4,E$1),'liste '!$I$2:$I$19,0)),"O","")</f>
        <v/>
      </c>
      <c r="F4" s="48" t="str">
        <f t="shared" si="0"/>
        <v>Jn</v>
      </c>
      <c r="G4" s="48" t="str">
        <f>IF(ISNUMBER(MATCH(CONCATENATE($B4,G$1),'liste '!$I$2:$I$19,0)),"V1","")</f>
        <v>V1</v>
      </c>
      <c r="H4" s="48" t="str">
        <f>IF(ISNUMBER(MATCH(CONCATENATE($B4,H$1),'liste '!$I$2:$I$19,0)),"V2","")</f>
        <v/>
      </c>
      <c r="I4" s="48" t="str">
        <f t="shared" si="1"/>
        <v/>
      </c>
      <c r="J4" s="42" t="str">
        <f>IF(ISNUMBER(MATCH(CONCATENATE($B4,J$1),'liste '!$I$2:$I$19,0)),"O","")</f>
        <v/>
      </c>
      <c r="K4" s="43" t="str">
        <f>IF(ISNUMBER(MATCH(CONCATENATE($B4,K$1),'liste '!$I$2:$I$19,0)),"O","")</f>
        <v/>
      </c>
      <c r="M4" s="54" t="str">
        <f t="shared" si="2"/>
        <v>JnV1</v>
      </c>
      <c r="O4" s="54" t="s">
        <v>68</v>
      </c>
      <c r="P4" s="20" t="s">
        <v>61</v>
      </c>
      <c r="Q4" s="54" t="s">
        <v>17</v>
      </c>
    </row>
    <row r="5" spans="2:17">
      <c r="B5" s="51">
        <v>2761902</v>
      </c>
      <c r="C5" s="42" t="str">
        <f>IF(ISNUMBER(MATCH(CONCATENATE($B5,C$1),'liste '!$I$2:$I$19,0)),"O","")</f>
        <v/>
      </c>
      <c r="D5" s="42" t="str">
        <f>IF(ISNUMBER(MATCH(CONCATENATE($B5,D$1),'liste '!$I$2:$I$19,0)),"O","")</f>
        <v/>
      </c>
      <c r="E5" s="42" t="str">
        <f>IF(ISNUMBER(MATCH(CONCATENATE($B5,E$1),'liste '!$I$2:$I$19,0)),"O","")</f>
        <v/>
      </c>
      <c r="F5" s="48" t="str">
        <f t="shared" si="0"/>
        <v/>
      </c>
      <c r="G5" s="48" t="str">
        <f>IF(ISNUMBER(MATCH(CONCATENATE($B5,G$1),'liste '!$I$2:$I$19,0)),"V1","")</f>
        <v/>
      </c>
      <c r="H5" s="48" t="str">
        <f>IF(ISNUMBER(MATCH(CONCATENATE($B5,H$1),'liste '!$I$2:$I$19,0)),"V2","")</f>
        <v/>
      </c>
      <c r="I5" s="48" t="str">
        <f t="shared" si="1"/>
        <v>On</v>
      </c>
      <c r="J5" s="42" t="str">
        <f>IF(ISNUMBER(MATCH(CONCATENATE($B5,J$1),'liste '!$I$2:$I$19,0)),"O","")</f>
        <v/>
      </c>
      <c r="K5" s="43" t="str">
        <f>IF(ISNUMBER(MATCH(CONCATENATE($B5,K$1),'liste '!$I$2:$I$19,0)),"O","")</f>
        <v>O</v>
      </c>
      <c r="M5" s="54" t="str">
        <f t="shared" si="2"/>
        <v>On</v>
      </c>
      <c r="O5" s="54"/>
      <c r="P5" s="20" t="s">
        <v>62</v>
      </c>
      <c r="Q5" s="54" t="s">
        <v>17</v>
      </c>
    </row>
    <row r="6" spans="2:17">
      <c r="B6" s="51">
        <v>2762242</v>
      </c>
      <c r="C6" s="42" t="str">
        <f>IF(ISNUMBER(MATCH(CONCATENATE($B6,C$1),'liste '!$I$2:$I$19,0)),"O","")</f>
        <v/>
      </c>
      <c r="D6" s="42" t="str">
        <f>IF(ISNUMBER(MATCH(CONCATENATE($B6,D$1),'liste '!$I$2:$I$19,0)),"O","")</f>
        <v/>
      </c>
      <c r="E6" s="42" t="str">
        <f>IF(ISNUMBER(MATCH(CONCATENATE($B6,E$1),'liste '!$I$2:$I$19,0)),"O","")</f>
        <v/>
      </c>
      <c r="F6" s="48" t="str">
        <f t="shared" si="0"/>
        <v/>
      </c>
      <c r="G6" s="48" t="str">
        <f>IF(ISNUMBER(MATCH(CONCATENATE($B6,G$1),'liste '!$I$2:$I$19,0)),"V1","")</f>
        <v>V1</v>
      </c>
      <c r="H6" s="48" t="str">
        <f>IF(ISNUMBER(MATCH(CONCATENATE($B6,H$1),'liste '!$I$2:$I$19,0)),"V2","")</f>
        <v/>
      </c>
      <c r="I6" s="48" t="str">
        <f t="shared" si="1"/>
        <v/>
      </c>
      <c r="J6" s="42" t="str">
        <f>IF(ISNUMBER(MATCH(CONCATENATE($B6,J$1),'liste '!$I$2:$I$19,0)),"O","")</f>
        <v/>
      </c>
      <c r="K6" s="43" t="str">
        <f>IF(ISNUMBER(MATCH(CONCATENATE($B6,K$1),'liste '!$I$2:$I$19,0)),"O","")</f>
        <v/>
      </c>
      <c r="M6" s="54" t="str">
        <f t="shared" si="2"/>
        <v>V1</v>
      </c>
      <c r="O6" s="54"/>
      <c r="P6" s="20" t="s">
        <v>65</v>
      </c>
      <c r="Q6" s="54" t="s">
        <v>17</v>
      </c>
    </row>
    <row r="7" spans="2:17">
      <c r="B7" s="51">
        <v>2762587</v>
      </c>
      <c r="C7" s="42" t="str">
        <f>IF(ISNUMBER(MATCH(CONCATENATE($B7,C$1),'liste '!$I$2:$I$19,0)),"O","")</f>
        <v/>
      </c>
      <c r="D7" s="42" t="str">
        <f>IF(ISNUMBER(MATCH(CONCATENATE($B7,D$1),'liste '!$I$2:$I$19,0)),"O","")</f>
        <v/>
      </c>
      <c r="E7" s="42" t="str">
        <f>IF(ISNUMBER(MATCH(CONCATENATE($B7,E$1),'liste '!$I$2:$I$19,0)),"O","")</f>
        <v/>
      </c>
      <c r="F7" s="48" t="str">
        <f t="shared" si="0"/>
        <v/>
      </c>
      <c r="G7" s="48" t="str">
        <f>IF(ISNUMBER(MATCH(CONCATENATE($B7,G$1),'liste '!$I$2:$I$19,0)),"V1","")</f>
        <v>V1</v>
      </c>
      <c r="H7" s="48" t="str">
        <f>IF(ISNUMBER(MATCH(CONCATENATE($B7,H$1),'liste '!$I$2:$I$19,0)),"V2","")</f>
        <v/>
      </c>
      <c r="I7" s="48" t="str">
        <f t="shared" si="1"/>
        <v/>
      </c>
      <c r="J7" s="42" t="str">
        <f>IF(ISNUMBER(MATCH(CONCATENATE($B7,J$1),'liste '!$I$2:$I$19,0)),"O","")</f>
        <v/>
      </c>
      <c r="K7" s="43" t="str">
        <f>IF(ISNUMBER(MATCH(CONCATENATE($B7,K$1),'liste '!$I$2:$I$19,0)),"O","")</f>
        <v/>
      </c>
      <c r="M7" s="54" t="str">
        <f t="shared" si="2"/>
        <v>V1</v>
      </c>
      <c r="O7" s="54" t="s">
        <v>69</v>
      </c>
      <c r="P7" s="20" t="s">
        <v>81</v>
      </c>
      <c r="Q7" s="54" t="s">
        <v>45</v>
      </c>
    </row>
    <row r="8" spans="2:17">
      <c r="B8" s="51">
        <v>2763125</v>
      </c>
      <c r="C8" s="42" t="str">
        <f>IF(ISNUMBER(MATCH(CONCATENATE($B8,C$1),'liste '!$I$2:$I$19,0)),"O","")</f>
        <v>O</v>
      </c>
      <c r="D8" s="42" t="str">
        <f>IF(ISNUMBER(MATCH(CONCATENATE($B8,D$1),'liste '!$I$2:$I$19,0)),"O","")</f>
        <v/>
      </c>
      <c r="E8" s="42" t="str">
        <f>IF(ISNUMBER(MATCH(CONCATENATE($B8,E$1),'liste '!$I$2:$I$19,0)),"O","")</f>
        <v>O</v>
      </c>
      <c r="F8" s="48" t="str">
        <f t="shared" si="0"/>
        <v>Jn</v>
      </c>
      <c r="G8" s="48" t="str">
        <f>IF(ISNUMBER(MATCH(CONCATENATE($B8,G$1),'liste '!$I$2:$I$19,0)),"V1","")</f>
        <v/>
      </c>
      <c r="H8" s="48" t="str">
        <f>IF(ISNUMBER(MATCH(CONCATENATE($B8,H$1),'liste '!$I$2:$I$19,0)),"V2","")</f>
        <v/>
      </c>
      <c r="I8" s="48" t="str">
        <f t="shared" si="1"/>
        <v/>
      </c>
      <c r="J8" s="42" t="str">
        <f>IF(ISNUMBER(MATCH(CONCATENATE($B8,J$1),'liste '!$I$2:$I$19,0)),"O","")</f>
        <v/>
      </c>
      <c r="K8" s="43" t="str">
        <f>IF(ISNUMBER(MATCH(CONCATENATE($B8,K$1),'liste '!$I$2:$I$19,0)),"O","")</f>
        <v/>
      </c>
      <c r="M8" s="54" t="str">
        <f t="shared" si="2"/>
        <v>Jn</v>
      </c>
      <c r="O8" s="54" t="s">
        <v>70</v>
      </c>
      <c r="P8" s="20" t="s">
        <v>74</v>
      </c>
      <c r="Q8" s="54" t="s">
        <v>46</v>
      </c>
    </row>
    <row r="9" spans="2:17">
      <c r="B9" s="51">
        <v>2763161</v>
      </c>
      <c r="C9" s="42" t="str">
        <f>IF(ISNUMBER(MATCH(CONCATENATE($B9,C$1),'liste '!$I$2:$I$19,0)),"O","")</f>
        <v/>
      </c>
      <c r="D9" s="42" t="str">
        <f>IF(ISNUMBER(MATCH(CONCATENATE($B9,D$1),'liste '!$I$2:$I$19,0)),"O","")</f>
        <v/>
      </c>
      <c r="E9" s="42" t="str">
        <f>IF(ISNUMBER(MATCH(CONCATENATE($B9,E$1),'liste '!$I$2:$I$19,0)),"O","")</f>
        <v/>
      </c>
      <c r="F9" s="48" t="str">
        <f t="shared" si="0"/>
        <v/>
      </c>
      <c r="G9" s="48" t="str">
        <f>IF(ISNUMBER(MATCH(CONCATENATE($B9,G$1),'liste '!$I$2:$I$19,0)),"V1","")</f>
        <v/>
      </c>
      <c r="H9" s="48" t="str">
        <f>IF(ISNUMBER(MATCH(CONCATENATE($B9,H$1),'liste '!$I$2:$I$19,0)),"V2","")</f>
        <v/>
      </c>
      <c r="I9" s="48" t="str">
        <f t="shared" si="1"/>
        <v>On</v>
      </c>
      <c r="J9" s="42" t="str">
        <f>IF(ISNUMBER(MATCH(CONCATENATE($B9,J$1),'liste '!$I$2:$I$19,0)),"O","")</f>
        <v>O</v>
      </c>
      <c r="K9" s="43" t="str">
        <f>IF(ISNUMBER(MATCH(CONCATENATE($B9,K$1),'liste '!$I$2:$I$19,0)),"O","")</f>
        <v/>
      </c>
      <c r="M9" s="54" t="str">
        <f t="shared" si="2"/>
        <v>On</v>
      </c>
      <c r="O9" s="55"/>
      <c r="P9" s="28" t="s">
        <v>75</v>
      </c>
      <c r="Q9" s="55" t="s">
        <v>46</v>
      </c>
    </row>
    <row r="10" spans="2:17">
      <c r="B10" s="51">
        <v>2766221</v>
      </c>
      <c r="C10" s="42" t="str">
        <f>IF(ISNUMBER(MATCH(CONCATENATE($B10,C$1),'liste '!$I$2:$I$19,0)),"O","")</f>
        <v/>
      </c>
      <c r="D10" s="42" t="str">
        <f>IF(ISNUMBER(MATCH(CONCATENATE($B10,D$1),'liste '!$I$2:$I$19,0)),"O","")</f>
        <v/>
      </c>
      <c r="E10" s="42" t="str">
        <f>IF(ISNUMBER(MATCH(CONCATENATE($B10,E$1),'liste '!$I$2:$I$19,0)),"O","")</f>
        <v/>
      </c>
      <c r="F10" s="48" t="str">
        <f t="shared" si="0"/>
        <v/>
      </c>
      <c r="G10" s="48" t="str">
        <f>IF(ISNUMBER(MATCH(CONCATENATE($B10,G$1),'liste '!$I$2:$I$19,0)),"V1","")</f>
        <v/>
      </c>
      <c r="H10" s="48" t="str">
        <f>IF(ISNUMBER(MATCH(CONCATENATE($B10,H$1),'liste '!$I$2:$I$19,0)),"V2","")</f>
        <v>V2</v>
      </c>
      <c r="I10" s="48" t="str">
        <f t="shared" si="1"/>
        <v/>
      </c>
      <c r="J10" s="42" t="str">
        <f>IF(ISNUMBER(MATCH(CONCATENATE($B10,J$1),'liste '!$I$2:$I$19,0)),"O","")</f>
        <v/>
      </c>
      <c r="K10" s="43" t="str">
        <f>IF(ISNUMBER(MATCH(CONCATENATE($B10,K$1),'liste '!$I$2:$I$19,0)),"O","")</f>
        <v/>
      </c>
      <c r="M10" s="54" t="str">
        <f t="shared" si="2"/>
        <v>V2</v>
      </c>
    </row>
    <row r="11" spans="2:17">
      <c r="B11" s="52">
        <v>2766485</v>
      </c>
      <c r="C11" s="44" t="str">
        <f>IF(ISNUMBER(MATCH(CONCATENATE($B11,C$1),'liste '!$I$2:$I$19,0)),"O","")</f>
        <v/>
      </c>
      <c r="D11" s="44" t="str">
        <f>IF(ISNUMBER(MATCH(CONCATENATE($B11,D$1),'liste '!$I$2:$I$19,0)),"O","")</f>
        <v>O</v>
      </c>
      <c r="E11" s="44" t="str">
        <f>IF(ISNUMBER(MATCH(CONCATENATE($B11,E$1),'liste '!$I$2:$I$19,0)),"O","")</f>
        <v/>
      </c>
      <c r="F11" s="49" t="str">
        <f t="shared" si="0"/>
        <v>Jn</v>
      </c>
      <c r="G11" s="49" t="str">
        <f>IF(ISNUMBER(MATCH(CONCATENATE($B11,G$1),'liste '!$I$2:$I$19,0)),"V1","")</f>
        <v/>
      </c>
      <c r="H11" s="49" t="str">
        <f>IF(ISNUMBER(MATCH(CONCATENATE($B11,H$1),'liste '!$I$2:$I$19,0)),"V2","")</f>
        <v/>
      </c>
      <c r="I11" s="49" t="str">
        <f t="shared" si="1"/>
        <v/>
      </c>
      <c r="J11" s="44" t="str">
        <f>IF(ISNUMBER(MATCH(CONCATENATE($B11,J$1),'liste '!$I$2:$I$19,0)),"O","")</f>
        <v/>
      </c>
      <c r="K11" s="45" t="str">
        <f>IF(ISNUMBER(MATCH(CONCATENATE($B11,K$1),'liste '!$I$2:$I$19,0)),"O","")</f>
        <v/>
      </c>
      <c r="M11" s="55" t="str">
        <f t="shared" si="2"/>
        <v>Jn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</vt:lpstr>
      <vt:lpstr>FTrav</vt:lpstr>
      <vt:lpstr>FACTURE</vt:lpstr>
      <vt:lpstr>load</vt:lpstr>
      <vt:lpstr>Statuts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AYARI Moncef</cp:lastModifiedBy>
  <dcterms:created xsi:type="dcterms:W3CDTF">2017-01-06T09:22:51Z</dcterms:created>
  <dcterms:modified xsi:type="dcterms:W3CDTF">2017-01-16T19:19:46Z</dcterms:modified>
</cp:coreProperties>
</file>