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delizee\Desktop\"/>
    </mc:Choice>
  </mc:AlternateContent>
  <bookViews>
    <workbookView xWindow="0" yWindow="0" windowWidth="19200" windowHeight="7035" activeTab="1"/>
  </bookViews>
  <sheets>
    <sheet name="ACD 2015" sheetId="2" r:id="rId1"/>
    <sheet name="ERLANG" sheetId="3" r:id="rId2"/>
    <sheet name="ERLANG J-1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G16" i="4" l="1"/>
  <c r="B7" i="3" l="1"/>
  <c r="B11" i="3"/>
  <c r="B12" i="3"/>
  <c r="B8" i="3"/>
  <c r="B9" i="3"/>
  <c r="B13" i="3"/>
  <c r="B14" i="3"/>
  <c r="B6" i="3"/>
  <c r="G10" i="3"/>
  <c r="I16" i="4"/>
  <c r="H16" i="4"/>
  <c r="K16" i="4" s="1"/>
  <c r="G16" i="3"/>
  <c r="G12" i="3" l="1"/>
  <c r="H12" i="3" s="1"/>
  <c r="K12" i="3" s="1"/>
  <c r="G8" i="3"/>
  <c r="H8" i="3" s="1"/>
  <c r="K8" i="3" s="1"/>
  <c r="G15" i="3"/>
  <c r="H15" i="3" s="1"/>
  <c r="K15" i="3" s="1"/>
  <c r="G11" i="3"/>
  <c r="H11" i="3" s="1"/>
  <c r="K11" i="3" s="1"/>
  <c r="G14" i="3"/>
  <c r="H14" i="3" s="1"/>
  <c r="K14" i="3" s="1"/>
  <c r="B12" i="4"/>
  <c r="G12" i="4" s="1"/>
  <c r="B8" i="4"/>
  <c r="G8" i="4" s="1"/>
  <c r="H8" i="4" s="1"/>
  <c r="B13" i="4"/>
  <c r="G13" i="4" s="1"/>
  <c r="H13" i="4" s="1"/>
  <c r="K13" i="4" s="1"/>
  <c r="B15" i="4"/>
  <c r="G15" i="4" s="1"/>
  <c r="H15" i="4" s="1"/>
  <c r="K15" i="4" s="1"/>
  <c r="B11" i="4"/>
  <c r="G11" i="4" s="1"/>
  <c r="B7" i="4"/>
  <c r="G7" i="4" s="1"/>
  <c r="H7" i="4" s="1"/>
  <c r="K7" i="4" s="1"/>
  <c r="B14" i="4"/>
  <c r="G14" i="4" s="1"/>
  <c r="B10" i="4"/>
  <c r="G10" i="4" s="1"/>
  <c r="B6" i="4"/>
  <c r="B9" i="4"/>
  <c r="G9" i="4" s="1"/>
  <c r="H9" i="4" s="1"/>
  <c r="K9" i="4" s="1"/>
  <c r="G13" i="3"/>
  <c r="H13" i="3" s="1"/>
  <c r="K13" i="3" s="1"/>
  <c r="G9" i="3"/>
  <c r="H9" i="3" s="1"/>
  <c r="K9" i="3" s="1"/>
  <c r="N16" i="4"/>
  <c r="J16" i="4"/>
  <c r="M16" i="4" s="1"/>
  <c r="L16" i="4"/>
  <c r="B17" i="3"/>
  <c r="H10" i="3"/>
  <c r="K10" i="3" s="1"/>
  <c r="H16" i="3"/>
  <c r="K16" i="3" s="1"/>
  <c r="G7" i="3"/>
  <c r="I15" i="4" l="1"/>
  <c r="I11" i="3"/>
  <c r="L11" i="3" s="1"/>
  <c r="I13" i="4"/>
  <c r="I15" i="3"/>
  <c r="L15" i="3" s="1"/>
  <c r="I7" i="4"/>
  <c r="L7" i="4" s="1"/>
  <c r="H11" i="4"/>
  <c r="K11" i="4" s="1"/>
  <c r="H12" i="4"/>
  <c r="K12" i="4" s="1"/>
  <c r="H10" i="4"/>
  <c r="K10" i="4" s="1"/>
  <c r="B17" i="4"/>
  <c r="G6" i="4"/>
  <c r="I9" i="4"/>
  <c r="J9" i="4" s="1"/>
  <c r="M9" i="4" s="1"/>
  <c r="H14" i="4"/>
  <c r="K14" i="4" s="1"/>
  <c r="I8" i="4"/>
  <c r="K8" i="4"/>
  <c r="L13" i="4"/>
  <c r="J13" i="4"/>
  <c r="M13" i="4" s="1"/>
  <c r="N13" i="4"/>
  <c r="N15" i="4"/>
  <c r="J15" i="4"/>
  <c r="M15" i="4" s="1"/>
  <c r="L15" i="4"/>
  <c r="J7" i="4"/>
  <c r="M7" i="4" s="1"/>
  <c r="I12" i="3"/>
  <c r="L12" i="3" s="1"/>
  <c r="I10" i="3"/>
  <c r="J10" i="3" s="1"/>
  <c r="M10" i="3" s="1"/>
  <c r="I9" i="3"/>
  <c r="J9" i="3" s="1"/>
  <c r="M9" i="3" s="1"/>
  <c r="I16" i="3"/>
  <c r="N16" i="3" s="1"/>
  <c r="H7" i="3"/>
  <c r="K7" i="3" s="1"/>
  <c r="I14" i="3"/>
  <c r="I13" i="3"/>
  <c r="I8" i="3"/>
  <c r="N15" i="3" l="1"/>
  <c r="J15" i="3"/>
  <c r="M15" i="3" s="1"/>
  <c r="N11" i="3"/>
  <c r="J11" i="3"/>
  <c r="M11" i="3" s="1"/>
  <c r="L9" i="4"/>
  <c r="N9" i="4"/>
  <c r="I12" i="4"/>
  <c r="N12" i="4" s="1"/>
  <c r="I11" i="4"/>
  <c r="L11" i="4" s="1"/>
  <c r="J8" i="4"/>
  <c r="M8" i="4" s="1"/>
  <c r="L8" i="4"/>
  <c r="N8" i="4"/>
  <c r="L12" i="4"/>
  <c r="N7" i="4"/>
  <c r="I14" i="4"/>
  <c r="I10" i="4"/>
  <c r="H6" i="4"/>
  <c r="K6" i="4" s="1"/>
  <c r="K17" i="4" s="1"/>
  <c r="N10" i="3"/>
  <c r="L10" i="3"/>
  <c r="L9" i="3"/>
  <c r="N9" i="3"/>
  <c r="J12" i="3"/>
  <c r="M12" i="3" s="1"/>
  <c r="N12" i="3"/>
  <c r="L16" i="3"/>
  <c r="J16" i="3"/>
  <c r="M16" i="3" s="1"/>
  <c r="I7" i="3"/>
  <c r="N7" i="3" s="1"/>
  <c r="L14" i="3"/>
  <c r="N14" i="3"/>
  <c r="J14" i="3"/>
  <c r="M14" i="3" s="1"/>
  <c r="N8" i="3"/>
  <c r="J8" i="3"/>
  <c r="M8" i="3" s="1"/>
  <c r="L8" i="3"/>
  <c r="N13" i="3"/>
  <c r="J13" i="3"/>
  <c r="M13" i="3" s="1"/>
  <c r="L13" i="3"/>
  <c r="N11" i="4" l="1"/>
  <c r="J11" i="4"/>
  <c r="M11" i="4" s="1"/>
  <c r="J12" i="4"/>
  <c r="M12" i="4" s="1"/>
  <c r="N14" i="4"/>
  <c r="J14" i="4"/>
  <c r="M14" i="4" s="1"/>
  <c r="L14" i="4"/>
  <c r="L10" i="4"/>
  <c r="N10" i="4"/>
  <c r="J10" i="4"/>
  <c r="M10" i="4" s="1"/>
  <c r="I6" i="4"/>
  <c r="L7" i="3"/>
  <c r="J7" i="3"/>
  <c r="M7" i="3" s="1"/>
  <c r="N6" i="4" l="1"/>
  <c r="N17" i="4" s="1"/>
  <c r="L6" i="4"/>
  <c r="L17" i="4" s="1"/>
  <c r="J6" i="4"/>
  <c r="M6" i="4" s="1"/>
  <c r="M17" i="4" s="1"/>
  <c r="G6" i="3" l="1"/>
  <c r="H6" i="3" l="1"/>
  <c r="K6" i="3" s="1"/>
  <c r="K17" i="3" s="1"/>
  <c r="I6" i="3" l="1"/>
  <c r="L6" i="3" l="1"/>
  <c r="L17" i="3" s="1"/>
  <c r="N6" i="3"/>
  <c r="N17" i="3" s="1"/>
  <c r="J6" i="3"/>
  <c r="M6" i="3" s="1"/>
  <c r="M17" i="3" s="1"/>
</calcChain>
</file>

<file path=xl/connections.xml><?xml version="1.0" encoding="utf-8"?>
<connections xmlns="http://schemas.openxmlformats.org/spreadsheetml/2006/main">
  <connection id="1" odcFile="C:\Users\jolsen\Documents\Mes sources de données\sigwpdat03_ssas_dim SID_CUBE_ACD Appels.odc" keepAlive="1" name="sigwpdat03_ssas_dim SID_CUBE_ACD Appels" type="5" refreshedVersion="5" background="1">
    <dbPr connection="Provider=MSOLAP.5;Integrated Security=SSPI;Persist Security Info=True;Initial Catalog=SID_CUBE_ACD;Data Source=sigwpdat03\ssas_dim;MDX Compatibility=1;Safety Options=2;MDX Missing Member Mode=Error" command="Appels" commandType="1"/>
    <olapPr sendLocale="1" rowDrillCount="1000"/>
  </connection>
</connections>
</file>

<file path=xl/sharedStrings.xml><?xml version="1.0" encoding="utf-8"?>
<sst xmlns="http://schemas.openxmlformats.org/spreadsheetml/2006/main" count="169" uniqueCount="59">
  <si>
    <t>Annee</t>
  </si>
  <si>
    <t>Mois Lib</t>
  </si>
  <si>
    <t>Date Jour</t>
  </si>
  <si>
    <t>Heure</t>
  </si>
  <si>
    <t>aout</t>
  </si>
  <si>
    <t>08 h</t>
  </si>
  <si>
    <t>Direction</t>
  </si>
  <si>
    <t>Nbre appels sortants</t>
  </si>
  <si>
    <t>Nbre appels entrants</t>
  </si>
  <si>
    <t>Nbre appels traites</t>
  </si>
  <si>
    <t>Durée Communication</t>
  </si>
  <si>
    <t>Moyenne communication</t>
  </si>
  <si>
    <t>08</t>
  </si>
  <si>
    <t>IF</t>
  </si>
  <si>
    <t>09</t>
  </si>
  <si>
    <t>10</t>
  </si>
  <si>
    <t>11</t>
  </si>
  <si>
    <t>13</t>
  </si>
  <si>
    <t>14</t>
  </si>
  <si>
    <t>15</t>
  </si>
  <si>
    <t>16</t>
  </si>
  <si>
    <t>17</t>
  </si>
  <si>
    <t>18</t>
  </si>
  <si>
    <t>19</t>
  </si>
  <si>
    <t>11 h</t>
  </si>
  <si>
    <t>12 h</t>
  </si>
  <si>
    <t>13 h</t>
  </si>
  <si>
    <t>14 h</t>
  </si>
  <si>
    <t>15 h</t>
  </si>
  <si>
    <t>16 h</t>
  </si>
  <si>
    <t>17 h</t>
  </si>
  <si>
    <t>18 h</t>
  </si>
  <si>
    <t>09 h</t>
  </si>
  <si>
    <t>10 h</t>
  </si>
  <si>
    <t>2016</t>
  </si>
  <si>
    <t>2016-08-01</t>
  </si>
  <si>
    <t>2016-08-02</t>
  </si>
  <si>
    <t>2016-08-03</t>
  </si>
  <si>
    <t>00</t>
  </si>
  <si>
    <t>23</t>
  </si>
  <si>
    <t>TOTAL</t>
  </si>
  <si>
    <t>Durée Globale</t>
  </si>
  <si>
    <t>NB APPELS</t>
  </si>
  <si>
    <t>Intervalle en sec</t>
  </si>
  <si>
    <t>DMT en sec</t>
  </si>
  <si>
    <t>Nb Agent</t>
  </si>
  <si>
    <t>Attente 
CLIENT en sec</t>
  </si>
  <si>
    <t>Traffic</t>
  </si>
  <si>
    <t>Agent</t>
  </si>
  <si>
    <t>Erlang-C</t>
  </si>
  <si>
    <t>SLVL</t>
  </si>
  <si>
    <t>Taux Occupation</t>
  </si>
  <si>
    <t>Niveau de service</t>
  </si>
  <si>
    <t>Qualité de service</t>
  </si>
  <si>
    <t>Moyenne Temps d'attente</t>
  </si>
  <si>
    <t>VALEURS</t>
  </si>
  <si>
    <t>Working Values</t>
  </si>
  <si>
    <t>ESTIMATION RESULTATS</t>
  </si>
  <si>
    <t>2017-01-11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</si>
</sst>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5"/>
        <bgColor rgb="FF00FF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FF00FF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/>
        <bgColor rgb="FFFF990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/>
        <bgColor rgb="FF00FFFF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2" fontId="0" fillId="0" borderId="0" xfId="0" applyNumberFormat="1"/>
    <xf numFmtId="0" fontId="0" fillId="0" borderId="1" xfId="0" applyFont="1" applyBorder="1" applyAlignment="1">
      <alignment horizontal="center"/>
    </xf>
    <xf numFmtId="14" fontId="0" fillId="0" borderId="0" xfId="0" applyNumberFormat="1"/>
    <xf numFmtId="0" fontId="0" fillId="0" borderId="0" xfId="0" applyFont="1" applyBorder="1"/>
    <xf numFmtId="49" fontId="0" fillId="0" borderId="0" xfId="0" applyNumberFormat="1" applyFont="1" applyBorder="1"/>
    <xf numFmtId="49" fontId="0" fillId="0" borderId="1" xfId="0" applyNumberFormat="1" applyFont="1" applyBorder="1" applyAlignment="1">
      <alignment horizontal="center"/>
    </xf>
    <xf numFmtId="0" fontId="0" fillId="0" borderId="1" xfId="0" quotePrefix="1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3" borderId="19" xfId="0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164" fontId="0" fillId="3" borderId="20" xfId="0" applyNumberFormat="1" applyFont="1" applyFill="1" applyBorder="1" applyAlignment="1">
      <alignment horizontal="center"/>
    </xf>
    <xf numFmtId="165" fontId="0" fillId="0" borderId="2" xfId="0" applyNumberFormat="1" applyFont="1" applyBorder="1" applyAlignment="1">
      <alignment horizontal="center"/>
    </xf>
    <xf numFmtId="165" fontId="0" fillId="0" borderId="1" xfId="0" applyNumberFormat="1" applyFont="1" applyBorder="1" applyAlignment="1">
      <alignment horizontal="center"/>
    </xf>
    <xf numFmtId="165" fontId="0" fillId="4" borderId="1" xfId="0" applyNumberFormat="1" applyFont="1" applyFill="1" applyBorder="1" applyAlignment="1">
      <alignment horizontal="center"/>
    </xf>
    <xf numFmtId="0" fontId="4" fillId="5" borderId="21" xfId="0" applyFont="1" applyFill="1" applyBorder="1"/>
    <xf numFmtId="14" fontId="4" fillId="5" borderId="21" xfId="0" applyNumberFormat="1" applyFont="1" applyFill="1" applyBorder="1"/>
    <xf numFmtId="0" fontId="4" fillId="0" borderId="0" xfId="0" applyFont="1"/>
    <xf numFmtId="0" fontId="0" fillId="0" borderId="0" xfId="0" applyNumberFormat="1"/>
    <xf numFmtId="0" fontId="0" fillId="0" borderId="1" xfId="0" applyFont="1" applyFill="1" applyBorder="1" applyAlignment="1">
      <alignment horizontal="center"/>
    </xf>
    <xf numFmtId="165" fontId="0" fillId="0" borderId="2" xfId="0" applyNumberFormat="1" applyFont="1" applyFill="1" applyBorder="1" applyAlignment="1">
      <alignment horizontal="center"/>
    </xf>
    <xf numFmtId="165" fontId="0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0" fillId="0" borderId="22" xfId="0" applyFont="1" applyBorder="1" applyAlignment="1">
      <alignment horizontal="center"/>
    </xf>
    <xf numFmtId="164" fontId="0" fillId="0" borderId="23" xfId="0" applyNumberFormat="1" applyFont="1" applyBorder="1" applyAlignment="1">
      <alignment horizontal="center"/>
    </xf>
    <xf numFmtId="164" fontId="0" fillId="0" borderId="24" xfId="0" applyNumberFormat="1" applyFont="1" applyBorder="1" applyAlignment="1">
      <alignment horizontal="center"/>
    </xf>
    <xf numFmtId="165" fontId="4" fillId="7" borderId="2" xfId="0" applyNumberFormat="1" applyFont="1" applyFill="1" applyBorder="1" applyAlignment="1">
      <alignment horizontal="center"/>
    </xf>
    <xf numFmtId="165" fontId="4" fillId="7" borderId="1" xfId="0" applyNumberFormat="1" applyFont="1" applyFill="1" applyBorder="1" applyAlignment="1">
      <alignment horizontal="center"/>
    </xf>
    <xf numFmtId="0" fontId="1" fillId="8" borderId="25" xfId="0" applyFont="1" applyFill="1" applyBorder="1" applyAlignment="1">
      <alignment horizontal="center"/>
    </xf>
    <xf numFmtId="0" fontId="1" fillId="9" borderId="26" xfId="0" applyFont="1" applyFill="1" applyBorder="1"/>
    <xf numFmtId="0" fontId="1" fillId="9" borderId="27" xfId="0" applyFont="1" applyFill="1" applyBorder="1"/>
    <xf numFmtId="0" fontId="1" fillId="8" borderId="26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 wrapText="1"/>
    </xf>
    <xf numFmtId="0" fontId="3" fillId="2" borderId="9" xfId="0" applyFont="1" applyFill="1" applyBorder="1" applyAlignment="1">
      <alignment horizontal="center" wrapText="1"/>
    </xf>
    <xf numFmtId="0" fontId="3" fillId="2" borderId="1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9" xfId="0" applyFont="1" applyFill="1" applyBorder="1" applyAlignment="1">
      <alignment horizontal="center" wrapText="1"/>
    </xf>
    <xf numFmtId="0" fontId="1" fillId="2" borderId="14" xfId="0" applyFont="1" applyFill="1" applyBorder="1" applyAlignment="1">
      <alignment horizontal="center" wrapText="1"/>
    </xf>
    <xf numFmtId="0" fontId="2" fillId="2" borderId="5" xfId="0" applyFont="1" applyFill="1" applyBorder="1" applyAlignment="1">
      <alignment horizontal="center" wrapText="1"/>
    </xf>
    <xf numFmtId="0" fontId="2" fillId="2" borderId="10" xfId="0" applyFont="1" applyFill="1" applyBorder="1" applyAlignment="1">
      <alignment horizontal="center" wrapText="1"/>
    </xf>
    <xf numFmtId="0" fontId="2" fillId="2" borderId="1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1" fillId="2" borderId="11" xfId="0" applyFont="1" applyFill="1" applyBorder="1" applyAlignment="1">
      <alignment horizontal="center" wrapText="1"/>
    </xf>
    <xf numFmtId="0" fontId="1" fillId="2" borderId="16" xfId="0" applyFont="1" applyFill="1" applyBorder="1" applyAlignment="1">
      <alignment horizontal="center" wrapText="1"/>
    </xf>
    <xf numFmtId="0" fontId="1" fillId="2" borderId="7" xfId="0" applyFont="1" applyFill="1" applyBorder="1" applyAlignment="1">
      <alignment horizontal="center" wrapText="1"/>
    </xf>
    <xf numFmtId="0" fontId="1" fillId="2" borderId="12" xfId="0" applyFont="1" applyFill="1" applyBorder="1" applyAlignment="1">
      <alignment horizontal="center" wrapText="1"/>
    </xf>
    <xf numFmtId="0" fontId="1" fillId="2" borderId="17" xfId="0" applyFont="1" applyFill="1" applyBorder="1" applyAlignment="1">
      <alignment horizontal="center" wrapText="1"/>
    </xf>
    <xf numFmtId="0" fontId="1" fillId="2" borderId="8" xfId="0" applyFont="1" applyFill="1" applyBorder="1" applyAlignment="1">
      <alignment horizontal="center" wrapText="1"/>
    </xf>
    <xf numFmtId="0" fontId="1" fillId="2" borderId="13" xfId="0" applyFont="1" applyFill="1" applyBorder="1" applyAlignment="1">
      <alignment horizontal="center" wrapText="1"/>
    </xf>
    <xf numFmtId="0" fontId="1" fillId="2" borderId="18" xfId="0" applyFont="1" applyFill="1" applyBorder="1" applyAlignment="1">
      <alignment horizontal="center" wrapText="1"/>
    </xf>
    <xf numFmtId="0" fontId="0" fillId="10" borderId="1" xfId="0" quotePrefix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676275</xdr:colOff>
      <xdr:row>3</xdr:row>
      <xdr:rowOff>123825</xdr:rowOff>
    </xdr:from>
    <xdr:to>
      <xdr:col>18</xdr:col>
      <xdr:colOff>152400</xdr:colOff>
      <xdr:row>5</xdr:row>
      <xdr:rowOff>104775</xdr:rowOff>
    </xdr:to>
    <xdr:sp macro="[0]!IncrementerE" textlink="">
      <xdr:nvSpPr>
        <xdr:cNvPr id="2" name="Ellipse 1"/>
        <xdr:cNvSpPr/>
      </xdr:nvSpPr>
      <xdr:spPr>
        <a:xfrm>
          <a:off x="12944475" y="504825"/>
          <a:ext cx="1000125" cy="36195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Calcul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676275</xdr:colOff>
      <xdr:row>3</xdr:row>
      <xdr:rowOff>123825</xdr:rowOff>
    </xdr:from>
    <xdr:to>
      <xdr:col>18</xdr:col>
      <xdr:colOff>152400</xdr:colOff>
      <xdr:row>5</xdr:row>
      <xdr:rowOff>104775</xdr:rowOff>
    </xdr:to>
    <xdr:sp macro="[0]!IncrementerE" textlink="">
      <xdr:nvSpPr>
        <xdr:cNvPr id="2" name="Ellipse 1"/>
        <xdr:cNvSpPr/>
      </xdr:nvSpPr>
      <xdr:spPr>
        <a:xfrm>
          <a:off x="12944475" y="704850"/>
          <a:ext cx="1000125" cy="36195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Calcul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1"/>
  <sheetViews>
    <sheetView workbookViewId="0">
      <selection activeCell="A22" sqref="A22:XFD2233"/>
    </sheetView>
  </sheetViews>
  <sheetFormatPr baseColWidth="10" defaultRowHeight="15" x14ac:dyDescent="0.25"/>
  <cols>
    <col min="3" max="3" width="12.5703125" style="3" customWidth="1"/>
    <col min="4" max="4" width="19.42578125" style="1" bestFit="1" customWidth="1"/>
    <col min="5" max="5" width="19.42578125" style="1" customWidth="1"/>
    <col min="6" max="6" width="14.42578125" style="3" bestFit="1" customWidth="1"/>
    <col min="7" max="7" width="19.7109375" bestFit="1" customWidth="1"/>
    <col min="8" max="8" width="18" bestFit="1" customWidth="1"/>
    <col min="9" max="9" width="21" bestFit="1" customWidth="1"/>
    <col min="10" max="10" width="23.85546875" style="1" bestFit="1" customWidth="1"/>
    <col min="11" max="11" width="24" style="1" bestFit="1" customWidth="1"/>
  </cols>
  <sheetData>
    <row r="1" spans="1:12" x14ac:dyDescent="0.25">
      <c r="A1" s="15" t="s">
        <v>0</v>
      </c>
      <c r="B1" s="15" t="s">
        <v>1</v>
      </c>
      <c r="C1" s="16" t="s">
        <v>2</v>
      </c>
      <c r="D1" s="15" t="s">
        <v>3</v>
      </c>
      <c r="E1" s="15" t="s">
        <v>41</v>
      </c>
      <c r="F1" s="16" t="s">
        <v>6</v>
      </c>
      <c r="G1" s="15" t="s">
        <v>7</v>
      </c>
      <c r="H1" s="15" t="s">
        <v>8</v>
      </c>
      <c r="I1" s="15" t="s">
        <v>9</v>
      </c>
      <c r="J1" s="15" t="s">
        <v>10</v>
      </c>
      <c r="K1" s="15" t="s">
        <v>11</v>
      </c>
    </row>
    <row r="2" spans="1:12" x14ac:dyDescent="0.25">
      <c r="A2" s="17" t="s">
        <v>34</v>
      </c>
      <c r="B2" s="17" t="s">
        <v>4</v>
      </c>
      <c r="C2" s="3" t="s">
        <v>35</v>
      </c>
      <c r="D2" s="17" t="s">
        <v>14</v>
      </c>
      <c r="E2" t="str">
        <f t="shared" ref="E2:E21" si="0">C2&amp;" "&amp;D2&amp;" h"</f>
        <v>2016-08-01 09 h</v>
      </c>
      <c r="F2" t="s">
        <v>13</v>
      </c>
      <c r="G2" s="18">
        <v>0</v>
      </c>
      <c r="H2" s="18">
        <v>5</v>
      </c>
      <c r="I2" s="18">
        <v>4</v>
      </c>
      <c r="J2" s="18">
        <v>835</v>
      </c>
      <c r="L2" s="1"/>
    </row>
    <row r="3" spans="1:12" x14ac:dyDescent="0.25">
      <c r="A3" s="17" t="s">
        <v>34</v>
      </c>
      <c r="B3" s="17" t="s">
        <v>4</v>
      </c>
      <c r="C3" s="3" t="s">
        <v>35</v>
      </c>
      <c r="D3" s="17" t="s">
        <v>15</v>
      </c>
      <c r="E3" t="str">
        <f t="shared" si="0"/>
        <v>2016-08-01 10 h</v>
      </c>
      <c r="F3" t="s">
        <v>13</v>
      </c>
      <c r="G3" s="18">
        <v>0</v>
      </c>
      <c r="H3" s="18">
        <v>2</v>
      </c>
      <c r="I3" s="18">
        <v>2</v>
      </c>
      <c r="J3" s="18">
        <v>280</v>
      </c>
      <c r="L3" s="1"/>
    </row>
    <row r="4" spans="1:12" x14ac:dyDescent="0.25">
      <c r="A4" s="17" t="s">
        <v>34</v>
      </c>
      <c r="B4" s="17" t="s">
        <v>4</v>
      </c>
      <c r="C4" s="3" t="s">
        <v>35</v>
      </c>
      <c r="D4" s="17" t="s">
        <v>16</v>
      </c>
      <c r="E4" t="str">
        <f t="shared" si="0"/>
        <v>2016-08-01 11 h</v>
      </c>
      <c r="F4" t="s">
        <v>13</v>
      </c>
      <c r="G4" s="18">
        <v>0</v>
      </c>
      <c r="H4" s="18">
        <v>2</v>
      </c>
      <c r="I4" s="18">
        <v>2</v>
      </c>
      <c r="J4" s="18">
        <v>733</v>
      </c>
      <c r="L4" s="1"/>
    </row>
    <row r="5" spans="1:12" x14ac:dyDescent="0.25">
      <c r="A5" s="17" t="s">
        <v>34</v>
      </c>
      <c r="B5" s="17" t="s">
        <v>4</v>
      </c>
      <c r="C5" s="3" t="s">
        <v>35</v>
      </c>
      <c r="D5" s="17" t="s">
        <v>19</v>
      </c>
      <c r="E5" t="str">
        <f t="shared" si="0"/>
        <v>2016-08-01 15 h</v>
      </c>
      <c r="F5" t="s">
        <v>13</v>
      </c>
      <c r="G5" s="18">
        <v>0</v>
      </c>
      <c r="H5" s="18">
        <v>1</v>
      </c>
      <c r="I5" s="18">
        <v>1</v>
      </c>
      <c r="J5" s="18">
        <v>344</v>
      </c>
      <c r="L5" s="1"/>
    </row>
    <row r="6" spans="1:12" x14ac:dyDescent="0.25">
      <c r="A6" s="17" t="s">
        <v>34</v>
      </c>
      <c r="B6" s="17" t="s">
        <v>4</v>
      </c>
      <c r="C6" s="3" t="s">
        <v>35</v>
      </c>
      <c r="D6" s="17" t="s">
        <v>21</v>
      </c>
      <c r="E6" t="str">
        <f t="shared" si="0"/>
        <v>2016-08-01 17 h</v>
      </c>
      <c r="F6" t="s">
        <v>13</v>
      </c>
      <c r="G6" s="18">
        <v>0</v>
      </c>
      <c r="H6" s="18">
        <v>1</v>
      </c>
      <c r="I6" s="18">
        <v>1</v>
      </c>
      <c r="J6" s="18">
        <v>181</v>
      </c>
      <c r="L6" s="1"/>
    </row>
    <row r="7" spans="1:12" x14ac:dyDescent="0.25">
      <c r="A7" s="17" t="s">
        <v>34</v>
      </c>
      <c r="B7" s="17" t="s">
        <v>4</v>
      </c>
      <c r="C7" s="3" t="s">
        <v>36</v>
      </c>
      <c r="D7" s="17" t="s">
        <v>12</v>
      </c>
      <c r="E7" t="str">
        <f t="shared" si="0"/>
        <v>2016-08-02 08 h</v>
      </c>
      <c r="F7" t="s">
        <v>13</v>
      </c>
      <c r="G7" s="18">
        <v>0</v>
      </c>
      <c r="H7" s="18">
        <v>3</v>
      </c>
      <c r="I7" s="18">
        <v>2</v>
      </c>
      <c r="J7" s="18">
        <v>282</v>
      </c>
      <c r="L7" s="1"/>
    </row>
    <row r="8" spans="1:12" x14ac:dyDescent="0.25">
      <c r="A8" s="17" t="s">
        <v>34</v>
      </c>
      <c r="B8" s="17" t="s">
        <v>4</v>
      </c>
      <c r="C8" s="3" t="s">
        <v>36</v>
      </c>
      <c r="D8" s="17" t="s">
        <v>14</v>
      </c>
      <c r="E8" t="str">
        <f t="shared" si="0"/>
        <v>2016-08-02 09 h</v>
      </c>
      <c r="F8" t="s">
        <v>13</v>
      </c>
      <c r="G8" s="18">
        <v>0</v>
      </c>
      <c r="H8" s="18">
        <v>1</v>
      </c>
      <c r="I8" s="18">
        <v>1</v>
      </c>
      <c r="J8" s="18">
        <v>163</v>
      </c>
      <c r="L8" s="1"/>
    </row>
    <row r="9" spans="1:12" x14ac:dyDescent="0.25">
      <c r="A9" s="17" t="s">
        <v>34</v>
      </c>
      <c r="B9" s="17" t="s">
        <v>4</v>
      </c>
      <c r="C9" s="3" t="s">
        <v>36</v>
      </c>
      <c r="D9" s="17" t="s">
        <v>17</v>
      </c>
      <c r="E9" t="str">
        <f t="shared" si="0"/>
        <v>2016-08-02 13 h</v>
      </c>
      <c r="F9" t="s">
        <v>13</v>
      </c>
      <c r="G9" s="18">
        <v>0</v>
      </c>
      <c r="H9" s="18">
        <v>1</v>
      </c>
      <c r="I9" s="18">
        <v>1</v>
      </c>
      <c r="J9" s="18">
        <v>32</v>
      </c>
      <c r="L9" s="1"/>
    </row>
    <row r="10" spans="1:12" x14ac:dyDescent="0.25">
      <c r="A10" s="17" t="s">
        <v>34</v>
      </c>
      <c r="B10" s="17" t="s">
        <v>4</v>
      </c>
      <c r="C10" s="3" t="s">
        <v>36</v>
      </c>
      <c r="D10" s="17" t="s">
        <v>18</v>
      </c>
      <c r="E10" t="str">
        <f t="shared" si="0"/>
        <v>2016-08-02 14 h</v>
      </c>
      <c r="F10" t="s">
        <v>13</v>
      </c>
      <c r="G10" s="18">
        <v>0</v>
      </c>
      <c r="H10" s="18">
        <v>3</v>
      </c>
      <c r="I10" s="18">
        <v>2</v>
      </c>
      <c r="J10" s="18">
        <v>232</v>
      </c>
      <c r="L10" s="1"/>
    </row>
    <row r="11" spans="1:12" x14ac:dyDescent="0.25">
      <c r="A11" s="17" t="s">
        <v>34</v>
      </c>
      <c r="B11" s="17" t="s">
        <v>4</v>
      </c>
      <c r="C11" s="3" t="s">
        <v>36</v>
      </c>
      <c r="D11" s="17" t="s">
        <v>20</v>
      </c>
      <c r="E11" t="str">
        <f t="shared" si="0"/>
        <v>2016-08-02 16 h</v>
      </c>
      <c r="F11" t="s">
        <v>13</v>
      </c>
      <c r="G11" s="18">
        <v>0</v>
      </c>
      <c r="H11" s="18">
        <v>2</v>
      </c>
      <c r="I11" s="18">
        <v>2</v>
      </c>
      <c r="J11" s="18">
        <v>142</v>
      </c>
      <c r="L11" s="1"/>
    </row>
    <row r="12" spans="1:12" x14ac:dyDescent="0.25">
      <c r="A12" s="17" t="s">
        <v>34</v>
      </c>
      <c r="B12" s="17" t="s">
        <v>4</v>
      </c>
      <c r="C12" s="3" t="s">
        <v>36</v>
      </c>
      <c r="D12" s="17" t="s">
        <v>22</v>
      </c>
      <c r="E12" t="str">
        <f t="shared" si="0"/>
        <v>2016-08-02 18 h</v>
      </c>
      <c r="F12" t="s">
        <v>13</v>
      </c>
      <c r="G12" s="18">
        <v>0</v>
      </c>
      <c r="H12" s="18">
        <v>1</v>
      </c>
      <c r="I12" s="18">
        <v>1</v>
      </c>
      <c r="J12" s="18">
        <v>288</v>
      </c>
      <c r="L12" s="1"/>
    </row>
    <row r="13" spans="1:12" x14ac:dyDescent="0.25">
      <c r="A13" s="17" t="s">
        <v>34</v>
      </c>
      <c r="B13" s="17" t="s">
        <v>4</v>
      </c>
      <c r="C13" s="3" t="s">
        <v>37</v>
      </c>
      <c r="D13" s="17" t="s">
        <v>38</v>
      </c>
      <c r="E13" t="str">
        <f t="shared" si="0"/>
        <v>2016-08-03 00 h</v>
      </c>
      <c r="F13" t="s">
        <v>13</v>
      </c>
      <c r="G13" s="18">
        <v>0</v>
      </c>
      <c r="H13" s="18">
        <v>1</v>
      </c>
      <c r="I13" s="18">
        <v>1</v>
      </c>
      <c r="J13" s="18">
        <v>730</v>
      </c>
      <c r="L13" s="1"/>
    </row>
    <row r="14" spans="1:12" x14ac:dyDescent="0.25">
      <c r="A14" s="17" t="s">
        <v>34</v>
      </c>
      <c r="B14" s="17" t="s">
        <v>4</v>
      </c>
      <c r="C14" s="3" t="s">
        <v>37</v>
      </c>
      <c r="D14" s="17" t="s">
        <v>14</v>
      </c>
      <c r="E14" t="str">
        <f t="shared" si="0"/>
        <v>2016-08-03 09 h</v>
      </c>
      <c r="F14" t="s">
        <v>13</v>
      </c>
      <c r="G14" s="18">
        <v>0</v>
      </c>
      <c r="H14" s="18">
        <v>1</v>
      </c>
      <c r="I14" s="18">
        <v>1</v>
      </c>
      <c r="J14" s="18">
        <v>81</v>
      </c>
      <c r="L14" s="1"/>
    </row>
    <row r="15" spans="1:12" x14ac:dyDescent="0.25">
      <c r="A15" s="17" t="s">
        <v>34</v>
      </c>
      <c r="B15" s="17" t="s">
        <v>4</v>
      </c>
      <c r="C15" s="3" t="s">
        <v>37</v>
      </c>
      <c r="D15" s="17" t="s">
        <v>15</v>
      </c>
      <c r="E15" t="str">
        <f t="shared" si="0"/>
        <v>2016-08-03 10 h</v>
      </c>
      <c r="F15" t="s">
        <v>13</v>
      </c>
      <c r="G15" s="18">
        <v>0</v>
      </c>
      <c r="H15" s="18">
        <v>2</v>
      </c>
      <c r="I15" s="18">
        <v>2</v>
      </c>
      <c r="J15" s="18">
        <v>692</v>
      </c>
      <c r="L15" s="1"/>
    </row>
    <row r="16" spans="1:12" x14ac:dyDescent="0.25">
      <c r="A16" s="17" t="s">
        <v>34</v>
      </c>
      <c r="B16" s="17" t="s">
        <v>4</v>
      </c>
      <c r="C16" s="3" t="s">
        <v>37</v>
      </c>
      <c r="D16" s="17" t="s">
        <v>16</v>
      </c>
      <c r="E16" t="str">
        <f t="shared" si="0"/>
        <v>2016-08-03 11 h</v>
      </c>
      <c r="F16" t="s">
        <v>13</v>
      </c>
      <c r="G16" s="18">
        <v>0</v>
      </c>
      <c r="H16" s="18">
        <v>2</v>
      </c>
      <c r="I16" s="18">
        <v>2</v>
      </c>
      <c r="J16" s="18">
        <v>238</v>
      </c>
      <c r="L16" s="1"/>
    </row>
    <row r="17" spans="1:12" x14ac:dyDescent="0.25">
      <c r="A17" s="17" t="s">
        <v>34</v>
      </c>
      <c r="B17" s="17" t="s">
        <v>4</v>
      </c>
      <c r="C17" s="3" t="s">
        <v>37</v>
      </c>
      <c r="D17" s="17" t="s">
        <v>18</v>
      </c>
      <c r="E17" t="str">
        <f t="shared" si="0"/>
        <v>2016-08-03 14 h</v>
      </c>
      <c r="F17" t="s">
        <v>13</v>
      </c>
      <c r="G17" s="18">
        <v>0</v>
      </c>
      <c r="H17" s="18">
        <v>1</v>
      </c>
      <c r="I17" s="18">
        <v>1</v>
      </c>
      <c r="J17" s="18">
        <v>443</v>
      </c>
      <c r="L17" s="1"/>
    </row>
    <row r="18" spans="1:12" x14ac:dyDescent="0.25">
      <c r="A18" s="17" t="s">
        <v>34</v>
      </c>
      <c r="B18" s="17" t="s">
        <v>4</v>
      </c>
      <c r="C18" s="3" t="s">
        <v>37</v>
      </c>
      <c r="D18" s="17" t="s">
        <v>19</v>
      </c>
      <c r="E18" t="str">
        <f t="shared" si="0"/>
        <v>2016-08-03 15 h</v>
      </c>
      <c r="F18" t="s">
        <v>13</v>
      </c>
      <c r="G18" s="18">
        <v>0</v>
      </c>
      <c r="H18" s="18">
        <v>1</v>
      </c>
      <c r="I18" s="18">
        <v>1</v>
      </c>
      <c r="J18" s="18">
        <v>22</v>
      </c>
      <c r="L18" s="1"/>
    </row>
    <row r="19" spans="1:12" x14ac:dyDescent="0.25">
      <c r="A19" s="17" t="s">
        <v>34</v>
      </c>
      <c r="B19" s="17" t="s">
        <v>4</v>
      </c>
      <c r="C19" s="3" t="s">
        <v>37</v>
      </c>
      <c r="D19" s="17" t="s">
        <v>20</v>
      </c>
      <c r="E19" t="str">
        <f t="shared" si="0"/>
        <v>2016-08-03 16 h</v>
      </c>
      <c r="F19" t="s">
        <v>13</v>
      </c>
      <c r="G19" s="18">
        <v>0</v>
      </c>
      <c r="H19" s="18">
        <v>1</v>
      </c>
      <c r="I19" s="18">
        <v>1</v>
      </c>
      <c r="J19" s="18">
        <v>212</v>
      </c>
      <c r="L19" s="1"/>
    </row>
    <row r="20" spans="1:12" x14ac:dyDescent="0.25">
      <c r="A20" s="17" t="s">
        <v>34</v>
      </c>
      <c r="B20" s="17" t="s">
        <v>4</v>
      </c>
      <c r="C20" s="3" t="s">
        <v>37</v>
      </c>
      <c r="D20" s="17" t="s">
        <v>23</v>
      </c>
      <c r="E20" t="str">
        <f t="shared" si="0"/>
        <v>2016-08-03 19 h</v>
      </c>
      <c r="F20" t="s">
        <v>13</v>
      </c>
      <c r="G20" s="18">
        <v>0</v>
      </c>
      <c r="H20" s="18">
        <v>1</v>
      </c>
      <c r="I20" s="18">
        <v>1</v>
      </c>
      <c r="J20" s="18">
        <v>104</v>
      </c>
      <c r="L20" s="1"/>
    </row>
    <row r="21" spans="1:12" x14ac:dyDescent="0.25">
      <c r="A21" s="17" t="s">
        <v>34</v>
      </c>
      <c r="B21" s="17" t="s">
        <v>4</v>
      </c>
      <c r="C21" s="3" t="s">
        <v>37</v>
      </c>
      <c r="D21" s="17" t="s">
        <v>39</v>
      </c>
      <c r="E21" t="str">
        <f t="shared" si="0"/>
        <v>2016-08-03 23 h</v>
      </c>
      <c r="F21" t="s">
        <v>13</v>
      </c>
      <c r="G21" s="18">
        <v>0</v>
      </c>
      <c r="H21" s="18">
        <v>4</v>
      </c>
      <c r="I21" s="18">
        <v>3</v>
      </c>
      <c r="J21" s="18">
        <v>1195</v>
      </c>
      <c r="L2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7"/>
  <sheetViews>
    <sheetView tabSelected="1" workbookViewId="0">
      <selection activeCell="C29" sqref="C29"/>
    </sheetView>
  </sheetViews>
  <sheetFormatPr baseColWidth="10" defaultRowHeight="15" x14ac:dyDescent="0.25"/>
  <cols>
    <col min="13" max="13" width="12.5703125" bestFit="1" customWidth="1"/>
  </cols>
  <sheetData>
    <row r="1" spans="1:14" ht="15.75" thickBot="1" x14ac:dyDescent="0.3">
      <c r="A1" s="4"/>
      <c r="B1" s="29" t="s">
        <v>55</v>
      </c>
      <c r="C1" s="30"/>
      <c r="D1" s="30"/>
      <c r="E1" s="30"/>
      <c r="F1" s="30"/>
      <c r="G1" s="29" t="s">
        <v>56</v>
      </c>
      <c r="H1" s="30"/>
      <c r="I1" s="30"/>
      <c r="J1" s="31"/>
      <c r="K1" s="32" t="s">
        <v>57</v>
      </c>
      <c r="L1" s="30"/>
      <c r="M1" s="30"/>
      <c r="N1" s="31"/>
    </row>
    <row r="2" spans="1:14" ht="15" customHeight="1" x14ac:dyDescent="0.25">
      <c r="A2" s="5" t="s">
        <v>35</v>
      </c>
      <c r="B2" s="36" t="s">
        <v>42</v>
      </c>
      <c r="C2" s="36" t="s">
        <v>43</v>
      </c>
      <c r="D2" s="36" t="s">
        <v>44</v>
      </c>
      <c r="E2" s="36" t="s">
        <v>45</v>
      </c>
      <c r="F2" s="39" t="s">
        <v>46</v>
      </c>
      <c r="G2" s="42" t="s">
        <v>47</v>
      </c>
      <c r="H2" s="36" t="s">
        <v>48</v>
      </c>
      <c r="I2" s="36" t="s">
        <v>49</v>
      </c>
      <c r="J2" s="45" t="s">
        <v>50</v>
      </c>
      <c r="K2" s="48" t="s">
        <v>51</v>
      </c>
      <c r="L2" s="36" t="s">
        <v>52</v>
      </c>
      <c r="M2" s="36" t="s">
        <v>53</v>
      </c>
      <c r="N2" s="33" t="s">
        <v>54</v>
      </c>
    </row>
    <row r="3" spans="1:14" x14ac:dyDescent="0.25">
      <c r="A3" s="4"/>
      <c r="B3" s="37"/>
      <c r="C3" s="37"/>
      <c r="D3" s="37"/>
      <c r="E3" s="37"/>
      <c r="F3" s="40"/>
      <c r="G3" s="43"/>
      <c r="H3" s="37"/>
      <c r="I3" s="37"/>
      <c r="J3" s="46"/>
      <c r="K3" s="49"/>
      <c r="L3" s="37"/>
      <c r="M3" s="37"/>
      <c r="N3" s="34"/>
    </row>
    <row r="4" spans="1:14" x14ac:dyDescent="0.25">
      <c r="A4" s="4"/>
      <c r="B4" s="37"/>
      <c r="C4" s="37"/>
      <c r="D4" s="37"/>
      <c r="E4" s="37"/>
      <c r="F4" s="40"/>
      <c r="G4" s="43"/>
      <c r="H4" s="37"/>
      <c r="I4" s="37"/>
      <c r="J4" s="46"/>
      <c r="K4" s="49"/>
      <c r="L4" s="37"/>
      <c r="M4" s="37"/>
      <c r="N4" s="34"/>
    </row>
    <row r="5" spans="1:14" x14ac:dyDescent="0.25">
      <c r="A5" s="4"/>
      <c r="B5" s="38"/>
      <c r="C5" s="38"/>
      <c r="D5" s="38"/>
      <c r="E5" s="38"/>
      <c r="F5" s="41"/>
      <c r="G5" s="44"/>
      <c r="H5" s="38"/>
      <c r="I5" s="38"/>
      <c r="J5" s="47"/>
      <c r="K5" s="50"/>
      <c r="L5" s="38"/>
      <c r="M5" s="38"/>
      <c r="N5" s="35"/>
    </row>
    <row r="6" spans="1:14" x14ac:dyDescent="0.25">
      <c r="A6" s="6" t="s">
        <v>5</v>
      </c>
      <c r="B6" s="51">
        <f>VLOOKUP((CONCATENATE($A$2," ",A7)),'ACD 2015'!$E$2:$K$1196,4,FALSE)</f>
        <v>5</v>
      </c>
      <c r="C6" s="2">
        <v>3600</v>
      </c>
      <c r="D6" s="2">
        <v>1200</v>
      </c>
      <c r="E6" s="2">
        <v>3</v>
      </c>
      <c r="F6" s="8">
        <v>120</v>
      </c>
      <c r="G6" s="9">
        <f>+(B6/C6)*D6</f>
        <v>1.6666666666666667</v>
      </c>
      <c r="H6" s="10">
        <f t="shared" ref="H6:H16" si="0">+G6/E6</f>
        <v>0.55555555555555558</v>
      </c>
      <c r="I6" s="10">
        <f t="shared" ref="I6:I16" si="1">+POISSON(E6,G6,FALSE)/(POISSON(E6,G6,FALSE)+(1-H6)*POISSON(E6-1,G6,TRUE))</f>
        <v>0.29976019184652292</v>
      </c>
      <c r="J6" s="11">
        <f>1-I6*EXP(-(E6-G6)*F6/D6)</f>
        <v>0.73765787798472782</v>
      </c>
      <c r="K6" s="12">
        <f t="shared" ref="K6:K16" si="2">+H6*100</f>
        <v>55.555555555555557</v>
      </c>
      <c r="L6" s="13">
        <f t="shared" ref="L6:L16" si="3">+(1-I6)*100</f>
        <v>70.023980815347713</v>
      </c>
      <c r="M6" s="14">
        <f t="shared" ref="M6:M16" si="4">+J6*100</f>
        <v>73.765787798472786</v>
      </c>
      <c r="N6" s="13">
        <f>+I6*D6/(E6*(1-H6))</f>
        <v>269.78417266187063</v>
      </c>
    </row>
    <row r="7" spans="1:14" x14ac:dyDescent="0.25">
      <c r="A7" s="2" t="s">
        <v>32</v>
      </c>
      <c r="B7" s="51">
        <f>VLOOKUP((CONCATENATE($A$2," ",A8)),'ACD 2015'!$E$2:$K$1196,4,FALSE)</f>
        <v>2</v>
      </c>
      <c r="C7" s="2">
        <v>3600</v>
      </c>
      <c r="D7" s="2">
        <v>1200</v>
      </c>
      <c r="E7" s="2">
        <v>2</v>
      </c>
      <c r="F7" s="8">
        <v>120</v>
      </c>
      <c r="G7" s="9">
        <f t="shared" ref="G7:G16" si="5">+(B7/C7)*D7</f>
        <v>0.66666666666666663</v>
      </c>
      <c r="H7" s="10">
        <f t="shared" si="0"/>
        <v>0.33333333333333331</v>
      </c>
      <c r="I7" s="10">
        <f t="shared" si="1"/>
        <v>0.16666666666666663</v>
      </c>
      <c r="J7" s="11">
        <f t="shared" ref="J7:J16" si="6">1-I7*EXP(-(E7-G7)*F7/D7)</f>
        <v>0.85413778015950881</v>
      </c>
      <c r="K7" s="12">
        <f t="shared" si="2"/>
        <v>33.333333333333329</v>
      </c>
      <c r="L7" s="13">
        <f t="shared" si="3"/>
        <v>83.333333333333343</v>
      </c>
      <c r="M7" s="14">
        <f t="shared" si="4"/>
        <v>85.413778015950882</v>
      </c>
      <c r="N7" s="13">
        <f t="shared" ref="N7:N16" si="7">+I7*D7/(E7*(1-H7))</f>
        <v>149.99999999999994</v>
      </c>
    </row>
    <row r="8" spans="1:14" x14ac:dyDescent="0.25">
      <c r="A8" s="2" t="s">
        <v>33</v>
      </c>
      <c r="B8" s="51">
        <f>VLOOKUP((CONCATENATE($A$2," ",A9)),'ACD 2015'!$E$2:$K$1196,4,FALSE)</f>
        <v>2</v>
      </c>
      <c r="C8" s="2">
        <v>3600</v>
      </c>
      <c r="D8" s="2">
        <v>1200</v>
      </c>
      <c r="E8" s="2">
        <v>3</v>
      </c>
      <c r="F8" s="8">
        <v>120</v>
      </c>
      <c r="G8" s="9">
        <f t="shared" si="5"/>
        <v>0.66666666666666663</v>
      </c>
      <c r="H8" s="10">
        <f t="shared" si="0"/>
        <v>0.22222222222222221</v>
      </c>
      <c r="I8" s="10">
        <f t="shared" si="1"/>
        <v>3.2520325203252022E-2</v>
      </c>
      <c r="J8" s="11">
        <f t="shared" si="6"/>
        <v>0.97424749377766562</v>
      </c>
      <c r="K8" s="12">
        <f t="shared" si="2"/>
        <v>22.222222222222221</v>
      </c>
      <c r="L8" s="13">
        <f t="shared" si="3"/>
        <v>96.747967479674799</v>
      </c>
      <c r="M8" s="14">
        <f t="shared" si="4"/>
        <v>97.42474937776656</v>
      </c>
      <c r="N8" s="13">
        <f t="shared" si="7"/>
        <v>16.724738675958182</v>
      </c>
    </row>
    <row r="9" spans="1:14" x14ac:dyDescent="0.25">
      <c r="A9" s="2" t="s">
        <v>24</v>
      </c>
      <c r="B9" s="51" t="e">
        <f>VLOOKUP((CONCATENATE($A$2," ",A10)),'ACD 2015'!$E$2:$K$1196,4,FALSE)</f>
        <v>#N/A</v>
      </c>
      <c r="C9" s="2">
        <v>3600</v>
      </c>
      <c r="D9" s="2">
        <v>1200</v>
      </c>
      <c r="E9" s="2">
        <v>2</v>
      </c>
      <c r="F9" s="8">
        <v>120</v>
      </c>
      <c r="G9" s="9" t="e">
        <f t="shared" si="5"/>
        <v>#N/A</v>
      </c>
      <c r="H9" s="10" t="e">
        <f t="shared" si="0"/>
        <v>#N/A</v>
      </c>
      <c r="I9" s="10" t="e">
        <f t="shared" si="1"/>
        <v>#N/A</v>
      </c>
      <c r="J9" s="11" t="e">
        <f t="shared" si="6"/>
        <v>#N/A</v>
      </c>
      <c r="K9" s="12" t="e">
        <f t="shared" si="2"/>
        <v>#N/A</v>
      </c>
      <c r="L9" s="13" t="e">
        <f t="shared" si="3"/>
        <v>#N/A</v>
      </c>
      <c r="M9" s="14" t="e">
        <f t="shared" si="4"/>
        <v>#N/A</v>
      </c>
      <c r="N9" s="13" t="e">
        <f t="shared" si="7"/>
        <v>#N/A</v>
      </c>
    </row>
    <row r="10" spans="1:14" x14ac:dyDescent="0.25">
      <c r="A10" s="19" t="s">
        <v>25</v>
      </c>
      <c r="B10" s="51">
        <v>0</v>
      </c>
      <c r="C10" s="19">
        <v>3600</v>
      </c>
      <c r="D10" s="2">
        <v>1200</v>
      </c>
      <c r="E10" s="2">
        <v>1</v>
      </c>
      <c r="F10" s="8">
        <v>120</v>
      </c>
      <c r="G10" s="9">
        <f t="shared" si="5"/>
        <v>0</v>
      </c>
      <c r="H10" s="10">
        <f t="shared" si="0"/>
        <v>0</v>
      </c>
      <c r="I10" s="10">
        <f t="shared" si="1"/>
        <v>0</v>
      </c>
      <c r="J10" s="11">
        <f t="shared" si="6"/>
        <v>1</v>
      </c>
      <c r="K10" s="20">
        <f t="shared" si="2"/>
        <v>0</v>
      </c>
      <c r="L10" s="21">
        <f t="shared" si="3"/>
        <v>100</v>
      </c>
      <c r="M10" s="14">
        <f t="shared" si="4"/>
        <v>100</v>
      </c>
      <c r="N10" s="21">
        <f t="shared" si="7"/>
        <v>0</v>
      </c>
    </row>
    <row r="11" spans="1:14" x14ac:dyDescent="0.25">
      <c r="A11" s="19" t="s">
        <v>26</v>
      </c>
      <c r="B11" s="51" t="e">
        <f>VLOOKUP((CONCATENATE($A$2," ",A12)),'ACD 2015'!$E$2:$K$1196,4,FALSE)</f>
        <v>#N/A</v>
      </c>
      <c r="C11" s="19">
        <v>3600</v>
      </c>
      <c r="D11" s="2">
        <v>1200</v>
      </c>
      <c r="E11" s="2">
        <v>3</v>
      </c>
      <c r="F11" s="8">
        <v>120</v>
      </c>
      <c r="G11" s="9" t="e">
        <f t="shared" si="5"/>
        <v>#N/A</v>
      </c>
      <c r="H11" s="10" t="e">
        <f t="shared" si="0"/>
        <v>#N/A</v>
      </c>
      <c r="I11" s="10" t="e">
        <f t="shared" si="1"/>
        <v>#N/A</v>
      </c>
      <c r="J11" s="11" t="e">
        <f t="shared" si="6"/>
        <v>#N/A</v>
      </c>
      <c r="K11" s="20" t="e">
        <f t="shared" si="2"/>
        <v>#N/A</v>
      </c>
      <c r="L11" s="21" t="e">
        <f t="shared" si="3"/>
        <v>#N/A</v>
      </c>
      <c r="M11" s="14" t="e">
        <f t="shared" si="4"/>
        <v>#N/A</v>
      </c>
      <c r="N11" s="21" t="e">
        <f t="shared" si="7"/>
        <v>#N/A</v>
      </c>
    </row>
    <row r="12" spans="1:14" x14ac:dyDescent="0.25">
      <c r="A12" s="2" t="s">
        <v>27</v>
      </c>
      <c r="B12" s="51">
        <f>VLOOKUP((CONCATENATE($A$2," ",A13)),'ACD 2015'!$E$2:$K$1196,4,FALSE)</f>
        <v>1</v>
      </c>
      <c r="C12" s="2">
        <v>3600</v>
      </c>
      <c r="D12" s="2">
        <v>1200</v>
      </c>
      <c r="E12" s="2">
        <v>4</v>
      </c>
      <c r="F12" s="8">
        <v>120</v>
      </c>
      <c r="G12" s="9">
        <f t="shared" si="5"/>
        <v>0.33333333333333331</v>
      </c>
      <c r="H12" s="10">
        <f t="shared" si="0"/>
        <v>8.3333333333333329E-2</v>
      </c>
      <c r="I12" s="10">
        <f t="shared" si="1"/>
        <v>4.0209087253719329E-4</v>
      </c>
      <c r="J12" s="11">
        <f t="shared" si="6"/>
        <v>0.99972133469236568</v>
      </c>
      <c r="K12" s="12">
        <f t="shared" si="2"/>
        <v>8.3333333333333321</v>
      </c>
      <c r="L12" s="13">
        <f t="shared" si="3"/>
        <v>99.959790912746286</v>
      </c>
      <c r="M12" s="14">
        <f t="shared" si="4"/>
        <v>99.972133469236567</v>
      </c>
      <c r="N12" s="13">
        <f t="shared" si="7"/>
        <v>0.13159337646671782</v>
      </c>
    </row>
    <row r="13" spans="1:14" x14ac:dyDescent="0.25">
      <c r="A13" s="2" t="s">
        <v>28</v>
      </c>
      <c r="B13" s="51" t="e">
        <f>VLOOKUP((CONCATENATE($A$2," ",A14)),'ACD 2015'!$E$2:$K$1196,4,FALSE)</f>
        <v>#N/A</v>
      </c>
      <c r="C13" s="2">
        <v>3600</v>
      </c>
      <c r="D13" s="2">
        <v>1200</v>
      </c>
      <c r="E13" s="2">
        <v>4</v>
      </c>
      <c r="F13" s="8">
        <v>120</v>
      </c>
      <c r="G13" s="9" t="e">
        <f t="shared" si="5"/>
        <v>#N/A</v>
      </c>
      <c r="H13" s="10" t="e">
        <f t="shared" si="0"/>
        <v>#N/A</v>
      </c>
      <c r="I13" s="10" t="e">
        <f t="shared" si="1"/>
        <v>#N/A</v>
      </c>
      <c r="J13" s="11" t="e">
        <f t="shared" si="6"/>
        <v>#N/A</v>
      </c>
      <c r="K13" s="12" t="e">
        <f t="shared" si="2"/>
        <v>#N/A</v>
      </c>
      <c r="L13" s="13" t="e">
        <f t="shared" si="3"/>
        <v>#N/A</v>
      </c>
      <c r="M13" s="14" t="e">
        <f t="shared" si="4"/>
        <v>#N/A</v>
      </c>
      <c r="N13" s="13" t="e">
        <f t="shared" si="7"/>
        <v>#N/A</v>
      </c>
    </row>
    <row r="14" spans="1:14" x14ac:dyDescent="0.25">
      <c r="A14" s="2" t="s">
        <v>29</v>
      </c>
      <c r="B14" s="51">
        <f>VLOOKUP((CONCATENATE($A$2," ",A15)),'ACD 2015'!$E$2:$K$1196,4,FALSE)</f>
        <v>1</v>
      </c>
      <c r="C14" s="2">
        <v>3600</v>
      </c>
      <c r="D14" s="2">
        <v>1200</v>
      </c>
      <c r="E14" s="2">
        <v>3</v>
      </c>
      <c r="F14" s="8">
        <v>120</v>
      </c>
      <c r="G14" s="9">
        <f t="shared" si="5"/>
        <v>0.33333333333333331</v>
      </c>
      <c r="H14" s="10">
        <f t="shared" si="0"/>
        <v>0.1111111111111111</v>
      </c>
      <c r="I14" s="10">
        <f t="shared" si="1"/>
        <v>4.9751243781094526E-3</v>
      </c>
      <c r="J14" s="11">
        <f t="shared" si="6"/>
        <v>0.99618941125191718</v>
      </c>
      <c r="K14" s="12">
        <f t="shared" si="2"/>
        <v>11.111111111111111</v>
      </c>
      <c r="L14" s="13">
        <f t="shared" si="3"/>
        <v>99.50248756218906</v>
      </c>
      <c r="M14" s="14">
        <f t="shared" si="4"/>
        <v>99.618941125191725</v>
      </c>
      <c r="N14" s="13">
        <f t="shared" si="7"/>
        <v>2.2388059701492535</v>
      </c>
    </row>
    <row r="15" spans="1:14" x14ac:dyDescent="0.25">
      <c r="A15" s="2" t="s">
        <v>30</v>
      </c>
      <c r="B15" s="51">
        <v>0</v>
      </c>
      <c r="C15" s="2">
        <v>3600</v>
      </c>
      <c r="D15" s="2">
        <v>1200</v>
      </c>
      <c r="E15" s="2">
        <v>1</v>
      </c>
      <c r="F15" s="8">
        <v>120</v>
      </c>
      <c r="G15" s="9">
        <f t="shared" si="5"/>
        <v>0</v>
      </c>
      <c r="H15" s="10">
        <f t="shared" si="0"/>
        <v>0</v>
      </c>
      <c r="I15" s="10">
        <f t="shared" si="1"/>
        <v>0</v>
      </c>
      <c r="J15" s="11">
        <f t="shared" si="6"/>
        <v>1</v>
      </c>
      <c r="K15" s="12">
        <f t="shared" si="2"/>
        <v>0</v>
      </c>
      <c r="L15" s="13">
        <f t="shared" si="3"/>
        <v>100</v>
      </c>
      <c r="M15" s="14">
        <f t="shared" si="4"/>
        <v>100</v>
      </c>
      <c r="N15" s="13">
        <f t="shared" si="7"/>
        <v>0</v>
      </c>
    </row>
    <row r="16" spans="1:14" x14ac:dyDescent="0.25">
      <c r="A16" s="2" t="s">
        <v>31</v>
      </c>
      <c r="B16" s="51">
        <v>0</v>
      </c>
      <c r="C16" s="2">
        <v>3600</v>
      </c>
      <c r="D16" s="2">
        <v>1200</v>
      </c>
      <c r="E16" s="2">
        <v>1</v>
      </c>
      <c r="F16" s="8">
        <v>120</v>
      </c>
      <c r="G16" s="9">
        <f t="shared" si="5"/>
        <v>0</v>
      </c>
      <c r="H16" s="10">
        <f t="shared" si="0"/>
        <v>0</v>
      </c>
      <c r="I16" s="10">
        <f t="shared" si="1"/>
        <v>0</v>
      </c>
      <c r="J16" s="11">
        <f t="shared" si="6"/>
        <v>1</v>
      </c>
      <c r="K16" s="12">
        <f t="shared" si="2"/>
        <v>0</v>
      </c>
      <c r="L16" s="13">
        <f t="shared" si="3"/>
        <v>100</v>
      </c>
      <c r="M16" s="14">
        <f t="shared" si="4"/>
        <v>100</v>
      </c>
      <c r="N16" s="13">
        <f t="shared" si="7"/>
        <v>0</v>
      </c>
    </row>
    <row r="17" spans="1:14" ht="15.75" thickBot="1" x14ac:dyDescent="0.3">
      <c r="A17" s="22" t="s">
        <v>40</v>
      </c>
      <c r="B17" s="23" t="e">
        <f>SUM(B6:B16)</f>
        <v>#N/A</v>
      </c>
      <c r="C17" s="2"/>
      <c r="D17" s="2"/>
      <c r="E17" s="2"/>
      <c r="F17" s="8"/>
      <c r="G17" s="24"/>
      <c r="H17" s="25"/>
      <c r="I17" s="25"/>
      <c r="J17" s="26"/>
      <c r="K17" s="27" t="e">
        <f>AVERAGE(K6:K16)</f>
        <v>#N/A</v>
      </c>
      <c r="L17" s="28" t="e">
        <f>AVERAGE(L6:L16)</f>
        <v>#N/A</v>
      </c>
      <c r="M17" s="28" t="e">
        <f>AVERAGE(M6:M16)</f>
        <v>#N/A</v>
      </c>
      <c r="N17" s="28" t="e">
        <f>AVERAGE(N6:N16)</f>
        <v>#N/A</v>
      </c>
    </row>
  </sheetData>
  <mergeCells count="16">
    <mergeCell ref="B1:F1"/>
    <mergeCell ref="G1:J1"/>
    <mergeCell ref="K1:N1"/>
    <mergeCell ref="N2:N5"/>
    <mergeCell ref="B2:B5"/>
    <mergeCell ref="C2:C5"/>
    <mergeCell ref="D2:D5"/>
    <mergeCell ref="E2:E5"/>
    <mergeCell ref="F2:F5"/>
    <mergeCell ref="G2:G5"/>
    <mergeCell ref="H2:H5"/>
    <mergeCell ref="I2:I5"/>
    <mergeCell ref="J2:J5"/>
    <mergeCell ref="K2:K5"/>
    <mergeCell ref="L2:L5"/>
    <mergeCell ref="M2:M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7"/>
  <sheetViews>
    <sheetView workbookViewId="0">
      <selection activeCell="A2" sqref="A2"/>
    </sheetView>
  </sheetViews>
  <sheetFormatPr baseColWidth="10" defaultRowHeight="15" x14ac:dyDescent="0.25"/>
  <cols>
    <col min="13" max="13" width="12.5703125" bestFit="1" customWidth="1"/>
  </cols>
  <sheetData>
    <row r="1" spans="1:14" ht="15.75" thickBot="1" x14ac:dyDescent="0.3">
      <c r="A1" s="4"/>
      <c r="B1" s="29" t="s">
        <v>55</v>
      </c>
      <c r="C1" s="30"/>
      <c r="D1" s="30"/>
      <c r="E1" s="30"/>
      <c r="F1" s="30"/>
      <c r="G1" s="29" t="s">
        <v>56</v>
      </c>
      <c r="H1" s="30"/>
      <c r="I1" s="30"/>
      <c r="J1" s="31"/>
      <c r="K1" s="32" t="s">
        <v>57</v>
      </c>
      <c r="L1" s="30"/>
      <c r="M1" s="30"/>
      <c r="N1" s="31"/>
    </row>
    <row r="2" spans="1:14" ht="15" customHeight="1" x14ac:dyDescent="0.25">
      <c r="A2" s="5" t="s">
        <v>58</v>
      </c>
      <c r="B2" s="36" t="s">
        <v>42</v>
      </c>
      <c r="C2" s="36" t="s">
        <v>43</v>
      </c>
      <c r="D2" s="36" t="s">
        <v>44</v>
      </c>
      <c r="E2" s="36" t="s">
        <v>45</v>
      </c>
      <c r="F2" s="39" t="s">
        <v>46</v>
      </c>
      <c r="G2" s="42" t="s">
        <v>47</v>
      </c>
      <c r="H2" s="36" t="s">
        <v>48</v>
      </c>
      <c r="I2" s="36" t="s">
        <v>49</v>
      </c>
      <c r="J2" s="45" t="s">
        <v>50</v>
      </c>
      <c r="K2" s="48" t="s">
        <v>51</v>
      </c>
      <c r="L2" s="36" t="s">
        <v>52</v>
      </c>
      <c r="M2" s="36" t="s">
        <v>53</v>
      </c>
      <c r="N2" s="33" t="s">
        <v>54</v>
      </c>
    </row>
    <row r="3" spans="1:14" x14ac:dyDescent="0.25">
      <c r="A3" s="4"/>
      <c r="B3" s="37"/>
      <c r="C3" s="37"/>
      <c r="D3" s="37"/>
      <c r="E3" s="37"/>
      <c r="F3" s="40"/>
      <c r="G3" s="43"/>
      <c r="H3" s="37"/>
      <c r="I3" s="37"/>
      <c r="J3" s="46"/>
      <c r="K3" s="49"/>
      <c r="L3" s="37"/>
      <c r="M3" s="37"/>
      <c r="N3" s="34"/>
    </row>
    <row r="4" spans="1:14" x14ac:dyDescent="0.25">
      <c r="A4" s="4"/>
      <c r="B4" s="37"/>
      <c r="C4" s="37"/>
      <c r="D4" s="37"/>
      <c r="E4" s="37"/>
      <c r="F4" s="40"/>
      <c r="G4" s="43"/>
      <c r="H4" s="37"/>
      <c r="I4" s="37"/>
      <c r="J4" s="46"/>
      <c r="K4" s="49"/>
      <c r="L4" s="37"/>
      <c r="M4" s="37"/>
      <c r="N4" s="34"/>
    </row>
    <row r="5" spans="1:14" x14ac:dyDescent="0.25">
      <c r="A5" s="4"/>
      <c r="B5" s="38"/>
      <c r="C5" s="38"/>
      <c r="D5" s="38"/>
      <c r="E5" s="38"/>
      <c r="F5" s="41"/>
      <c r="G5" s="44"/>
      <c r="H5" s="38"/>
      <c r="I5" s="38"/>
      <c r="J5" s="47"/>
      <c r="K5" s="50"/>
      <c r="L5" s="38"/>
      <c r="M5" s="38"/>
      <c r="N5" s="35"/>
    </row>
    <row r="6" spans="1:14" x14ac:dyDescent="0.25">
      <c r="A6" s="6" t="s">
        <v>5</v>
      </c>
      <c r="B6" s="7" t="e">
        <f>VLOOKUP((CONCATENATE($A$2," ",A7)),'ACD 2015'!#REF!,4,FALSE)</f>
        <v>#REF!</v>
      </c>
      <c r="C6" s="2">
        <v>3600</v>
      </c>
      <c r="D6" s="2">
        <v>1200</v>
      </c>
      <c r="E6" s="2">
        <v>10</v>
      </c>
      <c r="F6" s="8">
        <v>60</v>
      </c>
      <c r="G6" s="9" t="e">
        <f>+(B6/C6)*D6</f>
        <v>#REF!</v>
      </c>
      <c r="H6" s="10" t="e">
        <f t="shared" ref="H6:H16" si="0">+G6/E6</f>
        <v>#REF!</v>
      </c>
      <c r="I6" s="10" t="e">
        <f t="shared" ref="I6:I16" si="1">+POISSON(E6,G6,FALSE)/(POISSON(E6,G6,FALSE)+(1-H6)*POISSON(E6-1,G6,TRUE))</f>
        <v>#REF!</v>
      </c>
      <c r="J6" s="11" t="e">
        <f>1-I6*EXP(-(E6-G6)*F6/D6)</f>
        <v>#REF!</v>
      </c>
      <c r="K6" s="12" t="e">
        <f t="shared" ref="K6:K16" si="2">+H6*100</f>
        <v>#REF!</v>
      </c>
      <c r="L6" s="13" t="e">
        <f t="shared" ref="L6:L16" si="3">+(1-I6)*100</f>
        <v>#REF!</v>
      </c>
      <c r="M6" s="14" t="e">
        <f t="shared" ref="M6:M16" si="4">+J6*100</f>
        <v>#REF!</v>
      </c>
      <c r="N6" s="13" t="e">
        <f>+I6*D6/(E6*(1-H6))</f>
        <v>#REF!</v>
      </c>
    </row>
    <row r="7" spans="1:14" x14ac:dyDescent="0.25">
      <c r="A7" s="2" t="s">
        <v>32</v>
      </c>
      <c r="B7" s="7" t="e">
        <f>VLOOKUP((CONCATENATE($A$2," ",A8)),'ACD 2015'!#REF!,4,FALSE)</f>
        <v>#REF!</v>
      </c>
      <c r="C7" s="2">
        <v>3600</v>
      </c>
      <c r="D7" s="2">
        <v>1200</v>
      </c>
      <c r="E7" s="2">
        <v>8</v>
      </c>
      <c r="F7" s="8">
        <v>60</v>
      </c>
      <c r="G7" s="9" t="e">
        <f t="shared" ref="G7:G16" si="5">+(B7/C7)*D7</f>
        <v>#REF!</v>
      </c>
      <c r="H7" s="10" t="e">
        <f t="shared" si="0"/>
        <v>#REF!</v>
      </c>
      <c r="I7" s="10" t="e">
        <f t="shared" si="1"/>
        <v>#REF!</v>
      </c>
      <c r="J7" s="11" t="e">
        <f t="shared" ref="J7:J16" si="6">1-I7*EXP(-(E7-G7)*F7/D7)</f>
        <v>#REF!</v>
      </c>
      <c r="K7" s="12" t="e">
        <f t="shared" si="2"/>
        <v>#REF!</v>
      </c>
      <c r="L7" s="13" t="e">
        <f t="shared" si="3"/>
        <v>#REF!</v>
      </c>
      <c r="M7" s="14" t="e">
        <f t="shared" si="4"/>
        <v>#REF!</v>
      </c>
      <c r="N7" s="13" t="e">
        <f t="shared" ref="N7:N16" si="7">+I7*D7/(E7*(1-H7))</f>
        <v>#REF!</v>
      </c>
    </row>
    <row r="8" spans="1:14" x14ac:dyDescent="0.25">
      <c r="A8" s="2" t="s">
        <v>33</v>
      </c>
      <c r="B8" s="7" t="e">
        <f>VLOOKUP((CONCATENATE($A$2," ",A9)),'ACD 2015'!#REF!,4,FALSE)</f>
        <v>#REF!</v>
      </c>
      <c r="C8" s="2">
        <v>3600</v>
      </c>
      <c r="D8" s="2">
        <v>1200</v>
      </c>
      <c r="E8" s="2">
        <v>10</v>
      </c>
      <c r="F8" s="8">
        <v>60</v>
      </c>
      <c r="G8" s="9" t="e">
        <f t="shared" si="5"/>
        <v>#REF!</v>
      </c>
      <c r="H8" s="10" t="e">
        <f t="shared" si="0"/>
        <v>#REF!</v>
      </c>
      <c r="I8" s="10" t="e">
        <f t="shared" si="1"/>
        <v>#REF!</v>
      </c>
      <c r="J8" s="11" t="e">
        <f t="shared" si="6"/>
        <v>#REF!</v>
      </c>
      <c r="K8" s="12" t="e">
        <f t="shared" si="2"/>
        <v>#REF!</v>
      </c>
      <c r="L8" s="13" t="e">
        <f t="shared" si="3"/>
        <v>#REF!</v>
      </c>
      <c r="M8" s="14" t="e">
        <f t="shared" si="4"/>
        <v>#REF!</v>
      </c>
      <c r="N8" s="13" t="e">
        <f t="shared" si="7"/>
        <v>#REF!</v>
      </c>
    </row>
    <row r="9" spans="1:14" x14ac:dyDescent="0.25">
      <c r="A9" s="2" t="s">
        <v>24</v>
      </c>
      <c r="B9" s="7" t="e">
        <f>VLOOKUP((CONCATENATE($A$2," ",A10)),'ACD 2015'!#REF!,4,FALSE)</f>
        <v>#REF!</v>
      </c>
      <c r="C9" s="2">
        <v>3600</v>
      </c>
      <c r="D9" s="2">
        <v>1200</v>
      </c>
      <c r="E9" s="2">
        <v>3</v>
      </c>
      <c r="F9" s="8">
        <v>60</v>
      </c>
      <c r="G9" s="9" t="e">
        <f t="shared" si="5"/>
        <v>#REF!</v>
      </c>
      <c r="H9" s="10" t="e">
        <f t="shared" si="0"/>
        <v>#REF!</v>
      </c>
      <c r="I9" s="10" t="e">
        <f t="shared" si="1"/>
        <v>#REF!</v>
      </c>
      <c r="J9" s="11" t="e">
        <f t="shared" si="6"/>
        <v>#REF!</v>
      </c>
      <c r="K9" s="12" t="e">
        <f t="shared" si="2"/>
        <v>#REF!</v>
      </c>
      <c r="L9" s="13" t="e">
        <f t="shared" si="3"/>
        <v>#REF!</v>
      </c>
      <c r="M9" s="14" t="e">
        <f t="shared" si="4"/>
        <v>#REF!</v>
      </c>
      <c r="N9" s="13" t="e">
        <f t="shared" si="7"/>
        <v>#REF!</v>
      </c>
    </row>
    <row r="10" spans="1:14" x14ac:dyDescent="0.25">
      <c r="A10" s="19" t="s">
        <v>25</v>
      </c>
      <c r="B10" s="7" t="e">
        <f>VLOOKUP((CONCATENATE($A$2," ",A11)),'ACD 2015'!#REF!,4,FALSE)</f>
        <v>#REF!</v>
      </c>
      <c r="C10" s="19">
        <v>3600</v>
      </c>
      <c r="D10" s="2">
        <v>1200</v>
      </c>
      <c r="E10" s="2">
        <v>4</v>
      </c>
      <c r="F10" s="8">
        <v>60</v>
      </c>
      <c r="G10" s="9" t="e">
        <f t="shared" si="5"/>
        <v>#REF!</v>
      </c>
      <c r="H10" s="10" t="e">
        <f t="shared" si="0"/>
        <v>#REF!</v>
      </c>
      <c r="I10" s="10" t="e">
        <f t="shared" si="1"/>
        <v>#REF!</v>
      </c>
      <c r="J10" s="11" t="e">
        <f t="shared" si="6"/>
        <v>#REF!</v>
      </c>
      <c r="K10" s="20" t="e">
        <f t="shared" si="2"/>
        <v>#REF!</v>
      </c>
      <c r="L10" s="21" t="e">
        <f t="shared" si="3"/>
        <v>#REF!</v>
      </c>
      <c r="M10" s="14" t="e">
        <f t="shared" si="4"/>
        <v>#REF!</v>
      </c>
      <c r="N10" s="21" t="e">
        <f t="shared" si="7"/>
        <v>#REF!</v>
      </c>
    </row>
    <row r="11" spans="1:14" x14ac:dyDescent="0.25">
      <c r="A11" s="19" t="s">
        <v>26</v>
      </c>
      <c r="B11" s="7" t="e">
        <f>VLOOKUP((CONCATENATE($A$2," ",A12)),'ACD 2015'!#REF!,4,FALSE)</f>
        <v>#REF!</v>
      </c>
      <c r="C11" s="19">
        <v>3600</v>
      </c>
      <c r="D11" s="2">
        <v>1200</v>
      </c>
      <c r="E11" s="2">
        <v>9</v>
      </c>
      <c r="F11" s="8">
        <v>60</v>
      </c>
      <c r="G11" s="9" t="e">
        <f t="shared" si="5"/>
        <v>#REF!</v>
      </c>
      <c r="H11" s="10" t="e">
        <f t="shared" si="0"/>
        <v>#REF!</v>
      </c>
      <c r="I11" s="10" t="e">
        <f t="shared" si="1"/>
        <v>#REF!</v>
      </c>
      <c r="J11" s="11" t="e">
        <f t="shared" si="6"/>
        <v>#REF!</v>
      </c>
      <c r="K11" s="20" t="e">
        <f t="shared" si="2"/>
        <v>#REF!</v>
      </c>
      <c r="L11" s="21" t="e">
        <f t="shared" si="3"/>
        <v>#REF!</v>
      </c>
      <c r="M11" s="14" t="e">
        <f t="shared" si="4"/>
        <v>#REF!</v>
      </c>
      <c r="N11" s="21" t="e">
        <f t="shared" si="7"/>
        <v>#REF!</v>
      </c>
    </row>
    <row r="12" spans="1:14" x14ac:dyDescent="0.25">
      <c r="A12" s="2" t="s">
        <v>27</v>
      </c>
      <c r="B12" s="7" t="e">
        <f>VLOOKUP((CONCATENATE($A$2," ",A13)),'ACD 2015'!#REF!,4,FALSE)</f>
        <v>#REF!</v>
      </c>
      <c r="C12" s="2">
        <v>3600</v>
      </c>
      <c r="D12" s="2">
        <v>1200</v>
      </c>
      <c r="E12" s="2">
        <v>8</v>
      </c>
      <c r="F12" s="8">
        <v>60</v>
      </c>
      <c r="G12" s="9" t="e">
        <f t="shared" si="5"/>
        <v>#REF!</v>
      </c>
      <c r="H12" s="10" t="e">
        <f t="shared" si="0"/>
        <v>#REF!</v>
      </c>
      <c r="I12" s="10" t="e">
        <f t="shared" si="1"/>
        <v>#REF!</v>
      </c>
      <c r="J12" s="11" t="e">
        <f t="shared" si="6"/>
        <v>#REF!</v>
      </c>
      <c r="K12" s="12" t="e">
        <f t="shared" si="2"/>
        <v>#REF!</v>
      </c>
      <c r="L12" s="13" t="e">
        <f t="shared" si="3"/>
        <v>#REF!</v>
      </c>
      <c r="M12" s="14" t="e">
        <f t="shared" si="4"/>
        <v>#REF!</v>
      </c>
      <c r="N12" s="13" t="e">
        <f t="shared" si="7"/>
        <v>#REF!</v>
      </c>
    </row>
    <row r="13" spans="1:14" x14ac:dyDescent="0.25">
      <c r="A13" s="2" t="s">
        <v>28</v>
      </c>
      <c r="B13" s="7" t="e">
        <f>VLOOKUP((CONCATENATE($A$2," ",A14)),'ACD 2015'!#REF!,4,FALSE)</f>
        <v>#REF!</v>
      </c>
      <c r="C13" s="2">
        <v>3600</v>
      </c>
      <c r="D13" s="2">
        <v>1200</v>
      </c>
      <c r="E13" s="2">
        <v>4</v>
      </c>
      <c r="F13" s="8">
        <v>60</v>
      </c>
      <c r="G13" s="9" t="e">
        <f t="shared" si="5"/>
        <v>#REF!</v>
      </c>
      <c r="H13" s="10" t="e">
        <f t="shared" si="0"/>
        <v>#REF!</v>
      </c>
      <c r="I13" s="10" t="e">
        <f t="shared" si="1"/>
        <v>#REF!</v>
      </c>
      <c r="J13" s="11" t="e">
        <f t="shared" si="6"/>
        <v>#REF!</v>
      </c>
      <c r="K13" s="12" t="e">
        <f t="shared" si="2"/>
        <v>#REF!</v>
      </c>
      <c r="L13" s="13" t="e">
        <f t="shared" si="3"/>
        <v>#REF!</v>
      </c>
      <c r="M13" s="14" t="e">
        <f t="shared" si="4"/>
        <v>#REF!</v>
      </c>
      <c r="N13" s="13" t="e">
        <f t="shared" si="7"/>
        <v>#REF!</v>
      </c>
    </row>
    <row r="14" spans="1:14" x14ac:dyDescent="0.25">
      <c r="A14" s="2" t="s">
        <v>29</v>
      </c>
      <c r="B14" s="7" t="e">
        <f>VLOOKUP((CONCATENATE($A$2," ",A15)),'ACD 2015'!#REF!,4,FALSE)</f>
        <v>#REF!</v>
      </c>
      <c r="C14" s="2">
        <v>3600</v>
      </c>
      <c r="D14" s="2">
        <v>1200</v>
      </c>
      <c r="E14" s="2">
        <v>3</v>
      </c>
      <c r="F14" s="8">
        <v>60</v>
      </c>
      <c r="G14" s="9" t="e">
        <f t="shared" si="5"/>
        <v>#REF!</v>
      </c>
      <c r="H14" s="10" t="e">
        <f t="shared" si="0"/>
        <v>#REF!</v>
      </c>
      <c r="I14" s="10" t="e">
        <f t="shared" si="1"/>
        <v>#REF!</v>
      </c>
      <c r="J14" s="11" t="e">
        <f t="shared" si="6"/>
        <v>#REF!</v>
      </c>
      <c r="K14" s="12" t="e">
        <f t="shared" si="2"/>
        <v>#REF!</v>
      </c>
      <c r="L14" s="13" t="e">
        <f t="shared" si="3"/>
        <v>#REF!</v>
      </c>
      <c r="M14" s="14" t="e">
        <f t="shared" si="4"/>
        <v>#REF!</v>
      </c>
      <c r="N14" s="13" t="e">
        <f t="shared" si="7"/>
        <v>#REF!</v>
      </c>
    </row>
    <row r="15" spans="1:14" x14ac:dyDescent="0.25">
      <c r="A15" s="2" t="s">
        <v>30</v>
      </c>
      <c r="B15" s="7" t="e">
        <f>VLOOKUP((CONCATENATE($A$2," ",A16)),'ACD 2015'!#REF!,4,FALSE)</f>
        <v>#REF!</v>
      </c>
      <c r="C15" s="2">
        <v>3600</v>
      </c>
      <c r="D15" s="2">
        <v>1200</v>
      </c>
      <c r="E15" s="2">
        <v>2</v>
      </c>
      <c r="F15" s="8">
        <v>60</v>
      </c>
      <c r="G15" s="9" t="e">
        <f t="shared" si="5"/>
        <v>#REF!</v>
      </c>
      <c r="H15" s="10" t="e">
        <f t="shared" si="0"/>
        <v>#REF!</v>
      </c>
      <c r="I15" s="10" t="e">
        <f t="shared" si="1"/>
        <v>#REF!</v>
      </c>
      <c r="J15" s="11" t="e">
        <f t="shared" si="6"/>
        <v>#REF!</v>
      </c>
      <c r="K15" s="12" t="e">
        <f t="shared" si="2"/>
        <v>#REF!</v>
      </c>
      <c r="L15" s="13" t="e">
        <f t="shared" si="3"/>
        <v>#REF!</v>
      </c>
      <c r="M15" s="14" t="e">
        <f t="shared" si="4"/>
        <v>#REF!</v>
      </c>
      <c r="N15" s="13" t="e">
        <f t="shared" si="7"/>
        <v>#REF!</v>
      </c>
    </row>
    <row r="16" spans="1:14" x14ac:dyDescent="0.25">
      <c r="A16" s="2" t="s">
        <v>31</v>
      </c>
      <c r="B16" s="7">
        <v>0</v>
      </c>
      <c r="C16" s="2">
        <v>3600</v>
      </c>
      <c r="D16" s="2">
        <v>1200</v>
      </c>
      <c r="E16" s="2">
        <v>1</v>
      </c>
      <c r="F16" s="8">
        <v>60</v>
      </c>
      <c r="G16" s="9">
        <f t="shared" si="5"/>
        <v>0</v>
      </c>
      <c r="H16" s="10">
        <f t="shared" si="0"/>
        <v>0</v>
      </c>
      <c r="I16" s="10">
        <f t="shared" si="1"/>
        <v>0</v>
      </c>
      <c r="J16" s="11">
        <f t="shared" si="6"/>
        <v>1</v>
      </c>
      <c r="K16" s="12">
        <f t="shared" si="2"/>
        <v>0</v>
      </c>
      <c r="L16" s="13">
        <f t="shared" si="3"/>
        <v>100</v>
      </c>
      <c r="M16" s="14">
        <f t="shared" si="4"/>
        <v>100</v>
      </c>
      <c r="N16" s="13">
        <f t="shared" si="7"/>
        <v>0</v>
      </c>
    </row>
    <row r="17" spans="1:14" ht="15.75" thickBot="1" x14ac:dyDescent="0.3">
      <c r="A17" s="22" t="s">
        <v>40</v>
      </c>
      <c r="B17" s="23" t="e">
        <f>SUM(B6:B16)</f>
        <v>#REF!</v>
      </c>
      <c r="C17" s="2"/>
      <c r="D17" s="2"/>
      <c r="E17" s="2"/>
      <c r="F17" s="8"/>
      <c r="G17" s="24"/>
      <c r="H17" s="25"/>
      <c r="I17" s="25"/>
      <c r="J17" s="26"/>
      <c r="K17" s="27" t="e">
        <f>AVERAGE(K6:K16)</f>
        <v>#REF!</v>
      </c>
      <c r="L17" s="28" t="e">
        <f>AVERAGE(L6:L16)</f>
        <v>#REF!</v>
      </c>
      <c r="M17" s="28" t="e">
        <f>AVERAGE(M6:M16)</f>
        <v>#REF!</v>
      </c>
      <c r="N17" s="28" t="e">
        <f>AVERAGE(N6:N16)</f>
        <v>#REF!</v>
      </c>
    </row>
  </sheetData>
  <mergeCells count="16">
    <mergeCell ref="N2:N5"/>
    <mergeCell ref="B1:F1"/>
    <mergeCell ref="G1:J1"/>
    <mergeCell ref="K1:N1"/>
    <mergeCell ref="B2:B5"/>
    <mergeCell ref="C2:C5"/>
    <mergeCell ref="D2:D5"/>
    <mergeCell ref="E2:E5"/>
    <mergeCell ref="F2:F5"/>
    <mergeCell ref="G2:G5"/>
    <mergeCell ref="H2:H5"/>
    <mergeCell ref="I2:I5"/>
    <mergeCell ref="J2:J5"/>
    <mergeCell ref="K2:K5"/>
    <mergeCell ref="L2:L5"/>
    <mergeCell ref="M2:M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ACD 2015</vt:lpstr>
      <vt:lpstr>ERLANG</vt:lpstr>
      <vt:lpstr>ERLANG J-1</vt:lpstr>
    </vt:vector>
  </TitlesOfParts>
  <Company>SIGMA INFORMATIQUE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DELIZEE Dimitri</dc:creator>
  <cp:lastModifiedBy>DELIZEE Dimitri</cp:lastModifiedBy>
  <dcterms:created xsi:type="dcterms:W3CDTF">2016-12-22T09:39:01Z</dcterms:created>
  <dcterms:modified xsi:type="dcterms:W3CDTF">2017-01-19T10:24:31Z</dcterms:modified>
</cp:coreProperties>
</file>