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port boules\CBD76\Fichiers excel\"/>
    </mc:Choice>
  </mc:AlternateContent>
  <bookViews>
    <workbookView xWindow="-120" yWindow="-120" windowWidth="29040" windowHeight="15990" activeTab="4"/>
  </bookViews>
  <sheets>
    <sheet name="F1" sheetId="6" r:id="rId1"/>
    <sheet name="Brouillon" sheetId="8" state="hidden" r:id="rId2"/>
    <sheet name="Poules" sheetId="1" r:id="rId3"/>
    <sheet name="Parties" sheetId="2" r:id="rId4"/>
    <sheet name="TERRAINS" sheetId="7" r:id="rId5"/>
  </sheets>
  <functionGroups builtInGroupCount="18"/>
  <definedNames>
    <definedName name="doublons">Brouillon!$R$6</definedName>
    <definedName name="Equipes">Brouillon!$L$8:$O$11</definedName>
    <definedName name="Joueur1">'F1'!$I$6</definedName>
    <definedName name="Noms">Brouillon!$G$8:$J$11</definedName>
    <definedName name="Numeros">Brouillon!$B$8:$E$11</definedName>
    <definedName name="Test">Brouillon!$Q$8:$T$11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7" l="1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D10" i="1" l="1"/>
  <c r="L1" i="1" l="1"/>
  <c r="B2" i="1"/>
  <c r="K2" i="2" l="1"/>
  <c r="L2" i="1"/>
  <c r="D7" i="1"/>
  <c r="B7" i="1" s="1"/>
  <c r="B19" i="1" l="1"/>
  <c r="B11" i="1"/>
  <c r="B21" i="1"/>
  <c r="B17" i="1"/>
  <c r="B9" i="1"/>
  <c r="B15" i="1"/>
  <c r="B13" i="1"/>
  <c r="G9" i="8"/>
  <c r="G10" i="8"/>
  <c r="G11" i="8"/>
  <c r="O9" i="8"/>
  <c r="O10" i="8"/>
  <c r="O11" i="8"/>
  <c r="N9" i="8"/>
  <c r="N10" i="8"/>
  <c r="N11" i="8"/>
  <c r="M9" i="8"/>
  <c r="M10" i="8"/>
  <c r="M11" i="8"/>
  <c r="L9" i="8"/>
  <c r="L10" i="8"/>
  <c r="L11" i="8"/>
  <c r="J9" i="8"/>
  <c r="J10" i="8"/>
  <c r="J11" i="8"/>
  <c r="H9" i="8"/>
  <c r="H10" i="8"/>
  <c r="H11" i="8"/>
  <c r="D6" i="8"/>
  <c r="Q12" i="8" l="1"/>
  <c r="B12" i="8"/>
  <c r="I11" i="8"/>
  <c r="I10" i="8"/>
  <c r="I9" i="8"/>
  <c r="O8" i="8"/>
  <c r="N8" i="8"/>
  <c r="M8" i="8"/>
  <c r="L8" i="8"/>
  <c r="J8" i="8"/>
  <c r="I8" i="8"/>
  <c r="H8" i="8"/>
  <c r="G8" i="8"/>
  <c r="C6" i="8"/>
  <c r="S9" i="8" l="1"/>
  <c r="S8" i="8"/>
  <c r="S11" i="8"/>
  <c r="S10" i="8"/>
  <c r="T8" i="8"/>
  <c r="T9" i="8"/>
  <c r="T10" i="8"/>
  <c r="T11" i="8"/>
  <c r="Q8" i="8"/>
  <c r="Q9" i="8"/>
  <c r="Q10" i="8"/>
  <c r="Q11" i="8"/>
  <c r="R8" i="8"/>
  <c r="R9" i="8"/>
  <c r="R10" i="8"/>
  <c r="R11" i="8"/>
  <c r="R6" i="8" l="1"/>
  <c r="B1" i="1" l="1"/>
  <c r="C4" i="7" l="1"/>
  <c r="C3" i="7"/>
  <c r="E4" i="7" l="1"/>
  <c r="D22" i="1"/>
  <c r="D21" i="1"/>
  <c r="D20" i="1"/>
  <c r="D19" i="1"/>
  <c r="D18" i="1"/>
  <c r="D17" i="1"/>
  <c r="D16" i="1"/>
  <c r="D15" i="1"/>
  <c r="D14" i="1"/>
  <c r="D13" i="1"/>
  <c r="D12" i="1"/>
  <c r="D11" i="1"/>
  <c r="D9" i="1"/>
  <c r="D8" i="1"/>
  <c r="I7" i="1" s="1"/>
  <c r="E18" i="7" l="1"/>
  <c r="E8" i="7"/>
  <c r="E15" i="7"/>
  <c r="E16" i="7"/>
  <c r="E5" i="7"/>
  <c r="E6" i="7"/>
  <c r="E14" i="7"/>
  <c r="E7" i="7"/>
  <c r="E11" i="7"/>
  <c r="E19" i="7"/>
  <c r="E12" i="7"/>
  <c r="E13" i="7"/>
  <c r="E9" i="7"/>
  <c r="E17" i="7"/>
  <c r="E10" i="7"/>
  <c r="J5" i="6"/>
  <c r="I5" i="6"/>
  <c r="A1" i="2" l="1"/>
  <c r="A2" i="2"/>
  <c r="I22" i="1" l="1"/>
  <c r="I21" i="1"/>
  <c r="I20" i="1"/>
  <c r="N20" i="1" s="1"/>
  <c r="I19" i="1"/>
  <c r="I18" i="1"/>
  <c r="I17" i="1"/>
  <c r="I16" i="1"/>
  <c r="I15" i="1"/>
  <c r="I14" i="1"/>
  <c r="I13" i="1"/>
  <c r="I12" i="1"/>
  <c r="I11" i="1"/>
  <c r="I10" i="1"/>
  <c r="I9" i="1"/>
  <c r="I8" i="1"/>
  <c r="G15" i="1" l="1"/>
  <c r="G7" i="1"/>
  <c r="F5" i="7" s="1"/>
  <c r="G21" i="1"/>
  <c r="G13" i="1"/>
  <c r="G19" i="1"/>
  <c r="G11" i="1"/>
  <c r="G17" i="1"/>
  <c r="F16" i="7" s="1"/>
  <c r="G9" i="1"/>
  <c r="F4" i="7" s="1"/>
  <c r="F19" i="7"/>
  <c r="Q8" i="1"/>
  <c r="C6" i="2" s="1"/>
  <c r="N12" i="1"/>
  <c r="N17" i="1"/>
  <c r="N8" i="1"/>
  <c r="Q9" i="1" s="1"/>
  <c r="C9" i="2" s="1"/>
  <c r="N16" i="1"/>
  <c r="N13" i="1"/>
  <c r="N21" i="1"/>
  <c r="N9" i="1"/>
  <c r="Q16" i="1"/>
  <c r="C10" i="2" s="1"/>
  <c r="Q20" i="1"/>
  <c r="C12" i="2" s="1"/>
  <c r="Q12" i="1"/>
  <c r="C8" i="2" s="1"/>
  <c r="H5" i="7" l="1"/>
  <c r="F18" i="7"/>
  <c r="Q13" i="1"/>
  <c r="C7" i="2" s="1"/>
  <c r="H8" i="7" s="1"/>
  <c r="L20" i="1"/>
  <c r="G18" i="7" s="1"/>
  <c r="G7" i="7"/>
  <c r="F17" i="7"/>
  <c r="F15" i="7"/>
  <c r="F14" i="7"/>
  <c r="F7" i="7"/>
  <c r="F9" i="7"/>
  <c r="F13" i="7"/>
  <c r="F12" i="7"/>
  <c r="F10" i="7"/>
  <c r="F11" i="7"/>
  <c r="F8" i="7"/>
  <c r="F6" i="7"/>
  <c r="G5" i="7"/>
  <c r="G17" i="7"/>
  <c r="G6" i="7"/>
  <c r="G14" i="7"/>
  <c r="G11" i="7"/>
  <c r="G15" i="7"/>
  <c r="G8" i="7"/>
  <c r="G16" i="7"/>
  <c r="H7" i="2"/>
  <c r="H8" i="2"/>
  <c r="Q21" i="1"/>
  <c r="C11" i="2" s="1"/>
  <c r="Q17" i="1"/>
  <c r="C13" i="2" s="1"/>
  <c r="G19" i="7" l="1"/>
  <c r="H16" i="7"/>
  <c r="H4" i="7"/>
  <c r="H19" i="7"/>
  <c r="H13" i="7"/>
  <c r="H14" i="7"/>
  <c r="H12" i="7"/>
  <c r="H18" i="7"/>
  <c r="H17" i="7"/>
  <c r="H10" i="7"/>
  <c r="H9" i="7"/>
  <c r="H15" i="7"/>
  <c r="H6" i="7"/>
  <c r="H7" i="7"/>
  <c r="H11" i="7"/>
  <c r="G4" i="7"/>
  <c r="G12" i="7"/>
  <c r="G9" i="7"/>
  <c r="G13" i="7"/>
  <c r="G10" i="7"/>
  <c r="M9" i="2"/>
  <c r="H11" i="2"/>
  <c r="M10" i="2" s="1"/>
  <c r="H12" i="2"/>
  <c r="K9" i="2" l="1"/>
</calcChain>
</file>

<file path=xl/sharedStrings.xml><?xml version="1.0" encoding="utf-8"?>
<sst xmlns="http://schemas.openxmlformats.org/spreadsheetml/2006/main" count="137" uniqueCount="74">
  <si>
    <t>1ère PARTIE</t>
  </si>
  <si>
    <t>2ème PARTIE</t>
  </si>
  <si>
    <t>Barrages</t>
  </si>
  <si>
    <t>poules</t>
  </si>
  <si>
    <t>jeux</t>
  </si>
  <si>
    <t>NOM</t>
  </si>
  <si>
    <t>score</t>
  </si>
  <si>
    <t>PREMIÈRE PARTIE</t>
  </si>
  <si>
    <t>Équipes</t>
  </si>
  <si>
    <t>Noms</t>
  </si>
  <si>
    <t>P</t>
  </si>
  <si>
    <t>1ère partie</t>
  </si>
  <si>
    <t>2ème partie</t>
  </si>
  <si>
    <t>Barrage</t>
  </si>
  <si>
    <t>1/4</t>
  </si>
  <si>
    <t>1/2</t>
  </si>
  <si>
    <t>FÉDÉRATION FRANCAISE DU SPORT BOULES</t>
  </si>
  <si>
    <t>P1</t>
  </si>
  <si>
    <t>P2</t>
  </si>
  <si>
    <t>P3</t>
  </si>
  <si>
    <t>P4</t>
  </si>
  <si>
    <t>N°</t>
  </si>
  <si>
    <t>noms</t>
  </si>
  <si>
    <t>equipes</t>
  </si>
  <si>
    <t>Doublons</t>
  </si>
  <si>
    <t>Finale</t>
  </si>
  <si>
    <t>AS</t>
  </si>
  <si>
    <t>1/4ème de Finales</t>
  </si>
  <si>
    <t>1/2de Finales</t>
  </si>
  <si>
    <t>LIEU</t>
  </si>
  <si>
    <t>Alençon</t>
  </si>
  <si>
    <t>Argentan</t>
  </si>
  <si>
    <t>Bosroumois</t>
  </si>
  <si>
    <t>Caen Venoix</t>
  </si>
  <si>
    <t>Canteleu</t>
  </si>
  <si>
    <t>Carteret</t>
  </si>
  <si>
    <t>Coutances</t>
  </si>
  <si>
    <t>Dives</t>
  </si>
  <si>
    <t>Evreux</t>
  </si>
  <si>
    <t>Falaise</t>
  </si>
  <si>
    <t>Gisors</t>
  </si>
  <si>
    <t>Le Havre</t>
  </si>
  <si>
    <t>Lillebonne</t>
  </si>
  <si>
    <t>Louviers</t>
  </si>
  <si>
    <t>Pont-Audemer</t>
  </si>
  <si>
    <t>Rai</t>
  </si>
  <si>
    <t>Sées</t>
  </si>
  <si>
    <t>St Marcel</t>
  </si>
  <si>
    <t>Thiergeville</t>
  </si>
  <si>
    <t>UB Caen</t>
  </si>
  <si>
    <t>Nature</t>
  </si>
  <si>
    <t>Propagande</t>
  </si>
  <si>
    <t>loisirs</t>
  </si>
  <si>
    <t>Promotion</t>
  </si>
  <si>
    <t>CATÉGORIE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</si>
  <si>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</si>
  <si>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</si>
  <si>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</si>
  <si>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</si>
  <si>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</si>
  <si>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</si>
  <si>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</si>
  <si>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</si>
  <si>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</si>
  <si>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</si>
  <si>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</si>
  <si>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</si>
  <si>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</si>
  <si>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</si>
  <si>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</si>
  <si>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Bosc</t>
  </si>
  <si>
    <t>Caen</t>
  </si>
  <si>
    <t>ALM</t>
  </si>
  <si>
    <r>
      <rPr>
        <b/>
        <u/>
        <sz val="10"/>
        <color rgb="FFFF0000"/>
        <rFont val="Arial"/>
        <family val="2"/>
      </rPr>
      <t>Instructions</t>
    </r>
    <r>
      <rPr>
        <b/>
        <sz val="10"/>
        <rFont val="Arial"/>
        <family val="2"/>
      </rPr>
      <t xml:space="preserve">: Feuille F1 Remplir noms et AS sous CATÉGORIE. Cliquer sur tirage.                                                                                                                                                         </t>
    </r>
    <r>
      <rPr>
        <b/>
        <u/>
        <sz val="10"/>
        <color rgb="FFFF0000"/>
        <rFont val="Arial"/>
        <family val="2"/>
      </rPr>
      <t>Feuille Poules</t>
    </r>
    <r>
      <rPr>
        <b/>
        <sz val="10"/>
        <rFont val="Arial"/>
        <family val="2"/>
      </rPr>
      <t xml:space="preserve"> Remplir les scores                                                                                     </t>
    </r>
    <r>
      <rPr>
        <b/>
        <u/>
        <sz val="10"/>
        <color rgb="FFFF0000"/>
        <rFont val="Arial"/>
        <family val="2"/>
      </rPr>
      <t>Feuille Parties Finales</t>
    </r>
    <r>
      <rPr>
        <b/>
        <sz val="10"/>
        <rFont val="Arial"/>
        <family val="2"/>
      </rPr>
      <t xml:space="preserve"> Remplir les scores                                                                              Sur les feuilles Poules et Parties finales les petites cellules sous le P servent à indiquer quand la partie a été payée au vainqueur un double click ça affiche P, un deuxième ça s'efface.                                                                                                                                     </t>
    </r>
    <r>
      <rPr>
        <b/>
        <sz val="10"/>
        <color rgb="FFFF0000"/>
        <rFont val="Arial"/>
        <family val="2"/>
      </rPr>
      <t>En fin de journée aprés avoir fait une copie du fichier, vous pouvez tout effacer. Bouton RAZ SAISIR LE MOT DE PASSE:  32DUSL faire OK  effacer les inscriptions et remise à zéro des parties. Les feuilles sont aussi protégées même MDP. Vous pouvez aller boire l'apéro. Les modifs date, lieu nature du concours sont à faire sur la feuille F1 et se répercute automatiquement sur les autres feuilles.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</si>
</sst>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23" x14ac:knownFonts="1"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8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4"/>
      <color rgb="FFFF0000"/>
      <name val="Arial"/>
      <family val="2"/>
    </font>
    <font>
      <sz val="12"/>
      <color rgb="FFFF0000"/>
      <name val="Arial"/>
      <family val="2"/>
    </font>
    <font>
      <b/>
      <sz val="10"/>
      <color rgb="FFFF0000"/>
      <name val="Arial"/>
      <family val="2"/>
    </font>
    <font>
      <b/>
      <u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6"/>
      <color rgb="FFFF0000"/>
      <name val="Arial"/>
      <family val="2"/>
    </font>
    <font>
      <b/>
      <i/>
      <sz val="1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26"/>
      </patternFill>
    </fill>
    <fill>
      <patternFill patternType="solid">
        <fgColor theme="9" tint="0.59999389629810485"/>
        <bgColor indexed="26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046C3"/>
        <bgColor indexed="64"/>
      </patternFill>
    </fill>
    <fill>
      <patternFill patternType="solid">
        <fgColor rgb="FF57D3FF"/>
        <bgColor indexed="64"/>
      </patternFill>
    </fill>
  </fills>
  <borders count="9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Up="1">
      <left style="medium">
        <color indexed="64"/>
      </left>
      <right/>
      <top/>
      <bottom/>
      <diagonal style="thin">
        <color indexed="64"/>
      </diagonal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/>
      <right/>
      <top/>
      <bottom/>
      <diagonal style="thin">
        <color indexed="64"/>
      </diagonal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double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240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7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18" xfId="0" applyBorder="1"/>
    <xf numFmtId="0" fontId="0" fillId="0" borderId="19" xfId="0" applyBorder="1"/>
    <xf numFmtId="0" fontId="8" fillId="0" borderId="0" xfId="0" applyFont="1" applyAlignment="1">
      <alignment horizontal="center" vertical="center" wrapText="1"/>
    </xf>
    <xf numFmtId="0" fontId="7" fillId="0" borderId="0" xfId="1"/>
    <xf numFmtId="0" fontId="8" fillId="2" borderId="33" xfId="1" applyFont="1" applyFill="1" applyBorder="1" applyAlignment="1">
      <alignment horizontal="center" vertical="center"/>
    </xf>
    <xf numFmtId="0" fontId="8" fillId="5" borderId="31" xfId="1" applyFont="1" applyFill="1" applyBorder="1" applyAlignment="1">
      <alignment horizontal="center" vertical="center"/>
    </xf>
    <xf numFmtId="0" fontId="8" fillId="5" borderId="33" xfId="1" applyFont="1" applyFill="1" applyBorder="1" applyAlignment="1">
      <alignment horizontal="center" vertical="center"/>
    </xf>
    <xf numFmtId="0" fontId="8" fillId="5" borderId="7" xfId="1" applyFont="1" applyFill="1" applyBorder="1" applyAlignment="1">
      <alignment horizontal="center" vertical="center"/>
    </xf>
    <xf numFmtId="0" fontId="8" fillId="5" borderId="12" xfId="1" applyFont="1" applyFill="1" applyBorder="1" applyAlignment="1">
      <alignment horizontal="center" vertical="center"/>
    </xf>
    <xf numFmtId="0" fontId="8" fillId="5" borderId="41" xfId="1" applyFont="1" applyFill="1" applyBorder="1" applyAlignment="1">
      <alignment horizontal="center" vertical="center"/>
    </xf>
    <xf numFmtId="0" fontId="8" fillId="5" borderId="10" xfId="1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 wrapText="1"/>
    </xf>
    <xf numFmtId="0" fontId="1" fillId="11" borderId="5" xfId="0" applyFont="1" applyFill="1" applyBorder="1" applyAlignment="1">
      <alignment horizontal="center" vertical="center" wrapText="1"/>
    </xf>
    <xf numFmtId="0" fontId="1" fillId="11" borderId="10" xfId="0" applyFont="1" applyFill="1" applyBorder="1" applyAlignment="1">
      <alignment horizontal="center" vertical="center" wrapText="1"/>
    </xf>
    <xf numFmtId="0" fontId="1" fillId="11" borderId="12" xfId="0" applyFont="1" applyFill="1" applyBorder="1" applyAlignment="1">
      <alignment horizontal="center" vertical="center" wrapText="1"/>
    </xf>
    <xf numFmtId="0" fontId="1" fillId="11" borderId="14" xfId="1" applyFont="1" applyFill="1" applyBorder="1" applyAlignment="1">
      <alignment horizontal="center" vertical="center" wrapText="1"/>
    </xf>
    <xf numFmtId="0" fontId="1" fillId="11" borderId="29" xfId="1" applyFont="1" applyFill="1" applyBorder="1" applyAlignment="1">
      <alignment horizontal="center" vertical="center" wrapText="1"/>
    </xf>
    <xf numFmtId="0" fontId="1" fillId="11" borderId="30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7" xfId="0" applyFont="1" applyFill="1" applyBorder="1" applyAlignment="1">
      <alignment horizontal="center" vertical="center" wrapText="1"/>
    </xf>
    <xf numFmtId="0" fontId="1" fillId="10" borderId="30" xfId="0" applyFont="1" applyFill="1" applyBorder="1" applyAlignment="1">
      <alignment horizontal="center" vertical="center" wrapText="1"/>
    </xf>
    <xf numFmtId="0" fontId="1" fillId="10" borderId="15" xfId="1" applyFont="1" applyFill="1" applyBorder="1" applyAlignment="1">
      <alignment horizontal="center" vertical="center" wrapText="1"/>
    </xf>
    <xf numFmtId="0" fontId="1" fillId="10" borderId="14" xfId="1" applyFont="1" applyFill="1" applyBorder="1" applyAlignment="1">
      <alignment horizontal="center" vertical="center" wrapText="1"/>
    </xf>
    <xf numFmtId="0" fontId="7" fillId="0" borderId="0" xfId="0" applyFont="1"/>
    <xf numFmtId="0" fontId="8" fillId="0" borderId="0" xfId="0" applyFont="1" applyAlignment="1">
      <alignment vertical="center" wrapText="1"/>
    </xf>
    <xf numFmtId="0" fontId="3" fillId="0" borderId="46" xfId="0" applyFont="1" applyBorder="1" applyAlignment="1">
      <alignment horizontal="center" wrapText="1"/>
    </xf>
    <xf numFmtId="0" fontId="9" fillId="12" borderId="47" xfId="1" applyFont="1" applyFill="1" applyBorder="1" applyAlignment="1">
      <alignment horizontal="center" vertical="center" wrapText="1"/>
    </xf>
    <xf numFmtId="0" fontId="9" fillId="12" borderId="48" xfId="1" applyFont="1" applyFill="1" applyBorder="1" applyAlignment="1">
      <alignment horizontal="center" vertical="center" wrapText="1"/>
    </xf>
    <xf numFmtId="0" fontId="9" fillId="13" borderId="47" xfId="1" applyFont="1" applyFill="1" applyBorder="1" applyAlignment="1">
      <alignment horizontal="center" vertical="center" wrapText="1"/>
    </xf>
    <xf numFmtId="0" fontId="9" fillId="13" borderId="48" xfId="1" applyFont="1" applyFill="1" applyBorder="1" applyAlignment="1">
      <alignment horizontal="center" vertical="center" wrapText="1"/>
    </xf>
    <xf numFmtId="0" fontId="9" fillId="12" borderId="49" xfId="1" applyFont="1" applyFill="1" applyBorder="1" applyAlignment="1">
      <alignment horizontal="center" vertical="center" wrapText="1"/>
    </xf>
    <xf numFmtId="0" fontId="9" fillId="12" borderId="51" xfId="1" applyFont="1" applyFill="1" applyBorder="1" applyAlignment="1">
      <alignment horizontal="center" vertical="center" wrapText="1"/>
    </xf>
    <xf numFmtId="0" fontId="9" fillId="13" borderId="51" xfId="1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10" fillId="14" borderId="16" xfId="0" applyFont="1" applyFill="1" applyBorder="1" applyAlignment="1">
      <alignment horizontal="center" vertical="center"/>
    </xf>
    <xf numFmtId="0" fontId="10" fillId="14" borderId="17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8" fillId="15" borderId="34" xfId="0" applyFont="1" applyFill="1" applyBorder="1" applyAlignment="1">
      <alignment horizontal="center" vertical="center" wrapText="1"/>
    </xf>
    <xf numFmtId="0" fontId="8" fillId="17" borderId="34" xfId="0" applyFont="1" applyFill="1" applyBorder="1" applyAlignment="1">
      <alignment horizontal="center" vertical="center" wrapText="1"/>
    </xf>
    <xf numFmtId="0" fontId="7" fillId="0" borderId="60" xfId="1" applyBorder="1"/>
    <xf numFmtId="0" fontId="1" fillId="11" borderId="2" xfId="0" applyFont="1" applyFill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62" xfId="0" applyFont="1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0" fillId="2" borderId="33" xfId="0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49" fontId="0" fillId="2" borderId="33" xfId="0" applyNumberFormat="1" applyFill="1" applyBorder="1" applyAlignment="1">
      <alignment horizontal="center" vertical="center"/>
    </xf>
    <xf numFmtId="0" fontId="13" fillId="0" borderId="0" xfId="0" applyFont="1"/>
    <xf numFmtId="0" fontId="15" fillId="0" borderId="0" xfId="0" applyFont="1"/>
    <xf numFmtId="0" fontId="3" fillId="17" borderId="0" xfId="0" applyFont="1" applyFill="1" applyAlignment="1">
      <alignment horizontal="center" vertical="center" wrapText="1"/>
    </xf>
    <xf numFmtId="0" fontId="4" fillId="17" borderId="0" xfId="0" applyFont="1" applyFill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1" fillId="0" borderId="66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1" fillId="0" borderId="68" xfId="0" applyFont="1" applyBorder="1" applyAlignment="1">
      <alignment horizontal="center" vertical="center" wrapText="1"/>
    </xf>
    <xf numFmtId="0" fontId="4" fillId="17" borderId="32" xfId="0" applyFont="1" applyFill="1" applyBorder="1" applyAlignment="1">
      <alignment horizontal="center" vertical="center" wrapText="1"/>
    </xf>
    <xf numFmtId="0" fontId="3" fillId="17" borderId="5" xfId="0" applyFont="1" applyFill="1" applyBorder="1" applyAlignment="1">
      <alignment horizontal="center" vertical="center" wrapText="1"/>
    </xf>
    <xf numFmtId="0" fontId="4" fillId="17" borderId="69" xfId="0" applyFont="1" applyFill="1" applyBorder="1" applyAlignment="1">
      <alignment horizontal="center" vertical="center" wrapText="1"/>
    </xf>
    <xf numFmtId="0" fontId="4" fillId="17" borderId="5" xfId="0" applyFont="1" applyFill="1" applyBorder="1" applyAlignment="1">
      <alignment horizontal="center" vertical="center" wrapText="1"/>
    </xf>
    <xf numFmtId="0" fontId="3" fillId="17" borderId="33" xfId="0" applyFont="1" applyFill="1" applyBorder="1" applyAlignment="1">
      <alignment horizontal="center" vertical="center" wrapText="1"/>
    </xf>
    <xf numFmtId="0" fontId="4" fillId="17" borderId="33" xfId="0" applyFont="1" applyFill="1" applyBorder="1" applyAlignment="1">
      <alignment horizontal="center" vertical="center" wrapText="1"/>
    </xf>
    <xf numFmtId="0" fontId="0" fillId="0" borderId="58" xfId="0" applyBorder="1"/>
    <xf numFmtId="0" fontId="0" fillId="17" borderId="70" xfId="0" applyFill="1" applyBorder="1" applyAlignment="1">
      <alignment horizontal="center" vertical="center"/>
    </xf>
    <xf numFmtId="0" fontId="0" fillId="17" borderId="33" xfId="0" applyFill="1" applyBorder="1" applyAlignment="1">
      <alignment horizontal="center" vertical="center"/>
    </xf>
    <xf numFmtId="0" fontId="18" fillId="17" borderId="35" xfId="0" applyFont="1" applyFill="1" applyBorder="1" applyAlignment="1" applyProtection="1">
      <alignment horizontal="center" vertical="center"/>
      <protection locked="0"/>
    </xf>
    <xf numFmtId="0" fontId="18" fillId="17" borderId="4" xfId="0" applyFont="1" applyFill="1" applyBorder="1" applyAlignment="1" applyProtection="1">
      <alignment horizontal="center" vertical="center"/>
      <protection locked="0"/>
    </xf>
    <xf numFmtId="0" fontId="18" fillId="17" borderId="58" xfId="0" applyFont="1" applyFill="1" applyBorder="1" applyAlignment="1" applyProtection="1">
      <alignment horizontal="center" vertical="center"/>
      <protection locked="0"/>
    </xf>
    <xf numFmtId="0" fontId="18" fillId="17" borderId="0" xfId="0" applyFont="1" applyFill="1" applyAlignment="1" applyProtection="1">
      <alignment horizontal="center" vertical="center"/>
      <protection locked="0"/>
    </xf>
    <xf numFmtId="0" fontId="8" fillId="17" borderId="70" xfId="0" applyFont="1" applyFill="1" applyBorder="1" applyAlignment="1">
      <alignment horizontal="center" vertical="center"/>
    </xf>
    <xf numFmtId="0" fontId="8" fillId="17" borderId="34" xfId="0" applyFont="1" applyFill="1" applyBorder="1" applyAlignment="1">
      <alignment horizontal="center" vertical="center"/>
    </xf>
    <xf numFmtId="0" fontId="18" fillId="17" borderId="1" xfId="0" applyFont="1" applyFill="1" applyBorder="1" applyAlignment="1" applyProtection="1">
      <alignment horizontal="left" vertical="top" wrapText="1"/>
      <protection locked="0"/>
    </xf>
    <xf numFmtId="0" fontId="18" fillId="17" borderId="4" xfId="0" applyFont="1" applyFill="1" applyBorder="1" applyAlignment="1" applyProtection="1">
      <alignment horizontal="left" vertical="top" wrapText="1"/>
      <protection locked="0"/>
    </xf>
    <xf numFmtId="0" fontId="18" fillId="17" borderId="35" xfId="0" applyFont="1" applyFill="1" applyBorder="1" applyAlignment="1" applyProtection="1">
      <alignment horizontal="left" vertical="top" wrapText="1"/>
      <protection locked="0"/>
    </xf>
    <xf numFmtId="0" fontId="18" fillId="17" borderId="50" xfId="0" applyFont="1" applyFill="1" applyBorder="1" applyAlignment="1" applyProtection="1">
      <alignment horizontal="left" vertical="top" wrapText="1"/>
      <protection locked="0"/>
    </xf>
    <xf numFmtId="0" fontId="18" fillId="17" borderId="0" xfId="0" applyFont="1" applyFill="1" applyAlignment="1" applyProtection="1">
      <alignment horizontal="left" vertical="top" wrapText="1"/>
      <protection locked="0"/>
    </xf>
    <xf numFmtId="0" fontId="18" fillId="17" borderId="52" xfId="0" applyFont="1" applyFill="1" applyBorder="1" applyAlignment="1" applyProtection="1">
      <alignment horizontal="left" vertical="top" wrapText="1"/>
      <protection locked="0"/>
    </xf>
    <xf numFmtId="0" fontId="8" fillId="18" borderId="3" xfId="0" applyFont="1" applyFill="1" applyBorder="1" applyAlignment="1" applyProtection="1">
      <alignment horizontal="center" vertical="center" wrapText="1"/>
      <protection locked="0"/>
    </xf>
    <xf numFmtId="0" fontId="8" fillId="18" borderId="6" xfId="0" applyFont="1" applyFill="1" applyBorder="1" applyAlignment="1" applyProtection="1">
      <alignment horizontal="center" vertical="center" wrapText="1"/>
      <protection locked="0"/>
    </xf>
    <xf numFmtId="0" fontId="8" fillId="18" borderId="8" xfId="0" applyFont="1" applyFill="1" applyBorder="1" applyAlignment="1" applyProtection="1">
      <alignment horizontal="center" vertical="center" wrapText="1"/>
      <protection locked="0"/>
    </xf>
    <xf numFmtId="0" fontId="8" fillId="18" borderId="13" xfId="0" applyFont="1" applyFill="1" applyBorder="1" applyAlignment="1" applyProtection="1">
      <alignment horizontal="center" vertical="center" wrapText="1"/>
      <protection locked="0"/>
    </xf>
    <xf numFmtId="0" fontId="8" fillId="18" borderId="6" xfId="1" applyFont="1" applyFill="1" applyBorder="1" applyAlignment="1" applyProtection="1">
      <alignment horizontal="center" vertical="center" wrapText="1"/>
      <protection locked="0"/>
    </xf>
    <xf numFmtId="0" fontId="8" fillId="18" borderId="45" xfId="1" applyFont="1" applyFill="1" applyBorder="1" applyAlignment="1" applyProtection="1">
      <alignment horizontal="center" vertical="center" wrapText="1"/>
      <protection locked="0"/>
    </xf>
    <xf numFmtId="0" fontId="8" fillId="18" borderId="9" xfId="0" applyFont="1" applyFill="1" applyBorder="1" applyAlignment="1" applyProtection="1">
      <alignment horizontal="center" vertical="center" wrapText="1"/>
      <protection locked="0"/>
    </xf>
    <xf numFmtId="0" fontId="8" fillId="18" borderId="53" xfId="0" applyFont="1" applyFill="1" applyBorder="1" applyAlignment="1" applyProtection="1">
      <alignment horizontal="center" vertical="center" wrapText="1"/>
      <protection locked="0"/>
    </xf>
    <xf numFmtId="0" fontId="8" fillId="18" borderId="44" xfId="0" applyFont="1" applyFill="1" applyBorder="1" applyAlignment="1" applyProtection="1">
      <alignment horizontal="center" vertical="center" wrapText="1"/>
      <protection locked="0"/>
    </xf>
    <xf numFmtId="0" fontId="8" fillId="18" borderId="43" xfId="0" applyFont="1" applyFill="1" applyBorder="1" applyAlignment="1" applyProtection="1">
      <alignment horizontal="center" vertical="center" wrapText="1"/>
      <protection locked="0"/>
    </xf>
    <xf numFmtId="0" fontId="8" fillId="18" borderId="54" xfId="0" applyFont="1" applyFill="1" applyBorder="1" applyAlignment="1" applyProtection="1">
      <alignment horizontal="center" vertical="center" wrapText="1"/>
      <protection locked="0"/>
    </xf>
    <xf numFmtId="0" fontId="8" fillId="18" borderId="55" xfId="0" applyFont="1" applyFill="1" applyBorder="1" applyAlignment="1" applyProtection="1">
      <alignment horizontal="center" vertical="center" wrapText="1"/>
      <protection locked="0"/>
    </xf>
    <xf numFmtId="0" fontId="8" fillId="18" borderId="56" xfId="0" applyFont="1" applyFill="1" applyBorder="1" applyAlignment="1" applyProtection="1">
      <alignment horizontal="center" vertical="center" wrapText="1"/>
      <protection locked="0"/>
    </xf>
    <xf numFmtId="0" fontId="8" fillId="18" borderId="57" xfId="0" applyFont="1" applyFill="1" applyBorder="1" applyAlignment="1" applyProtection="1">
      <alignment horizontal="center" vertical="center" wrapText="1"/>
      <protection locked="0"/>
    </xf>
    <xf numFmtId="0" fontId="1" fillId="11" borderId="72" xfId="1" applyFont="1" applyFill="1" applyBorder="1" applyAlignment="1">
      <alignment horizontal="center" vertical="center" wrapText="1"/>
    </xf>
    <xf numFmtId="0" fontId="8" fillId="18" borderId="73" xfId="0" applyFont="1" applyFill="1" applyBorder="1" applyAlignment="1" applyProtection="1">
      <alignment horizontal="center" vertical="center" wrapText="1"/>
      <protection locked="0"/>
    </xf>
    <xf numFmtId="0" fontId="1" fillId="10" borderId="12" xfId="0" applyFont="1" applyFill="1" applyBorder="1" applyAlignment="1">
      <alignment horizontal="center" vertical="center" wrapText="1"/>
    </xf>
    <xf numFmtId="0" fontId="6" fillId="0" borderId="74" xfId="0" applyFont="1" applyBorder="1" applyAlignment="1">
      <alignment horizontal="center" vertical="center" wrapText="1"/>
    </xf>
    <xf numFmtId="0" fontId="0" fillId="0" borderId="64" xfId="0" applyBorder="1" applyAlignment="1">
      <alignment horizontal="center" vertical="center" wrapText="1"/>
    </xf>
    <xf numFmtId="0" fontId="8" fillId="2" borderId="31" xfId="1" applyFont="1" applyFill="1" applyBorder="1" applyAlignment="1">
      <alignment horizontal="center" vertical="center"/>
    </xf>
    <xf numFmtId="0" fontId="8" fillId="6" borderId="75" xfId="1" applyFont="1" applyFill="1" applyBorder="1" applyAlignment="1">
      <alignment horizontal="center" vertical="center"/>
    </xf>
    <xf numFmtId="0" fontId="8" fillId="7" borderId="76" xfId="1" applyFont="1" applyFill="1" applyBorder="1" applyAlignment="1">
      <alignment horizontal="center" vertical="center"/>
    </xf>
    <xf numFmtId="0" fontId="8" fillId="7" borderId="75" xfId="1" applyFont="1" applyFill="1" applyBorder="1" applyAlignment="1">
      <alignment horizontal="center" vertical="center"/>
    </xf>
    <xf numFmtId="0" fontId="8" fillId="6" borderId="76" xfId="1" applyFont="1" applyFill="1" applyBorder="1" applyAlignment="1">
      <alignment horizontal="center" vertical="center"/>
    </xf>
    <xf numFmtId="0" fontId="8" fillId="7" borderId="32" xfId="1" applyFont="1" applyFill="1" applyBorder="1" applyAlignment="1">
      <alignment horizontal="center" vertical="center"/>
    </xf>
    <xf numFmtId="0" fontId="2" fillId="19" borderId="0" xfId="1" applyFont="1" applyFill="1" applyAlignment="1">
      <alignment horizontal="center" vertical="center"/>
    </xf>
    <xf numFmtId="0" fontId="6" fillId="19" borderId="0" xfId="1" applyFont="1" applyFill="1" applyAlignment="1">
      <alignment horizontal="center" vertical="center"/>
    </xf>
    <xf numFmtId="0" fontId="0" fillId="2" borderId="0" xfId="0" applyFill="1"/>
    <xf numFmtId="0" fontId="19" fillId="0" borderId="0" xfId="0" applyFont="1" applyAlignment="1">
      <alignment horizontal="center"/>
    </xf>
    <xf numFmtId="0" fontId="20" fillId="0" borderId="0" xfId="0" applyFont="1"/>
    <xf numFmtId="0" fontId="0" fillId="19" borderId="0" xfId="0" applyFill="1"/>
    <xf numFmtId="0" fontId="0" fillId="2" borderId="77" xfId="0" applyFill="1" applyBorder="1" applyAlignment="1">
      <alignment horizontal="center"/>
    </xf>
    <xf numFmtId="0" fontId="0" fillId="2" borderId="78" xfId="0" applyFill="1" applyBorder="1" applyAlignment="1">
      <alignment horizontal="center"/>
    </xf>
    <xf numFmtId="0" fontId="0" fillId="2" borderId="79" xfId="0" applyFill="1" applyBorder="1" applyAlignment="1">
      <alignment horizontal="center"/>
    </xf>
    <xf numFmtId="0" fontId="0" fillId="2" borderId="6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0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46" xfId="0" applyFill="1" applyBorder="1" applyAlignment="1">
      <alignment horizontal="center"/>
    </xf>
    <xf numFmtId="0" fontId="0" fillId="2" borderId="81" xfId="0" applyFill="1" applyBorder="1" applyAlignment="1">
      <alignment horizontal="center"/>
    </xf>
    <xf numFmtId="0" fontId="0" fillId="0" borderId="20" xfId="0" applyBorder="1"/>
    <xf numFmtId="0" fontId="1" fillId="0" borderId="0" xfId="0" applyFont="1" applyBorder="1" applyAlignment="1">
      <alignment horizontal="center" vertical="center" wrapText="1"/>
    </xf>
    <xf numFmtId="0" fontId="0" fillId="0" borderId="0" xfId="0"/>
    <xf numFmtId="0" fontId="18" fillId="17" borderId="11" xfId="0" applyFont="1" applyFill="1" applyBorder="1" applyAlignment="1" applyProtection="1">
      <alignment horizontal="left" vertical="top" wrapText="1"/>
      <protection locked="0"/>
    </xf>
    <xf numFmtId="0" fontId="18" fillId="17" borderId="35" xfId="0" applyFont="1" applyFill="1" applyBorder="1" applyAlignment="1" applyProtection="1">
      <alignment horizontal="right" vertical="center" wrapText="1"/>
      <protection locked="0"/>
    </xf>
    <xf numFmtId="0" fontId="18" fillId="17" borderId="82" xfId="0" applyFont="1" applyFill="1" applyBorder="1" applyAlignment="1" applyProtection="1">
      <alignment horizontal="left" vertical="top" wrapText="1"/>
      <protection locked="0"/>
    </xf>
    <xf numFmtId="0" fontId="18" fillId="17" borderId="83" xfId="0" applyFont="1" applyFill="1" applyBorder="1" applyAlignment="1" applyProtection="1">
      <alignment horizontal="left" vertical="top" wrapText="1"/>
      <protection locked="0"/>
    </xf>
    <xf numFmtId="0" fontId="18" fillId="17" borderId="84" xfId="0" applyFont="1" applyFill="1" applyBorder="1" applyAlignment="1" applyProtection="1">
      <alignment horizontal="left" vertical="top" wrapText="1"/>
      <protection locked="0"/>
    </xf>
    <xf numFmtId="0" fontId="18" fillId="17" borderId="58" xfId="0" applyFont="1" applyFill="1" applyBorder="1" applyAlignment="1" applyProtection="1">
      <alignment horizontal="left" vertical="top" wrapText="1"/>
      <protection locked="0"/>
    </xf>
    <xf numFmtId="0" fontId="18" fillId="17" borderId="85" xfId="0" applyFont="1" applyFill="1" applyBorder="1" applyAlignment="1" applyProtection="1">
      <alignment horizontal="left" vertical="top" wrapText="1"/>
      <protection locked="0"/>
    </xf>
    <xf numFmtId="0" fontId="18" fillId="17" borderId="85" xfId="0" applyFont="1" applyFill="1" applyBorder="1" applyAlignment="1" applyProtection="1">
      <alignment horizontal="right" vertical="center" wrapText="1"/>
      <protection locked="0"/>
    </xf>
    <xf numFmtId="0" fontId="18" fillId="17" borderId="87" xfId="0" applyFont="1" applyFill="1" applyBorder="1" applyAlignment="1" applyProtection="1">
      <alignment horizontal="right" vertical="center" wrapText="1"/>
      <protection locked="0"/>
    </xf>
    <xf numFmtId="0" fontId="18" fillId="17" borderId="86" xfId="0" applyFont="1" applyFill="1" applyBorder="1" applyAlignment="1" applyProtection="1">
      <alignment horizontal="right" vertical="center" wrapText="1"/>
      <protection locked="0"/>
    </xf>
    <xf numFmtId="0" fontId="18" fillId="17" borderId="58" xfId="0" applyFont="1" applyFill="1" applyBorder="1" applyAlignment="1" applyProtection="1">
      <alignment horizontal="right" vertical="center" wrapText="1"/>
      <protection locked="0"/>
    </xf>
    <xf numFmtId="0" fontId="18" fillId="17" borderId="88" xfId="0" applyFont="1" applyFill="1" applyBorder="1" applyAlignment="1" applyProtection="1">
      <alignment horizontal="right" vertical="center" wrapText="1"/>
      <protection locked="0"/>
    </xf>
    <xf numFmtId="0" fontId="18" fillId="17" borderId="11" xfId="0" applyFont="1" applyFill="1" applyBorder="1" applyAlignment="1" applyProtection="1">
      <alignment horizontal="right" vertical="center" wrapText="1"/>
      <protection locked="0"/>
    </xf>
    <xf numFmtId="0" fontId="18" fillId="17" borderId="89" xfId="0" applyFont="1" applyFill="1" applyBorder="1" applyAlignment="1" applyProtection="1">
      <alignment horizontal="right" vertical="center" wrapText="1"/>
      <protection locked="0"/>
    </xf>
    <xf numFmtId="0" fontId="0" fillId="0" borderId="0" xfId="0" applyBorder="1"/>
    <xf numFmtId="0" fontId="18" fillId="17" borderId="35" xfId="0" applyFont="1" applyFill="1" applyBorder="1" applyAlignment="1" applyProtection="1">
      <alignment horizontal="center" vertical="top" wrapText="1"/>
      <protection locked="0"/>
    </xf>
    <xf numFmtId="0" fontId="18" fillId="17" borderId="4" xfId="0" applyFont="1" applyFill="1" applyBorder="1" applyAlignment="1" applyProtection="1">
      <alignment horizontal="center" vertical="top" wrapText="1"/>
      <protection locked="0"/>
    </xf>
    <xf numFmtId="0" fontId="12" fillId="19" borderId="3" xfId="0" applyFont="1" applyFill="1" applyBorder="1" applyAlignment="1" applyProtection="1">
      <alignment horizontal="center" vertical="center"/>
      <protection locked="0"/>
    </xf>
    <xf numFmtId="0" fontId="12" fillId="19" borderId="6" xfId="0" applyFont="1" applyFill="1" applyBorder="1" applyAlignment="1" applyProtection="1">
      <alignment horizontal="center" vertical="center"/>
      <protection locked="0"/>
    </xf>
    <xf numFmtId="0" fontId="7" fillId="19" borderId="0" xfId="0" applyFont="1" applyFill="1"/>
    <xf numFmtId="0" fontId="10" fillId="17" borderId="16" xfId="0" applyFont="1" applyFill="1" applyBorder="1" applyAlignment="1">
      <alignment horizontal="center" vertical="center"/>
    </xf>
    <xf numFmtId="0" fontId="10" fillId="17" borderId="17" xfId="0" applyFont="1" applyFill="1" applyBorder="1" applyAlignment="1">
      <alignment horizontal="center" vertical="center"/>
    </xf>
    <xf numFmtId="0" fontId="10" fillId="21" borderId="38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0" borderId="59" xfId="0" applyFont="1" applyFill="1" applyBorder="1" applyAlignment="1">
      <alignment horizontal="center" vertical="center"/>
    </xf>
    <xf numFmtId="0" fontId="10" fillId="20" borderId="39" xfId="0" applyFont="1" applyFill="1" applyBorder="1" applyAlignment="1">
      <alignment horizontal="center" vertical="center"/>
    </xf>
    <xf numFmtId="0" fontId="10" fillId="22" borderId="16" xfId="0" applyFont="1" applyFill="1" applyBorder="1" applyAlignment="1">
      <alignment horizontal="center" vertical="center"/>
    </xf>
    <xf numFmtId="0" fontId="10" fillId="22" borderId="17" xfId="0" applyFont="1" applyFill="1" applyBorder="1" applyAlignment="1">
      <alignment horizontal="center" vertical="center"/>
    </xf>
    <xf numFmtId="0" fontId="18" fillId="23" borderId="1" xfId="0" applyFont="1" applyFill="1" applyBorder="1" applyAlignment="1" applyProtection="1">
      <alignment horizontal="center" vertical="center"/>
      <protection locked="0"/>
    </xf>
    <xf numFmtId="0" fontId="18" fillId="23" borderId="36" xfId="0" applyFont="1" applyFill="1" applyBorder="1" applyAlignment="1" applyProtection="1">
      <alignment horizontal="center" vertical="center"/>
      <protection locked="0"/>
    </xf>
    <xf numFmtId="0" fontId="18" fillId="23" borderId="35" xfId="0" applyFont="1" applyFill="1" applyBorder="1" applyAlignment="1" applyProtection="1">
      <alignment horizontal="center" vertical="center"/>
      <protection locked="0"/>
    </xf>
    <xf numFmtId="0" fontId="18" fillId="23" borderId="4" xfId="0" applyFont="1" applyFill="1" applyBorder="1" applyAlignment="1" applyProtection="1">
      <alignment horizontal="center" vertical="center"/>
      <protection locked="0"/>
    </xf>
    <xf numFmtId="0" fontId="18" fillId="23" borderId="11" xfId="0" applyFont="1" applyFill="1" applyBorder="1" applyAlignment="1" applyProtection="1">
      <alignment horizontal="center" vertical="center"/>
      <protection locked="0"/>
    </xf>
    <xf numFmtId="0" fontId="8" fillId="4" borderId="31" xfId="1" applyFont="1" applyFill="1" applyBorder="1" applyAlignment="1" applyProtection="1">
      <alignment horizontal="center" vertical="center"/>
      <protection locked="0"/>
    </xf>
    <xf numFmtId="0" fontId="8" fillId="4" borderId="34" xfId="1" applyFont="1" applyFill="1" applyBorder="1" applyAlignment="1" applyProtection="1">
      <alignment horizontal="center" vertical="center"/>
      <protection locked="0"/>
    </xf>
    <xf numFmtId="0" fontId="8" fillId="0" borderId="63" xfId="1" applyFont="1" applyBorder="1" applyAlignment="1">
      <alignment horizontal="left" vertical="top" wrapText="1"/>
    </xf>
    <xf numFmtId="0" fontId="8" fillId="0" borderId="64" xfId="1" applyFont="1" applyBorder="1" applyAlignment="1">
      <alignment horizontal="left" vertical="top" wrapText="1"/>
    </xf>
    <xf numFmtId="0" fontId="8" fillId="0" borderId="65" xfId="1" applyFont="1" applyBorder="1" applyAlignment="1">
      <alignment horizontal="left" vertical="top" wrapText="1"/>
    </xf>
    <xf numFmtId="0" fontId="8" fillId="0" borderId="60" xfId="1" applyFont="1" applyBorder="1" applyAlignment="1">
      <alignment horizontal="left" vertical="top" wrapText="1"/>
    </xf>
    <xf numFmtId="0" fontId="8" fillId="0" borderId="0" xfId="1" applyFont="1" applyAlignment="1">
      <alignment horizontal="left" vertical="top" wrapText="1"/>
    </xf>
    <xf numFmtId="0" fontId="8" fillId="0" borderId="40" xfId="1" applyFont="1" applyBorder="1" applyAlignment="1">
      <alignment horizontal="left" vertical="top" wrapText="1"/>
    </xf>
    <xf numFmtId="0" fontId="8" fillId="0" borderId="61" xfId="1" applyFont="1" applyBorder="1" applyAlignment="1">
      <alignment horizontal="left" vertical="top" wrapText="1"/>
    </xf>
    <xf numFmtId="0" fontId="8" fillId="0" borderId="66" xfId="1" applyFont="1" applyBorder="1" applyAlignment="1">
      <alignment horizontal="left" vertical="top" wrapText="1"/>
    </xf>
    <xf numFmtId="0" fontId="8" fillId="0" borderId="59" xfId="1" applyFont="1" applyBorder="1" applyAlignment="1">
      <alignment horizontal="left" vertical="top" wrapText="1"/>
    </xf>
    <xf numFmtId="0" fontId="8" fillId="14" borderId="22" xfId="1" applyFont="1" applyFill="1" applyBorder="1" applyAlignment="1">
      <alignment horizontal="center" vertical="center"/>
    </xf>
    <xf numFmtId="0" fontId="8" fillId="14" borderId="20" xfId="1" applyFont="1" applyFill="1" applyBorder="1" applyAlignment="1">
      <alignment horizontal="center" vertical="center"/>
    </xf>
    <xf numFmtId="0" fontId="8" fillId="14" borderId="21" xfId="1" applyFont="1" applyFill="1" applyBorder="1" applyAlignment="1">
      <alignment horizontal="center" vertical="center"/>
    </xf>
    <xf numFmtId="0" fontId="2" fillId="3" borderId="31" xfId="1" applyFont="1" applyFill="1" applyBorder="1" applyAlignment="1">
      <alignment horizontal="center" vertical="center"/>
    </xf>
    <xf numFmtId="0" fontId="2" fillId="3" borderId="32" xfId="1" applyFont="1" applyFill="1" applyBorder="1" applyAlignment="1">
      <alignment horizontal="center" vertical="center"/>
    </xf>
    <xf numFmtId="0" fontId="2" fillId="3" borderId="34" xfId="1" applyFont="1" applyFill="1" applyBorder="1" applyAlignment="1">
      <alignment horizontal="center" vertical="center"/>
    </xf>
    <xf numFmtId="164" fontId="1" fillId="2" borderId="31" xfId="1" applyNumberFormat="1" applyFont="1" applyFill="1" applyBorder="1" applyAlignment="1">
      <alignment horizontal="center" vertical="center"/>
    </xf>
    <xf numFmtId="164" fontId="1" fillId="2" borderId="34" xfId="1" applyNumberFormat="1" applyFont="1" applyFill="1" applyBorder="1" applyAlignment="1">
      <alignment horizontal="center" vertical="center"/>
    </xf>
    <xf numFmtId="0" fontId="8" fillId="2" borderId="31" xfId="1" applyFont="1" applyFill="1" applyBorder="1" applyAlignment="1">
      <alignment horizontal="center" vertical="center"/>
    </xf>
    <xf numFmtId="0" fontId="8" fillId="2" borderId="34" xfId="1" applyFont="1" applyFill="1" applyBorder="1" applyAlignment="1">
      <alignment horizontal="center" vertical="center"/>
    </xf>
    <xf numFmtId="0" fontId="0" fillId="19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4" fillId="16" borderId="22" xfId="0" applyFont="1" applyFill="1" applyBorder="1" applyAlignment="1">
      <alignment horizontal="center" vertical="center" wrapText="1"/>
    </xf>
    <xf numFmtId="0" fontId="14" fillId="16" borderId="21" xfId="0" applyFont="1" applyFill="1" applyBorder="1" applyAlignment="1">
      <alignment horizontal="center" vertical="center" wrapText="1"/>
    </xf>
    <xf numFmtId="0" fontId="14" fillId="16" borderId="24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32" xfId="0" applyFont="1" applyFill="1" applyBorder="1" applyAlignment="1">
      <alignment horizontal="center" vertical="center" wrapText="1"/>
    </xf>
    <xf numFmtId="0" fontId="1" fillId="5" borderId="34" xfId="0" applyFont="1" applyFill="1" applyBorder="1" applyAlignment="1">
      <alignment horizontal="center" vertical="center" wrapText="1"/>
    </xf>
    <xf numFmtId="0" fontId="2" fillId="8" borderId="67" xfId="0" applyFont="1" applyFill="1" applyBorder="1" applyAlignment="1">
      <alignment horizontal="center" vertical="center" wrapText="1"/>
    </xf>
    <xf numFmtId="0" fontId="2" fillId="8" borderId="68" xfId="0" applyFont="1" applyFill="1" applyBorder="1" applyAlignment="1">
      <alignment horizontal="center" vertical="center" wrapText="1"/>
    </xf>
    <xf numFmtId="0" fontId="2" fillId="8" borderId="16" xfId="0" applyFont="1" applyFill="1" applyBorder="1" applyAlignment="1">
      <alignment horizontal="center" vertical="center" wrapText="1"/>
    </xf>
    <xf numFmtId="0" fontId="2" fillId="3" borderId="31" xfId="0" applyFont="1" applyFill="1" applyBorder="1" applyAlignment="1">
      <alignment horizontal="center" vertical="center" wrapText="1"/>
    </xf>
    <xf numFmtId="0" fontId="2" fillId="3" borderId="32" xfId="0" applyFont="1" applyFill="1" applyBorder="1" applyAlignment="1">
      <alignment horizontal="center" vertical="center" wrapText="1"/>
    </xf>
    <xf numFmtId="0" fontId="2" fillId="3" borderId="34" xfId="0" applyFont="1" applyFill="1" applyBorder="1" applyAlignment="1">
      <alignment horizontal="center" vertical="center" wrapText="1"/>
    </xf>
    <xf numFmtId="164" fontId="1" fillId="2" borderId="31" xfId="0" applyNumberFormat="1" applyFont="1" applyFill="1" applyBorder="1" applyAlignment="1">
      <alignment horizontal="center" vertical="center" wrapText="1"/>
    </xf>
    <xf numFmtId="164" fontId="1" fillId="2" borderId="32" xfId="0" applyNumberFormat="1" applyFont="1" applyFill="1" applyBorder="1" applyAlignment="1">
      <alignment horizontal="center" vertical="center" wrapText="1"/>
    </xf>
    <xf numFmtId="164" fontId="1" fillId="2" borderId="34" xfId="0" applyNumberFormat="1" applyFont="1" applyFill="1" applyBorder="1" applyAlignment="1">
      <alignment horizontal="center" vertical="center" wrapText="1"/>
    </xf>
    <xf numFmtId="0" fontId="1" fillId="8" borderId="25" xfId="0" applyFont="1" applyFill="1" applyBorder="1" applyAlignment="1">
      <alignment horizontal="center" vertical="center" wrapText="1"/>
    </xf>
    <xf numFmtId="0" fontId="1" fillId="8" borderId="26" xfId="0" applyFont="1" applyFill="1" applyBorder="1" applyAlignment="1">
      <alignment horizontal="center" vertical="center" wrapText="1"/>
    </xf>
    <xf numFmtId="0" fontId="1" fillId="8" borderId="2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5" fillId="3" borderId="71" xfId="0" applyFont="1" applyFill="1" applyBorder="1" applyAlignment="1">
      <alignment horizontal="center" vertical="center" wrapText="1"/>
    </xf>
    <xf numFmtId="0" fontId="14" fillId="16" borderId="23" xfId="0" applyFont="1" applyFill="1" applyBorder="1" applyAlignment="1">
      <alignment horizontal="center" vertical="center" wrapText="1"/>
    </xf>
    <xf numFmtId="0" fontId="14" fillId="16" borderId="71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>
      <alignment horizontal="center" vertical="center" wrapText="1"/>
    </xf>
    <xf numFmtId="0" fontId="5" fillId="3" borderId="24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4" fillId="16" borderId="20" xfId="0" applyFont="1" applyFill="1" applyBorder="1" applyAlignment="1">
      <alignment horizontal="center" vertical="center" wrapText="1"/>
    </xf>
    <xf numFmtId="0" fontId="1" fillId="16" borderId="22" xfId="0" applyFont="1" applyFill="1" applyBorder="1" applyAlignment="1">
      <alignment horizontal="center" vertical="center"/>
    </xf>
    <xf numFmtId="0" fontId="1" fillId="16" borderId="21" xfId="0" applyFont="1" applyFill="1" applyBorder="1" applyAlignment="1">
      <alignment horizontal="center" vertical="center"/>
    </xf>
    <xf numFmtId="0" fontId="11" fillId="16" borderId="22" xfId="0" applyFont="1" applyFill="1" applyBorder="1" applyAlignment="1">
      <alignment horizontal="center" vertical="center"/>
    </xf>
    <xf numFmtId="0" fontId="11" fillId="16" borderId="21" xfId="0" applyFont="1" applyFill="1" applyBorder="1" applyAlignment="1">
      <alignment horizontal="center" vertical="center"/>
    </xf>
    <xf numFmtId="0" fontId="21" fillId="10" borderId="31" xfId="0" applyFont="1" applyFill="1" applyBorder="1" applyAlignment="1">
      <alignment horizontal="center" vertical="center"/>
    </xf>
    <xf numFmtId="0" fontId="21" fillId="10" borderId="32" xfId="0" applyFont="1" applyFill="1" applyBorder="1" applyAlignment="1">
      <alignment horizontal="center" vertical="center"/>
    </xf>
    <xf numFmtId="0" fontId="22" fillId="10" borderId="32" xfId="0" applyFont="1" applyFill="1" applyBorder="1" applyAlignment="1">
      <alignment horizontal="center" vertical="center"/>
    </xf>
    <xf numFmtId="0" fontId="22" fillId="10" borderId="34" xfId="0" applyFont="1" applyFill="1" applyBorder="1" applyAlignment="1">
      <alignment horizontal="center" vertical="center"/>
    </xf>
    <xf numFmtId="0" fontId="21" fillId="9" borderId="31" xfId="0" applyFont="1" applyFill="1" applyBorder="1" applyAlignment="1">
      <alignment horizontal="center" vertical="center"/>
    </xf>
    <xf numFmtId="0" fontId="21" fillId="9" borderId="32" xfId="0" applyFont="1" applyFill="1" applyBorder="1" applyAlignment="1">
      <alignment horizontal="center" vertical="center"/>
    </xf>
    <xf numFmtId="0" fontId="22" fillId="9" borderId="32" xfId="0" applyFont="1" applyFill="1" applyBorder="1" applyAlignment="1">
      <alignment horizontal="center" vertical="center"/>
    </xf>
    <xf numFmtId="0" fontId="22" fillId="9" borderId="34" xfId="0" applyFont="1" applyFill="1" applyBorder="1" applyAlignment="1">
      <alignment horizontal="center" vertical="center"/>
    </xf>
    <xf numFmtId="164" fontId="10" fillId="2" borderId="31" xfId="0" applyNumberFormat="1" applyFont="1" applyFill="1" applyBorder="1" applyAlignment="1">
      <alignment horizontal="center" vertical="center"/>
    </xf>
    <xf numFmtId="164" fontId="10" fillId="2" borderId="32" xfId="0" applyNumberFormat="1" applyFon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horizontal="center" vertical="center"/>
    </xf>
    <xf numFmtId="164" fontId="0" fillId="2" borderId="34" xfId="0" applyNumberFormat="1" applyFill="1" applyBorder="1" applyAlignment="1">
      <alignment horizontal="center" vertical="center"/>
    </xf>
    <xf numFmtId="0" fontId="10" fillId="10" borderId="25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0" fillId="10" borderId="27" xfId="0" applyFont="1" applyFill="1" applyBorder="1" applyAlignment="1">
      <alignment horizontal="center" vertical="center"/>
    </xf>
    <xf numFmtId="0" fontId="11" fillId="16" borderId="20" xfId="0" applyFont="1" applyFill="1" applyBorder="1" applyAlignment="1">
      <alignment horizontal="center" vertical="center"/>
    </xf>
    <xf numFmtId="0" fontId="0" fillId="0" borderId="18" xfId="0" applyBorder="1"/>
    <xf numFmtId="0" fontId="0" fillId="0" borderId="0" xfId="0"/>
    <xf numFmtId="0" fontId="1" fillId="16" borderId="37" xfId="0" applyFont="1" applyFill="1" applyBorder="1" applyAlignment="1">
      <alignment horizontal="center" vertical="center"/>
    </xf>
    <xf numFmtId="0" fontId="0" fillId="0" borderId="28" xfId="0" applyBorder="1"/>
    <xf numFmtId="0" fontId="8" fillId="6" borderId="31" xfId="1" applyFont="1" applyFill="1" applyBorder="1" applyAlignment="1">
      <alignment horizontal="center" vertical="center"/>
    </xf>
    <xf numFmtId="0" fontId="8" fillId="6" borderId="34" xfId="1" applyFont="1" applyFill="1" applyBorder="1" applyAlignment="1">
      <alignment horizontal="center" vertical="center"/>
    </xf>
    <xf numFmtId="0" fontId="1" fillId="19" borderId="3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09"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046C3"/>
      <color rgb="FF57D3FF"/>
      <color rgb="FFFFFF66"/>
      <color rgb="FFF14C2B"/>
      <color rgb="FFFF7575"/>
      <color rgb="FFF22F0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304800</xdr:colOff>
      <xdr:row>15</xdr:row>
      <xdr:rowOff>85726</xdr:rowOff>
    </xdr:from>
    <xdr:to>
      <xdr:col>14</xdr:col>
      <xdr:colOff>628650</xdr:colOff>
      <xdr:row>18</xdr:row>
      <xdr:rowOff>28576</xdr:rowOff>
    </xdr:to>
    <xdr:sp macro="[0]!Tirage2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328506B-96A7-B12E-0B5C-478464080C10}"/>
            </a:ext>
          </a:extLst>
        </xdr:cNvPr>
        <xdr:cNvSpPr/>
      </xdr:nvSpPr>
      <xdr:spPr>
        <a:xfrm>
          <a:off x="10020300" y="3248026"/>
          <a:ext cx="1847850" cy="6286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 b="1">
              <a:solidFill>
                <a:srgbClr val="FF0000"/>
              </a:solidFill>
            </a:rPr>
            <a:t>Tirage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</xdr:colOff>
      <xdr:row>15</xdr:row>
      <xdr:rowOff>219075</xdr:rowOff>
    </xdr:from>
    <xdr:to>
      <xdr:col>12</xdr:col>
      <xdr:colOff>1238250</xdr:colOff>
      <xdr:row>17</xdr:row>
      <xdr:rowOff>142875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715000" y="4019550"/>
          <a:ext cx="1371600" cy="419100"/>
        </a:xfrm>
        <a:prstGeom prst="roundRect">
          <a:avLst/>
        </a:prstGeom>
        <a:gradFill flip="none" rotWithShape="1">
          <a:gsLst>
            <a:gs pos="0">
              <a:srgbClr val="FF0000"/>
            </a:gs>
            <a:gs pos="57000">
              <a:schemeClr val="accent6">
                <a:lumMod val="95000"/>
                <a:lumOff val="5000"/>
              </a:schemeClr>
            </a:gs>
            <a:gs pos="100000">
              <a:schemeClr val="accent6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 w="38100">
          <a:solidFill>
            <a:srgbClr val="002060">
              <a:alpha val="75000"/>
            </a:srgb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atin typeface="Arial" panose="020B0604020202020204" pitchFamily="34" charset="0"/>
              <a:cs typeface="Arial" panose="020B0604020202020204" pitchFamily="34" charset="0"/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21"/>
  <sheetViews>
    <sheetView showGridLines="0" zoomScaleNormal="100" workbookViewId="0">
      <selection activeCell="L3" sqref="L3"/>
    </sheetView>
  </sheetViews>
  <sheetFormatPr baseColWidth="10" defaultColWidth="11.42578125" defaultRowHeight="12.75" x14ac:dyDescent="0.2"/>
  <cols>
    <col min="1" max="1" width="11.42578125" style="10" customWidth="1"/>
    <col min="2" max="6" width="11.42578125" style="10"/>
    <col min="7" max="7" width="17.85546875" style="10" customWidth="1"/>
    <col min="8" max="8" width="8.42578125" style="10" customWidth="1"/>
    <col min="9" max="9" width="23" style="10" customWidth="1"/>
    <col min="10" max="10" width="11.42578125" style="10"/>
    <col min="11" max="11" width="5" style="10" customWidth="1"/>
    <col min="12" max="26" width="11.42578125" style="10"/>
    <col min="27" max="28" width="3" style="10" bestFit="1" customWidth="1"/>
    <col min="29" max="30" width="5.5703125" style="10" bestFit="1" customWidth="1"/>
    <col min="31" max="31" width="3" style="10" bestFit="1" customWidth="1"/>
    <col min="32" max="32" width="2.7109375" style="10" customWidth="1"/>
    <col min="33" max="33" width="8.28515625" style="10" bestFit="1" customWidth="1"/>
    <col min="34" max="34" width="9.42578125" style="10" bestFit="1" customWidth="1"/>
    <col min="35" max="36" width="10" style="10" bestFit="1" customWidth="1"/>
    <col min="37" max="37" width="2.7109375" style="10" customWidth="1"/>
    <col min="38" max="38" width="9" style="10" bestFit="1" customWidth="1"/>
    <col min="39" max="39" width="9.28515625" style="10" bestFit="1" customWidth="1"/>
    <col min="40" max="41" width="9.85546875" style="10" bestFit="1" customWidth="1"/>
    <col min="42" max="42" width="2.7109375" style="10" customWidth="1"/>
    <col min="43" max="43" width="10" style="10" bestFit="1" customWidth="1"/>
    <col min="44" max="44" width="3" style="10" bestFit="1" customWidth="1"/>
    <col min="45" max="46" width="2" style="10" bestFit="1" customWidth="1"/>
    <col min="47" max="16384" width="11.42578125" style="10"/>
  </cols>
  <sheetData>
    <row r="1" spans="1:48" ht="18" customHeight="1" x14ac:dyDescent="0.2">
      <c r="A1" s="177" t="s">
        <v>16</v>
      </c>
      <c r="B1" s="178"/>
      <c r="C1" s="178"/>
      <c r="D1" s="178"/>
      <c r="E1" s="178"/>
      <c r="F1" s="178"/>
      <c r="G1" s="179"/>
      <c r="H1" s="112"/>
      <c r="I1" s="180"/>
      <c r="J1" s="181"/>
      <c r="AV1"/>
    </row>
    <row r="2" spans="1:48" ht="8.1" customHeight="1" x14ac:dyDescent="0.2">
      <c r="AV2"/>
    </row>
    <row r="3" spans="1:48" ht="20.25" x14ac:dyDescent="0.2">
      <c r="A3" s="177" t="s">
        <v>29</v>
      </c>
      <c r="B3" s="178"/>
      <c r="C3" s="178"/>
      <c r="D3" s="178"/>
      <c r="E3" s="178" t="s">
        <v>54</v>
      </c>
      <c r="F3" s="178"/>
      <c r="G3" s="179"/>
      <c r="H3" s="113"/>
      <c r="I3" s="177" t="s">
        <v>7</v>
      </c>
      <c r="J3" s="179"/>
      <c r="AV3"/>
    </row>
    <row r="4" spans="1:48" ht="8.1" customHeight="1" x14ac:dyDescent="0.2">
      <c r="L4" s="165" t="s">
        <v>73</v>
      </c>
      <c r="M4" s="166"/>
      <c r="N4" s="166"/>
      <c r="O4" s="166"/>
      <c r="P4" s="166"/>
      <c r="Q4" s="166"/>
      <c r="R4" s="167"/>
      <c r="AV4"/>
    </row>
    <row r="5" spans="1:48" ht="18" customHeight="1" thickBot="1" x14ac:dyDescent="0.25">
      <c r="B5" s="11" t="s">
        <v>8</v>
      </c>
      <c r="C5" s="182" t="s">
        <v>9</v>
      </c>
      <c r="D5" s="183"/>
      <c r="E5" s="182" t="s">
        <v>26</v>
      </c>
      <c r="F5" s="183"/>
      <c r="I5" s="106" t="str">
        <f>C5</f>
        <v>Noms</v>
      </c>
      <c r="J5" s="11" t="str">
        <f>E5</f>
        <v>AS</v>
      </c>
      <c r="L5" s="168"/>
      <c r="M5" s="169"/>
      <c r="N5" s="169"/>
      <c r="O5" s="169"/>
      <c r="P5" s="169"/>
      <c r="Q5" s="169"/>
      <c r="R5" s="170"/>
      <c r="AV5"/>
    </row>
    <row r="6" spans="1:48" ht="18" customHeight="1" x14ac:dyDescent="0.2">
      <c r="B6" s="12">
        <v>1</v>
      </c>
      <c r="C6" s="163" t="s">
        <v>55</v>
      </c>
      <c r="D6" s="164"/>
      <c r="E6" s="163" t="s">
        <v>70</v>
      </c>
      <c r="F6" s="164"/>
      <c r="H6" s="174" t="s">
        <v>17</v>
      </c>
      <c r="I6" s="111" t="s">
        <v>10</v>
      </c>
      <c r="J6" s="13" t="s">
        <v>72</v>
      </c>
      <c r="L6" s="168"/>
      <c r="M6" s="169"/>
      <c r="N6" s="169"/>
      <c r="O6" s="169"/>
      <c r="P6" s="169"/>
      <c r="Q6" s="169"/>
      <c r="R6" s="170"/>
      <c r="AV6"/>
    </row>
    <row r="7" spans="1:48" ht="18" customHeight="1" thickBot="1" x14ac:dyDescent="0.25">
      <c r="B7" s="12">
        <v>2</v>
      </c>
      <c r="C7" s="163" t="s">
        <v>56</v>
      </c>
      <c r="D7" s="164"/>
      <c r="E7" s="163" t="s">
        <v>70</v>
      </c>
      <c r="F7" s="164"/>
      <c r="G7" s="50"/>
      <c r="H7" s="175"/>
      <c r="I7" s="109" t="s">
        <v>58</v>
      </c>
      <c r="J7" s="14" t="s">
        <v>70</v>
      </c>
      <c r="L7" s="168"/>
      <c r="M7" s="169"/>
      <c r="N7" s="169"/>
      <c r="O7" s="169"/>
      <c r="P7" s="169"/>
      <c r="Q7" s="169"/>
      <c r="R7" s="170"/>
      <c r="AV7"/>
    </row>
    <row r="8" spans="1:48" ht="18" customHeight="1" thickTop="1" x14ac:dyDescent="0.2">
      <c r="B8" s="12">
        <v>3</v>
      </c>
      <c r="C8" s="163" t="s">
        <v>57</v>
      </c>
      <c r="D8" s="164"/>
      <c r="E8" s="163" t="s">
        <v>70</v>
      </c>
      <c r="F8" s="164"/>
      <c r="G8" s="50"/>
      <c r="H8" s="175"/>
      <c r="I8" s="108" t="s">
        <v>62</v>
      </c>
      <c r="J8" s="15" t="s">
        <v>71</v>
      </c>
      <c r="L8" s="168"/>
      <c r="M8" s="169"/>
      <c r="N8" s="169"/>
      <c r="O8" s="169"/>
      <c r="P8" s="169"/>
      <c r="Q8" s="169"/>
      <c r="R8" s="170"/>
      <c r="AV8"/>
    </row>
    <row r="9" spans="1:48" ht="18" customHeight="1" thickBot="1" x14ac:dyDescent="0.25">
      <c r="B9" s="12">
        <v>4</v>
      </c>
      <c r="C9" s="163" t="s">
        <v>58</v>
      </c>
      <c r="D9" s="164"/>
      <c r="E9" s="163" t="s">
        <v>70</v>
      </c>
      <c r="F9" s="164"/>
      <c r="G9" s="50"/>
      <c r="H9" s="176"/>
      <c r="I9" s="109" t="s">
        <v>64</v>
      </c>
      <c r="J9" s="16" t="s">
        <v>37</v>
      </c>
      <c r="L9" s="168"/>
      <c r="M9" s="169"/>
      <c r="N9" s="169"/>
      <c r="O9" s="169"/>
      <c r="P9" s="169"/>
      <c r="Q9" s="169"/>
      <c r="R9" s="170"/>
      <c r="AV9"/>
    </row>
    <row r="10" spans="1:48" ht="18" customHeight="1" thickTop="1" x14ac:dyDescent="0.2">
      <c r="B10" s="12">
        <v>5</v>
      </c>
      <c r="C10" s="163" t="s">
        <v>59</v>
      </c>
      <c r="D10" s="164"/>
      <c r="E10" s="163" t="s">
        <v>71</v>
      </c>
      <c r="F10" s="164"/>
      <c r="G10" s="50"/>
      <c r="H10" s="174" t="s">
        <v>18</v>
      </c>
      <c r="I10" s="110" t="s">
        <v>60</v>
      </c>
      <c r="J10" s="17" t="s">
        <v>71</v>
      </c>
      <c r="L10" s="168"/>
      <c r="M10" s="169"/>
      <c r="N10" s="169"/>
      <c r="O10" s="169"/>
      <c r="P10" s="169"/>
      <c r="Q10" s="169"/>
      <c r="R10" s="170"/>
      <c r="AV10"/>
    </row>
    <row r="11" spans="1:48" ht="18" customHeight="1" thickBot="1" x14ac:dyDescent="0.25">
      <c r="B11" s="12">
        <v>6</v>
      </c>
      <c r="C11" s="163" t="s">
        <v>60</v>
      </c>
      <c r="D11" s="164"/>
      <c r="E11" s="163" t="s">
        <v>71</v>
      </c>
      <c r="F11" s="164"/>
      <c r="H11" s="175"/>
      <c r="I11" s="107" t="s">
        <v>67</v>
      </c>
      <c r="J11" s="14" t="s">
        <v>72</v>
      </c>
      <c r="L11" s="168"/>
      <c r="M11" s="169"/>
      <c r="N11" s="169"/>
      <c r="O11" s="169"/>
      <c r="P11" s="169"/>
      <c r="Q11" s="169"/>
      <c r="R11" s="170"/>
      <c r="AV11"/>
    </row>
    <row r="12" spans="1:48" ht="18" customHeight="1" thickTop="1" x14ac:dyDescent="0.2">
      <c r="B12" s="12">
        <v>7</v>
      </c>
      <c r="C12" s="163" t="s">
        <v>61</v>
      </c>
      <c r="D12" s="164"/>
      <c r="E12" s="163" t="s">
        <v>71</v>
      </c>
      <c r="F12" s="164"/>
      <c r="H12" s="175"/>
      <c r="I12" s="110" t="s">
        <v>63</v>
      </c>
      <c r="J12" s="15" t="s">
        <v>37</v>
      </c>
      <c r="L12" s="168"/>
      <c r="M12" s="169"/>
      <c r="N12" s="169"/>
      <c r="O12" s="169"/>
      <c r="P12" s="169"/>
      <c r="Q12" s="169"/>
      <c r="R12" s="170"/>
      <c r="AV12"/>
    </row>
    <row r="13" spans="1:48" ht="18" customHeight="1" thickBot="1" x14ac:dyDescent="0.25">
      <c r="B13" s="12">
        <v>8</v>
      </c>
      <c r="C13" s="163" t="s">
        <v>62</v>
      </c>
      <c r="D13" s="164"/>
      <c r="E13" s="163" t="s">
        <v>71</v>
      </c>
      <c r="F13" s="164"/>
      <c r="H13" s="176"/>
      <c r="I13" s="107" t="s">
        <v>56</v>
      </c>
      <c r="J13" s="14" t="s">
        <v>70</v>
      </c>
      <c r="L13" s="168"/>
      <c r="M13" s="169"/>
      <c r="N13" s="169"/>
      <c r="O13" s="169"/>
      <c r="P13" s="169"/>
      <c r="Q13" s="169"/>
      <c r="R13" s="170"/>
      <c r="AV13"/>
    </row>
    <row r="14" spans="1:48" ht="18" customHeight="1" thickTop="1" x14ac:dyDescent="0.2">
      <c r="B14" s="12">
        <v>9</v>
      </c>
      <c r="C14" s="163" t="s">
        <v>63</v>
      </c>
      <c r="D14" s="164"/>
      <c r="E14" s="163" t="s">
        <v>37</v>
      </c>
      <c r="F14" s="164"/>
      <c r="H14" s="174" t="s">
        <v>19</v>
      </c>
      <c r="I14" s="108" t="s">
        <v>55</v>
      </c>
      <c r="J14" s="15" t="s">
        <v>70</v>
      </c>
      <c r="L14" s="171"/>
      <c r="M14" s="172"/>
      <c r="N14" s="172"/>
      <c r="O14" s="172"/>
      <c r="P14" s="172"/>
      <c r="Q14" s="172"/>
      <c r="R14" s="173"/>
      <c r="AV14"/>
    </row>
    <row r="15" spans="1:48" ht="18" customHeight="1" thickBot="1" x14ac:dyDescent="0.25">
      <c r="B15" s="12">
        <v>10</v>
      </c>
      <c r="C15" s="163" t="s">
        <v>64</v>
      </c>
      <c r="D15" s="164"/>
      <c r="E15" s="163" t="s">
        <v>37</v>
      </c>
      <c r="F15" s="164"/>
      <c r="H15" s="175"/>
      <c r="I15" s="109" t="s">
        <v>68</v>
      </c>
      <c r="J15" s="14" t="s">
        <v>72</v>
      </c>
      <c r="AV15"/>
    </row>
    <row r="16" spans="1:48" ht="18" customHeight="1" thickTop="1" x14ac:dyDescent="0.2">
      <c r="B16" s="12">
        <v>11</v>
      </c>
      <c r="C16" s="163" t="s">
        <v>65</v>
      </c>
      <c r="D16" s="164"/>
      <c r="E16" s="163" t="s">
        <v>37</v>
      </c>
      <c r="F16" s="164"/>
      <c r="H16" s="175"/>
      <c r="I16" s="108" t="s">
        <v>66</v>
      </c>
      <c r="J16" s="15" t="s">
        <v>37</v>
      </c>
      <c r="AV16"/>
    </row>
    <row r="17" spans="2:48" ht="18" customHeight="1" thickBot="1" x14ac:dyDescent="0.25">
      <c r="B17" s="12">
        <v>12</v>
      </c>
      <c r="C17" s="163" t="s">
        <v>66</v>
      </c>
      <c r="D17" s="164"/>
      <c r="E17" s="163" t="s">
        <v>37</v>
      </c>
      <c r="F17" s="164"/>
      <c r="H17" s="176"/>
      <c r="I17" s="109" t="s">
        <v>59</v>
      </c>
      <c r="J17" s="16" t="s">
        <v>71</v>
      </c>
      <c r="AV17"/>
    </row>
    <row r="18" spans="2:48" ht="18" customHeight="1" thickTop="1" x14ac:dyDescent="0.2">
      <c r="B18" s="12">
        <v>13</v>
      </c>
      <c r="C18" s="163" t="s">
        <v>67</v>
      </c>
      <c r="D18" s="164"/>
      <c r="E18" s="163" t="s">
        <v>72</v>
      </c>
      <c r="F18" s="164"/>
      <c r="H18" s="174" t="s">
        <v>20</v>
      </c>
      <c r="I18" s="110" t="s">
        <v>61</v>
      </c>
      <c r="J18" s="17" t="s">
        <v>71</v>
      </c>
      <c r="AV18"/>
    </row>
    <row r="19" spans="2:48" ht="18" customHeight="1" thickBot="1" x14ac:dyDescent="0.25">
      <c r="B19" s="12">
        <v>14</v>
      </c>
      <c r="C19" s="163" t="s">
        <v>68</v>
      </c>
      <c r="D19" s="164"/>
      <c r="E19" s="163" t="s">
        <v>72</v>
      </c>
      <c r="F19" s="164"/>
      <c r="H19" s="175"/>
      <c r="I19" s="107" t="s">
        <v>69</v>
      </c>
      <c r="J19" s="14" t="s">
        <v>72</v>
      </c>
      <c r="AV19"/>
    </row>
    <row r="20" spans="2:48" ht="18" customHeight="1" thickTop="1" x14ac:dyDescent="0.2">
      <c r="B20" s="12">
        <v>15</v>
      </c>
      <c r="C20" s="163" t="s">
        <v>69</v>
      </c>
      <c r="D20" s="164"/>
      <c r="E20" s="163" t="s">
        <v>72</v>
      </c>
      <c r="F20" s="164"/>
      <c r="H20" s="175"/>
      <c r="I20" s="110" t="s">
        <v>65</v>
      </c>
      <c r="J20" s="15" t="s">
        <v>37</v>
      </c>
      <c r="AV20"/>
    </row>
    <row r="21" spans="2:48" ht="18" customHeight="1" thickBot="1" x14ac:dyDescent="0.25">
      <c r="B21" s="12">
        <v>16</v>
      </c>
      <c r="C21" s="163" t="s">
        <v>10</v>
      </c>
      <c r="D21" s="164"/>
      <c r="E21" s="163" t="s">
        <v>72</v>
      </c>
      <c r="F21" s="164"/>
      <c r="H21" s="176"/>
      <c r="I21" s="107" t="s">
        <v>57</v>
      </c>
      <c r="J21" s="14" t="s">
        <v>70</v>
      </c>
      <c r="AV21"/>
    </row>
  </sheetData>
  <mergeCells count="44">
    <mergeCell ref="A1:G1"/>
    <mergeCell ref="I1:J1"/>
    <mergeCell ref="I3:J3"/>
    <mergeCell ref="C5:D5"/>
    <mergeCell ref="E5:F5"/>
    <mergeCell ref="A3:D3"/>
    <mergeCell ref="E3:G3"/>
    <mergeCell ref="C17:D17"/>
    <mergeCell ref="H6:H9"/>
    <mergeCell ref="H10:H13"/>
    <mergeCell ref="H14:H17"/>
    <mergeCell ref="H18:H21"/>
    <mergeCell ref="C8:D8"/>
    <mergeCell ref="E8:F8"/>
    <mergeCell ref="C9:D9"/>
    <mergeCell ref="E9:F9"/>
    <mergeCell ref="C6:D6"/>
    <mergeCell ref="E6:F6"/>
    <mergeCell ref="E14:F14"/>
    <mergeCell ref="C15:D15"/>
    <mergeCell ref="E15:F15"/>
    <mergeCell ref="C16:D16"/>
    <mergeCell ref="E16:F16"/>
    <mergeCell ref="L4:R14"/>
    <mergeCell ref="C20:D20"/>
    <mergeCell ref="E20:F20"/>
    <mergeCell ref="C21:D21"/>
    <mergeCell ref="C7:D7"/>
    <mergeCell ref="E7:F7"/>
    <mergeCell ref="C12:D12"/>
    <mergeCell ref="E12:F12"/>
    <mergeCell ref="C13:D13"/>
    <mergeCell ref="E13:F13"/>
    <mergeCell ref="C10:D10"/>
    <mergeCell ref="E10:F10"/>
    <mergeCell ref="C11:D11"/>
    <mergeCell ref="E11:F11"/>
    <mergeCell ref="E17:F17"/>
    <mergeCell ref="C14:D14"/>
    <mergeCell ref="E21:F21"/>
    <mergeCell ref="C18:D18"/>
    <mergeCell ref="E18:F18"/>
    <mergeCell ref="C19:D19"/>
    <mergeCell ref="E19:F19"/>
  </mergeCells>
  <pageMargins left="0.25" right="0.25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Brouillon!$D$17:$D$42</xm:f>
          </x14:formula1>
          <xm:sqref>A3:D3</xm:sqref>
        </x14:dataValidation>
        <x14:dataValidation type="list" allowBlank="1" showInputMessage="1" showErrorMessage="1">
          <x14:formula1>
            <xm:f>Brouillon!$H$17:$H$27</xm:f>
          </x14:formula1>
          <xm:sqref>E3:G3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1"/>
  <dimension ref="A1:U40"/>
  <sheetViews>
    <sheetView workbookViewId="0">
      <selection activeCell="D16" sqref="D16:I39"/>
    </sheetView>
  </sheetViews>
  <sheetFormatPr baseColWidth="10" defaultColWidth="9.140625" defaultRowHeight="12.75" x14ac:dyDescent="0.2"/>
  <sheetData>
    <row r="1" spans="1:21" x14ac:dyDescent="0.2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1" x14ac:dyDescent="0.2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1:21" x14ac:dyDescent="0.2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x14ac:dyDescent="0.2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1" x14ac:dyDescent="0.2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1" ht="20.25" x14ac:dyDescent="0.3">
      <c r="C6" s="116">
        <f>SUM(B8:E11)</f>
        <v>136</v>
      </c>
      <c r="D6" s="116">
        <f>32*33/2</f>
        <v>528</v>
      </c>
      <c r="E6" s="116"/>
      <c r="F6" s="116"/>
      <c r="G6" s="116" t="s">
        <v>22</v>
      </c>
      <c r="H6" s="116"/>
      <c r="I6" s="116"/>
      <c r="J6" s="116"/>
      <c r="K6" s="116"/>
      <c r="L6" s="116" t="s">
        <v>23</v>
      </c>
      <c r="M6" s="116"/>
      <c r="N6" s="116"/>
      <c r="O6" s="116"/>
      <c r="P6" s="116"/>
      <c r="Q6" s="116" t="s">
        <v>24</v>
      </c>
      <c r="R6" s="115">
        <f>SUM(Test)</f>
        <v>0</v>
      </c>
    </row>
    <row r="7" spans="1:21" ht="13.5" thickBot="1" x14ac:dyDescent="0.25">
      <c r="B7" t="s">
        <v>21</v>
      </c>
      <c r="G7" s="10"/>
      <c r="H7" s="10"/>
      <c r="I7" s="10"/>
      <c r="J7" s="10"/>
      <c r="K7" s="10"/>
      <c r="L7" s="10"/>
      <c r="Q7" s="10"/>
      <c r="R7" s="10"/>
    </row>
    <row r="8" spans="1:21" x14ac:dyDescent="0.2">
      <c r="A8">
        <v>1</v>
      </c>
      <c r="B8" s="118">
        <v>16</v>
      </c>
      <c r="C8" s="119">
        <v>4</v>
      </c>
      <c r="D8" s="119">
        <v>8</v>
      </c>
      <c r="E8" s="120">
        <v>10</v>
      </c>
      <c r="G8" s="118" t="str">
        <f>VLOOKUP(B8,'F1'!$B$5:$F$21,2,0)</f>
        <v>P</v>
      </c>
      <c r="H8" s="119" t="str">
        <f>VLOOKUP(C8,'F1'!$B$5:$F$21,2,0)</f>
        <v>D</v>
      </c>
      <c r="I8" s="119" t="str">
        <f>VLOOKUP(D8,'F1'!$B$5:$F$21,2,0)</f>
        <v>H</v>
      </c>
      <c r="J8" s="120" t="str">
        <f>VLOOKUP(E8,'F1'!$B$5:$F$21,2,0)</f>
        <v>J</v>
      </c>
      <c r="L8" s="118" t="str">
        <f>VLOOKUP(B8,'F1'!$B$5:$F$21,4,0)</f>
        <v>ALM</v>
      </c>
      <c r="M8" s="119" t="str">
        <f>VLOOKUP(C8,'F1'!$B$5:$F$21,4,0)</f>
        <v>Bosc</v>
      </c>
      <c r="N8" s="119" t="str">
        <f>VLOOKUP(D8,'F1'!$B$5:$F$21,4,0)</f>
        <v>Caen</v>
      </c>
      <c r="O8" s="120" t="str">
        <f>VLOOKUP(E8,'F1'!$B$5:$F$21,4,0)</f>
        <v>Dives</v>
      </c>
      <c r="Q8" s="118">
        <f t="shared" ref="Q8:Q11" si="0">COUNTIF($L8:$O8,L8)-1</f>
        <v>0</v>
      </c>
      <c r="R8" s="119">
        <f t="shared" ref="R8:R11" si="1">COUNTIF($L8:$O8,M8)-1</f>
        <v>0</v>
      </c>
      <c r="S8" s="119">
        <f t="shared" ref="S8:S11" si="2">COUNTIF($L8:$O8,N8)-1</f>
        <v>0</v>
      </c>
      <c r="T8" s="120">
        <f t="shared" ref="T8:T11" si="3">COUNTIF($L8:$O8,O8)-1</f>
        <v>0</v>
      </c>
    </row>
    <row r="9" spans="1:21" x14ac:dyDescent="0.2">
      <c r="A9">
        <v>2</v>
      </c>
      <c r="B9" s="121">
        <v>6</v>
      </c>
      <c r="C9" s="122">
        <v>13</v>
      </c>
      <c r="D9" s="122">
        <v>9</v>
      </c>
      <c r="E9" s="123">
        <v>2</v>
      </c>
      <c r="F9" s="127"/>
      <c r="G9" s="121" t="str">
        <f>VLOOKUP(B9,'F1'!$B$5:$F$21,2,0)</f>
        <v>F</v>
      </c>
      <c r="H9" s="122" t="str">
        <f>VLOOKUP(C9,'F1'!$B$5:$F$21,2,0)</f>
        <v>M</v>
      </c>
      <c r="I9" s="122" t="str">
        <f>VLOOKUP(D9,'F1'!$B$5:$F$21,2,0)</f>
        <v>I</v>
      </c>
      <c r="J9" s="123" t="str">
        <f>VLOOKUP(E9,'F1'!$B$5:$F$21,2,0)</f>
        <v>B</v>
      </c>
      <c r="L9" s="121" t="str">
        <f>VLOOKUP(B9,'F1'!$B$5:$F$21,4,0)</f>
        <v>Caen</v>
      </c>
      <c r="M9" s="122" t="str">
        <f>VLOOKUP(C9,'F1'!$B$5:$F$21,4,0)</f>
        <v>ALM</v>
      </c>
      <c r="N9" s="122" t="str">
        <f>VLOOKUP(D9,'F1'!$B$5:$F$21,4,0)</f>
        <v>Dives</v>
      </c>
      <c r="O9" s="123" t="str">
        <f>VLOOKUP(E9,'F1'!$B$5:$F$21,4,0)</f>
        <v>Bosc</v>
      </c>
      <c r="Q9" s="121">
        <f t="shared" si="0"/>
        <v>0</v>
      </c>
      <c r="R9" s="122">
        <f t="shared" si="1"/>
        <v>0</v>
      </c>
      <c r="S9" s="122">
        <f t="shared" si="2"/>
        <v>0</v>
      </c>
      <c r="T9" s="123">
        <f t="shared" si="3"/>
        <v>0</v>
      </c>
    </row>
    <row r="10" spans="1:21" x14ac:dyDescent="0.2">
      <c r="A10">
        <v>3</v>
      </c>
      <c r="B10" s="121">
        <v>1</v>
      </c>
      <c r="C10" s="122">
        <v>14</v>
      </c>
      <c r="D10" s="122">
        <v>12</v>
      </c>
      <c r="E10" s="123">
        <v>5</v>
      </c>
      <c r="F10" s="127"/>
      <c r="G10" s="121" t="str">
        <f>VLOOKUP(B10,'F1'!$B$5:$F$21,2,0)</f>
        <v>A</v>
      </c>
      <c r="H10" s="122" t="str">
        <f>VLOOKUP(C10,'F1'!$B$5:$F$21,2,0)</f>
        <v>N</v>
      </c>
      <c r="I10" s="122" t="str">
        <f>VLOOKUP(D10,'F1'!$B$5:$F$21,2,0)</f>
        <v>L</v>
      </c>
      <c r="J10" s="123" t="str">
        <f>VLOOKUP(E10,'F1'!$B$5:$F$21,2,0)</f>
        <v>E</v>
      </c>
      <c r="L10" s="121" t="str">
        <f>VLOOKUP(B10,'F1'!$B$5:$F$21,4,0)</f>
        <v>Bosc</v>
      </c>
      <c r="M10" s="122" t="str">
        <f>VLOOKUP(C10,'F1'!$B$5:$F$21,4,0)</f>
        <v>ALM</v>
      </c>
      <c r="N10" s="122" t="str">
        <f>VLOOKUP(D10,'F1'!$B$5:$F$21,4,0)</f>
        <v>Dives</v>
      </c>
      <c r="O10" s="123" t="str">
        <f>VLOOKUP(E10,'F1'!$B$5:$F$21,4,0)</f>
        <v>Caen</v>
      </c>
      <c r="Q10" s="121">
        <f t="shared" si="0"/>
        <v>0</v>
      </c>
      <c r="R10" s="122">
        <f t="shared" si="1"/>
        <v>0</v>
      </c>
      <c r="S10" s="122">
        <f t="shared" si="2"/>
        <v>0</v>
      </c>
      <c r="T10" s="123">
        <f t="shared" si="3"/>
        <v>0</v>
      </c>
    </row>
    <row r="11" spans="1:21" ht="13.5" thickBot="1" x14ac:dyDescent="0.25">
      <c r="A11">
        <v>4</v>
      </c>
      <c r="B11" s="124">
        <v>7</v>
      </c>
      <c r="C11" s="125">
        <v>15</v>
      </c>
      <c r="D11" s="125">
        <v>11</v>
      </c>
      <c r="E11" s="126">
        <v>3</v>
      </c>
      <c r="F11" s="127"/>
      <c r="G11" s="124" t="str">
        <f>VLOOKUP(B11,'F1'!$B$5:$F$21,2,0)</f>
        <v>G</v>
      </c>
      <c r="H11" s="125" t="str">
        <f>VLOOKUP(C11,'F1'!$B$5:$F$21,2,0)</f>
        <v>O</v>
      </c>
      <c r="I11" s="125" t="str">
        <f>VLOOKUP(D11,'F1'!$B$5:$F$21,2,0)</f>
        <v>K</v>
      </c>
      <c r="J11" s="126" t="str">
        <f>VLOOKUP(E11,'F1'!$B$5:$F$21,2,0)</f>
        <v>C</v>
      </c>
      <c r="L11" s="124" t="str">
        <f>VLOOKUP(B11,'F1'!$B$5:$F$21,4,0)</f>
        <v>Caen</v>
      </c>
      <c r="M11" s="125" t="str">
        <f>VLOOKUP(C11,'F1'!$B$5:$F$21,4,0)</f>
        <v>ALM</v>
      </c>
      <c r="N11" s="125" t="str">
        <f>VLOOKUP(D11,'F1'!$B$5:$F$21,4,0)</f>
        <v>Dives</v>
      </c>
      <c r="O11" s="126" t="str">
        <f>VLOOKUP(E11,'F1'!$B$5:$F$21,4,0)</f>
        <v>Bosc</v>
      </c>
      <c r="Q11" s="124">
        <f t="shared" si="0"/>
        <v>0</v>
      </c>
      <c r="R11" s="125">
        <f t="shared" si="1"/>
        <v>0</v>
      </c>
      <c r="S11" s="125">
        <f t="shared" si="2"/>
        <v>0</v>
      </c>
      <c r="T11" s="126">
        <f t="shared" si="3"/>
        <v>0</v>
      </c>
    </row>
    <row r="12" spans="1:21" x14ac:dyDescent="0.2">
      <c r="A12" s="10"/>
      <c r="B12" s="114">
        <f>COLUMN()</f>
        <v>2</v>
      </c>
      <c r="M12" s="10"/>
      <c r="N12" s="117"/>
      <c r="O12" s="117"/>
      <c r="P12" s="117"/>
      <c r="Q12" s="114">
        <f>COLUMN()</f>
        <v>17</v>
      </c>
      <c r="R12" s="10"/>
      <c r="S12" s="10"/>
      <c r="T12" s="10"/>
      <c r="U12" s="10"/>
    </row>
    <row r="16" spans="1:21" x14ac:dyDescent="0.2">
      <c r="C16" s="144"/>
      <c r="D16" s="185" t="s">
        <v>29</v>
      </c>
      <c r="E16" s="185"/>
      <c r="F16" s="144"/>
      <c r="G16" s="144"/>
      <c r="H16" s="114" t="s">
        <v>50</v>
      </c>
    </row>
    <row r="17" spans="3:8" x14ac:dyDescent="0.2">
      <c r="C17" s="144"/>
      <c r="D17" s="184"/>
      <c r="E17" s="184"/>
      <c r="F17" s="144"/>
      <c r="G17" s="144"/>
    </row>
    <row r="18" spans="3:8" s="129" customFormat="1" x14ac:dyDescent="0.2">
      <c r="C18" s="144"/>
      <c r="D18" s="184" t="s">
        <v>29</v>
      </c>
      <c r="E18" s="184"/>
      <c r="F18" s="144"/>
      <c r="G18" s="144"/>
      <c r="H18" s="129" t="s">
        <v>54</v>
      </c>
    </row>
    <row r="19" spans="3:8" x14ac:dyDescent="0.2">
      <c r="C19" s="144"/>
      <c r="D19" s="184" t="s">
        <v>30</v>
      </c>
      <c r="E19" s="184"/>
      <c r="F19" s="144"/>
      <c r="G19" s="144"/>
      <c r="H19" t="s">
        <v>53</v>
      </c>
    </row>
    <row r="20" spans="3:8" x14ac:dyDescent="0.2">
      <c r="C20" s="144"/>
      <c r="D20" s="184" t="s">
        <v>31</v>
      </c>
      <c r="E20" s="184"/>
      <c r="F20" s="144"/>
      <c r="G20" s="144"/>
      <c r="H20" t="s">
        <v>51</v>
      </c>
    </row>
    <row r="21" spans="3:8" x14ac:dyDescent="0.2">
      <c r="C21" s="144"/>
      <c r="D21" s="184" t="s">
        <v>32</v>
      </c>
      <c r="E21" s="184"/>
      <c r="F21" s="144"/>
      <c r="G21" s="144"/>
      <c r="H21" t="s">
        <v>52</v>
      </c>
    </row>
    <row r="22" spans="3:8" x14ac:dyDescent="0.2">
      <c r="C22" s="144"/>
      <c r="D22" s="184" t="s">
        <v>33</v>
      </c>
      <c r="E22" s="184"/>
      <c r="F22" s="144"/>
      <c r="G22" s="144"/>
    </row>
    <row r="23" spans="3:8" x14ac:dyDescent="0.2">
      <c r="C23" s="144"/>
      <c r="D23" s="184" t="s">
        <v>34</v>
      </c>
      <c r="E23" s="184"/>
      <c r="F23" s="144"/>
      <c r="G23" s="144"/>
    </row>
    <row r="24" spans="3:8" x14ac:dyDescent="0.2">
      <c r="C24" s="144"/>
      <c r="D24" s="184" t="s">
        <v>35</v>
      </c>
      <c r="E24" s="184"/>
      <c r="F24" s="144"/>
      <c r="G24" s="144"/>
    </row>
    <row r="25" spans="3:8" x14ac:dyDescent="0.2">
      <c r="C25" s="144"/>
      <c r="D25" s="184" t="s">
        <v>36</v>
      </c>
      <c r="E25" s="184"/>
      <c r="F25" s="144"/>
      <c r="G25" s="144"/>
    </row>
    <row r="26" spans="3:8" x14ac:dyDescent="0.2">
      <c r="C26" s="144"/>
      <c r="D26" s="184" t="s">
        <v>37</v>
      </c>
      <c r="E26" s="184"/>
      <c r="F26" s="144"/>
      <c r="G26" s="144"/>
    </row>
    <row r="27" spans="3:8" x14ac:dyDescent="0.2">
      <c r="C27" s="144"/>
      <c r="D27" s="184" t="s">
        <v>38</v>
      </c>
      <c r="E27" s="184"/>
      <c r="F27" s="144"/>
      <c r="G27" s="144"/>
    </row>
    <row r="28" spans="3:8" x14ac:dyDescent="0.2">
      <c r="C28" s="144"/>
      <c r="D28" s="184" t="s">
        <v>39</v>
      </c>
      <c r="E28" s="184"/>
      <c r="F28" s="144"/>
      <c r="G28" s="144"/>
    </row>
    <row r="29" spans="3:8" x14ac:dyDescent="0.2">
      <c r="C29" s="144"/>
      <c r="D29" s="184" t="s">
        <v>40</v>
      </c>
      <c r="E29" s="184"/>
      <c r="F29" s="144"/>
      <c r="G29" s="144"/>
    </row>
    <row r="30" spans="3:8" x14ac:dyDescent="0.2">
      <c r="C30" s="144"/>
      <c r="D30" s="184" t="s">
        <v>41</v>
      </c>
      <c r="E30" s="184"/>
      <c r="F30" s="144"/>
      <c r="G30" s="144"/>
    </row>
    <row r="31" spans="3:8" x14ac:dyDescent="0.2">
      <c r="C31" s="144"/>
      <c r="D31" s="184" t="s">
        <v>42</v>
      </c>
      <c r="E31" s="184"/>
      <c r="F31" s="144"/>
      <c r="G31" s="144"/>
    </row>
    <row r="32" spans="3:8" x14ac:dyDescent="0.2">
      <c r="C32" s="144"/>
      <c r="D32" s="184" t="s">
        <v>43</v>
      </c>
      <c r="E32" s="184"/>
      <c r="F32" s="144"/>
      <c r="G32" s="144"/>
      <c r="H32" s="144"/>
    </row>
    <row r="33" spans="3:7" x14ac:dyDescent="0.2">
      <c r="C33" s="144"/>
      <c r="D33" s="184" t="s">
        <v>44</v>
      </c>
      <c r="E33" s="184"/>
      <c r="F33" s="144"/>
      <c r="G33" s="144"/>
    </row>
    <row r="34" spans="3:7" x14ac:dyDescent="0.2">
      <c r="C34" s="144"/>
      <c r="D34" s="184" t="s">
        <v>45</v>
      </c>
      <c r="E34" s="184"/>
      <c r="F34" s="144"/>
      <c r="G34" s="144"/>
    </row>
    <row r="35" spans="3:7" x14ac:dyDescent="0.2">
      <c r="C35" s="144"/>
      <c r="D35" s="184" t="s">
        <v>46</v>
      </c>
      <c r="E35" s="184"/>
      <c r="F35" s="144"/>
      <c r="G35" s="144"/>
    </row>
    <row r="36" spans="3:7" x14ac:dyDescent="0.2">
      <c r="C36" s="144"/>
      <c r="D36" s="184" t="s">
        <v>47</v>
      </c>
      <c r="E36" s="184"/>
      <c r="F36" s="144"/>
      <c r="G36" s="144"/>
    </row>
    <row r="37" spans="3:7" x14ac:dyDescent="0.2">
      <c r="C37" s="144"/>
      <c r="D37" s="184" t="s">
        <v>48</v>
      </c>
      <c r="E37" s="184"/>
      <c r="F37" s="144"/>
      <c r="G37" s="144"/>
    </row>
    <row r="38" spans="3:7" x14ac:dyDescent="0.2">
      <c r="C38" s="144"/>
      <c r="D38" s="184" t="s">
        <v>49</v>
      </c>
      <c r="E38" s="184"/>
      <c r="F38" s="144"/>
      <c r="G38" s="144"/>
    </row>
    <row r="39" spans="3:7" x14ac:dyDescent="0.2">
      <c r="C39" s="144"/>
      <c r="D39" s="184"/>
      <c r="E39" s="184"/>
      <c r="F39" s="144"/>
      <c r="G39" s="144"/>
    </row>
    <row r="40" spans="3:7" x14ac:dyDescent="0.2">
      <c r="C40" s="144"/>
      <c r="D40" s="184"/>
      <c r="E40" s="184"/>
      <c r="F40" s="144"/>
      <c r="G40" s="144"/>
    </row>
  </sheetData>
  <mergeCells count="25">
    <mergeCell ref="D40:E40"/>
    <mergeCell ref="D29:E29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28:E28"/>
    <mergeCell ref="D16:E16"/>
    <mergeCell ref="D17:E17"/>
    <mergeCell ref="D19:E19"/>
    <mergeCell ref="D20:E20"/>
    <mergeCell ref="D21:E21"/>
    <mergeCell ref="D22:E22"/>
    <mergeCell ref="D18:E18"/>
    <mergeCell ref="D23:E23"/>
    <mergeCell ref="D24:E24"/>
    <mergeCell ref="D25:E25"/>
    <mergeCell ref="D26:E26"/>
    <mergeCell ref="D27:E27"/>
  </mergeCells>
  <conditionalFormatting sqref="C6:D6">
    <cfRule type="expression" dxfId="108" priority="1">
      <formula>$C$1&lt;&gt;$D$1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4"/>
  <sheetViews>
    <sheetView showGridLines="0" workbookViewId="0">
      <selection activeCell="I30" sqref="I30"/>
    </sheetView>
  </sheetViews>
  <sheetFormatPr baseColWidth="10" defaultColWidth="11.42578125" defaultRowHeight="12.75" x14ac:dyDescent="0.2"/>
  <cols>
    <col min="1" max="1" width="5.7109375" style="1" customWidth="1"/>
    <col min="2" max="2" width="6" style="1" customWidth="1"/>
    <col min="3" max="3" width="2.7109375" style="1" customWidth="1"/>
    <col min="4" max="4" width="22.7109375" style="1" customWidth="1"/>
    <col min="5" max="5" width="5.7109375" style="1" customWidth="1"/>
    <col min="6" max="6" width="4.7109375" style="1" customWidth="1"/>
    <col min="7" max="7" width="6" style="1" customWidth="1"/>
    <col min="8" max="8" width="2.7109375" style="1" customWidth="1"/>
    <col min="9" max="9" width="22.7109375" style="1" customWidth="1"/>
    <col min="10" max="10" width="5.7109375" style="1" customWidth="1"/>
    <col min="11" max="11" width="4.7109375" style="1" customWidth="1"/>
    <col min="12" max="12" width="6.140625" style="1" customWidth="1"/>
    <col min="13" max="13" width="2.7109375" style="1" customWidth="1"/>
    <col min="14" max="14" width="22.7109375" style="1" customWidth="1"/>
    <col min="15" max="15" width="5.7109375" style="1" customWidth="1"/>
    <col min="16" max="16" width="6.7109375" style="1" customWidth="1"/>
    <col min="17" max="17" width="15.7109375" style="1" customWidth="1"/>
    <col min="18" max="16384" width="11.42578125" style="1"/>
  </cols>
  <sheetData>
    <row r="1" spans="1:20" ht="20.25" x14ac:dyDescent="0.2">
      <c r="B1" s="189" t="str">
        <f>'F1'!A1</f>
        <v>FÉDÉRATION FRANCAISE DU SPORT BOULES</v>
      </c>
      <c r="C1" s="190"/>
      <c r="D1" s="190"/>
      <c r="E1" s="190"/>
      <c r="F1" s="190"/>
      <c r="G1" s="190"/>
      <c r="H1" s="190"/>
      <c r="I1" s="190"/>
      <c r="J1" s="190"/>
      <c r="K1" s="191"/>
      <c r="L1" s="192" t="str">
        <f>IF(('F1'!E3=""),"",'F1'!E3)</f>
        <v>CATÉGORIE</v>
      </c>
      <c r="M1" s="193"/>
      <c r="N1" s="193"/>
      <c r="O1" s="194"/>
    </row>
    <row r="2" spans="1:20" ht="20.25" x14ac:dyDescent="0.2">
      <c r="B2" s="195" t="str">
        <f>IF(('F1'!A3=""),"",'F1'!A3)</f>
        <v>LIEU</v>
      </c>
      <c r="C2" s="196"/>
      <c r="D2" s="196"/>
      <c r="E2" s="196"/>
      <c r="F2" s="196"/>
      <c r="G2" s="196"/>
      <c r="H2" s="196"/>
      <c r="I2" s="196"/>
      <c r="J2" s="196"/>
      <c r="K2" s="197"/>
      <c r="L2" s="198" t="str">
        <f>IF(ISBLANK('F1'!I1),"",'F1'!I1)</f>
        <v/>
      </c>
      <c r="M2" s="199"/>
      <c r="N2" s="199"/>
      <c r="O2" s="200"/>
    </row>
    <row r="3" spans="1:20" ht="15" customHeight="1" thickBot="1" x14ac:dyDescent="0.25">
      <c r="D3" s="40"/>
      <c r="N3" s="40"/>
    </row>
    <row r="4" spans="1:20" ht="16.5" thickBot="1" x14ac:dyDescent="0.25">
      <c r="B4" s="201" t="s">
        <v>0</v>
      </c>
      <c r="C4" s="202"/>
      <c r="D4" s="202"/>
      <c r="E4" s="203"/>
      <c r="G4" s="201" t="s">
        <v>1</v>
      </c>
      <c r="H4" s="202"/>
      <c r="I4" s="202"/>
      <c r="J4" s="203"/>
      <c r="L4" s="201" t="s">
        <v>2</v>
      </c>
      <c r="M4" s="202"/>
      <c r="N4" s="202"/>
      <c r="O4" s="203"/>
      <c r="S4" s="204"/>
      <c r="T4" s="204"/>
    </row>
    <row r="5" spans="1:20" ht="12" customHeight="1" x14ac:dyDescent="0.2">
      <c r="A5" s="62"/>
      <c r="B5" s="63"/>
      <c r="C5" s="63"/>
      <c r="D5" s="63"/>
      <c r="E5" s="63"/>
      <c r="G5" s="65"/>
      <c r="H5" s="65"/>
      <c r="I5" s="65"/>
      <c r="J5" s="65"/>
      <c r="L5" s="2"/>
      <c r="M5" s="2"/>
      <c r="N5" s="2"/>
      <c r="O5" s="2"/>
    </row>
    <row r="6" spans="1:20" ht="15" customHeight="1" thickBot="1" x14ac:dyDescent="0.25">
      <c r="A6" s="60" t="s">
        <v>3</v>
      </c>
      <c r="B6" s="67" t="s">
        <v>4</v>
      </c>
      <c r="C6" s="60" t="s">
        <v>10</v>
      </c>
      <c r="D6" s="68" t="s">
        <v>5</v>
      </c>
      <c r="E6" s="69" t="s">
        <v>6</v>
      </c>
      <c r="F6" s="64"/>
      <c r="G6" s="67" t="s">
        <v>4</v>
      </c>
      <c r="H6" s="67" t="s">
        <v>10</v>
      </c>
      <c r="I6" s="61" t="s">
        <v>5</v>
      </c>
      <c r="J6" s="69" t="s">
        <v>6</v>
      </c>
      <c r="L6" s="70" t="s">
        <v>4</v>
      </c>
      <c r="M6" s="70" t="s">
        <v>10</v>
      </c>
      <c r="N6" s="66" t="s">
        <v>5</v>
      </c>
      <c r="O6" s="71" t="s">
        <v>6</v>
      </c>
    </row>
    <row r="7" spans="1:20" ht="17.100000000000001" customHeight="1" thickBot="1" x14ac:dyDescent="0.25">
      <c r="A7" s="211">
        <v>1</v>
      </c>
      <c r="B7" s="186">
        <f>IF(COUNTBLANK($D$7),"",1)</f>
        <v>1</v>
      </c>
      <c r="C7" s="81"/>
      <c r="D7" s="51" t="str">
        <f>IF(ISBLANK('F1'!I6),"",'F1'!I6)</f>
        <v>P</v>
      </c>
      <c r="E7" s="87">
        <v>12</v>
      </c>
      <c r="F7" s="3"/>
      <c r="G7" s="186">
        <f>IF(COUNTBLANK($I$7:$I$22)," ",4)</f>
        <v>4</v>
      </c>
      <c r="H7" s="131"/>
      <c r="I7" s="29" t="str">
        <f>IF((E7:E22=""),"",IF((E7&gt;E8),D7,D8))</f>
        <v>D</v>
      </c>
      <c r="J7" s="94">
        <v>13</v>
      </c>
      <c r="L7" s="4"/>
      <c r="M7" s="32"/>
      <c r="N7" s="5"/>
      <c r="O7" s="6"/>
    </row>
    <row r="8" spans="1:20" ht="17.100000000000001" customHeight="1" thickBot="1" x14ac:dyDescent="0.25">
      <c r="A8" s="205"/>
      <c r="B8" s="212"/>
      <c r="C8" s="130"/>
      <c r="D8" s="24" t="str">
        <f>IF(ISBLANK('F1'!I7),"",'F1'!I7)</f>
        <v>D</v>
      </c>
      <c r="E8" s="88">
        <v>13</v>
      </c>
      <c r="F8" s="3"/>
      <c r="G8" s="187"/>
      <c r="H8" s="139"/>
      <c r="I8" s="28" t="str">
        <f>IF((E9=""),"",IF((E9&gt;E10),D9,D10))</f>
        <v>H</v>
      </c>
      <c r="J8" s="95">
        <v>2</v>
      </c>
      <c r="L8" s="186">
        <v>7</v>
      </c>
      <c r="M8" s="145"/>
      <c r="N8" s="33" t="str">
        <f>IF((J7=""),"",IF((J7&gt;J8),I8,I7))</f>
        <v>H</v>
      </c>
      <c r="O8" s="94">
        <v>1</v>
      </c>
      <c r="P8" s="41"/>
      <c r="Q8" s="48" t="str">
        <f>IF((J7=""),"",IF(J7&gt;J8,I7,IF(J7&lt;J8,I8)))</f>
        <v>D</v>
      </c>
      <c r="R8" s="31"/>
    </row>
    <row r="9" spans="1:20" ht="17.100000000000001" customHeight="1" thickBot="1" x14ac:dyDescent="0.25">
      <c r="A9" s="205"/>
      <c r="B9" s="186">
        <f>IF(COUNTBLANK($D$7),"",2)</f>
        <v>2</v>
      </c>
      <c r="C9" s="83"/>
      <c r="D9" s="25" t="str">
        <f>IF(ISBLANK('F1'!I8),"",'F1'!I8)</f>
        <v>H</v>
      </c>
      <c r="E9" s="87">
        <v>13</v>
      </c>
      <c r="F9" s="3"/>
      <c r="G9" s="186">
        <f>IF(COUNTBLANK($I$7:$I$22)," ",3)</f>
        <v>3</v>
      </c>
      <c r="H9" s="141"/>
      <c r="I9" s="22" t="str">
        <f>IF((E7=""),"",IF((E7&gt;E8),D8,D7))</f>
        <v>P</v>
      </c>
      <c r="J9" s="96">
        <v>12</v>
      </c>
      <c r="L9" s="187"/>
      <c r="M9" s="146"/>
      <c r="N9" s="34" t="str">
        <f>IF((J9=""),"",IF((J9&gt;J10),I9,I10))</f>
        <v>P</v>
      </c>
      <c r="O9" s="95">
        <v>2</v>
      </c>
      <c r="P9" s="41"/>
      <c r="Q9" s="49" t="str">
        <f>IF((O8=""),"",IF(O8&gt;O9,N8,IF(O8&lt;O9,N9)))</f>
        <v>P</v>
      </c>
      <c r="R9" s="31"/>
    </row>
    <row r="10" spans="1:20" ht="17.100000000000001" customHeight="1" thickBot="1" x14ac:dyDescent="0.25">
      <c r="A10" s="210"/>
      <c r="B10" s="188"/>
      <c r="C10" s="132"/>
      <c r="D10" s="26" t="str">
        <f>IF(ISBLANK('F1'!I9),"",'F1'!I9)</f>
        <v>J</v>
      </c>
      <c r="E10" s="89">
        <v>12</v>
      </c>
      <c r="F10" s="52"/>
      <c r="G10" s="188"/>
      <c r="H10" s="140"/>
      <c r="I10" s="23" t="str">
        <f>IF((E9=""),"",IF((E9&gt;E10),D10,D9))</f>
        <v>J</v>
      </c>
      <c r="J10" s="97">
        <v>8</v>
      </c>
      <c r="K10" s="53"/>
      <c r="M10" s="18"/>
      <c r="Q10" s="9"/>
      <c r="R10" s="9"/>
    </row>
    <row r="11" spans="1:20" ht="17.100000000000001" customHeight="1" thickTop="1" thickBot="1" x14ac:dyDescent="0.25">
      <c r="A11" s="209">
        <v>2</v>
      </c>
      <c r="B11" s="207">
        <f>IF(COUNTBLANK($D$7),"",3)</f>
        <v>3</v>
      </c>
      <c r="C11" s="133"/>
      <c r="D11" s="21" t="str">
        <f>IF(ISBLANK('F1'!I10),"",'F1'!I10)</f>
        <v>F</v>
      </c>
      <c r="E11" s="90">
        <v>13</v>
      </c>
      <c r="F11" s="3"/>
      <c r="G11" s="207">
        <f>IF(COUNTBLANK($I$7:$I$22)," ",2)</f>
        <v>2</v>
      </c>
      <c r="H11" s="138"/>
      <c r="I11" s="28" t="str">
        <f>IF((E11=""),"",IF((E11&gt;E12),D11,D12))</f>
        <v>F</v>
      </c>
      <c r="J11" s="98">
        <v>13</v>
      </c>
      <c r="K11" s="3"/>
      <c r="L11" s="4"/>
      <c r="M11" s="4"/>
      <c r="Q11" s="9"/>
      <c r="R11" s="9"/>
    </row>
    <row r="12" spans="1:20" ht="17.100000000000001" customHeight="1" thickBot="1" x14ac:dyDescent="0.25">
      <c r="A12" s="205"/>
      <c r="B12" s="187"/>
      <c r="C12" s="130"/>
      <c r="D12" s="24" t="str">
        <f>IF(ISBLANK('F1'!I11),"",'F1'!I11)</f>
        <v>M</v>
      </c>
      <c r="E12" s="91">
        <v>5</v>
      </c>
      <c r="F12" s="3"/>
      <c r="G12" s="187"/>
      <c r="H12" s="139"/>
      <c r="I12" s="28" t="str">
        <f>IF((E13=""),"",IF((E13&gt;E14),D13,D14))</f>
        <v>B</v>
      </c>
      <c r="J12" s="95">
        <v>5</v>
      </c>
      <c r="L12" s="186">
        <v>5</v>
      </c>
      <c r="M12" s="83"/>
      <c r="N12" s="35" t="str">
        <f>IF((J11=""),"",IF((J11&gt;J12),I12,I11))</f>
        <v>B</v>
      </c>
      <c r="O12" s="94">
        <v>13</v>
      </c>
      <c r="P12" s="41"/>
      <c r="Q12" s="48" t="str">
        <f>IF((J11=""),"",IF(J11&gt;J12,I11,IF(J11&lt;J12,I12)))</f>
        <v>F</v>
      </c>
      <c r="R12" s="31"/>
    </row>
    <row r="13" spans="1:20" ht="17.100000000000001" customHeight="1" thickBot="1" x14ac:dyDescent="0.25">
      <c r="A13" s="205"/>
      <c r="B13" s="186">
        <f>IF(COUNTBLANK($D$7),"",4)</f>
        <v>4</v>
      </c>
      <c r="C13" s="81"/>
      <c r="D13" s="25" t="str">
        <f>IF(ISBLANK('F1'!I12),"",'F1'!I12)</f>
        <v>I</v>
      </c>
      <c r="E13" s="87">
        <v>12</v>
      </c>
      <c r="F13" s="3"/>
      <c r="G13" s="186">
        <f>IF(COUNTBLANK($I$7:$I$22)," ",1)</f>
        <v>1</v>
      </c>
      <c r="H13" s="141"/>
      <c r="I13" s="22" t="str">
        <f>IF((E11=""),"",IF((E11&gt;E12),D12,D11))</f>
        <v>M</v>
      </c>
      <c r="J13" s="96">
        <v>11</v>
      </c>
      <c r="L13" s="187"/>
      <c r="M13" s="82"/>
      <c r="N13" s="36" t="str">
        <f>IF((J13=""),"",IF((J13&gt;J14),I13,I14))</f>
        <v>M</v>
      </c>
      <c r="O13" s="95">
        <v>11</v>
      </c>
      <c r="P13" s="41"/>
      <c r="Q13" s="49" t="str">
        <f>IF((O12=""),"",IF(O12&gt;O13,N12,IF(O12&lt;O13,N13)))</f>
        <v>B</v>
      </c>
      <c r="R13" s="31"/>
    </row>
    <row r="14" spans="1:20" ht="17.100000000000001" customHeight="1" thickBot="1" x14ac:dyDescent="0.25">
      <c r="A14" s="210"/>
      <c r="B14" s="188"/>
      <c r="C14" s="134"/>
      <c r="D14" s="27" t="str">
        <f>IF(ISBLANK('F1'!I9),"",'F1'!I13)</f>
        <v>B</v>
      </c>
      <c r="E14" s="92">
        <v>13</v>
      </c>
      <c r="F14" s="52"/>
      <c r="G14" s="188"/>
      <c r="H14" s="140"/>
      <c r="I14" s="23" t="str">
        <f>IF((E13=""),"",IF((E13&gt;E14),D14,D13))</f>
        <v>I</v>
      </c>
      <c r="J14" s="97">
        <v>4</v>
      </c>
      <c r="K14" s="54"/>
      <c r="M14" s="18"/>
      <c r="Q14" s="9"/>
      <c r="R14" s="9"/>
    </row>
    <row r="15" spans="1:20" ht="17.100000000000001" customHeight="1" thickTop="1" thickBot="1" x14ac:dyDescent="0.25">
      <c r="A15" s="209">
        <v>3</v>
      </c>
      <c r="B15" s="207">
        <f>IF(COUNTBLANK($D$7),"",5)</f>
        <v>5</v>
      </c>
      <c r="C15" s="135"/>
      <c r="D15" s="20" t="str">
        <f>IF(ISBLANK('F1'!I9),"",'F1'!I14)</f>
        <v>A</v>
      </c>
      <c r="E15" s="93">
        <v>5</v>
      </c>
      <c r="F15" s="3"/>
      <c r="G15" s="207">
        <f>IF(COUNTBLANK($I$7:$I$22)," ",8)</f>
        <v>8</v>
      </c>
      <c r="H15" s="143"/>
      <c r="I15" s="28" t="str">
        <f>IF((E15=""),"",IF((E15&gt;E16),D15,D16))</f>
        <v>N</v>
      </c>
      <c r="J15" s="98">
        <v>0</v>
      </c>
      <c r="L15" s="4"/>
      <c r="M15" s="32"/>
      <c r="Q15" s="9"/>
      <c r="R15" s="9"/>
    </row>
    <row r="16" spans="1:20" ht="17.100000000000001" customHeight="1" thickBot="1" x14ac:dyDescent="0.25">
      <c r="A16" s="205"/>
      <c r="B16" s="187"/>
      <c r="C16" s="82"/>
      <c r="D16" s="19" t="str">
        <f>IF(ISBLANK('F1'!I9),"",'F1'!I15)</f>
        <v>N</v>
      </c>
      <c r="E16" s="88">
        <v>13</v>
      </c>
      <c r="F16" s="3"/>
      <c r="G16" s="187"/>
      <c r="H16" s="142"/>
      <c r="I16" s="28" t="str">
        <f>IF((E17=""),"",IF((E17&gt;E18),D17,D18))</f>
        <v>L</v>
      </c>
      <c r="J16" s="95">
        <v>13</v>
      </c>
      <c r="L16" s="186">
        <v>1</v>
      </c>
      <c r="M16" s="84"/>
      <c r="N16" s="37" t="str">
        <f>IF((J15=""),"",IF((J15&gt;J16),I16,I15))</f>
        <v>N</v>
      </c>
      <c r="O16" s="94">
        <v>12</v>
      </c>
      <c r="P16" s="41"/>
      <c r="Q16" s="48" t="str">
        <f>IF((J15=""),"",IF(J15&gt;J16,I15,IF(J15&lt;J16,I16)))</f>
        <v>L</v>
      </c>
      <c r="R16" s="31"/>
    </row>
    <row r="17" spans="1:18" ht="17.100000000000001" customHeight="1" thickBot="1" x14ac:dyDescent="0.25">
      <c r="A17" s="205"/>
      <c r="B17" s="186">
        <f>IF(COUNTBLANK($D$7),"",6)</f>
        <v>6</v>
      </c>
      <c r="C17" s="81"/>
      <c r="D17" s="25" t="str">
        <f>IF(ISBLANK('F1'!I9),"",'F1'!I16)</f>
        <v>L</v>
      </c>
      <c r="E17" s="87">
        <v>10</v>
      </c>
      <c r="F17" s="3"/>
      <c r="G17" s="186">
        <f>IF(COUNTBLANK($I$7:$I$22)," ",7)</f>
        <v>7</v>
      </c>
      <c r="H17" s="141"/>
      <c r="I17" s="22" t="str">
        <f>IF((E15=""),"",IF((E15&gt;E16),D16,D15))</f>
        <v>A</v>
      </c>
      <c r="J17" s="94">
        <v>12</v>
      </c>
      <c r="L17" s="187"/>
      <c r="M17" s="85"/>
      <c r="N17" s="38" t="str">
        <f>IF((J17=""),"",IF((J17&gt;J18),I17,I18))</f>
        <v>A</v>
      </c>
      <c r="O17" s="95">
        <v>13</v>
      </c>
      <c r="P17" s="41"/>
      <c r="Q17" s="49" t="str">
        <f>IF((O16=""),"",IF(O16&gt;O17,N16,IF(O16&lt;O17,N17)))</f>
        <v>A</v>
      </c>
      <c r="R17" s="31"/>
    </row>
    <row r="18" spans="1:18" ht="17.100000000000001" customHeight="1" thickBot="1" x14ac:dyDescent="0.25">
      <c r="A18" s="210"/>
      <c r="B18" s="188"/>
      <c r="C18" s="134"/>
      <c r="D18" s="27" t="str">
        <f>IF(ISBLANK('F1'!I9),"",'F1'!I17)</f>
        <v>E</v>
      </c>
      <c r="E18" s="89">
        <v>2</v>
      </c>
      <c r="F18" s="52"/>
      <c r="G18" s="188"/>
      <c r="H18" s="140"/>
      <c r="I18" s="23" t="str">
        <f>IF((E17=""),"",IF((E17&gt;E18),D18,D17))</f>
        <v>E</v>
      </c>
      <c r="J18" s="99">
        <v>5</v>
      </c>
      <c r="K18" s="53"/>
      <c r="M18" s="18"/>
      <c r="Q18" s="9"/>
      <c r="R18" s="9"/>
    </row>
    <row r="19" spans="1:18" ht="17.100000000000001" customHeight="1" thickTop="1" thickBot="1" x14ac:dyDescent="0.25">
      <c r="A19" s="205">
        <v>4</v>
      </c>
      <c r="B19" s="207">
        <f>IF(COUNTBLANK($D$7),"",7)</f>
        <v>7</v>
      </c>
      <c r="C19" s="135"/>
      <c r="D19" s="20" t="str">
        <f>IF(ISBLANK('F1'!I9),"",'F1'!I18)</f>
        <v>G</v>
      </c>
      <c r="E19" s="90">
        <v>8</v>
      </c>
      <c r="F19" s="3"/>
      <c r="G19" s="207">
        <f>IF(COUNTBLANK($I$7:$I$22)," ",6)</f>
        <v>6</v>
      </c>
      <c r="H19" s="138"/>
      <c r="I19" s="28" t="str">
        <f>IF((E19=""),"",IF((E19&gt;E20),D19,D20))</f>
        <v>O</v>
      </c>
      <c r="J19" s="100">
        <v>13</v>
      </c>
      <c r="K19" s="3"/>
      <c r="L19" s="4"/>
      <c r="M19" s="32"/>
      <c r="Q19" s="2"/>
      <c r="R19" s="9"/>
    </row>
    <row r="20" spans="1:18" ht="17.100000000000001" customHeight="1" thickBot="1" x14ac:dyDescent="0.25">
      <c r="A20" s="205"/>
      <c r="B20" s="187"/>
      <c r="C20" s="82"/>
      <c r="D20" s="19" t="str">
        <f>IF(ISBLANK('F1'!I9),"",'F1'!I19)</f>
        <v>O</v>
      </c>
      <c r="E20" s="88">
        <v>11</v>
      </c>
      <c r="F20" s="3"/>
      <c r="G20" s="187"/>
      <c r="H20" s="139"/>
      <c r="I20" s="28" t="str">
        <f>IF((E21=""),"",IF((E21&gt;E22),D21,D22))</f>
        <v>K</v>
      </c>
      <c r="J20" s="95">
        <v>8</v>
      </c>
      <c r="L20" s="186">
        <f>IF(COUNTBLANK($N$20:$N$21)," ",3)</f>
        <v>3</v>
      </c>
      <c r="M20" s="81"/>
      <c r="N20" s="35" t="str">
        <f>IF((J19=""),"",IF((J19&gt;J20),I20,I19))</f>
        <v>K</v>
      </c>
      <c r="O20" s="94">
        <v>1</v>
      </c>
      <c r="P20" s="41"/>
      <c r="Q20" s="48" t="str">
        <f>IF((J19=""),"",IF(J19&gt;J20,I19,IF(J19&lt;J20,I20)))</f>
        <v>O</v>
      </c>
      <c r="R20" s="31"/>
    </row>
    <row r="21" spans="1:18" ht="17.100000000000001" customHeight="1" thickBot="1" x14ac:dyDescent="0.25">
      <c r="A21" s="205"/>
      <c r="B21" s="186">
        <f>IF(COUNTBLANK($D$7),"",8)</f>
        <v>8</v>
      </c>
      <c r="C21" s="83"/>
      <c r="D21" s="25" t="str">
        <f>IF(ISBLANK('F1'!I9),"",'F1'!I20)</f>
        <v>K</v>
      </c>
      <c r="E21" s="87">
        <v>12</v>
      </c>
      <c r="F21" s="3"/>
      <c r="G21" s="186">
        <f>IF(COUNTBLANK($I$7:$I$22)," ",5)</f>
        <v>5</v>
      </c>
      <c r="H21" s="131"/>
      <c r="I21" s="22" t="str">
        <f>IF((E19=""),"",IF((E19&gt;E20),D20,D19))</f>
        <v>G</v>
      </c>
      <c r="J21" s="94">
        <v>1</v>
      </c>
      <c r="L21" s="187"/>
      <c r="M21" s="86"/>
      <c r="N21" s="39" t="str">
        <f>IF((J21=""),"",IF((J21&gt;J22),I21,I22))</f>
        <v>C</v>
      </c>
      <c r="O21" s="95">
        <v>2</v>
      </c>
      <c r="P21" s="41"/>
      <c r="Q21" s="49" t="str">
        <f>IF((O20=""),"",IF(O20&gt;O21,N20,IF(O20&lt;O21,N21)))</f>
        <v>C</v>
      </c>
      <c r="R21" s="31"/>
    </row>
    <row r="22" spans="1:18" ht="17.100000000000001" customHeight="1" x14ac:dyDescent="0.2">
      <c r="A22" s="206"/>
      <c r="B22" s="208"/>
      <c r="C22" s="136"/>
      <c r="D22" s="103" t="str">
        <f>IF(ISBLANK('F1'!I9),"",'F1'!I21)</f>
        <v>C</v>
      </c>
      <c r="E22" s="102">
        <v>1</v>
      </c>
      <c r="F22" s="104"/>
      <c r="G22" s="208"/>
      <c r="H22" s="137"/>
      <c r="I22" s="101" t="str">
        <f>IF((E21=""),"",IF((E21&gt;E22),D22,D21))</f>
        <v>C</v>
      </c>
      <c r="J22" s="102">
        <v>12</v>
      </c>
    </row>
    <row r="23" spans="1:18" ht="15" customHeight="1" x14ac:dyDescent="0.2">
      <c r="G23" s="105"/>
      <c r="H23" s="105"/>
      <c r="I23" s="105"/>
      <c r="J23" s="105"/>
    </row>
    <row r="24" spans="1:18" ht="12" customHeight="1" x14ac:dyDescent="0.2">
      <c r="B24" s="2"/>
      <c r="C24" s="2"/>
      <c r="D24" s="2"/>
      <c r="E24" s="2"/>
      <c r="G24" s="128"/>
      <c r="H24" s="128"/>
      <c r="I24" s="128"/>
      <c r="J24" s="128"/>
      <c r="L24" s="2"/>
      <c r="M24" s="2"/>
      <c r="N24" s="2"/>
      <c r="O24" s="2"/>
    </row>
  </sheetData>
  <sheetProtection formatCells="0"/>
  <mergeCells count="32">
    <mergeCell ref="A7:A10"/>
    <mergeCell ref="B7:B8"/>
    <mergeCell ref="G7:G8"/>
    <mergeCell ref="L8:L9"/>
    <mergeCell ref="B9:B10"/>
    <mergeCell ref="G9:G10"/>
    <mergeCell ref="S4:T4"/>
    <mergeCell ref="A19:A22"/>
    <mergeCell ref="B19:B20"/>
    <mergeCell ref="G19:G20"/>
    <mergeCell ref="L20:L21"/>
    <mergeCell ref="B21:B22"/>
    <mergeCell ref="G21:G22"/>
    <mergeCell ref="A15:A18"/>
    <mergeCell ref="B15:B16"/>
    <mergeCell ref="G15:G16"/>
    <mergeCell ref="L16:L17"/>
    <mergeCell ref="B17:B18"/>
    <mergeCell ref="G17:G18"/>
    <mergeCell ref="A11:A14"/>
    <mergeCell ref="B11:B12"/>
    <mergeCell ref="G11:G12"/>
    <mergeCell ref="L12:L13"/>
    <mergeCell ref="B13:B14"/>
    <mergeCell ref="G13:G14"/>
    <mergeCell ref="B1:K1"/>
    <mergeCell ref="L1:O1"/>
    <mergeCell ref="B2:K2"/>
    <mergeCell ref="L2:O2"/>
    <mergeCell ref="B4:E4"/>
    <mergeCell ref="G4:J4"/>
    <mergeCell ref="L4:O4"/>
  </mergeCells>
  <conditionalFormatting sqref="E11">
    <cfRule type="cellIs" dxfId="107" priority="170" operator="lessThan">
      <formula>$E$12</formula>
    </cfRule>
    <cfRule type="cellIs" dxfId="106" priority="171" operator="greaterThan">
      <formula>$E$10</formula>
    </cfRule>
  </conditionalFormatting>
  <conditionalFormatting sqref="E8">
    <cfRule type="cellIs" dxfId="105" priority="166" operator="lessThan">
      <formula>$E$7</formula>
    </cfRule>
    <cfRule type="cellIs" dxfId="104" priority="167" operator="greaterThan">
      <formula>$E$7</formula>
    </cfRule>
  </conditionalFormatting>
  <conditionalFormatting sqref="E7">
    <cfRule type="cellIs" dxfId="103" priority="164" operator="lessThan">
      <formula>$E$8</formula>
    </cfRule>
    <cfRule type="cellIs" dxfId="102" priority="165" operator="greaterThan">
      <formula>$E$8</formula>
    </cfRule>
  </conditionalFormatting>
  <conditionalFormatting sqref="E9">
    <cfRule type="cellIs" dxfId="101" priority="160" operator="lessThan">
      <formula>$E$10</formula>
    </cfRule>
    <cfRule type="cellIs" dxfId="100" priority="161" operator="greaterThan">
      <formula>$E$10</formula>
    </cfRule>
  </conditionalFormatting>
  <conditionalFormatting sqref="E10">
    <cfRule type="cellIs" dxfId="99" priority="158" operator="lessThan">
      <formula>$E9</formula>
    </cfRule>
    <cfRule type="cellIs" dxfId="98" priority="159" operator="greaterThan">
      <formula>$E$9</formula>
    </cfRule>
  </conditionalFormatting>
  <conditionalFormatting sqref="E12">
    <cfRule type="cellIs" dxfId="97" priority="156" operator="lessThan">
      <formula>$E11</formula>
    </cfRule>
    <cfRule type="cellIs" dxfId="96" priority="157" operator="greaterThan">
      <formula>$E$11</formula>
    </cfRule>
  </conditionalFormatting>
  <conditionalFormatting sqref="E13">
    <cfRule type="cellIs" dxfId="95" priority="154" operator="lessThan">
      <formula>$E$14</formula>
    </cfRule>
    <cfRule type="cellIs" dxfId="94" priority="155" operator="greaterThan">
      <formula>$E$14</formula>
    </cfRule>
  </conditionalFormatting>
  <conditionalFormatting sqref="E15">
    <cfRule type="cellIs" dxfId="93" priority="152" operator="lessThan">
      <formula>$E$16</formula>
    </cfRule>
    <cfRule type="cellIs" dxfId="92" priority="153" operator="greaterThan">
      <formula>$E$16</formula>
    </cfRule>
  </conditionalFormatting>
  <conditionalFormatting sqref="E17">
    <cfRule type="cellIs" dxfId="91" priority="150" operator="lessThan">
      <formula>$E$18</formula>
    </cfRule>
    <cfRule type="cellIs" dxfId="90" priority="151" operator="greaterThan">
      <formula>$E$18</formula>
    </cfRule>
  </conditionalFormatting>
  <conditionalFormatting sqref="E19">
    <cfRule type="cellIs" dxfId="89" priority="148" operator="lessThan">
      <formula>$E$20</formula>
    </cfRule>
    <cfRule type="cellIs" dxfId="88" priority="149" operator="greaterThan">
      <formula>$E$20</formula>
    </cfRule>
  </conditionalFormatting>
  <conditionalFormatting sqref="E21">
    <cfRule type="cellIs" dxfId="87" priority="146" operator="lessThan">
      <formula>$E$22</formula>
    </cfRule>
    <cfRule type="cellIs" dxfId="86" priority="147" operator="greaterThan">
      <formula>$E$22</formula>
    </cfRule>
  </conditionalFormatting>
  <conditionalFormatting sqref="E16">
    <cfRule type="cellIs" dxfId="85" priority="144" operator="lessThan">
      <formula>$E15</formula>
    </cfRule>
    <cfRule type="cellIs" dxfId="84" priority="145" operator="greaterThan">
      <formula>$E$15</formula>
    </cfRule>
  </conditionalFormatting>
  <conditionalFormatting sqref="E18">
    <cfRule type="cellIs" dxfId="83" priority="142" operator="lessThan">
      <formula>$E17</formula>
    </cfRule>
    <cfRule type="cellIs" dxfId="82" priority="143" operator="greaterThan">
      <formula>$E$17</formula>
    </cfRule>
  </conditionalFormatting>
  <conditionalFormatting sqref="E20">
    <cfRule type="cellIs" dxfId="81" priority="140" operator="lessThan">
      <formula>$E19</formula>
    </cfRule>
    <cfRule type="cellIs" dxfId="80" priority="141" operator="greaterThan">
      <formula>$E$19</formula>
    </cfRule>
  </conditionalFormatting>
  <conditionalFormatting sqref="E22">
    <cfRule type="cellIs" dxfId="79" priority="138" operator="lessThan">
      <formula>$E21</formula>
    </cfRule>
    <cfRule type="cellIs" dxfId="78" priority="139" operator="greaterThan">
      <formula>$E$21</formula>
    </cfRule>
  </conditionalFormatting>
  <conditionalFormatting sqref="E14">
    <cfRule type="cellIs" dxfId="77" priority="136" operator="lessThan">
      <formula>$E13</formula>
    </cfRule>
    <cfRule type="cellIs" dxfId="76" priority="137" operator="greaterThan">
      <formula>$E$13</formula>
    </cfRule>
  </conditionalFormatting>
  <conditionalFormatting sqref="J7">
    <cfRule type="cellIs" dxfId="75" priority="134" operator="lessThan">
      <formula>$J$8</formula>
    </cfRule>
    <cfRule type="cellIs" dxfId="74" priority="135" operator="greaterThan">
      <formula>$J$8</formula>
    </cfRule>
  </conditionalFormatting>
  <conditionalFormatting sqref="J8">
    <cfRule type="cellIs" dxfId="73" priority="132" operator="lessThan">
      <formula>$J$7</formula>
    </cfRule>
    <cfRule type="cellIs" dxfId="72" priority="133" operator="greaterThan">
      <formula>$J$7</formula>
    </cfRule>
  </conditionalFormatting>
  <conditionalFormatting sqref="J11">
    <cfRule type="cellIs" dxfId="71" priority="128" operator="lessThan">
      <formula>$J$12</formula>
    </cfRule>
    <cfRule type="cellIs" dxfId="70" priority="129" operator="greaterThan">
      <formula>$J$12</formula>
    </cfRule>
  </conditionalFormatting>
  <conditionalFormatting sqref="J13">
    <cfRule type="cellIs" dxfId="69" priority="126" operator="lessThan">
      <formula>$J$14</formula>
    </cfRule>
    <cfRule type="cellIs" dxfId="68" priority="127" operator="greaterThan">
      <formula>$J$14</formula>
    </cfRule>
  </conditionalFormatting>
  <conditionalFormatting sqref="J9">
    <cfRule type="cellIs" dxfId="67" priority="124" operator="lessThan">
      <formula>$J$10</formula>
    </cfRule>
    <cfRule type="cellIs" dxfId="66" priority="125" operator="greaterThan">
      <formula>$J$10</formula>
    </cfRule>
  </conditionalFormatting>
  <conditionalFormatting sqref="J15">
    <cfRule type="cellIs" dxfId="65" priority="122" operator="lessThan">
      <formula>$J$16</formula>
    </cfRule>
    <cfRule type="cellIs" dxfId="64" priority="123" operator="greaterThan">
      <formula>$J$16</formula>
    </cfRule>
  </conditionalFormatting>
  <conditionalFormatting sqref="J17">
    <cfRule type="cellIs" dxfId="63" priority="120" operator="lessThan">
      <formula>$J$18</formula>
    </cfRule>
    <cfRule type="cellIs" dxfId="62" priority="121" operator="greaterThan">
      <formula>$J$18</formula>
    </cfRule>
  </conditionalFormatting>
  <conditionalFormatting sqref="J19">
    <cfRule type="cellIs" dxfId="61" priority="118" operator="lessThan">
      <formula>$J$20</formula>
    </cfRule>
    <cfRule type="cellIs" dxfId="60" priority="119" operator="greaterThan">
      <formula>$J$20</formula>
    </cfRule>
  </conditionalFormatting>
  <conditionalFormatting sqref="J21">
    <cfRule type="cellIs" dxfId="59" priority="116" operator="lessThan">
      <formula>$J$22</formula>
    </cfRule>
    <cfRule type="cellIs" dxfId="58" priority="117" operator="greaterThan">
      <formula>$J$22</formula>
    </cfRule>
  </conditionalFormatting>
  <conditionalFormatting sqref="J10">
    <cfRule type="cellIs" dxfId="57" priority="114" operator="lessThan">
      <formula>$J$9</formula>
    </cfRule>
    <cfRule type="cellIs" dxfId="56" priority="115" operator="greaterThan">
      <formula>$J$9</formula>
    </cfRule>
  </conditionalFormatting>
  <conditionalFormatting sqref="J12">
    <cfRule type="cellIs" dxfId="55" priority="112" operator="lessThan">
      <formula>$J$11</formula>
    </cfRule>
    <cfRule type="cellIs" dxfId="54" priority="113" operator="greaterThan">
      <formula>$J$11</formula>
    </cfRule>
  </conditionalFormatting>
  <conditionalFormatting sqref="J14">
    <cfRule type="cellIs" dxfId="53" priority="110" operator="lessThan">
      <formula>$J$13</formula>
    </cfRule>
    <cfRule type="cellIs" dxfId="52" priority="111" operator="greaterThan">
      <formula>$J$13</formula>
    </cfRule>
  </conditionalFormatting>
  <conditionalFormatting sqref="J16">
    <cfRule type="cellIs" dxfId="51" priority="108" operator="lessThan">
      <formula>$J$15</formula>
    </cfRule>
    <cfRule type="cellIs" dxfId="50" priority="109" operator="greaterThan">
      <formula>$J$15</formula>
    </cfRule>
  </conditionalFormatting>
  <conditionalFormatting sqref="J18">
    <cfRule type="cellIs" dxfId="49" priority="106" operator="lessThan">
      <formula>$J$17</formula>
    </cfRule>
    <cfRule type="cellIs" dxfId="48" priority="107" operator="greaterThan">
      <formula>$J$17</formula>
    </cfRule>
  </conditionalFormatting>
  <conditionalFormatting sqref="J20">
    <cfRule type="cellIs" dxfId="47" priority="104" operator="lessThan">
      <formula>$J$19</formula>
    </cfRule>
    <cfRule type="cellIs" dxfId="46" priority="105" operator="greaterThan">
      <formula>$J$19</formula>
    </cfRule>
  </conditionalFormatting>
  <conditionalFormatting sqref="J22">
    <cfRule type="cellIs" dxfId="45" priority="102" operator="lessThan">
      <formula>$J$21</formula>
    </cfRule>
    <cfRule type="cellIs" dxfId="44" priority="103" operator="greaterThan">
      <formula>$J$21</formula>
    </cfRule>
  </conditionalFormatting>
  <conditionalFormatting sqref="O8">
    <cfRule type="cellIs" dxfId="43" priority="31" operator="lessThan">
      <formula>$O$9</formula>
    </cfRule>
    <cfRule type="cellIs" dxfId="42" priority="32" operator="greaterThan">
      <formula>$O$9</formula>
    </cfRule>
  </conditionalFormatting>
  <conditionalFormatting sqref="O9">
    <cfRule type="cellIs" dxfId="41" priority="29" operator="lessThan">
      <formula>$O$8</formula>
    </cfRule>
    <cfRule type="cellIs" dxfId="40" priority="30" operator="greaterThan">
      <formula>$O$8</formula>
    </cfRule>
  </conditionalFormatting>
  <conditionalFormatting sqref="O12">
    <cfRule type="cellIs" dxfId="39" priority="27" operator="lessThan">
      <formula>$O$13</formula>
    </cfRule>
    <cfRule type="cellIs" dxfId="38" priority="28" operator="greaterThan">
      <formula>$O$13</formula>
    </cfRule>
  </conditionalFormatting>
  <conditionalFormatting sqref="O16">
    <cfRule type="cellIs" dxfId="37" priority="25" operator="lessThan">
      <formula>$O$17</formula>
    </cfRule>
    <cfRule type="cellIs" dxfId="36" priority="26" operator="greaterThan">
      <formula>$O$17</formula>
    </cfRule>
  </conditionalFormatting>
  <conditionalFormatting sqref="O20">
    <cfRule type="cellIs" dxfId="35" priority="23" operator="lessThan">
      <formula>$O$21</formula>
    </cfRule>
    <cfRule type="cellIs" dxfId="34" priority="24" operator="greaterThan">
      <formula>$O$21</formula>
    </cfRule>
  </conditionalFormatting>
  <conditionalFormatting sqref="O13">
    <cfRule type="cellIs" dxfId="33" priority="13" operator="lessThan">
      <formula>$O$12</formula>
    </cfRule>
    <cfRule type="cellIs" dxfId="32" priority="14" operator="greaterThan">
      <formula>$O$12</formula>
    </cfRule>
  </conditionalFormatting>
  <conditionalFormatting sqref="O17">
    <cfRule type="cellIs" dxfId="31" priority="11" operator="lessThan">
      <formula>$O$16</formula>
    </cfRule>
    <cfRule type="cellIs" dxfId="30" priority="12" operator="greaterThan">
      <formula>$O$16</formula>
    </cfRule>
  </conditionalFormatting>
  <conditionalFormatting sqref="O21">
    <cfRule type="cellIs" dxfId="29" priority="9" operator="lessThan">
      <formula>$O$20</formula>
    </cfRule>
    <cfRule type="cellIs" dxfId="28" priority="10" operator="greaterThan">
      <formula>$O$20</formula>
    </cfRule>
  </conditionalFormatting>
  <printOptions horizontalCentered="1"/>
  <pageMargins left="0.22" right="0.5" top="0.47" bottom="0.4" header="0.21" footer="0.25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0"/>
  <sheetViews>
    <sheetView zoomScaleNormal="100" workbookViewId="0">
      <selection activeCell="A6" sqref="A6:A7"/>
    </sheetView>
  </sheetViews>
  <sheetFormatPr baseColWidth="10" defaultColWidth="11.42578125" defaultRowHeight="12.75" x14ac:dyDescent="0.2"/>
  <cols>
    <col min="1" max="1" width="4.7109375" customWidth="1"/>
    <col min="2" max="2" width="2.7109375" customWidth="1"/>
    <col min="3" max="3" width="24.7109375" customWidth="1"/>
    <col min="4" max="4" width="5.28515625" customWidth="1"/>
    <col min="5" max="5" width="2.7109375" customWidth="1"/>
    <col min="6" max="6" width="4.7109375" customWidth="1"/>
    <col min="7" max="7" width="2.7109375" customWidth="1"/>
    <col min="8" max="8" width="24.7109375" customWidth="1"/>
    <col min="9" max="9" width="5.28515625" customWidth="1"/>
    <col min="10" max="10" width="2.7109375" customWidth="1"/>
    <col min="11" max="11" width="4.7109375" customWidth="1"/>
    <col min="12" max="12" width="2.7109375" customWidth="1"/>
    <col min="13" max="13" width="24.7109375" customWidth="1"/>
    <col min="14" max="14" width="5.28515625" customWidth="1"/>
  </cols>
  <sheetData>
    <row r="1" spans="1:14" ht="20.25" x14ac:dyDescent="0.2">
      <c r="A1" s="217" t="str">
        <f>Poules!L1</f>
        <v>CATÉGORIE</v>
      </c>
      <c r="B1" s="218"/>
      <c r="C1" s="219"/>
      <c r="D1" s="219"/>
      <c r="E1" s="219"/>
      <c r="F1" s="219"/>
      <c r="G1" s="219"/>
      <c r="H1" s="219"/>
      <c r="I1" s="220"/>
    </row>
    <row r="2" spans="1:14" ht="20.25" x14ac:dyDescent="0.2">
      <c r="A2" s="221" t="str">
        <f>Poules!B2</f>
        <v>LIEU</v>
      </c>
      <c r="B2" s="222"/>
      <c r="C2" s="223"/>
      <c r="D2" s="223"/>
      <c r="E2" s="223"/>
      <c r="F2" s="223"/>
      <c r="G2" s="223"/>
      <c r="H2" s="223"/>
      <c r="I2" s="224"/>
      <c r="K2" s="225" t="str">
        <f>IF(ISBLANK('F1'!I1),"",'F1'!I1)</f>
        <v/>
      </c>
      <c r="L2" s="226"/>
      <c r="M2" s="227"/>
      <c r="N2" s="228"/>
    </row>
    <row r="3" spans="1:14" ht="15" customHeight="1" thickBot="1" x14ac:dyDescent="0.25"/>
    <row r="4" spans="1:14" ht="16.5" thickBot="1" x14ac:dyDescent="0.25">
      <c r="A4" s="229" t="s">
        <v>27</v>
      </c>
      <c r="B4" s="230"/>
      <c r="C4" s="230"/>
      <c r="D4" s="231"/>
      <c r="F4" s="229" t="s">
        <v>28</v>
      </c>
      <c r="G4" s="230"/>
      <c r="H4" s="230"/>
      <c r="I4" s="231"/>
      <c r="K4" s="229" t="s">
        <v>25</v>
      </c>
      <c r="L4" s="230"/>
      <c r="M4" s="230"/>
      <c r="N4" s="231"/>
    </row>
    <row r="5" spans="1:14" ht="15" customHeight="1" thickBot="1" x14ac:dyDescent="0.25">
      <c r="A5" s="73" t="s">
        <v>4</v>
      </c>
      <c r="B5" s="79" t="s">
        <v>10</v>
      </c>
    </row>
    <row r="6" spans="1:14" ht="20.100000000000001" customHeight="1" thickBot="1" x14ac:dyDescent="0.25">
      <c r="A6" s="213"/>
      <c r="B6" s="158"/>
      <c r="C6" s="156" t="str">
        <f>Poules!Q8</f>
        <v>D</v>
      </c>
      <c r="D6" s="147">
        <v>13</v>
      </c>
      <c r="E6" s="72"/>
      <c r="F6" s="74" t="s">
        <v>4</v>
      </c>
      <c r="G6" s="80" t="s">
        <v>10</v>
      </c>
    </row>
    <row r="7" spans="1:14" ht="20.100000000000001" customHeight="1" thickBot="1" x14ac:dyDescent="0.25">
      <c r="A7" s="214"/>
      <c r="B7" s="159"/>
      <c r="C7" s="157" t="str">
        <f>Poules!Q13</f>
        <v>B</v>
      </c>
      <c r="D7" s="148">
        <v>2</v>
      </c>
      <c r="E7" s="7"/>
      <c r="F7" s="232"/>
      <c r="G7" s="77"/>
      <c r="H7" s="42" t="str">
        <f>IF(OR(D6="",D7=""),"",IF(D6&gt;D7,C6,C7))</f>
        <v>D</v>
      </c>
      <c r="I7" s="147"/>
    </row>
    <row r="8" spans="1:14" ht="20.100000000000001" customHeight="1" thickBot="1" x14ac:dyDescent="0.25">
      <c r="A8" s="213"/>
      <c r="B8" s="158"/>
      <c r="C8" s="150" t="str">
        <f>Poules!Q12</f>
        <v>F</v>
      </c>
      <c r="D8" s="147"/>
      <c r="E8" s="8"/>
      <c r="F8" s="216"/>
      <c r="G8" s="76"/>
      <c r="H8" s="43" t="str">
        <f>IF(OR(D8="",D9=""),"",IF(D8&gt;D9,C8,C9))</f>
        <v/>
      </c>
      <c r="I8" s="148"/>
      <c r="J8" s="233"/>
      <c r="K8" s="74" t="s">
        <v>4</v>
      </c>
      <c r="L8" s="80" t="s">
        <v>10</v>
      </c>
    </row>
    <row r="9" spans="1:14" ht="20.100000000000001" customHeight="1" thickBot="1" x14ac:dyDescent="0.25">
      <c r="A9" s="214"/>
      <c r="B9" s="159"/>
      <c r="C9" s="151" t="str">
        <f>Poules!Q9</f>
        <v>P</v>
      </c>
      <c r="D9" s="148"/>
      <c r="F9" s="58"/>
      <c r="G9" s="59"/>
      <c r="I9" s="149"/>
      <c r="J9" s="234"/>
      <c r="K9" s="232" t="str">
        <f>IF(OR(M9="",M10=""),"",TERRAINS!I4)</f>
        <v/>
      </c>
      <c r="L9" s="78"/>
      <c r="M9" s="47" t="str">
        <f>IF(OR(I7="",I8=""),"",IF(I7&gt;I8,H7,H8))</f>
        <v/>
      </c>
      <c r="N9" s="147"/>
    </row>
    <row r="10" spans="1:14" ht="20.100000000000001" customHeight="1" thickBot="1" x14ac:dyDescent="0.25">
      <c r="A10" s="213"/>
      <c r="B10" s="160"/>
      <c r="C10" s="152" t="str">
        <f>Poules!Q16</f>
        <v>L</v>
      </c>
      <c r="D10" s="147"/>
      <c r="F10" s="58"/>
      <c r="G10" s="59"/>
      <c r="I10" s="149"/>
      <c r="J10" s="236"/>
      <c r="K10" s="216"/>
      <c r="L10" s="76"/>
      <c r="M10" s="44" t="str">
        <f>IF(OR(I11="",I12=""),"",IF(I11&gt;I12,H11,H12))</f>
        <v/>
      </c>
      <c r="N10" s="148"/>
    </row>
    <row r="11" spans="1:14" ht="20.100000000000001" customHeight="1" thickBot="1" x14ac:dyDescent="0.25">
      <c r="A11" s="235"/>
      <c r="B11" s="161"/>
      <c r="C11" s="153" t="str">
        <f>Poules!Q21</f>
        <v>C</v>
      </c>
      <c r="D11" s="148"/>
      <c r="E11" s="7"/>
      <c r="F11" s="215"/>
      <c r="G11" s="75"/>
      <c r="H11" s="45" t="str">
        <f>IF(OR(D10="",D11=""),"",IF(D10&gt;D11,C10,C11))</f>
        <v/>
      </c>
      <c r="I11" s="147"/>
      <c r="J11" s="234"/>
      <c r="K11" s="58"/>
      <c r="N11" s="30"/>
    </row>
    <row r="12" spans="1:14" ht="20.100000000000001" customHeight="1" thickBot="1" x14ac:dyDescent="0.25">
      <c r="A12" s="213"/>
      <c r="B12" s="162"/>
      <c r="C12" s="154" t="str">
        <f>Poules!Q20</f>
        <v>O</v>
      </c>
      <c r="D12" s="147"/>
      <c r="E12" s="8"/>
      <c r="F12" s="216"/>
      <c r="G12" s="76"/>
      <c r="H12" s="46" t="str">
        <f>IF(OR(D12="",D13=""),"",IF(D12&gt;D13,C12,C13))</f>
        <v/>
      </c>
      <c r="I12" s="148"/>
      <c r="K12" s="58"/>
      <c r="N12" s="30"/>
    </row>
    <row r="13" spans="1:14" ht="20.100000000000001" customHeight="1" thickBot="1" x14ac:dyDescent="0.25">
      <c r="A13" s="214"/>
      <c r="B13" s="159"/>
      <c r="C13" s="155" t="str">
        <f>Poules!Q17</f>
        <v>A</v>
      </c>
      <c r="D13" s="148"/>
      <c r="F13" s="58"/>
      <c r="G13" s="59"/>
      <c r="I13" s="30"/>
      <c r="K13" s="58"/>
      <c r="N13" s="30"/>
    </row>
    <row r="14" spans="1:14" ht="20.100000000000001" customHeight="1" x14ac:dyDescent="0.2"/>
    <row r="15" spans="1:14" ht="20.100000000000001" customHeight="1" x14ac:dyDescent="0.2"/>
    <row r="16" spans="1:14" ht="20.100000000000001" customHeight="1" x14ac:dyDescent="0.2"/>
    <row r="17" ht="20.100000000000001" customHeight="1" x14ac:dyDescent="0.2"/>
    <row r="18" ht="20.100000000000001" customHeight="1" x14ac:dyDescent="0.2"/>
    <row r="19" ht="20.100000000000001" customHeight="1" x14ac:dyDescent="0.2"/>
    <row r="20" ht="20.100000000000001" customHeight="1" x14ac:dyDescent="0.2"/>
  </sheetData>
  <sheetProtection formatCells="0"/>
  <mergeCells count="15">
    <mergeCell ref="A6:A7"/>
    <mergeCell ref="F11:F12"/>
    <mergeCell ref="A1:I1"/>
    <mergeCell ref="A2:I2"/>
    <mergeCell ref="K2:N2"/>
    <mergeCell ref="A4:D4"/>
    <mergeCell ref="F4:I4"/>
    <mergeCell ref="K4:N4"/>
    <mergeCell ref="F7:F8"/>
    <mergeCell ref="A8:A9"/>
    <mergeCell ref="J8:J9"/>
    <mergeCell ref="K9:K10"/>
    <mergeCell ref="A10:A11"/>
    <mergeCell ref="J10:J11"/>
    <mergeCell ref="A12:A13"/>
  </mergeCells>
  <conditionalFormatting sqref="D6">
    <cfRule type="cellIs" dxfId="27" priority="75" operator="lessThan">
      <formula>$D$7</formula>
    </cfRule>
    <cfRule type="cellIs" dxfId="26" priority="76" operator="greaterThan">
      <formula>$D$7</formula>
    </cfRule>
  </conditionalFormatting>
  <conditionalFormatting sqref="D7">
    <cfRule type="cellIs" dxfId="25" priority="73" operator="lessThan">
      <formula>$D$6</formula>
    </cfRule>
    <cfRule type="cellIs" dxfId="24" priority="74" operator="greaterThan">
      <formula>$D$6</formula>
    </cfRule>
  </conditionalFormatting>
  <conditionalFormatting sqref="D8">
    <cfRule type="cellIs" dxfId="23" priority="71" operator="lessThan">
      <formula>$D$9</formula>
    </cfRule>
    <cfRule type="cellIs" dxfId="22" priority="72" operator="greaterThan">
      <formula>$D$9</formula>
    </cfRule>
  </conditionalFormatting>
  <conditionalFormatting sqref="D10">
    <cfRule type="cellIs" dxfId="21" priority="69" operator="lessThan">
      <formula>$D$11</formula>
    </cfRule>
    <cfRule type="cellIs" dxfId="20" priority="70" operator="greaterThan">
      <formula>$D$11</formula>
    </cfRule>
  </conditionalFormatting>
  <conditionalFormatting sqref="D12">
    <cfRule type="cellIs" dxfId="19" priority="67" operator="lessThan">
      <formula>$D$13</formula>
    </cfRule>
    <cfRule type="cellIs" dxfId="18" priority="68" operator="greaterThan">
      <formula>$D$13</formula>
    </cfRule>
  </conditionalFormatting>
  <conditionalFormatting sqref="I7">
    <cfRule type="cellIs" dxfId="17" priority="57" operator="lessThan">
      <formula>$I$8</formula>
    </cfRule>
    <cfRule type="cellIs" dxfId="16" priority="58" operator="greaterThan">
      <formula>$I$8</formula>
    </cfRule>
  </conditionalFormatting>
  <conditionalFormatting sqref="N9">
    <cfRule type="cellIs" dxfId="15" priority="49" operator="lessThan">
      <formula>$N$10</formula>
    </cfRule>
    <cfRule type="cellIs" dxfId="14" priority="50" operator="greaterThan">
      <formula>$N$10</formula>
    </cfRule>
  </conditionalFormatting>
  <conditionalFormatting sqref="I11">
    <cfRule type="cellIs" dxfId="13" priority="43" operator="lessThan">
      <formula>$I$12</formula>
    </cfRule>
    <cfRule type="cellIs" dxfId="12" priority="44" operator="greaterThan">
      <formula>$I$12</formula>
    </cfRule>
  </conditionalFormatting>
  <conditionalFormatting sqref="D9">
    <cfRule type="cellIs" dxfId="11" priority="37" operator="lessThan">
      <formula>$D$8</formula>
    </cfRule>
    <cfRule type="cellIs" dxfId="10" priority="38" operator="greaterThan">
      <formula>$D$8</formula>
    </cfRule>
  </conditionalFormatting>
  <conditionalFormatting sqref="D11">
    <cfRule type="cellIs" dxfId="9" priority="35" operator="lessThan">
      <formula>$D$10</formula>
    </cfRule>
    <cfRule type="cellIs" dxfId="8" priority="36" operator="greaterThan">
      <formula>$D$10</formula>
    </cfRule>
  </conditionalFormatting>
  <conditionalFormatting sqref="D13">
    <cfRule type="cellIs" dxfId="7" priority="33" operator="lessThan">
      <formula>$D$12</formula>
    </cfRule>
    <cfRule type="cellIs" dxfId="6" priority="34" operator="greaterThan">
      <formula>$D$12</formula>
    </cfRule>
  </conditionalFormatting>
  <conditionalFormatting sqref="I8">
    <cfRule type="cellIs" dxfId="5" priority="23" operator="lessThan">
      <formula>$I$7</formula>
    </cfRule>
    <cfRule type="cellIs" dxfId="4" priority="24" operator="greaterThan">
      <formula>$I$7</formula>
    </cfRule>
  </conditionalFormatting>
  <conditionalFormatting sqref="I12">
    <cfRule type="cellIs" dxfId="3" priority="19" operator="lessThan">
      <formula>$I$11</formula>
    </cfRule>
    <cfRule type="cellIs" dxfId="2" priority="20" operator="greaterThan">
      <formula>$I$11</formula>
    </cfRule>
  </conditionalFormatting>
  <conditionalFormatting sqref="N10">
    <cfRule type="cellIs" dxfId="1" priority="13" operator="lessThan">
      <formula>$N$9</formula>
    </cfRule>
    <cfRule type="cellIs" dxfId="0" priority="14" operator="greaterThan">
      <formula>$N$9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259E86EC-38EF-4502-9B44-F32E47052B26}">
            <xm:f>VLOOKUP(TERRAINS!C4,$C$6:$D$13,1,0)</xm:f>
            <x14:dxf/>
          </x14:cfRule>
          <x14:cfRule type="expression" priority="2" id="{F8C56E20-9E70-4B4F-A738-7CF7D6255623}">
            <xm:f>COUNTIF(TERRAINS!$C$4,$C$6:$C$7)</xm:f>
            <x14:dxf/>
          </x14:cfRule>
          <xm:sqref>H4</xm:sqref>
        </x14:conditionalFormatting>
        <x14:conditionalFormatting xmlns:xm="http://schemas.microsoft.com/office/excel/2006/main">
          <x14:cfRule type="expression" priority="1" id="{6050EA99-BE13-45F2-AE99-1073390AEB34}">
            <xm:f>VLOOKUP(TERRAINS!$C$4,$C$6:$C$7,0)</xm:f>
            <x14:dxf/>
          </x14:cfRule>
          <xm:sqref>C4:D4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3:I19"/>
  <sheetViews>
    <sheetView tabSelected="1" workbookViewId="0">
      <selection activeCell="H5" sqref="H5"/>
    </sheetView>
  </sheetViews>
  <sheetFormatPr baseColWidth="10" defaultColWidth="11.42578125" defaultRowHeight="12.75" x14ac:dyDescent="0.2"/>
  <cols>
    <col min="5" max="5" width="12.7109375" bestFit="1" customWidth="1"/>
  </cols>
  <sheetData>
    <row r="3" spans="3:9" x14ac:dyDescent="0.2">
      <c r="C3" s="182" t="str">
        <f>'F1'!C5</f>
        <v>Noms</v>
      </c>
      <c r="D3" s="183"/>
      <c r="E3" s="55" t="s">
        <v>11</v>
      </c>
      <c r="F3" s="55" t="s">
        <v>12</v>
      </c>
      <c r="G3" s="55" t="s">
        <v>13</v>
      </c>
      <c r="H3" s="57" t="s">
        <v>14</v>
      </c>
      <c r="I3" s="57" t="s">
        <v>15</v>
      </c>
    </row>
    <row r="4" spans="3:9" ht="15.75" x14ac:dyDescent="0.2">
      <c r="C4" s="237" t="str">
        <f>'F1'!I6</f>
        <v>P</v>
      </c>
      <c r="D4" s="238"/>
      <c r="E4" s="56">
        <f>IFERROR(LOOKUP(9^99,Poules!B$7:INDEX(Poules!B$7:B$22,MATCH(C4,Poules!$D$7:$D$22,0))),"")</f>
        <v>1</v>
      </c>
      <c r="F4" s="56">
        <f>IFERROR(LOOKUP(9^99,Poules!G$7:INDEX(Poules!G$7:G$22,MATCH(C4,Poules!$I$7:$I$22,0))),"")</f>
        <v>3</v>
      </c>
      <c r="G4" s="56">
        <f>IFERROR(LOOKUP(9^99,Poules!L$8:INDEX(Poules!L$8:L$21,MATCH(C4,Poules!$N$8:$N$21,0))),"")</f>
        <v>7</v>
      </c>
      <c r="H4" s="239" t="str">
        <f>IFERROR(LOOKUP(9^99,Parties!A$6:INDEX(Parties!$A$6:$A$13,MATCH(C4,Parties!$C$6:$C$13,0))),"")</f>
        <v/>
      </c>
      <c r="I4" s="56"/>
    </row>
    <row r="5" spans="3:9" ht="15.75" x14ac:dyDescent="0.2">
      <c r="C5" s="237" t="str">
        <f>'F1'!I7</f>
        <v>D</v>
      </c>
      <c r="D5" s="238"/>
      <c r="E5" s="56">
        <f>IFERROR(LOOKUP(9^99,Poules!B$7:INDEX(Poules!B$7:B$22,MATCH(C5,Poules!$D$7:$D$22,0))),"")</f>
        <v>1</v>
      </c>
      <c r="F5" s="56">
        <f>IFERROR(LOOKUP(9^99,Poules!G$7:INDEX(Poules!G$7:G$22,MATCH(C5,Poules!$I$7:$I$22,0))),"")</f>
        <v>4</v>
      </c>
      <c r="G5" s="56" t="str">
        <f>IFERROR(LOOKUP(9^99,Poules!L$8:INDEX(Poules!L$8:L$21,MATCH(C5,Poules!$N$8:$N$21,0))),"")</f>
        <v/>
      </c>
      <c r="H5" s="239" t="str">
        <f>IFERROR(LOOKUP(9^99,Parties!A$6:INDEX(Parties!$A$6:$A$13,MATCH(C5,Parties!$C$6:$C$13,0))),"")</f>
        <v/>
      </c>
      <c r="I5" s="56"/>
    </row>
    <row r="6" spans="3:9" ht="15.75" x14ac:dyDescent="0.2">
      <c r="C6" s="237" t="str">
        <f>'F1'!I8</f>
        <v>H</v>
      </c>
      <c r="D6" s="238"/>
      <c r="E6" s="56">
        <f>IFERROR(LOOKUP(9^99,Poules!B$7:INDEX(Poules!B$7:B$22,MATCH(C6,Poules!$D$7:$D$22,0))),"")</f>
        <v>2</v>
      </c>
      <c r="F6" s="56">
        <f>IFERROR(LOOKUP(9^99,Poules!G$7:INDEX(Poules!G$7:G$22,MATCH(C6,Poules!$I$7:$I$22,0))),"")</f>
        <v>4</v>
      </c>
      <c r="G6" s="56">
        <f>IFERROR(LOOKUP(9^99,Poules!L$8:INDEX(Poules!L$8:L$21,MATCH(C6,Poules!$N$8:$N$21,0))),"")</f>
        <v>7</v>
      </c>
      <c r="H6" s="239" t="str">
        <f>IFERROR(LOOKUP(9^99,Parties!A$6:INDEX(Parties!$A$6:$A$13,MATCH(C6,Parties!$C$6:$C$13,0))),"")</f>
        <v/>
      </c>
      <c r="I6" s="56"/>
    </row>
    <row r="7" spans="3:9" ht="15.75" x14ac:dyDescent="0.2">
      <c r="C7" s="237" t="str">
        <f>'F1'!I9</f>
        <v>J</v>
      </c>
      <c r="D7" s="238"/>
      <c r="E7" s="56">
        <f>IFERROR(LOOKUP(9^99,Poules!B$7:INDEX(Poules!B$7:B$22,MATCH(C7,Poules!$D$7:$D$22,0))),"")</f>
        <v>2</v>
      </c>
      <c r="F7" s="56">
        <f>IFERROR(LOOKUP(9^99,Poules!G$7:INDEX(Poules!G$7:G$22,MATCH(C7,Poules!$I$7:$I$22,0))),"")</f>
        <v>3</v>
      </c>
      <c r="G7" s="56" t="str">
        <f>IFERROR(LOOKUP(9^99,Poules!L$8:INDEX(Poules!L$8:L$21,MATCH(C7,Poules!$N$8:$N$21,0))),"")</f>
        <v/>
      </c>
      <c r="H7" s="239" t="str">
        <f>IFERROR(LOOKUP(9^99,Parties!A$6:INDEX(Parties!$A$6:$A$13,MATCH(C7,Parties!$C$6:$C$13,0))),"")</f>
        <v/>
      </c>
      <c r="I7" s="56"/>
    </row>
    <row r="8" spans="3:9" ht="15.75" x14ac:dyDescent="0.2">
      <c r="C8" s="237" t="str">
        <f>'F1'!I10</f>
        <v>F</v>
      </c>
      <c r="D8" s="238"/>
      <c r="E8" s="56">
        <f>IFERROR(LOOKUP(9^99,Poules!B$7:INDEX(Poules!B$7:B$22,MATCH(C8,Poules!$D$7:$D$22,0))),"")</f>
        <v>3</v>
      </c>
      <c r="F8" s="56">
        <f>IFERROR(LOOKUP(9^99,Poules!G$7:INDEX(Poules!G$7:G$22,MATCH(C8,Poules!$I$7:$I$22,0))),"")</f>
        <v>2</v>
      </c>
      <c r="G8" s="56" t="str">
        <f>IFERROR(LOOKUP(9^99,Poules!L$8:INDEX(Poules!L$8:L$21,MATCH(C8,Poules!$N$8:$N$21,0))),"")</f>
        <v/>
      </c>
      <c r="H8" s="239" t="str">
        <f>IFERROR(LOOKUP(9^99,Parties!A$6:INDEX(Parties!$A$6:$A$13,MATCH(C8,Parties!$C$6:$C$13,0))),"")</f>
        <v/>
      </c>
      <c r="I8" s="56"/>
    </row>
    <row r="9" spans="3:9" ht="15.75" x14ac:dyDescent="0.2">
      <c r="C9" s="237" t="str">
        <f>'F1'!I11</f>
        <v>M</v>
      </c>
      <c r="D9" s="238"/>
      <c r="E9" s="56">
        <f>IFERROR(LOOKUP(9^99,Poules!B$7:INDEX(Poules!B$7:B$22,MATCH(C9,Poules!$D$7:$D$22,0))),"")</f>
        <v>3</v>
      </c>
      <c r="F9" s="56">
        <f>IFERROR(LOOKUP(9^99,Poules!G$7:INDEX(Poules!G$7:G$22,MATCH(C9,Poules!$I$7:$I$22,0))),"")</f>
        <v>1</v>
      </c>
      <c r="G9" s="56">
        <f>IFERROR(LOOKUP(9^99,Poules!L$8:INDEX(Poules!L$8:L$21,MATCH(C9,Poules!$N$8:$N$21,0))),"")</f>
        <v>5</v>
      </c>
      <c r="H9" s="239" t="str">
        <f>IFERROR(LOOKUP(9^99,Parties!A$6:INDEX(Parties!$A$6:$A$13,MATCH(C9,Parties!$C$6:$C$13,0))),"")</f>
        <v/>
      </c>
      <c r="I9" s="56"/>
    </row>
    <row r="10" spans="3:9" ht="15.75" x14ac:dyDescent="0.2">
      <c r="C10" s="237" t="str">
        <f>'F1'!I12</f>
        <v>I</v>
      </c>
      <c r="D10" s="238"/>
      <c r="E10" s="56">
        <f>IFERROR(LOOKUP(9^99,Poules!B$7:INDEX(Poules!B$7:B$22,MATCH(C10,Poules!$D$7:$D$22,0))),"")</f>
        <v>4</v>
      </c>
      <c r="F10" s="56">
        <f>IFERROR(LOOKUP(9^99,Poules!G$7:INDEX(Poules!G$7:G$22,MATCH(C10,Poules!$I$7:$I$22,0))),"")</f>
        <v>1</v>
      </c>
      <c r="G10" s="56" t="str">
        <f>IFERROR(LOOKUP(9^99,Poules!L$8:INDEX(Poules!L$8:L$21,MATCH(C10,Poules!$N$8:$N$21,0))),"")</f>
        <v/>
      </c>
      <c r="H10" s="239" t="str">
        <f>IFERROR(LOOKUP(9^99,Parties!A$6:INDEX(Parties!$A$6:$A$13,MATCH(C10,Parties!$C$6:$C$13,0))),"")</f>
        <v/>
      </c>
      <c r="I10" s="56"/>
    </row>
    <row r="11" spans="3:9" ht="15.75" x14ac:dyDescent="0.2">
      <c r="C11" s="237" t="str">
        <f>'F1'!I13</f>
        <v>B</v>
      </c>
      <c r="D11" s="238"/>
      <c r="E11" s="56">
        <f>IFERROR(LOOKUP(9^99,Poules!B$7:INDEX(Poules!B$7:B$22,MATCH(C11,Poules!$D$7:$D$22,0))),"")</f>
        <v>4</v>
      </c>
      <c r="F11" s="56">
        <f>IFERROR(LOOKUP(9^99,Poules!G$7:INDEX(Poules!G$7:G$22,MATCH(C11,Poules!$I$7:$I$22,0))),"")</f>
        <v>2</v>
      </c>
      <c r="G11" s="56">
        <f>IFERROR(LOOKUP(9^99,Poules!L$8:INDEX(Poules!L$8:L$21,MATCH(C11,Poules!$N$8:$N$21,0))),"")</f>
        <v>5</v>
      </c>
      <c r="H11" s="239" t="str">
        <f>IFERROR(LOOKUP(9^99,Parties!A$6:INDEX(Parties!$A$6:$A$13,MATCH(C11,Parties!$C$6:$C$13,0))),"")</f>
        <v/>
      </c>
      <c r="I11" s="56"/>
    </row>
    <row r="12" spans="3:9" ht="15.75" x14ac:dyDescent="0.2">
      <c r="C12" s="237" t="str">
        <f>'F1'!I14</f>
        <v>A</v>
      </c>
      <c r="D12" s="238"/>
      <c r="E12" s="56">
        <f>IFERROR(LOOKUP(9^99,Poules!B$7:INDEX(Poules!B$7:B$22,MATCH(C12,Poules!$D$7:$D$22,0))),"")</f>
        <v>5</v>
      </c>
      <c r="F12" s="56">
        <f>IFERROR(LOOKUP(9^99,Poules!G$7:INDEX(Poules!G$7:G$22,MATCH(C12,Poules!$I$7:$I$22,0))),"")</f>
        <v>7</v>
      </c>
      <c r="G12" s="56">
        <f>IFERROR(LOOKUP(9^99,Poules!L$8:INDEX(Poules!L$8:L$21,MATCH(C12,Poules!$N$8:$N$21,0))),"")</f>
        <v>1</v>
      </c>
      <c r="H12" s="239" t="str">
        <f>IFERROR(LOOKUP(9^99,Parties!A$6:INDEX(Parties!$A$6:$A$13,MATCH(C12,Parties!$C$6:$C$13,0))),"")</f>
        <v/>
      </c>
      <c r="I12" s="56"/>
    </row>
    <row r="13" spans="3:9" ht="15.75" x14ac:dyDescent="0.2">
      <c r="C13" s="237" t="str">
        <f>'F1'!I15</f>
        <v>N</v>
      </c>
      <c r="D13" s="238"/>
      <c r="E13" s="56">
        <f>IFERROR(LOOKUP(9^99,Poules!B$7:INDEX(Poules!B$7:B$22,MATCH(C13,Poules!$D$7:$D$22,0))),"")</f>
        <v>5</v>
      </c>
      <c r="F13" s="56">
        <f>IFERROR(LOOKUP(9^99,Poules!G$7:INDEX(Poules!G$7:G$22,MATCH(C13,Poules!$I$7:$I$22,0))),"")</f>
        <v>8</v>
      </c>
      <c r="G13" s="56">
        <f>IFERROR(LOOKUP(9^99,Poules!L$8:INDEX(Poules!L$8:L$21,MATCH(C13,Poules!$N$8:$N$21,0))),"")</f>
        <v>1</v>
      </c>
      <c r="H13" s="239" t="str">
        <f>IFERROR(LOOKUP(9^99,Parties!A$6:INDEX(Parties!$A$6:$A$13,MATCH(C13,Parties!$C$6:$C$13,0))),"")</f>
        <v/>
      </c>
      <c r="I13" s="56"/>
    </row>
    <row r="14" spans="3:9" ht="15.75" x14ac:dyDescent="0.2">
      <c r="C14" s="237" t="str">
        <f>'F1'!I16</f>
        <v>L</v>
      </c>
      <c r="D14" s="238"/>
      <c r="E14" s="56">
        <f>IFERROR(LOOKUP(9^99,Poules!B$7:INDEX(Poules!B$7:B$22,MATCH(C14,Poules!$D$7:$D$22,0))),"")</f>
        <v>6</v>
      </c>
      <c r="F14" s="56">
        <f>IFERROR(LOOKUP(9^99,Poules!G$7:INDEX(Poules!G$7:G$22,MATCH(C14,Poules!$I$7:$I$22,0))),"")</f>
        <v>8</v>
      </c>
      <c r="G14" s="56" t="str">
        <f>IFERROR(LOOKUP(9^99,Poules!L$8:INDEX(Poules!L$8:L$21,MATCH(C14,Poules!$N$8:$N$21,0))),"")</f>
        <v/>
      </c>
      <c r="H14" s="239" t="str">
        <f>IFERROR(LOOKUP(9^99,Parties!A$6:INDEX(Parties!$A$6:$A$13,MATCH(C14,Parties!$C$6:$C$13,0))),"")</f>
        <v/>
      </c>
      <c r="I14" s="56"/>
    </row>
    <row r="15" spans="3:9" ht="15.75" x14ac:dyDescent="0.2">
      <c r="C15" s="237" t="str">
        <f>'F1'!I17</f>
        <v>E</v>
      </c>
      <c r="D15" s="238"/>
      <c r="E15" s="56">
        <f>IFERROR(LOOKUP(9^99,Poules!B$7:INDEX(Poules!B$7:B$22,MATCH(C15,Poules!$D$7:$D$22,0))),"")</f>
        <v>6</v>
      </c>
      <c r="F15" s="56">
        <f>IFERROR(LOOKUP(9^99,Poules!G$7:INDEX(Poules!G$7:G$22,MATCH(C15,Poules!$I$7:$I$22,0))),"")</f>
        <v>7</v>
      </c>
      <c r="G15" s="56" t="str">
        <f>IFERROR(LOOKUP(9^99,Poules!L$8:INDEX(Poules!L$8:L$21,MATCH(C15,Poules!$N$8:$N$21,0))),"")</f>
        <v/>
      </c>
      <c r="H15" s="239" t="str">
        <f>IFERROR(LOOKUP(9^99,Parties!A$6:INDEX(Parties!$A$6:$A$13,MATCH(C15,Parties!$C$6:$C$13,0))),"")</f>
        <v/>
      </c>
      <c r="I15" s="56"/>
    </row>
    <row r="16" spans="3:9" ht="15.75" x14ac:dyDescent="0.2">
      <c r="C16" s="237" t="str">
        <f>'F1'!I18</f>
        <v>G</v>
      </c>
      <c r="D16" s="238"/>
      <c r="E16" s="56">
        <f>IFERROR(LOOKUP(9^99,Poules!B$7:INDEX(Poules!B$7:B$22,MATCH(C16,Poules!$D$7:$D$22,0))),"")</f>
        <v>7</v>
      </c>
      <c r="F16" s="56">
        <f>IFERROR(LOOKUP(9^99,Poules!G$7:INDEX(Poules!G$7:G$22,MATCH(C16,Poules!$I$7:$I$22,0))),"")</f>
        <v>5</v>
      </c>
      <c r="G16" s="56" t="str">
        <f>IFERROR(LOOKUP(9^99,Poules!L$8:INDEX(Poules!L$8:L$21,MATCH(C16,Poules!$N$8:$N$21,0))),"")</f>
        <v/>
      </c>
      <c r="H16" s="239" t="str">
        <f>IFERROR(LOOKUP(9^99,Parties!A$6:INDEX(Parties!$A$6:$A$13,MATCH(C16,Parties!$C$6:$C$13,0))),"")</f>
        <v/>
      </c>
      <c r="I16" s="56"/>
    </row>
    <row r="17" spans="3:9" ht="15.75" x14ac:dyDescent="0.2">
      <c r="C17" s="237" t="str">
        <f>'F1'!I19</f>
        <v>O</v>
      </c>
      <c r="D17" s="238"/>
      <c r="E17" s="56">
        <f>IFERROR(LOOKUP(9^99,Poules!B$7:INDEX(Poules!B$7:B$22,MATCH(C17,Poules!$D$7:$D$22,0))),"")</f>
        <v>7</v>
      </c>
      <c r="F17" s="56">
        <f>IFERROR(LOOKUP(9^99,Poules!G$7:INDEX(Poules!G$7:G$22,MATCH(C17,Poules!$I$7:$I$22,0))),"")</f>
        <v>6</v>
      </c>
      <c r="G17" s="56" t="str">
        <f>IFERROR(LOOKUP(9^99,Poules!L$8:INDEX(Poules!L$8:L$21,MATCH(C17,Poules!$N$8:$N$21,0))),"")</f>
        <v/>
      </c>
      <c r="H17" s="239" t="str">
        <f>IFERROR(LOOKUP(9^99,Parties!A$6:INDEX(Parties!$A$6:$A$13,MATCH(C17,Parties!$C$6:$C$13,0))),"")</f>
        <v/>
      </c>
      <c r="I17" s="56"/>
    </row>
    <row r="18" spans="3:9" ht="15.75" x14ac:dyDescent="0.2">
      <c r="C18" s="237" t="str">
        <f>'F1'!I20</f>
        <v>K</v>
      </c>
      <c r="D18" s="238"/>
      <c r="E18" s="56">
        <f>IFERROR(LOOKUP(9^99,Poules!B$7:INDEX(Poules!B$7:B$22,MATCH(C18,Poules!$D$7:$D$22,0))),"")</f>
        <v>8</v>
      </c>
      <c r="F18" s="56">
        <f>IFERROR(LOOKUP(9^99,Poules!G$7:INDEX(Poules!G$7:G$22,MATCH(C18,Poules!$I$7:$I$22,0))),"")</f>
        <v>6</v>
      </c>
      <c r="G18" s="56">
        <f>IFERROR(LOOKUP(9^99,Poules!L$8:INDEX(Poules!L$8:L$21,MATCH(C18,Poules!$N$8:$N$21,0))),"")</f>
        <v>3</v>
      </c>
      <c r="H18" s="239" t="str">
        <f>IFERROR(LOOKUP(9^99,Parties!A$6:INDEX(Parties!$A$6:$A$13,MATCH(C18,Parties!$C$6:$C$13,0))),"")</f>
        <v/>
      </c>
      <c r="I18" s="56"/>
    </row>
    <row r="19" spans="3:9" ht="15.75" x14ac:dyDescent="0.2">
      <c r="C19" s="237" t="str">
        <f>'F1'!I21</f>
        <v>C</v>
      </c>
      <c r="D19" s="238"/>
      <c r="E19" s="56">
        <f>IFERROR(LOOKUP(9^99,Poules!B$7:INDEX(Poules!B$7:B$22,MATCH(C19,Poules!$D$7:$D$22,0))),"")</f>
        <v>8</v>
      </c>
      <c r="F19" s="56">
        <f>IFERROR(LOOKUP(9^99,Poules!G$7:INDEX(Poules!G$7:G$22,MATCH(C19,Poules!$I$7:$I$22,0))),"")</f>
        <v>5</v>
      </c>
      <c r="G19" s="56">
        <f>IFERROR(LOOKUP(9^99,Poules!L$8:INDEX(Poules!L$8:L$21,MATCH(C19,Poules!$N$8:$N$21,0))),"")</f>
        <v>3</v>
      </c>
      <c r="H19" s="239" t="str">
        <f>IFERROR(LOOKUP(9^99,Parties!A$6:INDEX(Parties!$A$6:$A$13,MATCH(C19,Parties!$C$6:$C$13,0))),"")</f>
        <v/>
      </c>
      <c r="I19" s="56"/>
    </row>
  </sheetData>
  <mergeCells count="17">
    <mergeCell ref="C15:D15"/>
    <mergeCell ref="C16:D16"/>
    <mergeCell ref="C17:D17"/>
    <mergeCell ref="C18:D18"/>
    <mergeCell ref="C19:D19"/>
    <mergeCell ref="C14:D14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F1</vt:lpstr>
      <vt:lpstr>Brouillon</vt:lpstr>
      <vt:lpstr>Poules</vt:lpstr>
      <vt:lpstr>Parties</vt:lpstr>
      <vt:lpstr>TERRAINS</vt:lpstr>
      <vt:lpstr>doublons</vt:lpstr>
      <vt:lpstr>Equipes</vt:lpstr>
      <vt:lpstr>Joueur1</vt:lpstr>
      <vt:lpstr>Noms</vt:lpstr>
      <vt:lpstr>Numeros</vt:lpstr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 Cornet</dc:creator>
  <cp:lastModifiedBy>Didier</cp:lastModifiedBy>
  <cp:lastPrinted>2015-05-20T08:23:53Z</cp:lastPrinted>
  <dcterms:created xsi:type="dcterms:W3CDTF">2011-11-07T12:23:51Z</dcterms:created>
  <dcterms:modified xsi:type="dcterms:W3CDTF">2024-10-15T12:22:33Z</dcterms:modified>
</cp:coreProperties>
</file>