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port boules\CBD76\"/>
    </mc:Choice>
  </mc:AlternateContent>
  <bookViews>
    <workbookView xWindow="240" yWindow="105" windowWidth="11535" windowHeight="6255" activeTab="1"/>
  </bookViews>
  <sheets>
    <sheet name="Tirage" sheetId="5" r:id="rId1"/>
    <sheet name="F1" sheetId="1" r:id="rId2"/>
    <sheet name="C1" sheetId="4" r:id="rId3"/>
  </sheets>
  <calcPr calcId="162913"/>
</workbook>
</file>

<file path=xl/calcChain.xml><?xml version="1.0" encoding="utf-8"?>
<calcChain xmlns="http://schemas.openxmlformats.org/spreadsheetml/2006/main">
  <c r="P30" i="1" l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D7" i="1"/>
  <c r="L7" i="1"/>
  <c r="P26" i="4" l="1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M1" i="1" l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I5" i="5"/>
  <c r="K5" i="5"/>
  <c r="M10" i="4" l="1"/>
  <c r="C4" i="4"/>
  <c r="C30" i="4" s="1"/>
  <c r="Y30" i="4" s="1"/>
  <c r="C5" i="4"/>
  <c r="C31" i="4" s="1"/>
  <c r="Y31" i="4" s="1"/>
  <c r="C6" i="4"/>
  <c r="C32" i="4" s="1"/>
  <c r="Y32" i="4" s="1"/>
  <c r="C7" i="4"/>
  <c r="C33" i="4" s="1"/>
  <c r="Y33" i="4" s="1"/>
  <c r="C8" i="4"/>
  <c r="C34" i="4" s="1"/>
  <c r="Y34" i="4" s="1"/>
  <c r="C9" i="4"/>
  <c r="C35" i="4" s="1"/>
  <c r="Y35" i="4" s="1"/>
  <c r="C10" i="4"/>
  <c r="C36" i="4" s="1"/>
  <c r="Y36" i="4" s="1"/>
  <c r="C11" i="4"/>
  <c r="C37" i="4" s="1"/>
  <c r="Y37" i="4" s="1"/>
  <c r="C12" i="4"/>
  <c r="C38" i="4" s="1"/>
  <c r="Y38" i="4" s="1"/>
  <c r="C13" i="4"/>
  <c r="C39" i="4" s="1"/>
  <c r="Y39" i="4" s="1"/>
  <c r="C14" i="4"/>
  <c r="C40" i="4" s="1"/>
  <c r="Y40" i="4" s="1"/>
  <c r="C15" i="4"/>
  <c r="C41" i="4" s="1"/>
  <c r="Y41" i="4" s="1"/>
  <c r="C16" i="4"/>
  <c r="C42" i="4" s="1"/>
  <c r="Y42" i="4" s="1"/>
  <c r="C17" i="4"/>
  <c r="C43" i="4" s="1"/>
  <c r="Y43" i="4" s="1"/>
  <c r="C18" i="4"/>
  <c r="C44" i="4" s="1"/>
  <c r="Y44" i="4" s="1"/>
  <c r="C19" i="4"/>
  <c r="C45" i="4" s="1"/>
  <c r="Y45" i="4" s="1"/>
  <c r="C20" i="4"/>
  <c r="C46" i="4" s="1"/>
  <c r="Y46" i="4" s="1"/>
  <c r="C21" i="4"/>
  <c r="C47" i="4" s="1"/>
  <c r="Y47" i="4" s="1"/>
  <c r="C22" i="4"/>
  <c r="C48" i="4" s="1"/>
  <c r="Y48" i="4" s="1"/>
  <c r="C23" i="4"/>
  <c r="C49" i="4" s="1"/>
  <c r="Y49" i="4" s="1"/>
  <c r="C24" i="4"/>
  <c r="C50" i="4" s="1"/>
  <c r="Y50" i="4" s="1"/>
  <c r="C25" i="4"/>
  <c r="C51" i="4" s="1"/>
  <c r="Y51" i="4" s="1"/>
  <c r="C26" i="4"/>
  <c r="C52" i="4" s="1"/>
  <c r="Y52" i="4" s="1"/>
  <c r="C3" i="4"/>
  <c r="C29" i="4" s="1"/>
  <c r="M4" i="4"/>
  <c r="M5" i="4"/>
  <c r="M6" i="4"/>
  <c r="M7" i="4"/>
  <c r="M8" i="4"/>
  <c r="M9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M37" i="4" s="1"/>
  <c r="J26" i="4"/>
  <c r="J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3" i="4"/>
  <c r="D3" i="4"/>
  <c r="M30" i="4" s="1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4" i="4"/>
  <c r="L17" i="1"/>
  <c r="I13" i="4" s="1"/>
  <c r="H30" i="1"/>
  <c r="L24" i="1" s="1"/>
  <c r="I20" i="4" s="1"/>
  <c r="H29" i="1"/>
  <c r="F25" i="4" s="1"/>
  <c r="H28" i="1"/>
  <c r="F24" i="4" s="1"/>
  <c r="H27" i="1"/>
  <c r="F23" i="4" s="1"/>
  <c r="H26" i="1"/>
  <c r="L22" i="1" s="1"/>
  <c r="I18" i="4" s="1"/>
  <c r="H25" i="1"/>
  <c r="H24" i="1"/>
  <c r="F20" i="4" s="1"/>
  <c r="H23" i="1"/>
  <c r="F19" i="4" s="1"/>
  <c r="H22" i="1"/>
  <c r="L26" i="1" s="1"/>
  <c r="I22" i="4" s="1"/>
  <c r="H21" i="1"/>
  <c r="H20" i="1"/>
  <c r="F16" i="4" s="1"/>
  <c r="H19" i="1"/>
  <c r="F15" i="4" s="1"/>
  <c r="H18" i="1"/>
  <c r="H17" i="1"/>
  <c r="L18" i="1" s="1"/>
  <c r="I14" i="4" s="1"/>
  <c r="H16" i="1"/>
  <c r="F12" i="4" s="1"/>
  <c r="H15" i="1"/>
  <c r="F11" i="4" s="1"/>
  <c r="H14" i="1"/>
  <c r="H13" i="1"/>
  <c r="F9" i="4" s="1"/>
  <c r="H12" i="1"/>
  <c r="L9" i="1" s="1"/>
  <c r="I5" i="4" s="1"/>
  <c r="H11" i="1"/>
  <c r="F7" i="4" s="1"/>
  <c r="H10" i="1"/>
  <c r="H9" i="1"/>
  <c r="L14" i="1" s="1"/>
  <c r="I10" i="4" s="1"/>
  <c r="H8" i="1"/>
  <c r="F4" i="4" s="1"/>
  <c r="H7" i="1"/>
  <c r="I3" i="4" s="1"/>
  <c r="F7" i="1"/>
  <c r="F9" i="1"/>
  <c r="F11" i="1"/>
  <c r="F13" i="1"/>
  <c r="F15" i="1"/>
  <c r="F17" i="1"/>
  <c r="F19" i="1"/>
  <c r="F21" i="1"/>
  <c r="Y29" i="4" l="1"/>
  <c r="P3" i="4"/>
  <c r="AB49" i="4"/>
  <c r="AB50" i="4"/>
  <c r="AB41" i="4"/>
  <c r="AB42" i="4"/>
  <c r="AB32" i="4"/>
  <c r="AB31" i="4"/>
  <c r="AB52" i="4"/>
  <c r="AB51" i="4"/>
  <c r="AB47" i="4"/>
  <c r="AB48" i="4"/>
  <c r="AB44" i="4"/>
  <c r="AB43" i="4"/>
  <c r="AB40" i="4"/>
  <c r="AB39" i="4"/>
  <c r="AB30" i="4"/>
  <c r="AB29" i="4"/>
  <c r="AB45" i="4"/>
  <c r="AB46" i="4"/>
  <c r="AB38" i="4"/>
  <c r="AB37" i="4"/>
  <c r="AB36" i="4"/>
  <c r="AB35" i="4"/>
  <c r="AB33" i="4"/>
  <c r="AB34" i="4"/>
  <c r="F18" i="4"/>
  <c r="F13" i="4"/>
  <c r="K51" i="4"/>
  <c r="K36" i="4"/>
  <c r="K42" i="4"/>
  <c r="M36" i="4"/>
  <c r="M42" i="4"/>
  <c r="K37" i="4"/>
  <c r="M34" i="4"/>
  <c r="K50" i="4"/>
  <c r="M49" i="4"/>
  <c r="K45" i="4"/>
  <c r="K32" i="4"/>
  <c r="M44" i="4"/>
  <c r="K41" i="4"/>
  <c r="M40" i="4"/>
  <c r="M46" i="4"/>
  <c r="K52" i="4"/>
  <c r="K29" i="4"/>
  <c r="F29" i="4"/>
  <c r="M47" i="4"/>
  <c r="K48" i="4"/>
  <c r="M43" i="4"/>
  <c r="M41" i="4"/>
  <c r="K40" i="4"/>
  <c r="K46" i="4"/>
  <c r="K35" i="4"/>
  <c r="M52" i="4"/>
  <c r="K31" i="4"/>
  <c r="M38" i="4"/>
  <c r="K39" i="4"/>
  <c r="M33" i="4"/>
  <c r="K43" i="4"/>
  <c r="M48" i="4"/>
  <c r="M29" i="4"/>
  <c r="K47" i="4"/>
  <c r="K34" i="4"/>
  <c r="M50" i="4"/>
  <c r="M45" i="4"/>
  <c r="K49" i="4"/>
  <c r="M31" i="4"/>
  <c r="K38" i="4"/>
  <c r="K44" i="4"/>
  <c r="M32" i="4"/>
  <c r="M39" i="4"/>
  <c r="K33" i="4"/>
  <c r="L25" i="1"/>
  <c r="I21" i="4" s="1"/>
  <c r="AE29" i="4"/>
  <c r="M51" i="4"/>
  <c r="K30" i="4"/>
  <c r="F26" i="4"/>
  <c r="F22" i="4"/>
  <c r="L10" i="1"/>
  <c r="I6" i="4" s="1"/>
  <c r="F5" i="4"/>
  <c r="L13" i="1"/>
  <c r="I9" i="4" s="1"/>
  <c r="F3" i="4"/>
  <c r="L19" i="1"/>
  <c r="I15" i="4" s="1"/>
  <c r="D30" i="4"/>
  <c r="D42" i="4"/>
  <c r="E30" i="4"/>
  <c r="E39" i="4"/>
  <c r="F30" i="4"/>
  <c r="E51" i="4"/>
  <c r="D51" i="4"/>
  <c r="D48" i="4"/>
  <c r="D44" i="4"/>
  <c r="D35" i="4"/>
  <c r="D31" i="4"/>
  <c r="E42" i="4"/>
  <c r="F50" i="4"/>
  <c r="F39" i="4"/>
  <c r="E50" i="4"/>
  <c r="D32" i="4"/>
  <c r="D47" i="4"/>
  <c r="E43" i="4"/>
  <c r="D52" i="4"/>
  <c r="F42" i="4"/>
  <c r="E37" i="4"/>
  <c r="D36" i="4"/>
  <c r="D43" i="4"/>
  <c r="F45" i="4"/>
  <c r="D50" i="4"/>
  <c r="D39" i="4"/>
  <c r="E47" i="4"/>
  <c r="F48" i="4"/>
  <c r="F34" i="4"/>
  <c r="F41" i="4"/>
  <c r="H41" i="4" s="1"/>
  <c r="L47" i="4"/>
  <c r="F31" i="4"/>
  <c r="D29" i="4"/>
  <c r="D40" i="4"/>
  <c r="F33" i="4"/>
  <c r="E32" i="4"/>
  <c r="F51" i="4"/>
  <c r="E46" i="4"/>
  <c r="F36" i="4"/>
  <c r="F47" i="4"/>
  <c r="H47" i="4" s="1"/>
  <c r="E48" i="4"/>
  <c r="E45" i="4"/>
  <c r="E29" i="4"/>
  <c r="E31" i="4"/>
  <c r="F40" i="4"/>
  <c r="M35" i="4"/>
  <c r="L35" i="4" s="1"/>
  <c r="L30" i="1"/>
  <c r="I26" i="4" s="1"/>
  <c r="F44" i="4"/>
  <c r="F37" i="4"/>
  <c r="F46" i="4"/>
  <c r="F52" i="4"/>
  <c r="F35" i="4"/>
  <c r="L20" i="1"/>
  <c r="I16" i="4" s="1"/>
  <c r="F17" i="4"/>
  <c r="L28" i="1"/>
  <c r="I24" i="4" s="1"/>
  <c r="F21" i="4"/>
  <c r="D49" i="4"/>
  <c r="D46" i="4"/>
  <c r="D45" i="4"/>
  <c r="D41" i="4"/>
  <c r="D37" i="4"/>
  <c r="D38" i="4"/>
  <c r="D33" i="4"/>
  <c r="D34" i="4"/>
  <c r="E34" i="4"/>
  <c r="E36" i="4"/>
  <c r="E49" i="4"/>
  <c r="E44" i="4"/>
  <c r="E41" i="4"/>
  <c r="E33" i="4"/>
  <c r="E35" i="4"/>
  <c r="F6" i="4"/>
  <c r="L8" i="1"/>
  <c r="I4" i="4" s="1"/>
  <c r="F10" i="4"/>
  <c r="L16" i="1"/>
  <c r="I12" i="4" s="1"/>
  <c r="F14" i="4"/>
  <c r="L12" i="1"/>
  <c r="I8" i="4" s="1"/>
  <c r="E52" i="4"/>
  <c r="E40" i="4"/>
  <c r="E38" i="4"/>
  <c r="L38" i="4"/>
  <c r="F32" i="4"/>
  <c r="F43" i="4"/>
  <c r="F38" i="4"/>
  <c r="F49" i="4"/>
  <c r="H49" i="4" s="1"/>
  <c r="L11" i="1"/>
  <c r="I7" i="4" s="1"/>
  <c r="L23" i="1"/>
  <c r="I19" i="4" s="1"/>
  <c r="L27" i="1"/>
  <c r="I23" i="4" s="1"/>
  <c r="F8" i="4"/>
  <c r="L15" i="1"/>
  <c r="I11" i="4" s="1"/>
  <c r="L21" i="1"/>
  <c r="I17" i="4" s="1"/>
  <c r="L29" i="1"/>
  <c r="I25" i="4" s="1"/>
  <c r="H39" i="4" l="1"/>
  <c r="H51" i="4"/>
  <c r="I51" i="4" s="1"/>
  <c r="S25" i="4" s="1"/>
  <c r="H37" i="4"/>
  <c r="H40" i="4"/>
  <c r="AC40" i="4" s="1"/>
  <c r="AD40" i="4" s="1"/>
  <c r="H50" i="4"/>
  <c r="H46" i="4"/>
  <c r="H38" i="4"/>
  <c r="H42" i="4"/>
  <c r="I42" i="4" s="1"/>
  <c r="S16" i="4" s="1"/>
  <c r="H34" i="4"/>
  <c r="H35" i="4"/>
  <c r="H44" i="4"/>
  <c r="AC44" i="4" s="1"/>
  <c r="AD44" i="4" s="1"/>
  <c r="H31" i="4"/>
  <c r="I31" i="4" s="1"/>
  <c r="S5" i="4" s="1"/>
  <c r="H48" i="4"/>
  <c r="H45" i="4"/>
  <c r="H43" i="4"/>
  <c r="I43" i="4" s="1"/>
  <c r="S17" i="4" s="1"/>
  <c r="H52" i="4"/>
  <c r="AC52" i="4" s="1"/>
  <c r="AD52" i="4" s="1"/>
  <c r="H36" i="4"/>
  <c r="H33" i="4"/>
  <c r="I33" i="4" s="1"/>
  <c r="S7" i="4" s="1"/>
  <c r="AC33" i="4"/>
  <c r="AD33" i="4" s="1"/>
  <c r="I41" i="4"/>
  <c r="S15" i="4" s="1"/>
  <c r="AC41" i="4"/>
  <c r="AD41" i="4" s="1"/>
  <c r="I39" i="4"/>
  <c r="S13" i="4" s="1"/>
  <c r="AC39" i="4"/>
  <c r="AD39" i="4" s="1"/>
  <c r="I49" i="4"/>
  <c r="S23" i="4" s="1"/>
  <c r="AC49" i="4"/>
  <c r="AD49" i="4" s="1"/>
  <c r="I37" i="4"/>
  <c r="S11" i="4" s="1"/>
  <c r="AC37" i="4"/>
  <c r="AD37" i="4" s="1"/>
  <c r="H29" i="4"/>
  <c r="AC29" i="4" s="1"/>
  <c r="AD29" i="4" s="1"/>
  <c r="I34" i="4"/>
  <c r="S8" i="4" s="1"/>
  <c r="AC34" i="4"/>
  <c r="AD34" i="4" s="1"/>
  <c r="I50" i="4"/>
  <c r="S24" i="4" s="1"/>
  <c r="AC50" i="4"/>
  <c r="AD50" i="4" s="1"/>
  <c r="H30" i="4"/>
  <c r="I30" i="4" s="1"/>
  <c r="S4" i="4" s="1"/>
  <c r="AC36" i="4"/>
  <c r="AD36" i="4" s="1"/>
  <c r="I36" i="4"/>
  <c r="S10" i="4" s="1"/>
  <c r="I46" i="4"/>
  <c r="S20" i="4" s="1"/>
  <c r="AC46" i="4"/>
  <c r="AD46" i="4" s="1"/>
  <c r="I38" i="4"/>
  <c r="S12" i="4" s="1"/>
  <c r="AC38" i="4"/>
  <c r="AD38" i="4" s="1"/>
  <c r="I35" i="4"/>
  <c r="S9" i="4" s="1"/>
  <c r="AC35" i="4"/>
  <c r="AD35" i="4" s="1"/>
  <c r="I47" i="4"/>
  <c r="S21" i="4" s="1"/>
  <c r="AC47" i="4"/>
  <c r="AD47" i="4" s="1"/>
  <c r="H32" i="4"/>
  <c r="AC32" i="4" s="1"/>
  <c r="AD32" i="4" s="1"/>
  <c r="AC48" i="4"/>
  <c r="AD48" i="4" s="1"/>
  <c r="I48" i="4"/>
  <c r="S22" i="4" s="1"/>
  <c r="I45" i="4"/>
  <c r="S19" i="4" s="1"/>
  <c r="AC45" i="4"/>
  <c r="AD45" i="4" s="1"/>
  <c r="L37" i="4"/>
  <c r="L49" i="4"/>
  <c r="L39" i="4"/>
  <c r="L32" i="4"/>
  <c r="L29" i="4"/>
  <c r="L30" i="4"/>
  <c r="L31" i="4"/>
  <c r="L36" i="4"/>
  <c r="L50" i="4"/>
  <c r="L33" i="4"/>
  <c r="L44" i="4"/>
  <c r="L40" i="4"/>
  <c r="L51" i="4"/>
  <c r="L52" i="4"/>
  <c r="L34" i="4"/>
  <c r="L46" i="4"/>
  <c r="L45" i="4"/>
  <c r="L42" i="4"/>
  <c r="L48" i="4"/>
  <c r="L43" i="4"/>
  <c r="L41" i="4"/>
  <c r="AC51" i="4" l="1"/>
  <c r="AD51" i="4" s="1"/>
  <c r="I29" i="4"/>
  <c r="S3" i="4" s="1"/>
  <c r="I32" i="4"/>
  <c r="S6" i="4" s="1"/>
  <c r="AC42" i="4"/>
  <c r="AD42" i="4" s="1"/>
  <c r="AC43" i="4"/>
  <c r="AD43" i="4" s="1"/>
  <c r="I40" i="4"/>
  <c r="S14" i="4" s="1"/>
  <c r="I52" i="4"/>
  <c r="S26" i="4" s="1"/>
  <c r="AC31" i="4"/>
  <c r="AD31" i="4" s="1"/>
  <c r="I44" i="4"/>
  <c r="S18" i="4" s="1"/>
  <c r="AC30" i="4"/>
  <c r="AD30" i="4" s="1"/>
  <c r="N34" i="4"/>
  <c r="R34" i="4" s="1"/>
  <c r="N52" i="4"/>
  <c r="R52" i="4" s="1"/>
  <c r="N48" i="4"/>
  <c r="R48" i="4" s="1"/>
  <c r="W48" i="4" s="1"/>
  <c r="N44" i="4"/>
  <c r="R44" i="4" s="1"/>
  <c r="N40" i="4"/>
  <c r="R40" i="4" s="1"/>
  <c r="N36" i="4"/>
  <c r="R36" i="4" s="1"/>
  <c r="N32" i="4"/>
  <c r="N46" i="4"/>
  <c r="R46" i="4" s="1"/>
  <c r="N42" i="4"/>
  <c r="R42" i="4" s="1"/>
  <c r="N49" i="4"/>
  <c r="R49" i="4" s="1"/>
  <c r="N37" i="4"/>
  <c r="R37" i="4" s="1"/>
  <c r="N33" i="4"/>
  <c r="R33" i="4" s="1"/>
  <c r="N51" i="4"/>
  <c r="R51" i="4" s="1"/>
  <c r="N47" i="4"/>
  <c r="R47" i="4" s="1"/>
  <c r="W47" i="4" s="1"/>
  <c r="N43" i="4"/>
  <c r="R43" i="4" s="1"/>
  <c r="W43" i="4" s="1"/>
  <c r="N39" i="4"/>
  <c r="R39" i="4" s="1"/>
  <c r="N35" i="4"/>
  <c r="R35" i="4" s="1"/>
  <c r="N31" i="4"/>
  <c r="N50" i="4"/>
  <c r="R50" i="4" s="1"/>
  <c r="N38" i="4"/>
  <c r="R38" i="4" s="1"/>
  <c r="N30" i="4"/>
  <c r="N45" i="4"/>
  <c r="R45" i="4" s="1"/>
  <c r="N41" i="4"/>
  <c r="R41" i="4" s="1"/>
  <c r="N29" i="4"/>
  <c r="Q29" i="4"/>
  <c r="O29" i="4"/>
  <c r="W33" i="4" l="1"/>
  <c r="W49" i="4"/>
  <c r="W46" i="4"/>
  <c r="R31" i="4"/>
  <c r="R29" i="4"/>
  <c r="R30" i="4"/>
  <c r="R32" i="4"/>
  <c r="W35" i="4"/>
  <c r="W51" i="4"/>
  <c r="W40" i="4"/>
  <c r="W39" i="4"/>
  <c r="W34" i="4"/>
  <c r="W38" i="4"/>
  <c r="W37" i="4"/>
  <c r="W52" i="4"/>
  <c r="W41" i="4"/>
  <c r="U29" i="4"/>
  <c r="T29" i="4"/>
  <c r="W36" i="4"/>
  <c r="W42" i="4"/>
  <c r="W50" i="4"/>
  <c r="W45" i="4"/>
  <c r="W44" i="4"/>
  <c r="S39" i="4" l="1"/>
  <c r="S36" i="4"/>
  <c r="S41" i="4"/>
  <c r="S38" i="4"/>
  <c r="S45" i="4"/>
  <c r="S51" i="4"/>
  <c r="S44" i="4"/>
  <c r="S35" i="4"/>
  <c r="S42" i="4"/>
  <c r="S37" i="4"/>
  <c r="S34" i="4"/>
  <c r="S40" i="4"/>
  <c r="S29" i="4"/>
  <c r="W29" i="4"/>
  <c r="S47" i="4"/>
  <c r="S48" i="4"/>
  <c r="S43" i="4"/>
  <c r="S50" i="4"/>
  <c r="W31" i="4"/>
  <c r="S31" i="4"/>
  <c r="S49" i="4"/>
  <c r="W32" i="4"/>
  <c r="S32" i="4"/>
  <c r="S46" i="4"/>
  <c r="S33" i="4"/>
  <c r="S52" i="4"/>
  <c r="W30" i="4"/>
  <c r="S30" i="4"/>
  <c r="X30" i="4" l="1"/>
  <c r="R4" i="4"/>
  <c r="X31" i="4"/>
  <c r="R5" i="4"/>
  <c r="X40" i="4"/>
  <c r="R14" i="4"/>
  <c r="X38" i="4"/>
  <c r="R12" i="4"/>
  <c r="X47" i="4"/>
  <c r="R21" i="4"/>
  <c r="X44" i="4"/>
  <c r="R18" i="4"/>
  <c r="X41" i="4"/>
  <c r="R15" i="4"/>
  <c r="X52" i="4"/>
  <c r="R26" i="4"/>
  <c r="X50" i="4"/>
  <c r="R24" i="4"/>
  <c r="X37" i="4"/>
  <c r="R11" i="4"/>
  <c r="X51" i="4"/>
  <c r="R25" i="4"/>
  <c r="X36" i="4"/>
  <c r="R10" i="4"/>
  <c r="X46" i="4"/>
  <c r="R20" i="4"/>
  <c r="X48" i="4"/>
  <c r="R22" i="4"/>
  <c r="X35" i="4"/>
  <c r="R9" i="4"/>
  <c r="X32" i="4"/>
  <c r="R6" i="4"/>
  <c r="X34" i="4"/>
  <c r="R8" i="4"/>
  <c r="X33" i="4"/>
  <c r="R7" i="4"/>
  <c r="X49" i="4"/>
  <c r="R23" i="4"/>
  <c r="X43" i="4"/>
  <c r="R17" i="4"/>
  <c r="X29" i="4"/>
  <c r="R3" i="4"/>
  <c r="X42" i="4"/>
  <c r="R16" i="4"/>
  <c r="X45" i="4"/>
  <c r="R19" i="4"/>
  <c r="X39" i="4"/>
  <c r="R13" i="4"/>
  <c r="W3" i="4" l="1"/>
  <c r="AA29" i="4"/>
  <c r="T30" i="1"/>
  <c r="W30" i="1" s="1"/>
  <c r="T26" i="1"/>
  <c r="W26" i="1" s="1"/>
  <c r="T22" i="1"/>
  <c r="W22" i="1" s="1"/>
  <c r="T18" i="1"/>
  <c r="W18" i="1" s="1"/>
  <c r="T14" i="1"/>
  <c r="W14" i="1" s="1"/>
  <c r="T10" i="1"/>
  <c r="W10" i="1" s="1"/>
  <c r="T19" i="1"/>
  <c r="W19" i="1" s="1"/>
  <c r="T15" i="1"/>
  <c r="W15" i="1" s="1"/>
  <c r="T29" i="1"/>
  <c r="W29" i="1" s="1"/>
  <c r="T25" i="1"/>
  <c r="W25" i="1" s="1"/>
  <c r="T21" i="1"/>
  <c r="W21" i="1" s="1"/>
  <c r="T17" i="1"/>
  <c r="W17" i="1" s="1"/>
  <c r="T13" i="1"/>
  <c r="W13" i="1" s="1"/>
  <c r="T9" i="1"/>
  <c r="W9" i="1" s="1"/>
  <c r="T27" i="1"/>
  <c r="W27" i="1" s="1"/>
  <c r="T7" i="1"/>
  <c r="W7" i="1" s="1"/>
  <c r="T28" i="1"/>
  <c r="W28" i="1" s="1"/>
  <c r="T24" i="1"/>
  <c r="W24" i="1" s="1"/>
  <c r="T20" i="1"/>
  <c r="W20" i="1" s="1"/>
  <c r="T16" i="1"/>
  <c r="W16" i="1" s="1"/>
  <c r="T12" i="1"/>
  <c r="W12" i="1" s="1"/>
  <c r="T8" i="1"/>
  <c r="W8" i="1" s="1"/>
  <c r="T23" i="1"/>
  <c r="W23" i="1" s="1"/>
  <c r="T11" i="1"/>
  <c r="W11" i="1" s="1"/>
  <c r="AA31" i="4"/>
  <c r="L5" i="4" s="1"/>
  <c r="AA43" i="4"/>
  <c r="L17" i="4" s="1"/>
  <c r="AA33" i="4"/>
  <c r="L7" i="4" s="1"/>
  <c r="AA52" i="4"/>
  <c r="L26" i="4" s="1"/>
  <c r="AA34" i="4"/>
  <c r="L8" i="4" s="1"/>
  <c r="AA32" i="4"/>
  <c r="L6" i="4" s="1"/>
  <c r="AA49" i="4"/>
  <c r="L23" i="4" s="1"/>
  <c r="AA44" i="4"/>
  <c r="L18" i="4" s="1"/>
  <c r="AA45" i="4"/>
  <c r="L19" i="4" s="1"/>
  <c r="AA50" i="4"/>
  <c r="L24" i="4" s="1"/>
  <c r="AA47" i="4"/>
  <c r="L21" i="4" s="1"/>
  <c r="AA38" i="4"/>
  <c r="L12" i="4" s="1"/>
  <c r="AA37" i="4"/>
  <c r="L11" i="4" s="1"/>
  <c r="AA36" i="4"/>
  <c r="L10" i="4" s="1"/>
  <c r="AA40" i="4"/>
  <c r="L14" i="4" s="1"/>
  <c r="AA39" i="4"/>
  <c r="L13" i="4" s="1"/>
  <c r="AA46" i="4"/>
  <c r="L20" i="4" s="1"/>
  <c r="AA30" i="4"/>
  <c r="L4" i="4" s="1"/>
  <c r="AA41" i="4"/>
  <c r="L15" i="4" s="1"/>
  <c r="AA48" i="4"/>
  <c r="L22" i="4" s="1"/>
  <c r="AA51" i="4"/>
  <c r="L25" i="4" s="1"/>
  <c r="AA35" i="4"/>
  <c r="L9" i="4" s="1"/>
  <c r="AA42" i="4"/>
  <c r="L16" i="4" s="1"/>
  <c r="L3" i="4"/>
  <c r="W26" i="4"/>
  <c r="W10" i="4"/>
  <c r="Y11" i="4" s="1"/>
  <c r="W17" i="4"/>
  <c r="Y18" i="4" s="1"/>
  <c r="W24" i="4"/>
  <c r="Y25" i="4" s="1"/>
  <c r="W8" i="4"/>
  <c r="Y9" i="4" s="1"/>
  <c r="W15" i="4"/>
  <c r="Y16" i="4" s="1"/>
  <c r="W9" i="4"/>
  <c r="Y10" i="4" s="1"/>
  <c r="W23" i="4"/>
  <c r="Y24" i="4" s="1"/>
  <c r="W14" i="4"/>
  <c r="Y15" i="4" s="1"/>
  <c r="W12" i="4"/>
  <c r="Y13" i="4" s="1"/>
  <c r="Y3" i="4"/>
  <c r="W22" i="4"/>
  <c r="Y23" i="4" s="1"/>
  <c r="W6" i="4"/>
  <c r="Y7" i="4" s="1"/>
  <c r="W13" i="4"/>
  <c r="Y14" i="4" s="1"/>
  <c r="W20" i="4"/>
  <c r="Y21" i="4" s="1"/>
  <c r="W4" i="4"/>
  <c r="W11" i="4"/>
  <c r="Y12" i="4" s="1"/>
  <c r="W18" i="4"/>
  <c r="Y19" i="4" s="1"/>
  <c r="W25" i="4"/>
  <c r="Y26" i="4" s="1"/>
  <c r="W16" i="4"/>
  <c r="Y17" i="4" s="1"/>
  <c r="W7" i="4"/>
  <c r="Y8" i="4" s="1"/>
  <c r="W21" i="4"/>
  <c r="Y22" i="4" s="1"/>
  <c r="W5" i="4"/>
  <c r="Y6" i="4" s="1"/>
  <c r="W19" i="4"/>
  <c r="Y20" i="4" s="1"/>
  <c r="Y4" i="4" l="1"/>
  <c r="Y5" i="4"/>
</calcChain>
</file>

<file path=xl/sharedStrings.xml><?xml version="1.0" encoding="utf-8"?>
<sst xmlns="http://schemas.openxmlformats.org/spreadsheetml/2006/main" count="162" uniqueCount="65">
  <si>
    <t>DEUXIEME PARTIE</t>
  </si>
  <si>
    <t>PREMIERE PARTIE</t>
  </si>
  <si>
    <t>TROISIEME PARTIE</t>
  </si>
  <si>
    <t>QUATRIEME PARTIE</t>
  </si>
  <si>
    <t>terrain</t>
  </si>
  <si>
    <t>score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</si>
  <si>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</si>
  <si>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</si>
  <si>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</si>
  <si>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</si>
  <si>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</si>
  <si>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</si>
  <si>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</si>
  <si>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</si>
  <si>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</si>
  <si>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</si>
  <si>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</si>
  <si>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</si>
  <si>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</si>
  <si>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</si>
  <si>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</si>
  <si>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</si>
  <si>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</si>
  <si>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</si>
  <si>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</si>
  <si>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</si>
  <si>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</si>
  <si>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</si>
  <si>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</si>
  <si>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DEPARTAGE EGALITE A 2 DANS 3</t>
  </si>
  <si>
    <t>EGALITE A 3 DANS EGALITE A 3</t>
  </si>
  <si>
    <t>EGALITE A 2 DANS EGALITE A 3</t>
  </si>
  <si>
    <t>RANG</t>
  </si>
  <si>
    <t>EGALITE A 3</t>
  </si>
  <si>
    <t>EGALITE A 2</t>
  </si>
  <si>
    <t>Laissés</t>
  </si>
  <si>
    <t>Faits</t>
  </si>
  <si>
    <t>TOTAL</t>
  </si>
  <si>
    <t>PP4</t>
  </si>
  <si>
    <t>Points P3</t>
  </si>
  <si>
    <t>PP2</t>
  </si>
  <si>
    <t>PP1</t>
  </si>
  <si>
    <t>Équipes</t>
  </si>
  <si>
    <t>Noms</t>
  </si>
  <si>
    <t>AS</t>
  </si>
  <si>
    <t>SAINT MARCEL BOULE LYONNAISE</t>
  </si>
  <si>
    <t>QUATRE PARTIES POUR 24 EQUIPES</t>
  </si>
  <si>
    <t>PREMIÈRE PARTIE</t>
  </si>
  <si>
    <t>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</si>
  <si>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</si>
  <si>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</si>
  <si>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</si>
  <si>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</si>
  <si>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</si>
  <si>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</si>
  <si>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</si>
  <si>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</si>
  <si>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</si>
  <si>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</si>
  <si>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</si>
  <si>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Classement</t>
  </si>
  <si>
    <t>Rang</t>
  </si>
  <si>
    <t>PG</t>
  </si>
  <si>
    <t>NB parties gagnées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</si>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</sst>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rgb="FFFF66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1">
    <xf numFmtId="0" fontId="0" fillId="0" borderId="0" xfId="0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0" fillId="0" borderId="5" xfId="0" applyBorder="1" applyAlignment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1"/>
    <xf numFmtId="0" fontId="2" fillId="0" borderId="0" xfId="1" applyBorder="1"/>
    <xf numFmtId="0" fontId="2" fillId="0" borderId="0" xfId="1" applyFont="1" applyAlignment="1"/>
    <xf numFmtId="0" fontId="6" fillId="0" borderId="0" xfId="1" applyFont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2" fillId="0" borderId="17" xfId="1" applyBorder="1"/>
    <xf numFmtId="0" fontId="2" fillId="0" borderId="10" xfId="0" applyFont="1" applyBorder="1" applyAlignment="1">
      <alignment horizontal="center"/>
    </xf>
    <xf numFmtId="0" fontId="5" fillId="0" borderId="6" xfId="0" applyFont="1" applyBorder="1" applyAlignment="1"/>
    <xf numFmtId="0" fontId="5" fillId="0" borderId="9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>
      <alignment horizontal="center" vertical="center"/>
    </xf>
    <xf numFmtId="164" fontId="5" fillId="7" borderId="0" xfId="0" applyNumberFormat="1" applyFont="1" applyFill="1" applyBorder="1" applyAlignment="1">
      <alignment horizontal="center" vertical="center"/>
    </xf>
    <xf numFmtId="0" fontId="0" fillId="7" borderId="0" xfId="0" applyFill="1"/>
    <xf numFmtId="0" fontId="1" fillId="4" borderId="7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vertical="center"/>
    </xf>
    <xf numFmtId="0" fontId="4" fillId="7" borderId="0" xfId="0" applyFont="1" applyFill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" fillId="12" borderId="6" xfId="1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16" xfId="0" applyFont="1" applyFill="1" applyBorder="1" applyAlignment="1">
      <alignment horizontal="center" vertical="center"/>
    </xf>
    <xf numFmtId="0" fontId="1" fillId="12" borderId="11" xfId="0" applyNumberFormat="1" applyFont="1" applyFill="1" applyBorder="1" applyAlignment="1">
      <alignment horizontal="center" vertical="center"/>
    </xf>
    <xf numFmtId="0" fontId="1" fillId="12" borderId="12" xfId="0" applyNumberFormat="1" applyFont="1" applyFill="1" applyBorder="1" applyAlignment="1">
      <alignment horizontal="center" vertical="center"/>
    </xf>
    <xf numFmtId="0" fontId="1" fillId="12" borderId="9" xfId="0" applyNumberFormat="1" applyFont="1" applyFill="1" applyBorder="1" applyAlignment="1">
      <alignment horizontal="center" vertical="center"/>
    </xf>
    <xf numFmtId="0" fontId="1" fillId="12" borderId="2" xfId="0" applyNumberFormat="1" applyFont="1" applyFill="1" applyBorder="1" applyAlignment="1">
      <alignment horizontal="center" vertical="center"/>
    </xf>
    <xf numFmtId="0" fontId="1" fillId="12" borderId="14" xfId="0" applyNumberFormat="1" applyFont="1" applyFill="1" applyBorder="1" applyAlignment="1">
      <alignment horizontal="center" vertical="center"/>
    </xf>
    <xf numFmtId="0" fontId="1" fillId="12" borderId="16" xfId="0" applyNumberFormat="1" applyFont="1" applyFill="1" applyBorder="1" applyAlignment="1">
      <alignment horizontal="center" vertical="center"/>
    </xf>
    <xf numFmtId="0" fontId="1" fillId="12" borderId="7" xfId="0" applyNumberFormat="1" applyFont="1" applyFill="1" applyBorder="1" applyAlignment="1">
      <alignment horizontal="center" vertical="center"/>
    </xf>
    <xf numFmtId="0" fontId="1" fillId="12" borderId="6" xfId="0" applyNumberFormat="1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9" xfId="0" applyNumberFormat="1" applyFont="1" applyFill="1" applyBorder="1" applyAlignment="1">
      <alignment horizontal="center" vertical="center"/>
    </xf>
    <xf numFmtId="0" fontId="1" fillId="10" borderId="12" xfId="0" applyNumberFormat="1" applyFont="1" applyFill="1" applyBorder="1" applyAlignment="1">
      <alignment horizontal="center" vertical="center"/>
    </xf>
    <xf numFmtId="0" fontId="1" fillId="10" borderId="2" xfId="0" applyNumberFormat="1" applyFont="1" applyFill="1" applyBorder="1" applyAlignment="1">
      <alignment horizontal="center" vertical="center"/>
    </xf>
    <xf numFmtId="0" fontId="1" fillId="10" borderId="14" xfId="0" applyNumberFormat="1" applyFont="1" applyFill="1" applyBorder="1" applyAlignment="1">
      <alignment horizontal="center" vertical="center"/>
    </xf>
    <xf numFmtId="0" fontId="1" fillId="10" borderId="7" xfId="0" applyNumberFormat="1" applyFont="1" applyFill="1" applyBorder="1" applyAlignment="1">
      <alignment horizontal="center" vertical="center"/>
    </xf>
    <xf numFmtId="0" fontId="1" fillId="10" borderId="16" xfId="0" applyNumberFormat="1" applyFont="1" applyFill="1" applyBorder="1" applyAlignment="1">
      <alignment horizontal="center" vertical="center"/>
    </xf>
    <xf numFmtId="0" fontId="1" fillId="10" borderId="6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6" borderId="4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1" fillId="5" borderId="7" xfId="1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5" borderId="4" xfId="1" applyFont="1" applyFill="1" applyBorder="1" applyAlignment="1" applyProtection="1">
      <alignment horizontal="center" vertical="center"/>
      <protection locked="0"/>
    </xf>
    <xf numFmtId="0" fontId="1" fillId="5" borderId="10" xfId="1" applyFont="1" applyFill="1" applyBorder="1" applyAlignment="1" applyProtection="1">
      <alignment horizontal="center" vertical="center"/>
      <protection locked="0"/>
    </xf>
    <xf numFmtId="164" fontId="5" fillId="6" borderId="0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11" fontId="1" fillId="5" borderId="4" xfId="1" applyNumberFormat="1" applyFont="1" applyFill="1" applyBorder="1" applyAlignment="1" applyProtection="1">
      <alignment horizontal="center" vertical="center"/>
      <protection locked="0"/>
    </xf>
    <xf numFmtId="11" fontId="1" fillId="5" borderId="10" xfId="1" applyNumberFormat="1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4" fillId="11" borderId="6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4" fillId="11" borderId="14" xfId="0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3" borderId="19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10" xfId="1" applyFont="1" applyFill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  <xf numFmtId="0" fontId="1" fillId="5" borderId="10" xfId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4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2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8</xdr:col>
          <xdr:colOff>0</xdr:colOff>
          <xdr:row>11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0"/>
  <sheetViews>
    <sheetView workbookViewId="0">
      <selection activeCell="O5" sqref="O5"/>
    </sheetView>
  </sheetViews>
  <sheetFormatPr baseColWidth="10" defaultRowHeight="12.75" x14ac:dyDescent="0.2"/>
  <cols>
    <col min="8" max="8" width="11.42578125" style="61"/>
  </cols>
  <sheetData>
    <row r="1" spans="1:11" ht="20.25" x14ac:dyDescent="0.2">
      <c r="A1" s="131" t="s">
        <v>45</v>
      </c>
      <c r="B1" s="131"/>
      <c r="C1" s="131"/>
      <c r="D1" s="131"/>
      <c r="E1" s="131"/>
      <c r="F1" s="131"/>
      <c r="G1" s="131"/>
      <c r="H1" s="67"/>
      <c r="I1" s="139">
        <v>44921</v>
      </c>
      <c r="J1" s="139"/>
      <c r="K1" s="139"/>
    </row>
    <row r="2" spans="1:11" s="61" customFormat="1" ht="8.1" customHeight="1" x14ac:dyDescent="0.2">
      <c r="A2" s="59"/>
      <c r="B2" s="59"/>
      <c r="C2" s="59"/>
      <c r="D2" s="59"/>
      <c r="E2" s="59"/>
      <c r="F2" s="59"/>
      <c r="G2" s="59"/>
      <c r="H2" s="59"/>
      <c r="I2" s="60"/>
      <c r="J2" s="60"/>
      <c r="K2" s="60"/>
    </row>
    <row r="3" spans="1:11" ht="18" x14ac:dyDescent="0.2">
      <c r="A3" s="132" t="s">
        <v>46</v>
      </c>
      <c r="B3" s="132"/>
      <c r="C3" s="132"/>
      <c r="D3" s="132"/>
      <c r="E3" s="132"/>
      <c r="F3" s="132"/>
      <c r="G3" s="132"/>
      <c r="H3" s="68"/>
      <c r="I3" s="140" t="s">
        <v>47</v>
      </c>
      <c r="J3" s="141"/>
      <c r="K3" s="142"/>
    </row>
    <row r="4" spans="1:11" x14ac:dyDescent="0.2">
      <c r="H4"/>
    </row>
    <row r="5" spans="1:11" ht="18" customHeight="1" x14ac:dyDescent="0.2">
      <c r="B5" s="57" t="s">
        <v>42</v>
      </c>
      <c r="C5" s="143" t="s">
        <v>43</v>
      </c>
      <c r="D5" s="144"/>
      <c r="E5" s="143" t="s">
        <v>44</v>
      </c>
      <c r="F5" s="144"/>
      <c r="H5"/>
      <c r="I5" s="143" t="str">
        <f>C5</f>
        <v>Noms</v>
      </c>
      <c r="J5" s="144"/>
      <c r="K5" s="57" t="str">
        <f>E5</f>
        <v>AS</v>
      </c>
    </row>
    <row r="6" spans="1:11" ht="18" customHeight="1" x14ac:dyDescent="0.2">
      <c r="B6" s="58">
        <v>1</v>
      </c>
      <c r="C6" s="137" t="s">
        <v>6</v>
      </c>
      <c r="D6" s="138"/>
      <c r="E6" s="137" t="s">
        <v>49</v>
      </c>
      <c r="F6" s="138"/>
      <c r="H6"/>
      <c r="I6" s="145" t="s">
        <v>24</v>
      </c>
      <c r="J6" s="146"/>
      <c r="K6" s="62" t="s">
        <v>56</v>
      </c>
    </row>
    <row r="7" spans="1:11" ht="18" customHeight="1" thickBot="1" x14ac:dyDescent="0.25">
      <c r="B7" s="58">
        <v>2</v>
      </c>
      <c r="C7" s="137" t="s">
        <v>7</v>
      </c>
      <c r="D7" s="138"/>
      <c r="E7" s="137" t="s">
        <v>49</v>
      </c>
      <c r="F7" s="138"/>
      <c r="H7"/>
      <c r="I7" s="125" t="s">
        <v>10</v>
      </c>
      <c r="J7" s="126"/>
      <c r="K7" s="63" t="s">
        <v>49</v>
      </c>
    </row>
    <row r="8" spans="1:11" ht="18" customHeight="1" thickTop="1" x14ac:dyDescent="0.2">
      <c r="B8" s="58">
        <v>3</v>
      </c>
      <c r="C8" s="137" t="s">
        <v>8</v>
      </c>
      <c r="D8" s="138"/>
      <c r="E8" s="137" t="s">
        <v>49</v>
      </c>
      <c r="F8" s="138"/>
      <c r="H8"/>
      <c r="I8" s="127" t="s">
        <v>6</v>
      </c>
      <c r="J8" s="128"/>
      <c r="K8" s="64" t="s">
        <v>49</v>
      </c>
    </row>
    <row r="9" spans="1:11" ht="18" customHeight="1" thickBot="1" x14ac:dyDescent="0.25">
      <c r="B9" s="58">
        <v>4</v>
      </c>
      <c r="C9" s="137" t="s">
        <v>9</v>
      </c>
      <c r="D9" s="138"/>
      <c r="E9" s="137" t="s">
        <v>49</v>
      </c>
      <c r="F9" s="138"/>
      <c r="H9"/>
      <c r="I9" s="133" t="s">
        <v>25</v>
      </c>
      <c r="J9" s="134"/>
      <c r="K9" s="65" t="s">
        <v>56</v>
      </c>
    </row>
    <row r="10" spans="1:11" ht="18" customHeight="1" thickTop="1" x14ac:dyDescent="0.2">
      <c r="B10" s="58">
        <v>5</v>
      </c>
      <c r="C10" s="137" t="s">
        <v>10</v>
      </c>
      <c r="D10" s="138"/>
      <c r="E10" s="137" t="s">
        <v>49</v>
      </c>
      <c r="F10" s="138"/>
      <c r="H10"/>
      <c r="I10" s="135" t="s">
        <v>20</v>
      </c>
      <c r="J10" s="136"/>
      <c r="K10" s="66" t="s">
        <v>54</v>
      </c>
    </row>
    <row r="11" spans="1:11" ht="18" customHeight="1" thickBot="1" x14ac:dyDescent="0.25">
      <c r="B11" s="58">
        <v>6</v>
      </c>
      <c r="C11" s="137" t="s">
        <v>11</v>
      </c>
      <c r="D11" s="138"/>
      <c r="E11" s="137" t="s">
        <v>50</v>
      </c>
      <c r="F11" s="138"/>
      <c r="H11"/>
      <c r="I11" s="125" t="s">
        <v>17</v>
      </c>
      <c r="J11" s="126"/>
      <c r="K11" s="63" t="s">
        <v>52</v>
      </c>
    </row>
    <row r="12" spans="1:11" ht="18" customHeight="1" thickTop="1" x14ac:dyDescent="0.2">
      <c r="B12" s="58">
        <v>7</v>
      </c>
      <c r="C12" s="137" t="s">
        <v>12</v>
      </c>
      <c r="D12" s="138"/>
      <c r="E12" s="137" t="s">
        <v>50</v>
      </c>
      <c r="F12" s="138"/>
      <c r="H12"/>
      <c r="I12" s="127" t="s">
        <v>12</v>
      </c>
      <c r="J12" s="128"/>
      <c r="K12" s="64" t="s">
        <v>50</v>
      </c>
    </row>
    <row r="13" spans="1:11" ht="18" customHeight="1" thickBot="1" x14ac:dyDescent="0.25">
      <c r="B13" s="58">
        <v>8</v>
      </c>
      <c r="C13" s="137" t="s">
        <v>13</v>
      </c>
      <c r="D13" s="138"/>
      <c r="E13" s="137" t="s">
        <v>50</v>
      </c>
      <c r="F13" s="138"/>
      <c r="H13"/>
      <c r="I13" s="133" t="s">
        <v>15</v>
      </c>
      <c r="J13" s="134"/>
      <c r="K13" s="63" t="s">
        <v>51</v>
      </c>
    </row>
    <row r="14" spans="1:11" ht="18" customHeight="1" thickTop="1" x14ac:dyDescent="0.2">
      <c r="B14" s="58">
        <v>9</v>
      </c>
      <c r="C14" s="137" t="s">
        <v>14</v>
      </c>
      <c r="D14" s="138"/>
      <c r="E14" s="137" t="s">
        <v>51</v>
      </c>
      <c r="F14" s="138"/>
      <c r="H14"/>
      <c r="I14" s="135" t="s">
        <v>23</v>
      </c>
      <c r="J14" s="136"/>
      <c r="K14" s="64" t="s">
        <v>55</v>
      </c>
    </row>
    <row r="15" spans="1:11" ht="18" customHeight="1" thickBot="1" x14ac:dyDescent="0.25">
      <c r="B15" s="58">
        <v>10</v>
      </c>
      <c r="C15" s="137" t="s">
        <v>15</v>
      </c>
      <c r="D15" s="138"/>
      <c r="E15" s="137" t="s">
        <v>51</v>
      </c>
      <c r="F15" s="138"/>
      <c r="H15"/>
      <c r="I15" s="125" t="s">
        <v>28</v>
      </c>
      <c r="J15" s="126"/>
      <c r="K15" s="63" t="s">
        <v>59</v>
      </c>
    </row>
    <row r="16" spans="1:11" ht="18" customHeight="1" thickTop="1" x14ac:dyDescent="0.2">
      <c r="B16" s="58">
        <v>11</v>
      </c>
      <c r="C16" s="137" t="s">
        <v>16</v>
      </c>
      <c r="D16" s="138"/>
      <c r="E16" s="137" t="s">
        <v>52</v>
      </c>
      <c r="F16" s="138"/>
      <c r="H16"/>
      <c r="I16" s="127" t="s">
        <v>21</v>
      </c>
      <c r="J16" s="128"/>
      <c r="K16" s="64" t="s">
        <v>55</v>
      </c>
    </row>
    <row r="17" spans="2:11" ht="18" customHeight="1" thickBot="1" x14ac:dyDescent="0.25">
      <c r="B17" s="58">
        <v>12</v>
      </c>
      <c r="C17" s="137" t="s">
        <v>48</v>
      </c>
      <c r="D17" s="138"/>
      <c r="E17" s="137" t="s">
        <v>52</v>
      </c>
      <c r="F17" s="138"/>
      <c r="H17"/>
      <c r="I17" s="133" t="s">
        <v>48</v>
      </c>
      <c r="J17" s="134"/>
      <c r="K17" s="65" t="s">
        <v>52</v>
      </c>
    </row>
    <row r="18" spans="2:11" ht="18" customHeight="1" thickTop="1" x14ac:dyDescent="0.2">
      <c r="B18" s="58">
        <v>13</v>
      </c>
      <c r="C18" s="137" t="s">
        <v>17</v>
      </c>
      <c r="D18" s="138"/>
      <c r="E18" s="137" t="s">
        <v>52</v>
      </c>
      <c r="F18" s="138"/>
      <c r="H18"/>
      <c r="I18" s="135" t="s">
        <v>26</v>
      </c>
      <c r="J18" s="136"/>
      <c r="K18" s="66" t="s">
        <v>57</v>
      </c>
    </row>
    <row r="19" spans="2:11" ht="18" customHeight="1" thickBot="1" x14ac:dyDescent="0.25">
      <c r="B19" s="58">
        <v>14</v>
      </c>
      <c r="C19" s="137" t="s">
        <v>18</v>
      </c>
      <c r="D19" s="138"/>
      <c r="E19" s="137" t="s">
        <v>53</v>
      </c>
      <c r="F19" s="138"/>
      <c r="H19"/>
      <c r="I19" s="125" t="s">
        <v>9</v>
      </c>
      <c r="J19" s="126"/>
      <c r="K19" s="63" t="s">
        <v>49</v>
      </c>
    </row>
    <row r="20" spans="2:11" ht="18" customHeight="1" thickTop="1" x14ac:dyDescent="0.2">
      <c r="B20" s="58">
        <v>15</v>
      </c>
      <c r="C20" s="137" t="s">
        <v>19</v>
      </c>
      <c r="D20" s="138"/>
      <c r="E20" s="137" t="s">
        <v>53</v>
      </c>
      <c r="F20" s="138"/>
      <c r="H20"/>
      <c r="I20" s="127" t="s">
        <v>19</v>
      </c>
      <c r="J20" s="128"/>
      <c r="K20" s="64" t="s">
        <v>53</v>
      </c>
    </row>
    <row r="21" spans="2:11" ht="18" customHeight="1" thickBot="1" x14ac:dyDescent="0.25">
      <c r="B21" s="58">
        <v>16</v>
      </c>
      <c r="C21" s="137" t="s">
        <v>20</v>
      </c>
      <c r="D21" s="138"/>
      <c r="E21" s="137" t="s">
        <v>54</v>
      </c>
      <c r="F21" s="138"/>
      <c r="H21"/>
      <c r="I21" s="133" t="s">
        <v>11</v>
      </c>
      <c r="J21" s="134"/>
      <c r="K21" s="63" t="s">
        <v>50</v>
      </c>
    </row>
    <row r="22" spans="2:11" ht="18" customHeight="1" thickTop="1" x14ac:dyDescent="0.2">
      <c r="B22" s="58">
        <v>17</v>
      </c>
      <c r="C22" s="137" t="s">
        <v>21</v>
      </c>
      <c r="D22" s="138"/>
      <c r="E22" s="137" t="s">
        <v>55</v>
      </c>
      <c r="F22" s="138"/>
      <c r="H22"/>
      <c r="I22" s="135" t="s">
        <v>7</v>
      </c>
      <c r="J22" s="136"/>
      <c r="K22" s="64" t="s">
        <v>49</v>
      </c>
    </row>
    <row r="23" spans="2:11" ht="18" customHeight="1" thickBot="1" x14ac:dyDescent="0.25">
      <c r="B23" s="58">
        <v>18</v>
      </c>
      <c r="C23" s="137" t="s">
        <v>22</v>
      </c>
      <c r="D23" s="138"/>
      <c r="E23" s="137" t="s">
        <v>55</v>
      </c>
      <c r="F23" s="138"/>
      <c r="H23"/>
      <c r="I23" s="125" t="s">
        <v>16</v>
      </c>
      <c r="J23" s="126"/>
      <c r="K23" s="65" t="s">
        <v>52</v>
      </c>
    </row>
    <row r="24" spans="2:11" ht="18" customHeight="1" thickTop="1" x14ac:dyDescent="0.2">
      <c r="B24" s="58">
        <v>19</v>
      </c>
      <c r="C24" s="137" t="s">
        <v>23</v>
      </c>
      <c r="D24" s="138"/>
      <c r="E24" s="147" t="s">
        <v>55</v>
      </c>
      <c r="F24" s="148"/>
      <c r="H24"/>
      <c r="I24" s="127" t="s">
        <v>22</v>
      </c>
      <c r="J24" s="128"/>
      <c r="K24" s="66" t="s">
        <v>55</v>
      </c>
    </row>
    <row r="25" spans="2:11" ht="18" customHeight="1" thickBot="1" x14ac:dyDescent="0.25">
      <c r="B25" s="58">
        <v>20</v>
      </c>
      <c r="C25" s="137" t="s">
        <v>24</v>
      </c>
      <c r="D25" s="138"/>
      <c r="E25" s="147" t="s">
        <v>56</v>
      </c>
      <c r="F25" s="148"/>
      <c r="H25"/>
      <c r="I25" s="133" t="s">
        <v>8</v>
      </c>
      <c r="J25" s="134"/>
      <c r="K25" s="63" t="s">
        <v>49</v>
      </c>
    </row>
    <row r="26" spans="2:11" ht="18" customHeight="1" thickTop="1" x14ac:dyDescent="0.2">
      <c r="B26" s="58">
        <v>21</v>
      </c>
      <c r="C26" s="137" t="s">
        <v>25</v>
      </c>
      <c r="D26" s="138"/>
      <c r="E26" s="147" t="s">
        <v>56</v>
      </c>
      <c r="F26" s="148"/>
      <c r="H26"/>
      <c r="I26" s="135" t="s">
        <v>27</v>
      </c>
      <c r="J26" s="136"/>
      <c r="K26" s="64" t="s">
        <v>58</v>
      </c>
    </row>
    <row r="27" spans="2:11" ht="18" customHeight="1" thickBot="1" x14ac:dyDescent="0.25">
      <c r="B27" s="58">
        <v>22</v>
      </c>
      <c r="C27" s="137" t="s">
        <v>26</v>
      </c>
      <c r="D27" s="138"/>
      <c r="E27" s="137" t="s">
        <v>57</v>
      </c>
      <c r="F27" s="138"/>
      <c r="H27"/>
      <c r="I27" s="125" t="s">
        <v>18</v>
      </c>
      <c r="J27" s="126"/>
      <c r="K27" s="65" t="s">
        <v>53</v>
      </c>
    </row>
    <row r="28" spans="2:11" ht="18" customHeight="1" thickTop="1" x14ac:dyDescent="0.2">
      <c r="B28" s="58">
        <v>23</v>
      </c>
      <c r="C28" s="137" t="s">
        <v>27</v>
      </c>
      <c r="D28" s="138"/>
      <c r="E28" s="137" t="s">
        <v>58</v>
      </c>
      <c r="F28" s="138"/>
      <c r="H28"/>
      <c r="I28" s="127" t="s">
        <v>14</v>
      </c>
      <c r="J28" s="128"/>
      <c r="K28" s="66" t="s">
        <v>51</v>
      </c>
    </row>
    <row r="29" spans="2:11" ht="18" customHeight="1" x14ac:dyDescent="0.2">
      <c r="B29" s="58">
        <v>24</v>
      </c>
      <c r="C29" s="137" t="s">
        <v>28</v>
      </c>
      <c r="D29" s="138"/>
      <c r="E29" s="137" t="s">
        <v>59</v>
      </c>
      <c r="F29" s="138"/>
      <c r="H29"/>
      <c r="I29" s="129" t="s">
        <v>13</v>
      </c>
      <c r="J29" s="130"/>
      <c r="K29" s="62" t="s">
        <v>50</v>
      </c>
    </row>
    <row r="30" spans="2:11" x14ac:dyDescent="0.2">
      <c r="H30"/>
    </row>
  </sheetData>
  <mergeCells count="79"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4:D24"/>
    <mergeCell ref="E24:F24"/>
    <mergeCell ref="C25:D25"/>
    <mergeCell ref="E25:F25"/>
    <mergeCell ref="C20:D20"/>
    <mergeCell ref="E20:F20"/>
    <mergeCell ref="C21:D21"/>
    <mergeCell ref="E21:F21"/>
    <mergeCell ref="C22:D22"/>
    <mergeCell ref="E22:F22"/>
    <mergeCell ref="C29:D29"/>
    <mergeCell ref="E29:F29"/>
    <mergeCell ref="I1:K1"/>
    <mergeCell ref="I3:K3"/>
    <mergeCell ref="I5:J5"/>
    <mergeCell ref="I6:J6"/>
    <mergeCell ref="I7:J7"/>
    <mergeCell ref="I8:J8"/>
    <mergeCell ref="C26:D26"/>
    <mergeCell ref="E26:F26"/>
    <mergeCell ref="C27:D27"/>
    <mergeCell ref="E27:F27"/>
    <mergeCell ref="C28:D28"/>
    <mergeCell ref="E28:F28"/>
    <mergeCell ref="C23:D23"/>
    <mergeCell ref="E23:F23"/>
    <mergeCell ref="I20:J20"/>
    <mergeCell ref="I9:J9"/>
    <mergeCell ref="I10:J10"/>
    <mergeCell ref="I11:J11"/>
    <mergeCell ref="I12:J12"/>
    <mergeCell ref="I13:J13"/>
    <mergeCell ref="I14:J14"/>
    <mergeCell ref="I27:J27"/>
    <mergeCell ref="I28:J28"/>
    <mergeCell ref="I29:J29"/>
    <mergeCell ref="A1:G1"/>
    <mergeCell ref="A3:G3"/>
    <mergeCell ref="I21:J21"/>
    <mergeCell ref="I22:J22"/>
    <mergeCell ref="I23:J23"/>
    <mergeCell ref="I24:J24"/>
    <mergeCell ref="I25:J25"/>
    <mergeCell ref="I26:J26"/>
    <mergeCell ref="I15:J15"/>
    <mergeCell ref="I16:J16"/>
    <mergeCell ref="I17:J17"/>
    <mergeCell ref="I18:J18"/>
    <mergeCell ref="I19:J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8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A31"/>
  <sheetViews>
    <sheetView tabSelected="1" zoomScaleNormal="100" workbookViewId="0">
      <selection activeCell="E7" sqref="E7"/>
    </sheetView>
  </sheetViews>
  <sheetFormatPr baseColWidth="10" defaultColWidth="11.42578125" defaultRowHeight="12.75" x14ac:dyDescent="0.2"/>
  <cols>
    <col min="1" max="1" width="5.7109375" customWidth="1"/>
    <col min="2" max="2" width="6.7109375" customWidth="1"/>
    <col min="3" max="3" width="2.7109375" customWidth="1"/>
    <col min="4" max="4" width="15.7109375" customWidth="1"/>
    <col min="5" max="5" width="4.7109375" customWidth="1"/>
    <col min="6" max="6" width="6.7109375" customWidth="1"/>
    <col min="7" max="7" width="2.7109375" customWidth="1"/>
    <col min="8" max="8" width="15.7109375" customWidth="1"/>
    <col min="9" max="9" width="4.7109375" customWidth="1"/>
    <col min="10" max="10" width="6.7109375" customWidth="1"/>
    <col min="11" max="11" width="2.7109375" customWidth="1"/>
    <col min="12" max="12" width="15.7109375" customWidth="1"/>
    <col min="13" max="13" width="4.7109375" customWidth="1"/>
    <col min="14" max="14" width="6.7109375" customWidth="1"/>
    <col min="15" max="15" width="2.7109375" customWidth="1"/>
    <col min="16" max="16" width="15.7109375" customWidth="1"/>
    <col min="17" max="17" width="4.7109375" customWidth="1"/>
    <col min="18" max="26" width="6.7109375" customWidth="1"/>
  </cols>
  <sheetData>
    <row r="1" spans="2:27" s="2" customFormat="1" ht="20.25" x14ac:dyDescent="0.3">
      <c r="B1" s="150" t="s">
        <v>45</v>
      </c>
      <c r="C1" s="150"/>
      <c r="D1" s="150"/>
      <c r="E1" s="150"/>
      <c r="F1" s="150"/>
      <c r="G1" s="150"/>
      <c r="H1" s="150"/>
      <c r="I1" s="150"/>
      <c r="J1" s="150"/>
      <c r="K1" s="109"/>
      <c r="M1" s="139">
        <f>Tirage!I1</f>
        <v>44921</v>
      </c>
      <c r="N1" s="139"/>
      <c r="O1" s="139"/>
      <c r="P1" s="139"/>
      <c r="Q1" s="139"/>
      <c r="R1" s="14"/>
    </row>
    <row r="2" spans="2:27" s="2" customFormat="1" ht="12.95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P2" s="3"/>
      <c r="Q2" s="3"/>
      <c r="R2" s="3"/>
    </row>
    <row r="3" spans="2:27" s="2" customFormat="1" ht="15.95" customHeight="1" x14ac:dyDescent="0.25">
      <c r="B3" s="149" t="s">
        <v>46</v>
      </c>
      <c r="C3" s="149"/>
      <c r="D3" s="149"/>
      <c r="E3" s="149"/>
      <c r="F3" s="149"/>
      <c r="G3" s="149"/>
      <c r="H3" s="149"/>
      <c r="I3" s="149"/>
      <c r="J3" s="149"/>
      <c r="K3" s="149"/>
      <c r="L3" s="110"/>
      <c r="M3" s="110"/>
      <c r="N3" s="110"/>
      <c r="O3" s="110"/>
      <c r="P3" s="110"/>
      <c r="Q3" s="15"/>
      <c r="R3" s="15"/>
    </row>
    <row r="4" spans="2:27" s="2" customFormat="1" ht="12.95" customHeight="1" x14ac:dyDescent="0.2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19"/>
      <c r="N4" s="19"/>
      <c r="O4" s="19"/>
      <c r="P4" s="19"/>
      <c r="Q4" s="19"/>
      <c r="R4" s="3"/>
    </row>
    <row r="5" spans="2:27" s="2" customFormat="1" ht="15.75" x14ac:dyDescent="0.25">
      <c r="B5" s="154" t="s">
        <v>1</v>
      </c>
      <c r="C5" s="155"/>
      <c r="D5" s="155"/>
      <c r="E5" s="155"/>
      <c r="F5" s="154" t="s">
        <v>0</v>
      </c>
      <c r="G5" s="155"/>
      <c r="H5" s="155"/>
      <c r="I5" s="155"/>
      <c r="J5" s="154" t="s">
        <v>2</v>
      </c>
      <c r="K5" s="155"/>
      <c r="L5" s="155"/>
      <c r="M5" s="156"/>
      <c r="N5" s="155" t="s">
        <v>3</v>
      </c>
      <c r="O5" s="155"/>
      <c r="P5" s="155"/>
      <c r="Q5" s="156"/>
      <c r="R5" s="18"/>
      <c r="T5" s="158" t="s">
        <v>60</v>
      </c>
      <c r="U5" s="159"/>
      <c r="V5" s="159"/>
      <c r="W5" s="160"/>
    </row>
    <row r="6" spans="2:27" s="2" customFormat="1" ht="18" customHeight="1" x14ac:dyDescent="0.25">
      <c r="B6" s="20" t="s">
        <v>4</v>
      </c>
      <c r="C6" s="111" t="s">
        <v>20</v>
      </c>
      <c r="D6" s="5"/>
      <c r="E6" s="7" t="s">
        <v>5</v>
      </c>
      <c r="F6" s="20" t="s">
        <v>4</v>
      </c>
      <c r="G6" s="112" t="s">
        <v>20</v>
      </c>
      <c r="H6" s="22"/>
      <c r="I6" s="6" t="s">
        <v>5</v>
      </c>
      <c r="J6" s="7" t="s">
        <v>4</v>
      </c>
      <c r="K6" s="113" t="s">
        <v>20</v>
      </c>
      <c r="L6" s="22"/>
      <c r="M6" s="7" t="s">
        <v>5</v>
      </c>
      <c r="N6" s="20" t="s">
        <v>4</v>
      </c>
      <c r="O6" s="114" t="s">
        <v>20</v>
      </c>
      <c r="P6" s="13"/>
      <c r="Q6" s="20" t="s">
        <v>5</v>
      </c>
      <c r="R6" s="17"/>
      <c r="S6" s="3"/>
      <c r="T6" s="161" t="s">
        <v>42</v>
      </c>
      <c r="U6" s="162"/>
      <c r="V6" s="120" t="s">
        <v>61</v>
      </c>
      <c r="W6" s="121" t="s">
        <v>62</v>
      </c>
    </row>
    <row r="7" spans="2:27" s="2" customFormat="1" ht="17.100000000000001" customHeight="1" x14ac:dyDescent="0.2">
      <c r="B7" s="151">
        <v>1</v>
      </c>
      <c r="C7" s="69"/>
      <c r="D7" s="79" t="str">
        <f>IF(COUNTIF(Tirage!K6:K29,"=")&gt;0,"",Tirage!I6)</f>
        <v>T</v>
      </c>
      <c r="E7" s="12">
        <v>13</v>
      </c>
      <c r="F7" s="151">
        <f>3</f>
        <v>3</v>
      </c>
      <c r="G7" s="76"/>
      <c r="H7" s="101" t="str">
        <f>IF((E8=""),"",IF((E7&gt;E8),D7,D8))</f>
        <v>T</v>
      </c>
      <c r="I7" s="12">
        <v>13</v>
      </c>
      <c r="J7" s="151"/>
      <c r="K7" s="75"/>
      <c r="L7" s="87" t="str">
        <f>IF((I8=""),"",IF((I7&gt;I8),H7,H8))</f>
        <v>T</v>
      </c>
      <c r="M7" s="12"/>
      <c r="N7" s="151"/>
      <c r="O7" s="77"/>
      <c r="P7" s="106" t="str">
        <f>IF(COUNTIF(M7:M30,"=")&gt;0,"",'C1'!L3)</f>
        <v/>
      </c>
      <c r="Q7" s="10"/>
      <c r="R7" s="8"/>
      <c r="S7" s="34"/>
      <c r="T7" s="163" t="str">
        <f>IF(COUNTIF(Q7:Q30,"=")&gt;0,"",INDEX('C1'!$P$3:$P$26,MATCH(V7,'C1'!$R$3:$R$26,0)))</f>
        <v/>
      </c>
      <c r="U7" s="164"/>
      <c r="V7" s="124">
        <v>1</v>
      </c>
      <c r="W7" s="124" t="str">
        <f>IF((T7=""),"",INDEX('C1'!$S$3:$S$26,MATCH(V7,'C1'!$R$3:$R$26,0)))</f>
        <v/>
      </c>
      <c r="X7" s="3"/>
      <c r="Y7" s="34"/>
      <c r="Z7" s="34"/>
      <c r="AA7" s="3"/>
    </row>
    <row r="8" spans="2:27" s="2" customFormat="1" ht="17.100000000000001" customHeight="1" thickBot="1" x14ac:dyDescent="0.25">
      <c r="B8" s="152"/>
      <c r="C8" s="70"/>
      <c r="D8" s="80" t="str">
        <f>IF(COUNTIF(Tirage!K6:K29,"=")&gt;0,"",Tirage!I7)</f>
        <v>E</v>
      </c>
      <c r="E8" s="27">
        <v>2</v>
      </c>
      <c r="F8" s="152"/>
      <c r="G8" s="70"/>
      <c r="H8" s="96" t="str">
        <f>IF((E10=""),"",IF((E9&gt;E10),D9,D10))</f>
        <v>A</v>
      </c>
      <c r="I8" s="27">
        <v>2</v>
      </c>
      <c r="J8" s="152"/>
      <c r="K8" s="72"/>
      <c r="L8" s="88" t="str">
        <f>IF((I10=""),"",IF((I9&gt;I10),H9,H10))</f>
        <v/>
      </c>
      <c r="M8" s="27"/>
      <c r="N8" s="152"/>
      <c r="O8" s="76"/>
      <c r="P8" s="108" t="str">
        <f>IF(COUNTIF(M7:M30,"=")&gt;0,"",'C1'!L4)</f>
        <v/>
      </c>
      <c r="Q8" s="23"/>
      <c r="R8" s="8"/>
      <c r="S8" s="34"/>
      <c r="T8" s="163" t="str">
        <f>IF(COUNTIF(Q7:Q30,"=")&gt;0,"",INDEX('C1'!$P$3:$P$26,MATCH(V8,'C1'!$R$3:$R$26,0)))</f>
        <v/>
      </c>
      <c r="U8" s="164"/>
      <c r="V8" s="124">
        <v>2</v>
      </c>
      <c r="W8" s="124" t="str">
        <f>IF((T8=""),"",INDEX('C1'!$S$3:$S$26,MATCH(V8,'C1'!$R$3:$R$26,0)))</f>
        <v/>
      </c>
      <c r="X8" s="3"/>
      <c r="Y8" s="34"/>
      <c r="Z8" s="34"/>
      <c r="AA8" s="3"/>
    </row>
    <row r="9" spans="2:27" s="2" customFormat="1" ht="17.100000000000001" customHeight="1" thickTop="1" x14ac:dyDescent="0.2">
      <c r="B9" s="153">
        <v>2</v>
      </c>
      <c r="C9" s="71"/>
      <c r="D9" s="95" t="str">
        <f>IF(COUNTIF(Tirage!K6:K29,"=")&gt;0,"",Tirage!I8)</f>
        <v>A</v>
      </c>
      <c r="E9" s="26">
        <v>13</v>
      </c>
      <c r="F9" s="153">
        <f>1</f>
        <v>1</v>
      </c>
      <c r="G9" s="71"/>
      <c r="H9" s="86" t="str">
        <f>IF((E12=""),"",IF((E11&gt;E112),D11,D12))</f>
        <v/>
      </c>
      <c r="I9" s="12"/>
      <c r="J9" s="153"/>
      <c r="K9" s="71"/>
      <c r="L9" s="102" t="str">
        <f>IF((I12=""),"",IF((I11&gt;I12),H11,H12))</f>
        <v/>
      </c>
      <c r="M9" s="12"/>
      <c r="N9" s="153"/>
      <c r="O9" s="71"/>
      <c r="P9" s="92" t="str">
        <f>IF(COUNTIF(M7:M30,"=")&gt;0,"",'C1'!L5)</f>
        <v/>
      </c>
      <c r="Q9" s="26"/>
      <c r="R9" s="8"/>
      <c r="S9" s="34"/>
      <c r="T9" s="163" t="str">
        <f>IF(COUNTIF(Q7:Q30,"=")&gt;0,"",INDEX('C1'!$P$3:$P$26,MATCH(V9,'C1'!$R$3:$R$26,0)))</f>
        <v/>
      </c>
      <c r="U9" s="164"/>
      <c r="V9" s="124">
        <v>3</v>
      </c>
      <c r="W9" s="124" t="str">
        <f>IF((T9=""),"",INDEX('C1'!$S$3:$S$26,MATCH(V9,'C1'!$R$3:$R$26,0)))</f>
        <v/>
      </c>
      <c r="X9" s="3"/>
      <c r="Y9" s="34"/>
      <c r="Z9" s="34"/>
      <c r="AA9" s="3"/>
    </row>
    <row r="10" spans="2:27" s="2" customFormat="1" ht="17.100000000000001" customHeight="1" thickBot="1" x14ac:dyDescent="0.25">
      <c r="B10" s="152"/>
      <c r="C10" s="72"/>
      <c r="D10" s="96" t="str">
        <f>IF(COUNTIF(Tirage!K6:K29,"=")&gt;0,"",Tirage!I9)</f>
        <v>U</v>
      </c>
      <c r="E10" s="27">
        <v>2</v>
      </c>
      <c r="F10" s="152"/>
      <c r="G10" s="72"/>
      <c r="H10" s="82" t="str">
        <f>IF((E14=""),"",IF((E13&gt;E14),D13,D14))</f>
        <v/>
      </c>
      <c r="I10" s="27"/>
      <c r="J10" s="152"/>
      <c r="K10" s="72"/>
      <c r="L10" s="103" t="str">
        <f>IF((I14=""),"",IF((I13&gt;I14),H13,H14))</f>
        <v/>
      </c>
      <c r="M10" s="27"/>
      <c r="N10" s="152"/>
      <c r="O10" s="74"/>
      <c r="P10" s="94" t="str">
        <f>IF(COUNTIF(M7:M30,"=")&gt;0,"",'C1'!L6)</f>
        <v/>
      </c>
      <c r="Q10" s="23"/>
      <c r="R10" s="8"/>
      <c r="S10" s="34"/>
      <c r="T10" s="163" t="str">
        <f>IF(COUNTIF(Q7:Q30,"=")&gt;0,"",INDEX('C1'!$P$3:$P$26,MATCH(V10,'C1'!$R$3:$R$26,0)))</f>
        <v/>
      </c>
      <c r="U10" s="164"/>
      <c r="V10" s="124">
        <v>4</v>
      </c>
      <c r="W10" s="124" t="str">
        <f>IF((T10=""),"",INDEX('C1'!$S$3:$S$26,MATCH(V10,'C1'!$R$3:$R$26,0)))</f>
        <v/>
      </c>
      <c r="X10" s="3"/>
      <c r="Y10" s="34"/>
      <c r="Z10" s="34"/>
      <c r="AA10" s="3"/>
    </row>
    <row r="11" spans="2:27" s="2" customFormat="1" ht="17.100000000000001" customHeight="1" thickTop="1" x14ac:dyDescent="0.2">
      <c r="B11" s="153">
        <v>3</v>
      </c>
      <c r="C11" s="73"/>
      <c r="D11" s="81" t="str">
        <f>IF(COUNTIF(Tirage!K6:K29,"=")&gt;0,"",Tirage!I10)</f>
        <v>P</v>
      </c>
      <c r="E11" s="12"/>
      <c r="F11" s="153">
        <f>2</f>
        <v>2</v>
      </c>
      <c r="G11" s="74"/>
      <c r="H11" s="101" t="str">
        <f>IF((E16=""),"",IF((E15&gt;E16),D15,D16))</f>
        <v/>
      </c>
      <c r="I11" s="12"/>
      <c r="J11" s="153"/>
      <c r="K11" s="73"/>
      <c r="L11" s="89" t="str">
        <f>IF((I16=""),"",IF((I15&gt;I16),H15,H16))</f>
        <v/>
      </c>
      <c r="M11" s="12"/>
      <c r="N11" s="153"/>
      <c r="O11" s="71"/>
      <c r="P11" s="107" t="str">
        <f>IF(COUNTIF(M7:M30,"=")&gt;0,"",'C1'!L7)</f>
        <v/>
      </c>
      <c r="Q11" s="26"/>
      <c r="R11" s="8"/>
      <c r="S11" s="34"/>
      <c r="T11" s="163" t="str">
        <f>IF(COUNTIF(Q7:Q30,"=")&gt;0,"",INDEX('C1'!$P$3:$P$26,MATCH(V11,'C1'!$R$3:$R$26,0)))</f>
        <v/>
      </c>
      <c r="U11" s="164"/>
      <c r="V11" s="124">
        <v>5</v>
      </c>
      <c r="W11" s="124" t="str">
        <f>IF((T11=""),"",INDEX('C1'!$S$3:$S$26,MATCH(V11,'C1'!$R$3:$R$26,0)))</f>
        <v/>
      </c>
      <c r="X11" s="3"/>
      <c r="Y11" s="34"/>
      <c r="Z11" s="34"/>
      <c r="AA11" s="3"/>
    </row>
    <row r="12" spans="2:27" s="2" customFormat="1" ht="17.100000000000001" customHeight="1" thickBot="1" x14ac:dyDescent="0.25">
      <c r="B12" s="152"/>
      <c r="C12" s="70"/>
      <c r="D12" s="82" t="str">
        <f>IF(COUNTIF(Tirage!K6:K29,"=")&gt;0,"",Tirage!I11)</f>
        <v>M</v>
      </c>
      <c r="E12" s="27"/>
      <c r="F12" s="152"/>
      <c r="G12" s="70"/>
      <c r="H12" s="96" t="str">
        <f>IF((E18=""),"",IF((E17&gt;E18),D17,D18))</f>
        <v/>
      </c>
      <c r="I12" s="27"/>
      <c r="J12" s="152"/>
      <c r="K12" s="70"/>
      <c r="L12" s="88" t="str">
        <f>IF((I18=""),"",IF((I17&gt;I18),H17,H18))</f>
        <v/>
      </c>
      <c r="M12" s="27"/>
      <c r="N12" s="152"/>
      <c r="O12" s="70"/>
      <c r="P12" s="103" t="str">
        <f>IF(COUNTIF(M7:M30,"=")&gt;0,"",'C1'!L8)</f>
        <v/>
      </c>
      <c r="Q12" s="23"/>
      <c r="R12" s="8"/>
      <c r="S12" s="34"/>
      <c r="T12" s="163" t="str">
        <f>IF(COUNTIF(Q7:Q30,"=")&gt;0,"",INDEX('C1'!$P$3:$P$26,MATCH(V12,'C1'!$R$3:$R$26,0)))</f>
        <v/>
      </c>
      <c r="U12" s="164"/>
      <c r="V12" s="124">
        <v>6</v>
      </c>
      <c r="W12" s="124" t="str">
        <f>IF((T12=""),"",INDEX('C1'!$S$3:$S$26,MATCH(V12,'C1'!$R$3:$R$26,0)))</f>
        <v/>
      </c>
      <c r="X12" s="3"/>
      <c r="Y12" s="34"/>
      <c r="Z12" s="34"/>
      <c r="AA12" s="3"/>
    </row>
    <row r="13" spans="2:27" s="2" customFormat="1" ht="17.100000000000001" customHeight="1" thickTop="1" x14ac:dyDescent="0.2">
      <c r="B13" s="153">
        <v>4</v>
      </c>
      <c r="C13" s="71"/>
      <c r="D13" s="97" t="str">
        <f>IF(COUNTIF(Tirage!K6:K29,"=")&gt;0,"",Tirage!I12)</f>
        <v>G</v>
      </c>
      <c r="E13" s="12"/>
      <c r="F13" s="153">
        <f>5</f>
        <v>5</v>
      </c>
      <c r="G13" s="74"/>
      <c r="H13" s="86" t="str">
        <f>IF((E20=""),"",IF((E19&gt;E20),D19,D20))</f>
        <v/>
      </c>
      <c r="I13" s="12"/>
      <c r="J13" s="153"/>
      <c r="K13" s="73"/>
      <c r="L13" s="102" t="str">
        <f>IF((I8=""),"",IF((I7&lt;I8),H7,H8))</f>
        <v>A</v>
      </c>
      <c r="M13" s="12"/>
      <c r="N13" s="153"/>
      <c r="O13" s="77"/>
      <c r="P13" s="92" t="str">
        <f>IF(COUNTIF(M7:M30,"=")&gt;0,"",'C1'!L9)</f>
        <v/>
      </c>
      <c r="Q13" s="11"/>
      <c r="R13" s="8"/>
      <c r="S13" s="34"/>
      <c r="T13" s="163" t="str">
        <f>IF(COUNTIF(Q7:Q30,"=")&gt;0,"",INDEX('C1'!$P$3:$P$26,MATCH(V13,'C1'!$R$3:$R$26,0)))</f>
        <v/>
      </c>
      <c r="U13" s="164"/>
      <c r="V13" s="124">
        <v>7</v>
      </c>
      <c r="W13" s="124" t="str">
        <f>IF((T13=""),"",INDEX('C1'!$S$3:$S$26,MATCH(V13,'C1'!$R$3:$R$26,0)))</f>
        <v/>
      </c>
      <c r="X13" s="3"/>
      <c r="Y13" s="34"/>
      <c r="Z13" s="34"/>
      <c r="AA13" s="3"/>
    </row>
    <row r="14" spans="2:27" s="2" customFormat="1" ht="17.100000000000001" customHeight="1" thickBot="1" x14ac:dyDescent="0.25">
      <c r="B14" s="152"/>
      <c r="C14" s="72"/>
      <c r="D14" s="98" t="str">
        <f>IF(COUNTIF(Tirage!K6:K29,"=")&gt;0,"",Tirage!I13)</f>
        <v>J</v>
      </c>
      <c r="E14" s="27"/>
      <c r="F14" s="152"/>
      <c r="G14" s="70"/>
      <c r="H14" s="82" t="str">
        <f>IF((E22=""),"",IF((E21&gt;E22),D21,D22))</f>
        <v/>
      </c>
      <c r="I14" s="27"/>
      <c r="J14" s="152"/>
      <c r="K14" s="70"/>
      <c r="L14" s="103" t="str">
        <f>IF((I10=""),"",IF((I9&lt;I10),H9,H10))</f>
        <v/>
      </c>
      <c r="M14" s="27"/>
      <c r="N14" s="152"/>
      <c r="O14" s="76"/>
      <c r="P14" s="94" t="str">
        <f>IF(COUNTIF(M7:M30,"=")&gt;0,"",'C1'!L10)</f>
        <v/>
      </c>
      <c r="Q14" s="23"/>
      <c r="R14" s="8"/>
      <c r="S14" s="34"/>
      <c r="T14" s="163" t="str">
        <f>IF(COUNTIF(Q7:Q30,"=")&gt;0,"",INDEX('C1'!$P$3:$P$26,MATCH(V14,'C1'!$R$3:$R$26,0)))</f>
        <v/>
      </c>
      <c r="U14" s="164"/>
      <c r="V14" s="124">
        <v>8</v>
      </c>
      <c r="W14" s="124" t="str">
        <f>IF((T14=""),"",INDEX('C1'!$S$3:$S$26,MATCH(V14,'C1'!$R$3:$R$26,0)))</f>
        <v/>
      </c>
      <c r="X14" s="3"/>
      <c r="Y14" s="34"/>
      <c r="Z14" s="34"/>
      <c r="AA14" s="3"/>
    </row>
    <row r="15" spans="2:27" s="2" customFormat="1" ht="17.100000000000001" customHeight="1" thickTop="1" x14ac:dyDescent="0.2">
      <c r="B15" s="153">
        <v>5</v>
      </c>
      <c r="C15" s="71"/>
      <c r="D15" s="81" t="str">
        <f>IF(COUNTIF(Tirage!K6:K29,"=")&gt;0,"",Tirage!I14)</f>
        <v>S</v>
      </c>
      <c r="E15" s="12"/>
      <c r="F15" s="153">
        <f>8</f>
        <v>8</v>
      </c>
      <c r="G15" s="74"/>
      <c r="H15" s="101" t="str">
        <f>IF((E24=""),"",IF((E23&gt;E24),D23,D24))</f>
        <v/>
      </c>
      <c r="I15" s="12"/>
      <c r="J15" s="153"/>
      <c r="K15" s="71"/>
      <c r="L15" s="89" t="str">
        <f>IF((I12=""),"",IF((I11&lt;I12),H11,H12))</f>
        <v/>
      </c>
      <c r="M15" s="12"/>
      <c r="N15" s="153"/>
      <c r="O15" s="71"/>
      <c r="P15" s="107" t="str">
        <f>IF(COUNTIF(M7:M30,"=")&gt;0,"",'C1'!L11)</f>
        <v/>
      </c>
      <c r="Q15" s="11"/>
      <c r="R15" s="8"/>
      <c r="S15" s="34"/>
      <c r="T15" s="163" t="str">
        <f>IF(COUNTIF(Q7:Q30,"=")&gt;0,"",INDEX('C1'!$P$3:$P$26,MATCH(V15,'C1'!$R$3:$R$26,0)))</f>
        <v/>
      </c>
      <c r="U15" s="164"/>
      <c r="V15" s="124">
        <v>9</v>
      </c>
      <c r="W15" s="124" t="str">
        <f>IF((T15=""),"",INDEX('C1'!$S$3:$S$26,MATCH(V15,'C1'!$R$3:$R$26,0)))</f>
        <v/>
      </c>
      <c r="X15" s="3"/>
      <c r="Y15" s="34"/>
      <c r="Z15" s="34"/>
      <c r="AA15" s="3"/>
    </row>
    <row r="16" spans="2:27" s="2" customFormat="1" ht="17.100000000000001" customHeight="1" thickBot="1" x14ac:dyDescent="0.25">
      <c r="B16" s="152"/>
      <c r="C16" s="72"/>
      <c r="D16" s="82" t="str">
        <f>IF(COUNTIF(Tirage!K6:K29,"=")&gt;0,"",Tirage!I15)</f>
        <v>X</v>
      </c>
      <c r="E16" s="27"/>
      <c r="F16" s="152"/>
      <c r="G16" s="70"/>
      <c r="H16" s="96" t="str">
        <f>IF((E26=""),"",IF((E25&gt;E26),D25,D26))</f>
        <v/>
      </c>
      <c r="I16" s="27"/>
      <c r="J16" s="152"/>
      <c r="K16" s="72"/>
      <c r="L16" s="88" t="str">
        <f>IF((I14=""),"",IF((I13&lt;I14),H13,H14))</f>
        <v/>
      </c>
      <c r="M16" s="27"/>
      <c r="N16" s="152"/>
      <c r="O16" s="70"/>
      <c r="P16" s="103" t="str">
        <f>IF(COUNTIF(M7:M30,"=")&gt;0,"",'C1'!L12)</f>
        <v/>
      </c>
      <c r="Q16" s="23"/>
      <c r="R16" s="8"/>
      <c r="S16" s="34"/>
      <c r="T16" s="163" t="str">
        <f>IF(COUNTIF(Q7:Q30,"=")&gt;0,"",INDEX('C1'!$P$3:$P$26,MATCH(V16,'C1'!$R$3:$R$26,0)))</f>
        <v/>
      </c>
      <c r="U16" s="164"/>
      <c r="V16" s="124">
        <v>10</v>
      </c>
      <c r="W16" s="124" t="str">
        <f>IF((T16=""),"",INDEX('C1'!$S$3:$S$26,MATCH(V16,'C1'!$R$3:$R$26,0)))</f>
        <v/>
      </c>
      <c r="X16" s="3"/>
      <c r="Y16" s="34"/>
      <c r="Z16" s="34"/>
      <c r="AA16" s="3"/>
    </row>
    <row r="17" spans="2:27" s="2" customFormat="1" ht="17.100000000000001" customHeight="1" thickTop="1" x14ac:dyDescent="0.2">
      <c r="B17" s="153">
        <v>6</v>
      </c>
      <c r="C17" s="73"/>
      <c r="D17" s="97" t="str">
        <f>IF(COUNTIF(Tirage!K6:K29,"=")&gt;0,"",Tirage!I16)</f>
        <v>Q</v>
      </c>
      <c r="E17" s="12"/>
      <c r="F17" s="153">
        <f>7</f>
        <v>7</v>
      </c>
      <c r="G17" s="74"/>
      <c r="H17" s="85" t="str">
        <f>IF((E28=""),"",IF((E27&gt;E28),D27,D28))</f>
        <v/>
      </c>
      <c r="I17" s="12"/>
      <c r="J17" s="153"/>
      <c r="K17" s="73"/>
      <c r="L17" s="102" t="str">
        <f>IF((I16=""),"",IF((I15&lt;I16),H15,H16))</f>
        <v/>
      </c>
      <c r="M17" s="12"/>
      <c r="N17" s="153"/>
      <c r="O17" s="74"/>
      <c r="P17" s="91" t="str">
        <f>IF(COUNTIF(M7:M30,"=")&gt;0,"",'C1'!L13)</f>
        <v/>
      </c>
      <c r="Q17" s="26"/>
      <c r="R17" s="8"/>
      <c r="S17" s="34"/>
      <c r="T17" s="163" t="str">
        <f>IF(COUNTIF(Q7:Q30,"=")&gt;0,"",INDEX('C1'!$P$3:$P$26,MATCH(V17,'C1'!$R$3:$R$26,0)))</f>
        <v/>
      </c>
      <c r="U17" s="164"/>
      <c r="V17" s="124">
        <v>11</v>
      </c>
      <c r="W17" s="124" t="str">
        <f>IF((T17=""),"",INDEX('C1'!$S$3:$S$26,MATCH(V17,'C1'!$R$3:$R$26,0)))</f>
        <v/>
      </c>
      <c r="X17" s="3"/>
      <c r="Y17" s="34"/>
      <c r="Z17" s="34"/>
      <c r="AA17" s="3"/>
    </row>
    <row r="18" spans="2:27" s="2" customFormat="1" ht="17.100000000000001" customHeight="1" thickBot="1" x14ac:dyDescent="0.25">
      <c r="B18" s="152"/>
      <c r="C18" s="70"/>
      <c r="D18" s="98" t="str">
        <f>IF(COUNTIF(Tirage!K6:K29,"=")&gt;0,"",Tirage!I17)</f>
        <v>L</v>
      </c>
      <c r="E18" s="27"/>
      <c r="F18" s="152"/>
      <c r="G18" s="70"/>
      <c r="H18" s="80" t="str">
        <f>IF((E30=""),"",IF((E29&gt;E30),D29,D30))</f>
        <v/>
      </c>
      <c r="I18" s="27"/>
      <c r="J18" s="152"/>
      <c r="K18" s="70"/>
      <c r="L18" s="103" t="str">
        <f>IF((I18=""),"",IF((I17&lt;I18),H17,H18))</f>
        <v/>
      </c>
      <c r="M18" s="27"/>
      <c r="N18" s="152"/>
      <c r="O18" s="78"/>
      <c r="P18" s="88" t="str">
        <f>IF(COUNTIF(M7:M30,"=")&gt;0,"",'C1'!L14)</f>
        <v/>
      </c>
      <c r="Q18" s="23"/>
      <c r="R18" s="8"/>
      <c r="S18" s="34"/>
      <c r="T18" s="163" t="str">
        <f>IF(COUNTIF(Q7:Q30,"=")&gt;0,"",INDEX('C1'!$P$3:$P$26,MATCH(V18,'C1'!$R$3:$R$26,0)))</f>
        <v/>
      </c>
      <c r="U18" s="164"/>
      <c r="V18" s="124">
        <v>12</v>
      </c>
      <c r="W18" s="124" t="str">
        <f>IF((T18=""),"",INDEX('C1'!$S$3:$S$26,MATCH(V18,'C1'!$R$3:$R$26,0)))</f>
        <v/>
      </c>
      <c r="X18" s="3"/>
      <c r="Y18" s="34"/>
      <c r="Z18" s="34"/>
      <c r="AA18" s="3"/>
    </row>
    <row r="19" spans="2:27" s="2" customFormat="1" ht="17.100000000000001" customHeight="1" thickTop="1" x14ac:dyDescent="0.2">
      <c r="B19" s="153">
        <v>7</v>
      </c>
      <c r="C19" s="71"/>
      <c r="D19" s="81" t="str">
        <f>IF(COUNTIF(Tirage!K6:K29,"=")&gt;0,"",Tirage!I18)</f>
        <v>V</v>
      </c>
      <c r="E19" s="24"/>
      <c r="F19" s="153">
        <f>6</f>
        <v>6</v>
      </c>
      <c r="G19" s="73"/>
      <c r="H19" s="97" t="str">
        <f>IF((E8=""),"",IF((E7&lt;E8),D7,D8))</f>
        <v>E</v>
      </c>
      <c r="I19" s="24">
        <v>13</v>
      </c>
      <c r="J19" s="153"/>
      <c r="K19" s="71"/>
      <c r="L19" s="90" t="str">
        <f>IF((I20=""),"",IF((I19&gt;I20),H19,H20))</f>
        <v>E</v>
      </c>
      <c r="M19" s="24"/>
      <c r="N19" s="153"/>
      <c r="O19" s="71"/>
      <c r="P19" s="107" t="str">
        <f>IF(COUNTIF(M7:M30,"=")&gt;0,"",'C1'!L15)</f>
        <v/>
      </c>
      <c r="Q19" s="26"/>
      <c r="R19" s="8"/>
      <c r="S19" s="34"/>
      <c r="T19" s="163" t="str">
        <f>IF(COUNTIF(Q7:Q30,"=")&gt;0,"",INDEX('C1'!$P$3:$P$26,MATCH(V19,'C1'!$R$3:$R$26,0)))</f>
        <v/>
      </c>
      <c r="U19" s="164"/>
      <c r="V19" s="124">
        <v>13</v>
      </c>
      <c r="W19" s="124" t="str">
        <f>IF((T19=""),"",INDEX('C1'!$S$3:$S$26,MATCH(V19,'C1'!$R$3:$R$26,0)))</f>
        <v/>
      </c>
      <c r="X19" s="3"/>
      <c r="Y19" s="34"/>
      <c r="Z19" s="34"/>
      <c r="AA19" s="3"/>
    </row>
    <row r="20" spans="2:27" s="2" customFormat="1" ht="17.100000000000001" customHeight="1" thickBot="1" x14ac:dyDescent="0.25">
      <c r="B20" s="152"/>
      <c r="C20" s="72"/>
      <c r="D20" s="80" t="str">
        <f>IF(COUNTIF(Tirage!K6:K29,"=")&gt;0,"",Tirage!I19)</f>
        <v>D</v>
      </c>
      <c r="E20" s="27"/>
      <c r="F20" s="152"/>
      <c r="G20" s="72"/>
      <c r="H20" s="96" t="str">
        <f>IF((E10=""),"",IF((E9&lt;E10),D9,D10))</f>
        <v>U</v>
      </c>
      <c r="I20" s="27">
        <v>2</v>
      </c>
      <c r="J20" s="152"/>
      <c r="K20" s="72"/>
      <c r="L20" s="88" t="str">
        <f>IF((I22=""),"",IF((I21&gt;I22),H21,H22))</f>
        <v/>
      </c>
      <c r="M20" s="27"/>
      <c r="N20" s="152"/>
      <c r="O20" s="70"/>
      <c r="P20" s="103" t="str">
        <f>IF(COUNTIF(M7:M30,"=")&gt;0,"",'C1'!L16)</f>
        <v/>
      </c>
      <c r="Q20" s="23"/>
      <c r="R20" s="8"/>
      <c r="S20" s="34"/>
      <c r="T20" s="163" t="str">
        <f>IF(COUNTIF(Q7:Q30,"=")&gt;0,"",INDEX('C1'!$P$3:$P$26,MATCH(V20,'C1'!$R$3:$R$26,0)))</f>
        <v/>
      </c>
      <c r="U20" s="164"/>
      <c r="V20" s="124">
        <v>14</v>
      </c>
      <c r="W20" s="124" t="str">
        <f>IF((T20=""),"",INDEX('C1'!$S$3:$S$26,MATCH(V20,'C1'!$R$3:$R$26,0)))</f>
        <v/>
      </c>
      <c r="X20" s="3"/>
      <c r="Y20" s="34"/>
      <c r="Z20" s="34"/>
      <c r="AA20" s="3"/>
    </row>
    <row r="21" spans="2:27" s="2" customFormat="1" ht="17.100000000000001" customHeight="1" thickTop="1" x14ac:dyDescent="0.2">
      <c r="B21" s="153">
        <v>8</v>
      </c>
      <c r="C21" s="73"/>
      <c r="D21" s="97" t="str">
        <f>IF(COUNTIF(Tirage!K6:K29,"=")&gt;0,"",Tirage!I20)</f>
        <v>O</v>
      </c>
      <c r="E21" s="24"/>
      <c r="F21" s="153">
        <f>4</f>
        <v>4</v>
      </c>
      <c r="G21" s="71"/>
      <c r="H21" s="81" t="str">
        <f>IF((E12=""),"",IF((E11&lt;E112),D11,D12))</f>
        <v/>
      </c>
      <c r="I21" s="24"/>
      <c r="J21" s="153"/>
      <c r="K21" s="71"/>
      <c r="L21" s="104" t="str">
        <f>IF((I24=""),"",IF((I23&gt;I24),H23,H24))</f>
        <v/>
      </c>
      <c r="M21" s="24"/>
      <c r="N21" s="153"/>
      <c r="O21" s="77"/>
      <c r="P21" s="92" t="str">
        <f>IF(COUNTIF(M7:M30,"=")&gt;0,"",'C1'!L17)</f>
        <v/>
      </c>
      <c r="Q21" s="26"/>
      <c r="R21" s="8"/>
      <c r="S21" s="34"/>
      <c r="T21" s="163" t="str">
        <f>IF(COUNTIF(Q7:Q30,"=")&gt;0,"",INDEX('C1'!$P$3:$P$26,MATCH(V21,'C1'!$R$3:$R$26,0)))</f>
        <v/>
      </c>
      <c r="U21" s="164"/>
      <c r="V21" s="124">
        <v>15</v>
      </c>
      <c r="W21" s="124" t="str">
        <f>IF((T21=""),"",INDEX('C1'!$S$3:$S$26,MATCH(V21,'C1'!$R$3:$R$26,0)))</f>
        <v/>
      </c>
      <c r="X21" s="3"/>
      <c r="Y21" s="34"/>
      <c r="Z21" s="34"/>
      <c r="AA21" s="3"/>
    </row>
    <row r="22" spans="2:27" s="2" customFormat="1" ht="17.100000000000001" customHeight="1" thickBot="1" x14ac:dyDescent="0.25">
      <c r="B22" s="152"/>
      <c r="C22" s="70"/>
      <c r="D22" s="96" t="str">
        <f>IF(COUNTIF(Tirage!K6:K29,"=")&gt;0,"",Tirage!I21)</f>
        <v>F</v>
      </c>
      <c r="E22" s="27"/>
      <c r="F22" s="152"/>
      <c r="G22" s="72"/>
      <c r="H22" s="80" t="str">
        <f>IF((E14=""),"",IF((E13&lt;E14),D13,D14))</f>
        <v/>
      </c>
      <c r="I22" s="27"/>
      <c r="J22" s="152"/>
      <c r="K22" s="72"/>
      <c r="L22" s="103" t="str">
        <f>IF((I26=""),"",IF((I25&gt;I26),H25,H26))</f>
        <v/>
      </c>
      <c r="M22" s="27"/>
      <c r="N22" s="152"/>
      <c r="O22" s="76"/>
      <c r="P22" s="94" t="str">
        <f>IF(COUNTIF(M7:M30,"=")&gt;0,"",'C1'!L18)</f>
        <v/>
      </c>
      <c r="Q22" s="23"/>
      <c r="R22" s="8"/>
      <c r="S22" s="34"/>
      <c r="T22" s="163" t="str">
        <f>IF(COUNTIF(Q7:Q30,"=")&gt;0,"",INDEX('C1'!$P$3:$P$26,MATCH(V22,'C1'!$R$3:$R$26,0)))</f>
        <v/>
      </c>
      <c r="U22" s="164"/>
      <c r="V22" s="124">
        <v>16</v>
      </c>
      <c r="W22" s="124" t="str">
        <f>IF((T22=""),"",INDEX('C1'!$S$3:$S$26,MATCH(V22,'C1'!$R$3:$R$26,0)))</f>
        <v/>
      </c>
      <c r="X22" s="3"/>
      <c r="Y22" s="34"/>
      <c r="Z22" s="34"/>
      <c r="AA22" s="3"/>
    </row>
    <row r="23" spans="2:27" ht="17.100000000000001" customHeight="1" thickTop="1" x14ac:dyDescent="0.2">
      <c r="B23" s="153">
        <v>9</v>
      </c>
      <c r="C23" s="71"/>
      <c r="D23" s="83" t="str">
        <f>IF(COUNTIF(Tirage!K6:K29,"=")&gt;0,"",Tirage!I22)</f>
        <v>B</v>
      </c>
      <c r="E23" s="26"/>
      <c r="F23" s="153">
        <v>10</v>
      </c>
      <c r="G23" s="74"/>
      <c r="H23" s="99" t="str">
        <f>IF((E16=""),"",IF((E15&lt;E16),D15,D16))</f>
        <v/>
      </c>
      <c r="I23" s="26"/>
      <c r="J23" s="153"/>
      <c r="K23" s="74"/>
      <c r="L23" s="91" t="str">
        <f>IF((I28=""),"",IF((I27&gt;I28),H27,H28))</f>
        <v/>
      </c>
      <c r="M23" s="26"/>
      <c r="N23" s="153"/>
      <c r="O23" s="71"/>
      <c r="P23" s="107" t="str">
        <f>IF(COUNTIF(M7:M30,"=")&gt;0,"",'C1'!L19)</f>
        <v/>
      </c>
      <c r="Q23" s="26"/>
      <c r="R23" s="1"/>
      <c r="S23" s="35"/>
      <c r="T23" s="163" t="str">
        <f>IF(COUNTIF(Q7:Q30,"=")&gt;0,"",INDEX('C1'!$P$3:$P$26,MATCH(V23,'C1'!$R$3:$R$26,0)))</f>
        <v/>
      </c>
      <c r="U23" s="164"/>
      <c r="V23" s="124">
        <v>17</v>
      </c>
      <c r="W23" s="124" t="str">
        <f>IF((T23=""),"",INDEX('C1'!$S$3:$S$26,MATCH(V23,'C1'!$R$3:$R$26,0)))</f>
        <v/>
      </c>
      <c r="X23" s="1"/>
      <c r="Y23" s="1"/>
      <c r="Z23" s="1"/>
      <c r="AA23" s="1"/>
    </row>
    <row r="24" spans="2:27" ht="17.100000000000001" customHeight="1" thickBot="1" x14ac:dyDescent="0.25">
      <c r="B24" s="152"/>
      <c r="C24" s="72"/>
      <c r="D24" s="80" t="str">
        <f>IF(COUNTIF(Tirage!K6:K29,"=")&gt;0,"",Tirage!I23)</f>
        <v>K</v>
      </c>
      <c r="E24" s="23"/>
      <c r="F24" s="152"/>
      <c r="G24" s="70"/>
      <c r="H24" s="96" t="str">
        <f>IF((E18=""),"",IF((E17&lt;E18),D17,D18))</f>
        <v/>
      </c>
      <c r="I24" s="23"/>
      <c r="J24" s="152"/>
      <c r="K24" s="70"/>
      <c r="L24" s="88" t="str">
        <f>IF((I30=""),"",IF((I29&gt;I30),H29,H30))</f>
        <v/>
      </c>
      <c r="M24" s="23"/>
      <c r="N24" s="152"/>
      <c r="O24" s="70"/>
      <c r="P24" s="103" t="str">
        <f>IF(COUNTIF(M7:M30,"=")&gt;0,"",'C1'!L20)</f>
        <v/>
      </c>
      <c r="Q24" s="23"/>
      <c r="R24" s="1"/>
      <c r="S24" s="35"/>
      <c r="T24" s="163" t="str">
        <f>IF(COUNTIF(Q7:Q30,"=")&gt;0,"",INDEX('C1'!$P$3:$P$26,MATCH(V24,'C1'!$R$3:$R$26,0)))</f>
        <v/>
      </c>
      <c r="U24" s="164"/>
      <c r="V24" s="124">
        <v>18</v>
      </c>
      <c r="W24" s="124" t="str">
        <f>IF((T24=""),"",INDEX('C1'!$S$3:$S$26,MATCH(V24,'C1'!$R$3:$R$26,0)))</f>
        <v/>
      </c>
      <c r="X24" s="1"/>
      <c r="Y24" s="1"/>
      <c r="Z24" s="1"/>
      <c r="AA24" s="1"/>
    </row>
    <row r="25" spans="2:27" ht="17.100000000000001" customHeight="1" thickTop="1" x14ac:dyDescent="0.2">
      <c r="B25" s="153">
        <v>10</v>
      </c>
      <c r="C25" s="74"/>
      <c r="D25" s="99" t="str">
        <f>IF(COUNTIF(Tirage!K6:K29,"=")&gt;0,"",Tirage!I24)</f>
        <v>R</v>
      </c>
      <c r="E25" s="26"/>
      <c r="F25" s="153">
        <v>9</v>
      </c>
      <c r="G25" s="71"/>
      <c r="H25" s="83" t="str">
        <f>IF((E20=""),"",IF((E19&lt;E20),D19,D20))</f>
        <v/>
      </c>
      <c r="I25" s="26"/>
      <c r="J25" s="153"/>
      <c r="K25" s="74"/>
      <c r="L25" s="105" t="str">
        <f>IF((I20=""),"",IF((I19&lt;I20),H19,H20))</f>
        <v>U</v>
      </c>
      <c r="M25" s="26"/>
      <c r="N25" s="153"/>
      <c r="O25" s="74"/>
      <c r="P25" s="92" t="str">
        <f>IF(COUNTIF(M7:M30,"=")&gt;0,"",'C1'!L21)</f>
        <v/>
      </c>
      <c r="Q25" s="26"/>
      <c r="R25" s="1"/>
      <c r="S25" s="35"/>
      <c r="T25" s="163" t="str">
        <f>IF(COUNTIF(Q7:Q30,"=")&gt;0,"",INDEX('C1'!$P$3:$P$26,MATCH(V25,'C1'!$R$3:$R$26,0)))</f>
        <v/>
      </c>
      <c r="U25" s="164"/>
      <c r="V25" s="124">
        <v>19</v>
      </c>
      <c r="W25" s="124" t="str">
        <f>IF((T25=""),"",INDEX('C1'!$S$3:$S$26,MATCH(V25,'C1'!$R$3:$R$26,0)))</f>
        <v/>
      </c>
      <c r="X25" s="1"/>
      <c r="Y25" s="1"/>
      <c r="Z25" s="1"/>
      <c r="AA25" s="1"/>
    </row>
    <row r="26" spans="2:27" ht="17.100000000000001" customHeight="1" thickBot="1" x14ac:dyDescent="0.25">
      <c r="B26" s="152"/>
      <c r="C26" s="70"/>
      <c r="D26" s="96" t="str">
        <f>IF(COUNTIF(Tirage!K6:K29,"=")&gt;0,"",Tirage!I25)</f>
        <v>C</v>
      </c>
      <c r="E26" s="23"/>
      <c r="F26" s="152"/>
      <c r="G26" s="72"/>
      <c r="H26" s="80" t="str">
        <f>IF((E22=""),"",IF((E21&lt;E22),D21,D22))</f>
        <v/>
      </c>
      <c r="I26" s="23"/>
      <c r="J26" s="152"/>
      <c r="K26" s="70"/>
      <c r="L26" s="103" t="str">
        <f>IF((I22=""),"",IF((I21&lt;I22),H21,H22))</f>
        <v/>
      </c>
      <c r="M26" s="23"/>
      <c r="N26" s="152"/>
      <c r="O26" s="76"/>
      <c r="P26" s="88" t="str">
        <f>IF(COUNTIF(M7:M30,"=")&gt;0,"",'C1'!L22)</f>
        <v/>
      </c>
      <c r="Q26" s="23"/>
      <c r="R26" s="16"/>
      <c r="S26" s="35"/>
      <c r="T26" s="163" t="str">
        <f>IF(COUNTIF(Q7:Q30,"=")&gt;0,"",INDEX('C1'!$P$3:$P$26,MATCH(V26,'C1'!$R$3:$R$26,0)))</f>
        <v/>
      </c>
      <c r="U26" s="164"/>
      <c r="V26" s="124">
        <v>20</v>
      </c>
      <c r="W26" s="124" t="str">
        <f>IF((T26=""),"",INDEX('C1'!$S$3:$S$26,MATCH(V26,'C1'!$R$3:$R$26,0)))</f>
        <v/>
      </c>
      <c r="X26" s="1"/>
      <c r="Y26" s="1"/>
      <c r="Z26" s="1"/>
      <c r="AA26" s="1"/>
    </row>
    <row r="27" spans="2:27" ht="17.100000000000001" customHeight="1" thickTop="1" x14ac:dyDescent="0.2">
      <c r="B27" s="153">
        <v>11</v>
      </c>
      <c r="C27" s="71"/>
      <c r="D27" s="83" t="str">
        <f>IF(COUNTIF(Tirage!K6:K29,"=")&gt;0,"",Tirage!I26)</f>
        <v>W</v>
      </c>
      <c r="E27" s="26"/>
      <c r="F27" s="153">
        <v>12</v>
      </c>
      <c r="G27" s="71"/>
      <c r="H27" s="99" t="str">
        <f>IF((E24=""),"",IF((E23&lt;E24),D23,D24))</f>
        <v/>
      </c>
      <c r="I27" s="26"/>
      <c r="J27" s="153"/>
      <c r="K27" s="71"/>
      <c r="L27" s="91" t="str">
        <f>IF((I24=""),"",IF((I23&lt;I24),H23,H24))</f>
        <v/>
      </c>
      <c r="M27" s="26"/>
      <c r="N27" s="153"/>
      <c r="O27" s="71"/>
      <c r="P27" s="107" t="str">
        <f>IF(COUNTIF(M7:M30,"=")&gt;0,"",'C1'!L23)</f>
        <v/>
      </c>
      <c r="Q27" s="26"/>
      <c r="R27" s="1"/>
      <c r="S27" s="35"/>
      <c r="T27" s="163" t="str">
        <f>IF(COUNTIF(Q7:Q30,"=")&gt;0,"",INDEX('C1'!$P$3:$P$26,MATCH(V27,'C1'!$R$3:$R$26,0)))</f>
        <v/>
      </c>
      <c r="U27" s="164"/>
      <c r="V27" s="124">
        <v>21</v>
      </c>
      <c r="W27" s="124" t="str">
        <f>IF((T27=""),"",INDEX('C1'!$S$3:$S$26,MATCH(V27,'C1'!$R$3:$R$26,0)))</f>
        <v/>
      </c>
      <c r="X27" s="1"/>
      <c r="Y27" s="1"/>
      <c r="Z27" s="1"/>
      <c r="AA27" s="1"/>
    </row>
    <row r="28" spans="2:27" ht="17.100000000000001" customHeight="1" thickBot="1" x14ac:dyDescent="0.25">
      <c r="B28" s="152"/>
      <c r="C28" s="72"/>
      <c r="D28" s="80" t="str">
        <f>IF(COUNTIF(Tirage!K6:K29,"=")&gt;0,"",Tirage!I27)</f>
        <v>N</v>
      </c>
      <c r="E28" s="23"/>
      <c r="F28" s="152"/>
      <c r="G28" s="72"/>
      <c r="H28" s="96" t="str">
        <f>IF((E26=""),"",IF((E25&lt;E26),D25,D26))</f>
        <v/>
      </c>
      <c r="I28" s="23"/>
      <c r="J28" s="152"/>
      <c r="K28" s="72"/>
      <c r="L28" s="88" t="str">
        <f>IF((I26=""),"",IF((I25&lt;I26),H25,H26))</f>
        <v/>
      </c>
      <c r="M28" s="23"/>
      <c r="N28" s="152"/>
      <c r="O28" s="70"/>
      <c r="P28" s="108" t="str">
        <f>IF(COUNTIF(M7:M30,"=")&gt;0,"",'C1'!L24)</f>
        <v/>
      </c>
      <c r="Q28" s="23"/>
      <c r="R28" s="1"/>
      <c r="S28" s="35"/>
      <c r="T28" s="163" t="str">
        <f>IF(COUNTIF(Q7:Q30,"=")&gt;0,"",INDEX('C1'!$P$3:$P$26,MATCH(V28,'C1'!$R$3:$R$26,0)))</f>
        <v/>
      </c>
      <c r="U28" s="164"/>
      <c r="V28" s="124">
        <v>22</v>
      </c>
      <c r="W28" s="124" t="str">
        <f>IF((T28=""),"",INDEX('C1'!$S$3:$S$26,MATCH(V28,'C1'!$R$3:$R$26,0)))</f>
        <v/>
      </c>
      <c r="X28" s="1"/>
      <c r="Y28" s="1"/>
      <c r="Z28" s="1"/>
      <c r="AA28" s="1"/>
    </row>
    <row r="29" spans="2:27" ht="17.100000000000001" customHeight="1" thickTop="1" x14ac:dyDescent="0.2">
      <c r="B29" s="153">
        <v>12</v>
      </c>
      <c r="C29" s="74"/>
      <c r="D29" s="99" t="str">
        <f>IF(COUNTIF(Tirage!K6:K29,"=")&gt;0,"",Tirage!I28)</f>
        <v>I</v>
      </c>
      <c r="E29" s="26"/>
      <c r="F29" s="153">
        <v>11</v>
      </c>
      <c r="G29" s="74"/>
      <c r="H29" s="83" t="str">
        <f>IF((E28=""),"",IF((E27&lt;E28),D27,D28))</f>
        <v/>
      </c>
      <c r="I29" s="26"/>
      <c r="J29" s="153"/>
      <c r="K29" s="74"/>
      <c r="L29" s="105" t="str">
        <f>IF((I28=""),"",IF((I27&lt;I28),H27,H28))</f>
        <v/>
      </c>
      <c r="M29" s="26"/>
      <c r="N29" s="153"/>
      <c r="O29" s="74"/>
      <c r="P29" s="92" t="str">
        <f>IF(COUNTIF(M7:M30,"=")&gt;0,"",'C1'!L25)</f>
        <v/>
      </c>
      <c r="Q29" s="26"/>
      <c r="R29" s="1"/>
      <c r="S29" s="35"/>
      <c r="T29" s="163" t="str">
        <f>IF(COUNTIF(Q7:Q30,"=")&gt;0,"",INDEX('C1'!$P$3:$P$26,MATCH(V29,'C1'!$R$3:$R$26,0)))</f>
        <v/>
      </c>
      <c r="U29" s="164"/>
      <c r="V29" s="124">
        <v>23</v>
      </c>
      <c r="W29" s="124" t="str">
        <f>IF((T29=""),"",INDEX('C1'!$S$3:$S$26,MATCH(V29,'C1'!$R$3:$R$26,0)))</f>
        <v/>
      </c>
      <c r="X29" s="1"/>
      <c r="Y29" s="1"/>
      <c r="Z29" s="1"/>
      <c r="AA29" s="1"/>
    </row>
    <row r="30" spans="2:27" ht="17.100000000000001" customHeight="1" x14ac:dyDescent="0.2">
      <c r="B30" s="157"/>
      <c r="C30" s="75"/>
      <c r="D30" s="100" t="str">
        <f>IF(COUNTIF(Tirage!K6:K29,"=")&gt;0,"",Tirage!I29)</f>
        <v>H</v>
      </c>
      <c r="E30" s="10"/>
      <c r="F30" s="157"/>
      <c r="G30" s="75"/>
      <c r="H30" s="84" t="str">
        <f>IF((E30=""),"",IF((E29&lt;E30),D29,D30))</f>
        <v/>
      </c>
      <c r="I30" s="10"/>
      <c r="J30" s="157"/>
      <c r="K30" s="75"/>
      <c r="L30" s="106" t="str">
        <f>IF((I30=""),"",IF((I29&lt;I30),H29,H30))</f>
        <v/>
      </c>
      <c r="M30" s="10"/>
      <c r="N30" s="157"/>
      <c r="O30" s="115"/>
      <c r="P30" s="93" t="str">
        <f>IF(COUNTIF(M7:M30,"=")&gt;0,"",'C1'!L26)</f>
        <v/>
      </c>
      <c r="Q30" s="10"/>
      <c r="R30" s="1"/>
      <c r="S30" s="35"/>
      <c r="T30" s="163" t="str">
        <f>IF(COUNTIF(Q7:Q30,"=")&gt;0,"",INDEX('C1'!$P$3:$P$26,MATCH(V30,'C1'!$R$3:$R$26,0)))</f>
        <v/>
      </c>
      <c r="U30" s="164"/>
      <c r="V30" s="124">
        <v>24</v>
      </c>
      <c r="W30" s="124" t="str">
        <f>IF((T30=""),"",INDEX('C1'!$S$3:$S$26,MATCH(V30,'C1'!$R$3:$R$26,0)))</f>
        <v/>
      </c>
      <c r="X30" s="1"/>
      <c r="Y30" s="1"/>
      <c r="Z30" s="1"/>
      <c r="AA30" s="1"/>
    </row>
    <row r="31" spans="2:27" x14ac:dyDescent="0.2">
      <c r="S31" s="1"/>
      <c r="T31" s="1"/>
      <c r="U31" s="1"/>
      <c r="V31" s="1"/>
      <c r="W31" s="1"/>
      <c r="X31" s="1"/>
      <c r="Y31" s="1"/>
      <c r="Z31" s="1"/>
      <c r="AA31" s="1"/>
    </row>
  </sheetData>
  <mergeCells count="81">
    <mergeCell ref="T30:U30"/>
    <mergeCell ref="T25:U25"/>
    <mergeCell ref="T26:U26"/>
    <mergeCell ref="T27:U27"/>
    <mergeCell ref="T28:U28"/>
    <mergeCell ref="T29:U29"/>
    <mergeCell ref="T20:U20"/>
    <mergeCell ref="T21:U21"/>
    <mergeCell ref="T22:U22"/>
    <mergeCell ref="T23:U23"/>
    <mergeCell ref="T24:U24"/>
    <mergeCell ref="T15:U15"/>
    <mergeCell ref="T16:U16"/>
    <mergeCell ref="T17:U17"/>
    <mergeCell ref="T18:U18"/>
    <mergeCell ref="T19:U19"/>
    <mergeCell ref="T10:U10"/>
    <mergeCell ref="T11:U11"/>
    <mergeCell ref="T12:U12"/>
    <mergeCell ref="T13:U13"/>
    <mergeCell ref="T14:U14"/>
    <mergeCell ref="T5:W5"/>
    <mergeCell ref="T6:U6"/>
    <mergeCell ref="T7:U7"/>
    <mergeCell ref="T8:U8"/>
    <mergeCell ref="T9:U9"/>
    <mergeCell ref="N23:N24"/>
    <mergeCell ref="N25:N26"/>
    <mergeCell ref="N27:N28"/>
    <mergeCell ref="N29:N30"/>
    <mergeCell ref="N7:N8"/>
    <mergeCell ref="N9:N10"/>
    <mergeCell ref="N11:N12"/>
    <mergeCell ref="N13:N14"/>
    <mergeCell ref="N15:N16"/>
    <mergeCell ref="N17:N18"/>
    <mergeCell ref="N19:N20"/>
    <mergeCell ref="N21:N22"/>
    <mergeCell ref="J29:J30"/>
    <mergeCell ref="J7:J8"/>
    <mergeCell ref="J9:J10"/>
    <mergeCell ref="J11:J12"/>
    <mergeCell ref="J13:J14"/>
    <mergeCell ref="J15:J16"/>
    <mergeCell ref="J17:J18"/>
    <mergeCell ref="J19:J20"/>
    <mergeCell ref="J21:J22"/>
    <mergeCell ref="F15:F16"/>
    <mergeCell ref="F17:F18"/>
    <mergeCell ref="J23:J24"/>
    <mergeCell ref="J25:J26"/>
    <mergeCell ref="J27:J28"/>
    <mergeCell ref="F19:F20"/>
    <mergeCell ref="F21:F22"/>
    <mergeCell ref="B25:B26"/>
    <mergeCell ref="B27:B28"/>
    <mergeCell ref="B29:B30"/>
    <mergeCell ref="F23:F24"/>
    <mergeCell ref="F25:F26"/>
    <mergeCell ref="F27:F28"/>
    <mergeCell ref="F29:F30"/>
    <mergeCell ref="B15:B16"/>
    <mergeCell ref="B17:B18"/>
    <mergeCell ref="B19:B20"/>
    <mergeCell ref="B21:B22"/>
    <mergeCell ref="B23:B24"/>
    <mergeCell ref="B11:B12"/>
    <mergeCell ref="B13:B14"/>
    <mergeCell ref="F7:F8"/>
    <mergeCell ref="F9:F10"/>
    <mergeCell ref="F11:F12"/>
    <mergeCell ref="F13:F14"/>
    <mergeCell ref="B3:K3"/>
    <mergeCell ref="B1:J1"/>
    <mergeCell ref="M1:Q1"/>
    <mergeCell ref="B7:B8"/>
    <mergeCell ref="B9:B10"/>
    <mergeCell ref="B5:E5"/>
    <mergeCell ref="F5:I5"/>
    <mergeCell ref="J5:M5"/>
    <mergeCell ref="N5:Q5"/>
  </mergeCells>
  <phoneticPr fontId="0" type="noConversion"/>
  <printOptions horizontalCentered="1"/>
  <pageMargins left="0.23622047244094491" right="0.23622047244094491" top="0.55118110236220474" bottom="0.55118110236220474" header="0.31496062992125984" footer="0.31496062992125984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66"/>
  <sheetViews>
    <sheetView zoomScaleNormal="100" workbookViewId="0">
      <selection activeCell="C29" sqref="C29"/>
    </sheetView>
  </sheetViews>
  <sheetFormatPr baseColWidth="10" defaultRowHeight="12.75" x14ac:dyDescent="0.2"/>
  <cols>
    <col min="1" max="1" width="5.7109375" style="36" customWidth="1"/>
    <col min="2" max="2" width="6.7109375" style="36" customWidth="1"/>
    <col min="3" max="3" width="15.7109375" style="36" customWidth="1"/>
    <col min="4" max="4" width="4.7109375" style="36" customWidth="1"/>
    <col min="5" max="5" width="6.7109375" style="36" customWidth="1"/>
    <col min="6" max="6" width="15.7109375" style="36" customWidth="1"/>
    <col min="7" max="7" width="4.7109375" style="36" customWidth="1"/>
    <col min="8" max="8" width="6.7109375" style="36" customWidth="1"/>
    <col min="9" max="9" width="15.7109375" style="36" customWidth="1"/>
    <col min="10" max="10" width="4.7109375" style="36" customWidth="1"/>
    <col min="11" max="11" width="6.7109375" style="36" customWidth="1"/>
    <col min="12" max="12" width="15.7109375" style="36" customWidth="1"/>
    <col min="13" max="13" width="4.7109375" style="36" customWidth="1"/>
    <col min="14" max="22" width="6.7109375" style="36" customWidth="1"/>
    <col min="23" max="23" width="11.42578125" style="36"/>
    <col min="24" max="24" width="8.42578125" style="36" customWidth="1"/>
    <col min="25" max="25" width="9.28515625" style="36" customWidth="1"/>
    <col min="26" max="26" width="6.85546875" style="53" customWidth="1"/>
    <col min="27" max="27" width="11.42578125" style="53"/>
    <col min="28" max="29" width="6.7109375" style="53" customWidth="1"/>
    <col min="30" max="30" width="11.42578125" style="36"/>
    <col min="31" max="31" width="8.7109375" style="36" customWidth="1"/>
    <col min="32" max="16384" width="11.42578125" style="36"/>
  </cols>
  <sheetData>
    <row r="1" spans="1:29" s="2" customFormat="1" ht="15.75" x14ac:dyDescent="0.25">
      <c r="A1" s="46"/>
      <c r="B1" s="165" t="s">
        <v>1</v>
      </c>
      <c r="C1" s="165"/>
      <c r="D1" s="165"/>
      <c r="E1" s="166" t="s">
        <v>0</v>
      </c>
      <c r="F1" s="165"/>
      <c r="G1" s="165"/>
      <c r="H1" s="166" t="s">
        <v>2</v>
      </c>
      <c r="I1" s="165"/>
      <c r="J1" s="167"/>
      <c r="K1" s="165" t="s">
        <v>3</v>
      </c>
      <c r="L1" s="165"/>
      <c r="M1" s="167"/>
      <c r="N1" s="18"/>
      <c r="P1" s="176" t="s">
        <v>60</v>
      </c>
      <c r="Q1" s="177"/>
      <c r="R1" s="178"/>
      <c r="S1" s="54"/>
      <c r="W1" s="158" t="s">
        <v>60</v>
      </c>
      <c r="X1" s="159"/>
      <c r="Y1" s="160"/>
      <c r="Z1" s="51"/>
      <c r="AA1" s="51"/>
      <c r="AB1" s="51"/>
      <c r="AC1" s="51"/>
    </row>
    <row r="2" spans="1:29" s="2" customFormat="1" ht="18" customHeight="1" x14ac:dyDescent="0.25">
      <c r="A2" s="47"/>
      <c r="B2" s="45" t="s">
        <v>4</v>
      </c>
      <c r="C2" s="5"/>
      <c r="D2" s="7" t="s">
        <v>5</v>
      </c>
      <c r="E2" s="20" t="s">
        <v>4</v>
      </c>
      <c r="F2" s="4"/>
      <c r="G2" s="6" t="s">
        <v>5</v>
      </c>
      <c r="H2" s="7" t="s">
        <v>4</v>
      </c>
      <c r="I2" s="22"/>
      <c r="J2" s="7" t="s">
        <v>5</v>
      </c>
      <c r="K2" s="20" t="s">
        <v>4</v>
      </c>
      <c r="L2" s="13"/>
      <c r="M2" s="20" t="s">
        <v>5</v>
      </c>
      <c r="N2" s="17"/>
      <c r="O2" s="3"/>
      <c r="P2" s="179" t="s">
        <v>42</v>
      </c>
      <c r="Q2" s="180"/>
      <c r="R2" s="116" t="s">
        <v>61</v>
      </c>
      <c r="S2" s="54" t="s">
        <v>62</v>
      </c>
      <c r="W2" s="120" t="s">
        <v>42</v>
      </c>
      <c r="X2" s="120" t="s">
        <v>61</v>
      </c>
      <c r="Y2" s="121" t="s">
        <v>62</v>
      </c>
      <c r="Z2" s="51"/>
      <c r="AA2" s="51"/>
      <c r="AB2" s="51"/>
      <c r="AC2" s="51"/>
    </row>
    <row r="3" spans="1:29" s="2" customFormat="1" ht="17.100000000000001" customHeight="1" x14ac:dyDescent="0.2">
      <c r="A3" s="12"/>
      <c r="B3" s="168"/>
      <c r="C3" s="21" t="str">
        <f>IF(('F1'!D7=""),"",'F1'!D7)</f>
        <v>T</v>
      </c>
      <c r="D3" s="12">
        <f>IF(('F1'!E7=""),"",'F1'!E7)</f>
        <v>13</v>
      </c>
      <c r="E3" s="170"/>
      <c r="F3" s="9" t="str">
        <f>IF(('F1'!H7=""),"",'F1'!H7)</f>
        <v>T</v>
      </c>
      <c r="G3" s="12">
        <f>IF(('F1'!I7=""),"",'F1'!I7)</f>
        <v>13</v>
      </c>
      <c r="H3" s="170"/>
      <c r="I3" s="29" t="str">
        <f>IF(('F1'!L7=""),"",'F1'!L7)</f>
        <v>T</v>
      </c>
      <c r="J3" s="10" t="str">
        <f>IF(('F1'!M7=""),"",'F1'!M7)</f>
        <v/>
      </c>
      <c r="K3" s="170"/>
      <c r="L3" s="33" t="e">
        <f>AA29</f>
        <v>#N/A</v>
      </c>
      <c r="M3" s="10" t="str">
        <f>IF(('F1'!Q7=""),"",'F1'!Q7)</f>
        <v/>
      </c>
      <c r="N3" s="8"/>
      <c r="O3" s="34"/>
      <c r="P3" s="176" t="str">
        <f>C29</f>
        <v>T</v>
      </c>
      <c r="Q3" s="178"/>
      <c r="R3" s="117" t="str">
        <f>S29</f>
        <v/>
      </c>
      <c r="S3" s="118">
        <f t="shared" ref="S3:S26" si="0">I29</f>
        <v>2</v>
      </c>
      <c r="T3" s="3"/>
      <c r="U3" s="34"/>
      <c r="V3" s="34"/>
      <c r="W3" s="122" t="e">
        <f>IF(COUNTIF(M3:M26,"=")&gt;0,"",INDEX($P$3:$P$26,MATCH(X3,$R$3:$R$26,0)))</f>
        <v>#N/A</v>
      </c>
      <c r="X3" s="123">
        <v>1</v>
      </c>
      <c r="Y3" s="123" t="e">
        <f>IF((W3=""),"",INDEX($S$3:$S$26,MATCH(X3,$R$3:$R$26,0)))</f>
        <v>#N/A</v>
      </c>
      <c r="Z3" s="51"/>
      <c r="AA3" s="51"/>
      <c r="AB3" s="51"/>
      <c r="AC3" s="51"/>
    </row>
    <row r="4" spans="1:29" s="2" customFormat="1" ht="17.100000000000001" customHeight="1" thickBot="1" x14ac:dyDescent="0.25">
      <c r="A4" s="12"/>
      <c r="B4" s="169"/>
      <c r="C4" s="23" t="str">
        <f>IF(('F1'!D8=""),"",'F1'!D8)</f>
        <v>E</v>
      </c>
      <c r="D4" s="23">
        <f>IF(('F1'!E8=""),"",'F1'!E8)</f>
        <v>2</v>
      </c>
      <c r="E4" s="171"/>
      <c r="F4" s="23" t="str">
        <f>IF(('F1'!H8=""),"",'F1'!H8)</f>
        <v>A</v>
      </c>
      <c r="G4" s="23">
        <f>IF(('F1'!I8=""),"",'F1'!I8)</f>
        <v>2</v>
      </c>
      <c r="H4" s="171"/>
      <c r="I4" s="30" t="str">
        <f>IF(('F1'!L8=""),"",'F1'!L8)</f>
        <v/>
      </c>
      <c r="J4" s="23" t="str">
        <f>IF(('F1'!M8=""),"",'F1'!M8)</f>
        <v/>
      </c>
      <c r="K4" s="171"/>
      <c r="L4" s="49" t="e">
        <f t="shared" ref="L4:L26" si="1">AA30</f>
        <v>#N/A</v>
      </c>
      <c r="M4" s="23" t="str">
        <f>IF(('F1'!Q8=""),"",'F1'!Q8)</f>
        <v/>
      </c>
      <c r="N4" s="8"/>
      <c r="O4" s="34"/>
      <c r="P4" s="176" t="str">
        <f t="shared" ref="P4:P26" si="2">C30</f>
        <v>E</v>
      </c>
      <c r="Q4" s="178"/>
      <c r="R4" s="117" t="str">
        <f t="shared" ref="R4:R26" si="3">S30</f>
        <v/>
      </c>
      <c r="S4" s="118">
        <f t="shared" si="0"/>
        <v>1</v>
      </c>
      <c r="T4" s="3"/>
      <c r="U4" s="34"/>
      <c r="V4" s="34"/>
      <c r="W4" s="122" t="e">
        <f>IF(COUNTIF(M3:M26,"=")&gt;0,"",INDEX($P$3:$P$26,MATCH(X4,$R$3:$R$26,0)))</f>
        <v>#N/A</v>
      </c>
      <c r="X4" s="123">
        <v>2</v>
      </c>
      <c r="Y4" s="123" t="e">
        <f>IF((W4=""),"",INDEX($S$3:$S$26,MATCH(X4,$R$3:$R$26,0)))</f>
        <v>#N/A</v>
      </c>
      <c r="Z4" s="51"/>
      <c r="AA4" s="51"/>
      <c r="AB4" s="51"/>
      <c r="AC4" s="51"/>
    </row>
    <row r="5" spans="1:29" s="2" customFormat="1" ht="17.100000000000001" customHeight="1" thickTop="1" x14ac:dyDescent="0.2">
      <c r="A5" s="12"/>
      <c r="B5" s="172"/>
      <c r="C5" s="12" t="str">
        <f>IF(('F1'!D9=""),"",'F1'!D9)</f>
        <v>A</v>
      </c>
      <c r="D5" s="11">
        <f>IF(('F1'!E9=""),"",'F1'!E9)</f>
        <v>13</v>
      </c>
      <c r="E5" s="173"/>
      <c r="F5" s="11" t="str">
        <f>IF(('F1'!H9=""),"",'F1'!H9)</f>
        <v/>
      </c>
      <c r="G5" s="11" t="str">
        <f>IF(('F1'!I9=""),"",'F1'!I9)</f>
        <v/>
      </c>
      <c r="H5" s="173"/>
      <c r="I5" s="31" t="str">
        <f>IF(('F1'!L9=""),"",'F1'!L9)</f>
        <v/>
      </c>
      <c r="J5" s="26" t="str">
        <f>IF(('F1'!M9=""),"",'F1'!M9)</f>
        <v/>
      </c>
      <c r="K5" s="173"/>
      <c r="L5" s="50" t="e">
        <f t="shared" si="1"/>
        <v>#N/A</v>
      </c>
      <c r="M5" s="26" t="str">
        <f>IF(('F1'!Q9=""),"",'F1'!Q9)</f>
        <v/>
      </c>
      <c r="N5" s="8"/>
      <c r="O5" s="34"/>
      <c r="P5" s="176" t="str">
        <f t="shared" si="2"/>
        <v>A</v>
      </c>
      <c r="Q5" s="178"/>
      <c r="R5" s="117" t="str">
        <f t="shared" si="3"/>
        <v/>
      </c>
      <c r="S5" s="118">
        <f t="shared" si="0"/>
        <v>1</v>
      </c>
      <c r="T5" s="3"/>
      <c r="U5" s="34"/>
      <c r="V5" s="34"/>
      <c r="W5" s="122" t="e">
        <f>IF(COUNTIF(M3:M26,"=")&gt;0,"",INDEX($P$3:$P$26,MATCH(X5,$R$3:$R$26,0)))</f>
        <v>#N/A</v>
      </c>
      <c r="X5" s="123">
        <v>3</v>
      </c>
      <c r="Y5" s="123" t="e">
        <f t="shared" ref="Y5:Y26" si="4">IF((W4=""),"",INDEX($S$3:$S$26,MATCH(X5,$R$3:$R$26,0)))</f>
        <v>#N/A</v>
      </c>
      <c r="Z5" s="51"/>
      <c r="AA5" s="51"/>
      <c r="AB5" s="51"/>
      <c r="AC5" s="51"/>
    </row>
    <row r="6" spans="1:29" s="2" customFormat="1" ht="17.100000000000001" customHeight="1" thickBot="1" x14ac:dyDescent="0.25">
      <c r="A6" s="12"/>
      <c r="B6" s="169"/>
      <c r="C6" s="23" t="str">
        <f>IF(('F1'!D10=""),"",'F1'!D10)</f>
        <v>U</v>
      </c>
      <c r="D6" s="23">
        <f>IF(('F1'!E10=""),"",'F1'!E10)</f>
        <v>2</v>
      </c>
      <c r="E6" s="171"/>
      <c r="F6" s="23" t="str">
        <f>IF(('F1'!H10=""),"",'F1'!H10)</f>
        <v/>
      </c>
      <c r="G6" s="23" t="str">
        <f>IF(('F1'!I10=""),"",'F1'!I10)</f>
        <v/>
      </c>
      <c r="H6" s="171"/>
      <c r="I6" s="30" t="str">
        <f>IF(('F1'!L10=""),"",'F1'!L10)</f>
        <v/>
      </c>
      <c r="J6" s="23" t="str">
        <f>IF(('F1'!M10=""),"",'F1'!M10)</f>
        <v/>
      </c>
      <c r="K6" s="171"/>
      <c r="L6" s="30" t="e">
        <f t="shared" si="1"/>
        <v>#N/A</v>
      </c>
      <c r="M6" s="23" t="str">
        <f>IF(('F1'!Q10=""),"",'F1'!Q10)</f>
        <v/>
      </c>
      <c r="N6" s="8"/>
      <c r="O6" s="34"/>
      <c r="P6" s="176" t="str">
        <f t="shared" si="2"/>
        <v>U</v>
      </c>
      <c r="Q6" s="178"/>
      <c r="R6" s="117" t="str">
        <f t="shared" si="3"/>
        <v/>
      </c>
      <c r="S6" s="118">
        <f t="shared" si="0"/>
        <v>0</v>
      </c>
      <c r="T6" s="3"/>
      <c r="U6" s="34"/>
      <c r="V6" s="34"/>
      <c r="W6" s="122" t="e">
        <f>IF(COUNTIF(M3:M26,"=")&gt;0,"",INDEX($P$3:$P$26,MATCH(X6,$R$3:$R$26,0)))</f>
        <v>#N/A</v>
      </c>
      <c r="X6" s="123">
        <v>4</v>
      </c>
      <c r="Y6" s="123" t="e">
        <f t="shared" si="4"/>
        <v>#N/A</v>
      </c>
      <c r="Z6" s="51"/>
      <c r="AA6" s="51"/>
      <c r="AB6" s="51"/>
      <c r="AC6" s="51"/>
    </row>
    <row r="7" spans="1:29" s="2" customFormat="1" ht="17.100000000000001" customHeight="1" thickTop="1" x14ac:dyDescent="0.2">
      <c r="A7" s="12"/>
      <c r="B7" s="172"/>
      <c r="C7" s="12" t="str">
        <f>IF(('F1'!D11=""),"",'F1'!D11)</f>
        <v>P</v>
      </c>
      <c r="D7" s="12" t="str">
        <f>IF(('F1'!E11=""),"",'F1'!E11)</f>
        <v/>
      </c>
      <c r="E7" s="173"/>
      <c r="F7" s="11" t="str">
        <f>IF(('F1'!H11=""),"",'F1'!H11)</f>
        <v/>
      </c>
      <c r="G7" s="26" t="str">
        <f>IF(('F1'!I11=""),"",'F1'!I11)</f>
        <v/>
      </c>
      <c r="H7" s="173"/>
      <c r="I7" s="31" t="str">
        <f>IF(('F1'!L11=""),"",'F1'!L11)</f>
        <v/>
      </c>
      <c r="J7" s="26" t="str">
        <f>IF(('F1'!M11=""),"",'F1'!M11)</f>
        <v/>
      </c>
      <c r="K7" s="173"/>
      <c r="L7" s="32" t="e">
        <f t="shared" si="1"/>
        <v>#N/A</v>
      </c>
      <c r="M7" s="26" t="str">
        <f>IF(('F1'!Q11=""),"",'F1'!Q11)</f>
        <v/>
      </c>
      <c r="N7" s="8"/>
      <c r="O7" s="34"/>
      <c r="P7" s="176" t="str">
        <f>C33</f>
        <v>P</v>
      </c>
      <c r="Q7" s="178"/>
      <c r="R7" s="117" t="str">
        <f t="shared" si="3"/>
        <v/>
      </c>
      <c r="S7" s="118">
        <f t="shared" si="0"/>
        <v>0</v>
      </c>
      <c r="T7" s="3"/>
      <c r="U7" s="34"/>
      <c r="V7" s="34"/>
      <c r="W7" s="122" t="e">
        <f>IF(COUNTIF(M3:M26,"=")&gt;0,"",INDEX($P$3:$P$26,MATCH(X7,$R$3:$R$26,0)))</f>
        <v>#N/A</v>
      </c>
      <c r="X7" s="123">
        <v>5</v>
      </c>
      <c r="Y7" s="123" t="e">
        <f t="shared" si="4"/>
        <v>#N/A</v>
      </c>
      <c r="Z7" s="51"/>
      <c r="AA7" s="51"/>
      <c r="AB7" s="51"/>
      <c r="AC7" s="51"/>
    </row>
    <row r="8" spans="1:29" s="2" customFormat="1" ht="17.100000000000001" customHeight="1" thickBot="1" x14ac:dyDescent="0.25">
      <c r="A8" s="12"/>
      <c r="B8" s="169"/>
      <c r="C8" s="23" t="str">
        <f>IF(('F1'!D12=""),"",'F1'!D12)</f>
        <v>M</v>
      </c>
      <c r="D8" s="23" t="str">
        <f>IF(('F1'!E12=""),"",'F1'!E12)</f>
        <v/>
      </c>
      <c r="E8" s="171"/>
      <c r="F8" s="23" t="str">
        <f>IF(('F1'!H12=""),"",'F1'!H12)</f>
        <v/>
      </c>
      <c r="G8" s="48" t="str">
        <f>IF(('F1'!I12=""),"",'F1'!I12)</f>
        <v/>
      </c>
      <c r="H8" s="171"/>
      <c r="I8" s="30" t="str">
        <f>IF(('F1'!L12=""),"",'F1'!L12)</f>
        <v/>
      </c>
      <c r="J8" s="23" t="str">
        <f>IF(('F1'!M12=""),"",'F1'!M12)</f>
        <v/>
      </c>
      <c r="K8" s="171"/>
      <c r="L8" s="49" t="e">
        <f t="shared" si="1"/>
        <v>#N/A</v>
      </c>
      <c r="M8" s="23" t="str">
        <f>IF(('F1'!Q12=""),"",'F1'!Q12)</f>
        <v/>
      </c>
      <c r="N8" s="8"/>
      <c r="O8" s="34"/>
      <c r="P8" s="176" t="str">
        <f t="shared" si="2"/>
        <v>M</v>
      </c>
      <c r="Q8" s="178"/>
      <c r="R8" s="117" t="str">
        <f t="shared" si="3"/>
        <v/>
      </c>
      <c r="S8" s="118">
        <f t="shared" si="0"/>
        <v>0</v>
      </c>
      <c r="T8" s="3"/>
      <c r="U8" s="34"/>
      <c r="V8" s="34"/>
      <c r="W8" s="122" t="e">
        <f>IF(COUNTIF(M3:M26,"=")&gt;0,"",INDEX($P$3:$P$26,MATCH(X8,$R$3:$R$26,0)))</f>
        <v>#N/A</v>
      </c>
      <c r="X8" s="123">
        <v>6</v>
      </c>
      <c r="Y8" s="123" t="e">
        <f t="shared" si="4"/>
        <v>#N/A</v>
      </c>
      <c r="Z8" s="51"/>
      <c r="AA8" s="51"/>
      <c r="AB8" s="51"/>
      <c r="AC8" s="51"/>
    </row>
    <row r="9" spans="1:29" s="2" customFormat="1" ht="17.100000000000001" customHeight="1" thickTop="1" x14ac:dyDescent="0.2">
      <c r="A9" s="12"/>
      <c r="B9" s="172"/>
      <c r="C9" s="12" t="str">
        <f>IF(('F1'!D13=""),"",'F1'!D13)</f>
        <v>G</v>
      </c>
      <c r="D9" s="26" t="str">
        <f>IF(('F1'!E13=""),"",'F1'!E13)</f>
        <v/>
      </c>
      <c r="E9" s="173"/>
      <c r="F9" s="11" t="str">
        <f>IF(('F1'!H13=""),"",'F1'!H13)</f>
        <v/>
      </c>
      <c r="G9" s="12" t="str">
        <f>IF(('F1'!I13=""),"",'F1'!I13)</f>
        <v/>
      </c>
      <c r="H9" s="173"/>
      <c r="I9" s="31" t="str">
        <f>IF(('F1'!L13=""),"",'F1'!L13)</f>
        <v>A</v>
      </c>
      <c r="J9" s="26" t="str">
        <f>IF(('F1'!M13=""),"",'F1'!M13)</f>
        <v/>
      </c>
      <c r="K9" s="173"/>
      <c r="L9" s="50" t="e">
        <f t="shared" si="1"/>
        <v>#N/A</v>
      </c>
      <c r="M9" s="26" t="str">
        <f>IF(('F1'!Q13=""),"",'F1'!Q13)</f>
        <v/>
      </c>
      <c r="N9" s="8"/>
      <c r="O9" s="34"/>
      <c r="P9" s="176" t="str">
        <f t="shared" si="2"/>
        <v>G</v>
      </c>
      <c r="Q9" s="178"/>
      <c r="R9" s="117" t="str">
        <f t="shared" si="3"/>
        <v/>
      </c>
      <c r="S9" s="118">
        <f t="shared" si="0"/>
        <v>0</v>
      </c>
      <c r="T9" s="3"/>
      <c r="U9" s="34"/>
      <c r="V9" s="34"/>
      <c r="W9" s="122" t="e">
        <f>IF(COUNTIF(M3:M26,"=")&gt;0,"",INDEX($P$3:$P$26,MATCH(X9,$R$3:$R$26,0)))</f>
        <v>#N/A</v>
      </c>
      <c r="X9" s="123">
        <v>7</v>
      </c>
      <c r="Y9" s="123" t="e">
        <f t="shared" si="4"/>
        <v>#N/A</v>
      </c>
      <c r="Z9" s="51"/>
      <c r="AA9" s="51"/>
      <c r="AB9" s="51"/>
      <c r="AC9" s="51"/>
    </row>
    <row r="10" spans="1:29" s="2" customFormat="1" ht="17.100000000000001" customHeight="1" thickBot="1" x14ac:dyDescent="0.25">
      <c r="A10" s="12"/>
      <c r="B10" s="169"/>
      <c r="C10" s="23" t="str">
        <f>IF(('F1'!D14=""),"",'F1'!D14)</f>
        <v>J</v>
      </c>
      <c r="D10" s="25" t="str">
        <f>IF(('F1'!E14=""),"",'F1'!E14)</f>
        <v/>
      </c>
      <c r="E10" s="171"/>
      <c r="F10" s="23" t="str">
        <f>IF(('F1'!H14=""),"",'F1'!H14)</f>
        <v/>
      </c>
      <c r="G10" s="23" t="str">
        <f>IF(('F1'!I14=""),"",'F1'!I14)</f>
        <v/>
      </c>
      <c r="H10" s="171"/>
      <c r="I10" s="30" t="str">
        <f>IF(('F1'!L14=""),"",'F1'!L14)</f>
        <v/>
      </c>
      <c r="J10" s="23" t="str">
        <f>IF(('F1'!M14=""),"",'F1'!M14)</f>
        <v/>
      </c>
      <c r="K10" s="171"/>
      <c r="L10" s="49" t="e">
        <f t="shared" si="1"/>
        <v>#N/A</v>
      </c>
      <c r="M10" s="11" t="str">
        <f>IF(('F1'!Q14=""),"",'F1'!Q14)</f>
        <v/>
      </c>
      <c r="N10" s="8"/>
      <c r="O10" s="34"/>
      <c r="P10" s="176" t="str">
        <f t="shared" si="2"/>
        <v>J</v>
      </c>
      <c r="Q10" s="178"/>
      <c r="R10" s="117" t="str">
        <f t="shared" si="3"/>
        <v/>
      </c>
      <c r="S10" s="118">
        <f t="shared" si="0"/>
        <v>0</v>
      </c>
      <c r="T10" s="3"/>
      <c r="U10" s="34"/>
      <c r="V10" s="34"/>
      <c r="W10" s="122" t="e">
        <f>IF(COUNTIF(M3:M26,"=")&gt;0,"",INDEX($P$3:$P$26,MATCH(X10,$R$3:$R$26,0)))</f>
        <v>#N/A</v>
      </c>
      <c r="X10" s="123">
        <v>8</v>
      </c>
      <c r="Y10" s="123" t="e">
        <f t="shared" si="4"/>
        <v>#N/A</v>
      </c>
      <c r="Z10" s="51"/>
      <c r="AA10" s="51"/>
      <c r="AB10" s="51"/>
      <c r="AC10" s="51"/>
    </row>
    <row r="11" spans="1:29" s="2" customFormat="1" ht="17.100000000000001" customHeight="1" thickTop="1" x14ac:dyDescent="0.2">
      <c r="A11" s="12"/>
      <c r="B11" s="172"/>
      <c r="C11" s="12" t="str">
        <f>IF(('F1'!D15=""),"",'F1'!D15)</f>
        <v>S</v>
      </c>
      <c r="D11" s="12" t="str">
        <f>IF(('F1'!E15=""),"",'F1'!E15)</f>
        <v/>
      </c>
      <c r="E11" s="173"/>
      <c r="F11" s="11" t="str">
        <f>IF(('F1'!H15=""),"",'F1'!H15)</f>
        <v/>
      </c>
      <c r="G11" s="12" t="str">
        <f>IF(('F1'!I15=""),"",'F1'!I15)</f>
        <v/>
      </c>
      <c r="H11" s="173"/>
      <c r="I11" s="31" t="str">
        <f>IF(('F1'!L15=""),"",'F1'!L15)</f>
        <v/>
      </c>
      <c r="J11" s="26" t="str">
        <f>IF(('F1'!M15=""),"",'F1'!M15)</f>
        <v/>
      </c>
      <c r="K11" s="173"/>
      <c r="L11" s="50" t="e">
        <f t="shared" si="1"/>
        <v>#N/A</v>
      </c>
      <c r="M11" s="28" t="str">
        <f>IF(('F1'!Q15=""),"",'F1'!Q15)</f>
        <v/>
      </c>
      <c r="N11" s="8"/>
      <c r="O11" s="34"/>
      <c r="P11" s="176" t="str">
        <f t="shared" si="2"/>
        <v>S</v>
      </c>
      <c r="Q11" s="178"/>
      <c r="R11" s="117" t="str">
        <f t="shared" si="3"/>
        <v/>
      </c>
      <c r="S11" s="118">
        <f t="shared" si="0"/>
        <v>0</v>
      </c>
      <c r="T11" s="3"/>
      <c r="U11" s="34"/>
      <c r="V11" s="34"/>
      <c r="W11" s="122" t="e">
        <f>IF(COUNTIF(M3:M26,"=")&gt;0,"",INDEX($P$3:$P$26,MATCH(X11,$R$3:$R$26,0)))</f>
        <v>#N/A</v>
      </c>
      <c r="X11" s="123">
        <v>9</v>
      </c>
      <c r="Y11" s="123" t="e">
        <f t="shared" si="4"/>
        <v>#N/A</v>
      </c>
      <c r="Z11" s="51"/>
      <c r="AA11" s="51"/>
      <c r="AB11" s="51"/>
      <c r="AC11" s="51"/>
    </row>
    <row r="12" spans="1:29" s="2" customFormat="1" ht="17.100000000000001" customHeight="1" thickBot="1" x14ac:dyDescent="0.25">
      <c r="A12" s="12"/>
      <c r="B12" s="169"/>
      <c r="C12" s="23" t="str">
        <f>IF(('F1'!D16=""),"",'F1'!D16)</f>
        <v>X</v>
      </c>
      <c r="D12" s="23" t="str">
        <f>IF(('F1'!E16=""),"",'F1'!E16)</f>
        <v/>
      </c>
      <c r="E12" s="171"/>
      <c r="F12" s="23" t="str">
        <f>IF(('F1'!H16=""),"",'F1'!H16)</f>
        <v/>
      </c>
      <c r="G12" s="23" t="str">
        <f>IF(('F1'!I16=""),"",'F1'!I16)</f>
        <v/>
      </c>
      <c r="H12" s="171"/>
      <c r="I12" s="30" t="str">
        <f>IF(('F1'!L16=""),"",'F1'!L16)</f>
        <v/>
      </c>
      <c r="J12" s="23" t="str">
        <f>IF(('F1'!M16=""),"",'F1'!M16)</f>
        <v/>
      </c>
      <c r="K12" s="171"/>
      <c r="L12" s="30" t="e">
        <f t="shared" si="1"/>
        <v>#N/A</v>
      </c>
      <c r="M12" s="23" t="str">
        <f>IF(('F1'!Q16=""),"",'F1'!Q16)</f>
        <v/>
      </c>
      <c r="N12" s="8"/>
      <c r="O12" s="34"/>
      <c r="P12" s="176" t="str">
        <f t="shared" si="2"/>
        <v>X</v>
      </c>
      <c r="Q12" s="178"/>
      <c r="R12" s="117" t="str">
        <f t="shared" si="3"/>
        <v/>
      </c>
      <c r="S12" s="118">
        <f t="shared" si="0"/>
        <v>0</v>
      </c>
      <c r="T12" s="3"/>
      <c r="U12" s="34"/>
      <c r="V12" s="34"/>
      <c r="W12" s="122" t="e">
        <f>IF(COUNTIF(M3:M26,"=")&gt;0,"",INDEX($P$3:$P$26,MATCH(X12,$R$3:$R$26,0)))</f>
        <v>#N/A</v>
      </c>
      <c r="X12" s="123">
        <v>10</v>
      </c>
      <c r="Y12" s="123" t="e">
        <f t="shared" si="4"/>
        <v>#N/A</v>
      </c>
      <c r="Z12" s="51"/>
      <c r="AA12" s="51"/>
      <c r="AB12" s="51"/>
      <c r="AC12" s="51"/>
    </row>
    <row r="13" spans="1:29" s="2" customFormat="1" ht="17.100000000000001" customHeight="1" thickTop="1" x14ac:dyDescent="0.2">
      <c r="A13" s="12"/>
      <c r="B13" s="173"/>
      <c r="C13" s="12" t="str">
        <f>IF(('F1'!D17=""),"",'F1'!D17)</f>
        <v>Q</v>
      </c>
      <c r="D13" s="12" t="str">
        <f>IF(('F1'!E17=""),"",'F1'!E17)</f>
        <v/>
      </c>
      <c r="E13" s="173"/>
      <c r="F13" s="11" t="str">
        <f>IF(('F1'!H17=""),"",'F1'!H17)</f>
        <v/>
      </c>
      <c r="G13" s="12" t="str">
        <f>IF(('F1'!I17=""),"",'F1'!I17)</f>
        <v/>
      </c>
      <c r="H13" s="173"/>
      <c r="I13" s="31" t="str">
        <f>IF(('F1'!L17=""),"",'F1'!L17)</f>
        <v/>
      </c>
      <c r="J13" s="26" t="str">
        <f>IF(('F1'!M17=""),"",'F1'!M17)</f>
        <v/>
      </c>
      <c r="K13" s="173"/>
      <c r="L13" s="32" t="e">
        <f t="shared" si="1"/>
        <v>#N/A</v>
      </c>
      <c r="M13" s="26" t="str">
        <f>IF(('F1'!Q17=""),"",'F1'!Q17)</f>
        <v/>
      </c>
      <c r="N13" s="8"/>
      <c r="O13" s="34"/>
      <c r="P13" s="176" t="str">
        <f t="shared" si="2"/>
        <v>Q</v>
      </c>
      <c r="Q13" s="178"/>
      <c r="R13" s="117" t="str">
        <f t="shared" si="3"/>
        <v/>
      </c>
      <c r="S13" s="118">
        <f t="shared" si="0"/>
        <v>0</v>
      </c>
      <c r="T13" s="3"/>
      <c r="U13" s="34"/>
      <c r="V13" s="34"/>
      <c r="W13" s="122" t="e">
        <f>IF(COUNTIF(M3:M26,"=")&gt;0,"",INDEX($P$3:$P$26,MATCH(X13,$R$3:$R$26,0)))</f>
        <v>#N/A</v>
      </c>
      <c r="X13" s="123">
        <v>11</v>
      </c>
      <c r="Y13" s="123" t="e">
        <f t="shared" si="4"/>
        <v>#N/A</v>
      </c>
      <c r="Z13" s="51"/>
      <c r="AA13" s="51"/>
      <c r="AB13" s="51"/>
      <c r="AC13" s="51"/>
    </row>
    <row r="14" spans="1:29" s="2" customFormat="1" ht="17.100000000000001" customHeight="1" thickBot="1" x14ac:dyDescent="0.25">
      <c r="A14" s="12"/>
      <c r="B14" s="171"/>
      <c r="C14" s="23" t="str">
        <f>IF(('F1'!D18=""),"",'F1'!D18)</f>
        <v>L</v>
      </c>
      <c r="D14" s="23" t="str">
        <f>IF(('F1'!E18=""),"",'F1'!E18)</f>
        <v/>
      </c>
      <c r="E14" s="171"/>
      <c r="F14" s="23" t="str">
        <f>IF(('F1'!H18=""),"",'F1'!H18)</f>
        <v/>
      </c>
      <c r="G14" s="23" t="str">
        <f>IF(('F1'!I18=""),"",'F1'!I18)</f>
        <v/>
      </c>
      <c r="H14" s="171"/>
      <c r="I14" s="30" t="str">
        <f>IF(('F1'!L18=""),"",'F1'!L18)</f>
        <v/>
      </c>
      <c r="J14" s="23" t="str">
        <f>IF(('F1'!M18=""),"",'F1'!M18)</f>
        <v/>
      </c>
      <c r="K14" s="171"/>
      <c r="L14" s="30" t="e">
        <f t="shared" si="1"/>
        <v>#N/A</v>
      </c>
      <c r="M14" s="23" t="str">
        <f>IF(('F1'!Q18=""),"",'F1'!Q18)</f>
        <v/>
      </c>
      <c r="N14" s="8"/>
      <c r="O14" s="34"/>
      <c r="P14" s="176" t="str">
        <f t="shared" si="2"/>
        <v>L</v>
      </c>
      <c r="Q14" s="178"/>
      <c r="R14" s="117" t="str">
        <f t="shared" si="3"/>
        <v/>
      </c>
      <c r="S14" s="118">
        <f t="shared" si="0"/>
        <v>0</v>
      </c>
      <c r="T14" s="3"/>
      <c r="U14" s="34"/>
      <c r="V14" s="34"/>
      <c r="W14" s="122" t="e">
        <f>IF(COUNTIF(M3:M26,"=")&gt;0,"",INDEX($P$3:$P$26,MATCH(X14,$R$3:$R$26,0)))</f>
        <v>#N/A</v>
      </c>
      <c r="X14" s="123">
        <v>12</v>
      </c>
      <c r="Y14" s="123" t="e">
        <f t="shared" si="4"/>
        <v>#N/A</v>
      </c>
      <c r="Z14" s="51"/>
      <c r="AA14" s="51"/>
      <c r="AB14" s="51"/>
      <c r="AC14" s="51"/>
    </row>
    <row r="15" spans="1:29" s="2" customFormat="1" ht="17.100000000000001" customHeight="1" thickTop="1" x14ac:dyDescent="0.2">
      <c r="A15" s="12"/>
      <c r="B15" s="173"/>
      <c r="C15" s="12" t="str">
        <f>IF(('F1'!D19=""),"",'F1'!D19)</f>
        <v>V</v>
      </c>
      <c r="D15" s="26" t="str">
        <f>IF(('F1'!E19=""),"",'F1'!E19)</f>
        <v/>
      </c>
      <c r="E15" s="173"/>
      <c r="F15" s="11" t="str">
        <f>IF(('F1'!H19=""),"",'F1'!H19)</f>
        <v>E</v>
      </c>
      <c r="G15" s="12">
        <f>IF(('F1'!I19=""),"",'F1'!I19)</f>
        <v>13</v>
      </c>
      <c r="H15" s="173"/>
      <c r="I15" s="31" t="str">
        <f>IF(('F1'!L19=""),"",'F1'!L19)</f>
        <v>E</v>
      </c>
      <c r="J15" s="26" t="str">
        <f>IF(('F1'!M19=""),"",'F1'!M19)</f>
        <v/>
      </c>
      <c r="K15" s="173"/>
      <c r="L15" s="32" t="e">
        <f t="shared" si="1"/>
        <v>#N/A</v>
      </c>
      <c r="M15" s="26" t="str">
        <f>IF(('F1'!Q19=""),"",'F1'!Q19)</f>
        <v/>
      </c>
      <c r="N15" s="8"/>
      <c r="O15" s="34"/>
      <c r="P15" s="176" t="str">
        <f t="shared" si="2"/>
        <v>V</v>
      </c>
      <c r="Q15" s="178"/>
      <c r="R15" s="117" t="str">
        <f t="shared" si="3"/>
        <v/>
      </c>
      <c r="S15" s="118">
        <f t="shared" si="0"/>
        <v>0</v>
      </c>
      <c r="T15" s="3"/>
      <c r="U15" s="34"/>
      <c r="V15" s="34"/>
      <c r="W15" s="122" t="e">
        <f>IF(COUNTIF(M3:M26,"=")&gt;0,"",INDEX($P$3:$P$26,MATCH(X15,$R$3:$R$26,0)))</f>
        <v>#N/A</v>
      </c>
      <c r="X15" s="123">
        <v>13</v>
      </c>
      <c r="Y15" s="123" t="e">
        <f t="shared" si="4"/>
        <v>#N/A</v>
      </c>
      <c r="Z15" s="51"/>
      <c r="AA15" s="51"/>
      <c r="AB15" s="51"/>
      <c r="AC15" s="51"/>
    </row>
    <row r="16" spans="1:29" s="2" customFormat="1" ht="17.100000000000001" customHeight="1" thickBot="1" x14ac:dyDescent="0.25">
      <c r="A16" s="12"/>
      <c r="B16" s="171"/>
      <c r="C16" s="23" t="str">
        <f>IF(('F1'!D20=""),"",'F1'!D20)</f>
        <v>D</v>
      </c>
      <c r="D16" s="48" t="str">
        <f>IF(('F1'!E20=""),"",'F1'!E20)</f>
        <v/>
      </c>
      <c r="E16" s="171"/>
      <c r="F16" s="23" t="str">
        <f>IF(('F1'!H20=""),"",'F1'!H20)</f>
        <v>U</v>
      </c>
      <c r="G16" s="23">
        <f>IF(('F1'!I20=""),"",'F1'!I20)</f>
        <v>2</v>
      </c>
      <c r="H16" s="171"/>
      <c r="I16" s="30" t="str">
        <f>IF(('F1'!L20=""),"",'F1'!L20)</f>
        <v/>
      </c>
      <c r="J16" s="23" t="str">
        <f>IF(('F1'!M20=""),"",'F1'!M20)</f>
        <v/>
      </c>
      <c r="K16" s="171"/>
      <c r="L16" s="30" t="e">
        <f t="shared" si="1"/>
        <v>#N/A</v>
      </c>
      <c r="M16" s="23" t="str">
        <f>IF(('F1'!Q20=""),"",'F1'!Q20)</f>
        <v/>
      </c>
      <c r="N16" s="8"/>
      <c r="O16" s="34"/>
      <c r="P16" s="176" t="str">
        <f t="shared" si="2"/>
        <v>D</v>
      </c>
      <c r="Q16" s="178"/>
      <c r="R16" s="117" t="str">
        <f t="shared" si="3"/>
        <v/>
      </c>
      <c r="S16" s="118">
        <f t="shared" si="0"/>
        <v>0</v>
      </c>
      <c r="T16" s="3"/>
      <c r="U16" s="34"/>
      <c r="V16" s="34"/>
      <c r="W16" s="122" t="e">
        <f>IF(COUNTIF(M3:M26,"=")&gt;0,"",INDEX($P$3:$P$26,MATCH(X16,$R$3:$R$26,0)))</f>
        <v>#N/A</v>
      </c>
      <c r="X16" s="123">
        <v>14</v>
      </c>
      <c r="Y16" s="123" t="e">
        <f t="shared" si="4"/>
        <v>#N/A</v>
      </c>
      <c r="Z16" s="51"/>
      <c r="AA16" s="51"/>
      <c r="AB16" s="51"/>
      <c r="AC16" s="51"/>
    </row>
    <row r="17" spans="1:31" s="2" customFormat="1" ht="17.100000000000001" customHeight="1" thickTop="1" x14ac:dyDescent="0.2">
      <c r="A17" s="12"/>
      <c r="B17" s="172"/>
      <c r="C17" s="12" t="str">
        <f>IF(('F1'!D21=""),"",'F1'!D21)</f>
        <v>O</v>
      </c>
      <c r="D17" s="12" t="str">
        <f>IF(('F1'!E21=""),"",'F1'!E21)</f>
        <v/>
      </c>
      <c r="E17" s="173"/>
      <c r="F17" s="11" t="str">
        <f>IF(('F1'!H21=""),"",'F1'!H21)</f>
        <v/>
      </c>
      <c r="G17" s="12" t="str">
        <f>IF(('F1'!I21=""),"",'F1'!I21)</f>
        <v/>
      </c>
      <c r="H17" s="173"/>
      <c r="I17" s="31" t="str">
        <f>IF(('F1'!L21=""),"",'F1'!L21)</f>
        <v/>
      </c>
      <c r="J17" s="26" t="str">
        <f>IF(('F1'!M21=""),"",'F1'!M21)</f>
        <v/>
      </c>
      <c r="K17" s="173"/>
      <c r="L17" s="32" t="e">
        <f t="shared" si="1"/>
        <v>#N/A</v>
      </c>
      <c r="M17" s="26" t="str">
        <f>IF(('F1'!Q21=""),"",'F1'!Q21)</f>
        <v/>
      </c>
      <c r="N17" s="8"/>
      <c r="O17" s="34"/>
      <c r="P17" s="176" t="str">
        <f t="shared" si="2"/>
        <v>O</v>
      </c>
      <c r="Q17" s="178"/>
      <c r="R17" s="117" t="str">
        <f t="shared" si="3"/>
        <v/>
      </c>
      <c r="S17" s="118">
        <f t="shared" si="0"/>
        <v>0</v>
      </c>
      <c r="T17" s="3"/>
      <c r="U17" s="34"/>
      <c r="V17" s="34"/>
      <c r="W17" s="122" t="e">
        <f>IF(COUNTIF(M3:M26,"=")&gt;0,"",INDEX($P$3:$P$26,MATCH(X17,$R$3:$R$26,0)))</f>
        <v>#N/A</v>
      </c>
      <c r="X17" s="123">
        <v>15</v>
      </c>
      <c r="Y17" s="123" t="e">
        <f t="shared" si="4"/>
        <v>#N/A</v>
      </c>
      <c r="Z17" s="51"/>
      <c r="AA17" s="51"/>
      <c r="AB17" s="51"/>
      <c r="AC17" s="51"/>
    </row>
    <row r="18" spans="1:31" s="2" customFormat="1" ht="17.100000000000001" customHeight="1" thickBot="1" x14ac:dyDescent="0.25">
      <c r="A18" s="12"/>
      <c r="B18" s="169"/>
      <c r="C18" s="23" t="str">
        <f>IF(('F1'!D22=""),"",'F1'!D22)</f>
        <v>F</v>
      </c>
      <c r="D18" s="23" t="str">
        <f>IF(('F1'!E22=""),"",'F1'!E22)</f>
        <v/>
      </c>
      <c r="E18" s="171"/>
      <c r="F18" s="23" t="str">
        <f>IF(('F1'!H22=""),"",'F1'!H22)</f>
        <v/>
      </c>
      <c r="G18" s="23" t="str">
        <f>IF(('F1'!I22=""),"",'F1'!I22)</f>
        <v/>
      </c>
      <c r="H18" s="171"/>
      <c r="I18" s="30" t="str">
        <f>IF(('F1'!L22=""),"",'F1'!L22)</f>
        <v/>
      </c>
      <c r="J18" s="23" t="str">
        <f>IF(('F1'!M22=""),"",'F1'!M22)</f>
        <v/>
      </c>
      <c r="K18" s="171"/>
      <c r="L18" s="49" t="e">
        <f t="shared" si="1"/>
        <v>#N/A</v>
      </c>
      <c r="M18" s="23" t="str">
        <f>IF(('F1'!Q22=""),"",'F1'!Q22)</f>
        <v/>
      </c>
      <c r="N18" s="8"/>
      <c r="O18" s="34"/>
      <c r="P18" s="176" t="str">
        <f t="shared" si="2"/>
        <v>F</v>
      </c>
      <c r="Q18" s="178"/>
      <c r="R18" s="117" t="str">
        <f t="shared" si="3"/>
        <v/>
      </c>
      <c r="S18" s="118">
        <f t="shared" si="0"/>
        <v>0</v>
      </c>
      <c r="T18" s="3"/>
      <c r="U18" s="34"/>
      <c r="V18" s="34"/>
      <c r="W18" s="122" t="e">
        <f>IF(COUNTIF(M3:M26,"=")&gt;0,"",INDEX($P$3:$P$26,MATCH(X18,$R$3:$R$26,0)))</f>
        <v>#N/A</v>
      </c>
      <c r="X18" s="123">
        <v>16</v>
      </c>
      <c r="Y18" s="123" t="e">
        <f t="shared" si="4"/>
        <v>#N/A</v>
      </c>
      <c r="Z18" s="51"/>
      <c r="AA18" s="51"/>
      <c r="AB18" s="51"/>
      <c r="AC18" s="51"/>
    </row>
    <row r="19" spans="1:31" customFormat="1" ht="17.100000000000001" customHeight="1" thickTop="1" x14ac:dyDescent="0.2">
      <c r="A19" s="12"/>
      <c r="B19" s="173"/>
      <c r="C19" s="12" t="str">
        <f>IF(('F1'!D23=""),"",'F1'!D23)</f>
        <v>B</v>
      </c>
      <c r="D19" s="12" t="str">
        <f>IF(('F1'!E23=""),"",'F1'!E23)</f>
        <v/>
      </c>
      <c r="E19" s="173"/>
      <c r="F19" s="11" t="str">
        <f>IF(('F1'!H23=""),"",'F1'!H23)</f>
        <v/>
      </c>
      <c r="G19" s="12" t="str">
        <f>IF(('F1'!I23=""),"",'F1'!I23)</f>
        <v/>
      </c>
      <c r="H19" s="173"/>
      <c r="I19" s="31" t="str">
        <f>IF(('F1'!L23=""),"",'F1'!L23)</f>
        <v/>
      </c>
      <c r="J19" s="26" t="str">
        <f>IF(('F1'!M23=""),"",'F1'!M23)</f>
        <v/>
      </c>
      <c r="K19" s="173"/>
      <c r="L19" s="50" t="e">
        <f t="shared" si="1"/>
        <v>#N/A</v>
      </c>
      <c r="M19" s="26" t="str">
        <f>IF(('F1'!Q23=""),"",'F1'!Q23)</f>
        <v/>
      </c>
      <c r="N19" s="1"/>
      <c r="O19" s="35"/>
      <c r="P19" s="176" t="str">
        <f t="shared" si="2"/>
        <v>B</v>
      </c>
      <c r="Q19" s="178"/>
      <c r="R19" s="117" t="str">
        <f t="shared" si="3"/>
        <v/>
      </c>
      <c r="S19" s="118">
        <f t="shared" si="0"/>
        <v>0</v>
      </c>
      <c r="T19" s="1"/>
      <c r="U19" s="1"/>
      <c r="V19" s="1"/>
      <c r="W19" s="122" t="e">
        <f>IF(COUNTIF(M3:M26,"=")&gt;0,"",INDEX($P$3:$P$26,MATCH(X19,$R$3:$R$26,0)))</f>
        <v>#N/A</v>
      </c>
      <c r="X19" s="123">
        <v>17</v>
      </c>
      <c r="Y19" s="123" t="e">
        <f t="shared" si="4"/>
        <v>#N/A</v>
      </c>
      <c r="Z19" s="52"/>
      <c r="AA19" s="52"/>
      <c r="AB19" s="52"/>
      <c r="AC19" s="52"/>
    </row>
    <row r="20" spans="1:31" customFormat="1" ht="17.100000000000001" customHeight="1" thickBot="1" x14ac:dyDescent="0.25">
      <c r="A20" s="12"/>
      <c r="B20" s="171"/>
      <c r="C20" s="23" t="str">
        <f>IF(('F1'!D24=""),"",'F1'!D24)</f>
        <v>K</v>
      </c>
      <c r="D20" s="48" t="str">
        <f>IF(('F1'!E24=""),"",'F1'!E24)</f>
        <v/>
      </c>
      <c r="E20" s="171"/>
      <c r="F20" s="23" t="str">
        <f>IF(('F1'!H24=""),"",'F1'!H24)</f>
        <v/>
      </c>
      <c r="G20" s="23" t="str">
        <f>IF(('F1'!I24=""),"",'F1'!I24)</f>
        <v/>
      </c>
      <c r="H20" s="171"/>
      <c r="I20" s="30" t="str">
        <f>IF(('F1'!L24=""),"",'F1'!L24)</f>
        <v/>
      </c>
      <c r="J20" s="23" t="str">
        <f>IF(('F1'!M24=""),"",'F1'!M24)</f>
        <v/>
      </c>
      <c r="K20" s="171"/>
      <c r="L20" s="30" t="e">
        <f t="shared" si="1"/>
        <v>#N/A</v>
      </c>
      <c r="M20" s="23" t="str">
        <f>IF(('F1'!Q24=""),"",'F1'!Q24)</f>
        <v/>
      </c>
      <c r="N20" s="1"/>
      <c r="O20" s="35"/>
      <c r="P20" s="176" t="str">
        <f t="shared" si="2"/>
        <v>K</v>
      </c>
      <c r="Q20" s="178"/>
      <c r="R20" s="117" t="str">
        <f t="shared" si="3"/>
        <v/>
      </c>
      <c r="S20" s="118">
        <f t="shared" si="0"/>
        <v>0</v>
      </c>
      <c r="T20" s="1"/>
      <c r="U20" s="1"/>
      <c r="V20" s="1"/>
      <c r="W20" s="122" t="e">
        <f>IF(COUNTIF(M3:M26,"=")&gt;0,"",INDEX($P$3:$P$26,MATCH(X20,$R$3:$R$26,0)))</f>
        <v>#N/A</v>
      </c>
      <c r="X20" s="123">
        <v>18</v>
      </c>
      <c r="Y20" s="123" t="e">
        <f t="shared" si="4"/>
        <v>#N/A</v>
      </c>
      <c r="Z20" s="52"/>
      <c r="AA20" s="52"/>
      <c r="AB20" s="52"/>
      <c r="AC20" s="52"/>
    </row>
    <row r="21" spans="1:31" customFormat="1" ht="17.100000000000001" customHeight="1" thickTop="1" x14ac:dyDescent="0.2">
      <c r="A21" s="12"/>
      <c r="B21" s="172"/>
      <c r="C21" s="12" t="str">
        <f>IF(('F1'!D25=""),"",'F1'!D25)</f>
        <v>R</v>
      </c>
      <c r="D21" s="12" t="str">
        <f>IF(('F1'!E25=""),"",'F1'!E25)</f>
        <v/>
      </c>
      <c r="E21" s="173"/>
      <c r="F21" s="11" t="str">
        <f>IF(('F1'!H25=""),"",'F1'!H25)</f>
        <v/>
      </c>
      <c r="G21" s="12" t="str">
        <f>IF(('F1'!I25=""),"",'F1'!I25)</f>
        <v/>
      </c>
      <c r="H21" s="173"/>
      <c r="I21" s="31" t="str">
        <f>IF(('F1'!L25=""),"",'F1'!L25)</f>
        <v>U</v>
      </c>
      <c r="J21" s="26" t="str">
        <f>IF(('F1'!M25=""),"",'F1'!M25)</f>
        <v/>
      </c>
      <c r="K21" s="173"/>
      <c r="L21" s="32" t="e">
        <f t="shared" si="1"/>
        <v>#N/A</v>
      </c>
      <c r="M21" s="26" t="str">
        <f>IF(('F1'!Q25=""),"",'F1'!Q25)</f>
        <v/>
      </c>
      <c r="N21" s="1"/>
      <c r="O21" s="35"/>
      <c r="P21" s="176" t="str">
        <f t="shared" si="2"/>
        <v>R</v>
      </c>
      <c r="Q21" s="178"/>
      <c r="R21" s="117" t="str">
        <f t="shared" si="3"/>
        <v/>
      </c>
      <c r="S21" s="118">
        <f t="shared" si="0"/>
        <v>0</v>
      </c>
      <c r="T21" s="1"/>
      <c r="U21" s="1"/>
      <c r="V21" s="1"/>
      <c r="W21" s="122" t="e">
        <f>IF(COUNTIF(M3:M26,"=")&gt;0,"",INDEX($P$3:$P$26,MATCH(X21,$R$3:$R$26,0)))</f>
        <v>#N/A</v>
      </c>
      <c r="X21" s="123">
        <v>19</v>
      </c>
      <c r="Y21" s="123" t="e">
        <f t="shared" si="4"/>
        <v>#N/A</v>
      </c>
      <c r="Z21" s="52"/>
      <c r="AA21" s="52"/>
      <c r="AB21" s="52"/>
      <c r="AC21" s="52"/>
    </row>
    <row r="22" spans="1:31" customFormat="1" ht="17.100000000000001" customHeight="1" thickBot="1" x14ac:dyDescent="0.25">
      <c r="A22" s="12"/>
      <c r="B22" s="169"/>
      <c r="C22" s="23" t="str">
        <f>IF(('F1'!D26=""),"",'F1'!D26)</f>
        <v>C</v>
      </c>
      <c r="D22" s="23" t="str">
        <f>IF(('F1'!E26=""),"",'F1'!E26)</f>
        <v/>
      </c>
      <c r="E22" s="171"/>
      <c r="F22" s="23" t="str">
        <f>IF(('F1'!H26=""),"",'F1'!H26)</f>
        <v/>
      </c>
      <c r="G22" s="23" t="str">
        <f>IF(('F1'!I26=""),"",'F1'!I26)</f>
        <v/>
      </c>
      <c r="H22" s="171"/>
      <c r="I22" s="30" t="str">
        <f>IF(('F1'!L26=""),"",'F1'!L26)</f>
        <v/>
      </c>
      <c r="J22" s="23" t="str">
        <f>IF(('F1'!M26=""),"",'F1'!M26)</f>
        <v/>
      </c>
      <c r="K22" s="171"/>
      <c r="L22" s="30" t="e">
        <f t="shared" si="1"/>
        <v>#N/A</v>
      </c>
      <c r="M22" s="23" t="str">
        <f>IF(('F1'!Q26=""),"",'F1'!Q26)</f>
        <v/>
      </c>
      <c r="N22" s="16"/>
      <c r="O22" s="35"/>
      <c r="P22" s="176" t="str">
        <f t="shared" si="2"/>
        <v>C</v>
      </c>
      <c r="Q22" s="178"/>
      <c r="R22" s="117" t="str">
        <f t="shared" si="3"/>
        <v/>
      </c>
      <c r="S22" s="118">
        <f t="shared" si="0"/>
        <v>0</v>
      </c>
      <c r="T22" s="1"/>
      <c r="U22" s="1"/>
      <c r="V22" s="1"/>
      <c r="W22" s="122" t="e">
        <f>IF(COUNTIF(M3:M26,"=")&gt;0,"",INDEX($P$3:$P$26,MATCH(X22,$R$3:$R$26,0)))</f>
        <v>#N/A</v>
      </c>
      <c r="X22" s="123">
        <v>20</v>
      </c>
      <c r="Y22" s="123" t="e">
        <f t="shared" si="4"/>
        <v>#N/A</v>
      </c>
      <c r="Z22" s="52"/>
      <c r="AA22" s="52"/>
      <c r="AB22" s="52"/>
      <c r="AC22" s="52"/>
    </row>
    <row r="23" spans="1:31" customFormat="1" ht="17.100000000000001" customHeight="1" thickTop="1" x14ac:dyDescent="0.2">
      <c r="A23" s="12"/>
      <c r="B23" s="173"/>
      <c r="C23" s="12" t="str">
        <f>IF(('F1'!D27=""),"",'F1'!D27)</f>
        <v>W</v>
      </c>
      <c r="D23" s="12" t="str">
        <f>IF(('F1'!E27=""),"",'F1'!E27)</f>
        <v/>
      </c>
      <c r="E23" s="173"/>
      <c r="F23" s="11" t="str">
        <f>IF(('F1'!H27=""),"",'F1'!H27)</f>
        <v/>
      </c>
      <c r="G23" s="26" t="str">
        <f>IF(('F1'!I27=""),"",'F1'!I27)</f>
        <v/>
      </c>
      <c r="H23" s="173"/>
      <c r="I23" s="31" t="str">
        <f>IF(('F1'!L27=""),"",'F1'!L27)</f>
        <v/>
      </c>
      <c r="J23" s="26" t="str">
        <f>IF(('F1'!M27=""),"",'F1'!M27)</f>
        <v/>
      </c>
      <c r="K23" s="173"/>
      <c r="L23" s="32" t="e">
        <f t="shared" si="1"/>
        <v>#N/A</v>
      </c>
      <c r="M23" s="26" t="str">
        <f>IF(('F1'!Q27=""),"",'F1'!Q27)</f>
        <v/>
      </c>
      <c r="N23" s="1"/>
      <c r="O23" s="35"/>
      <c r="P23" s="176" t="str">
        <f t="shared" si="2"/>
        <v>W</v>
      </c>
      <c r="Q23" s="178"/>
      <c r="R23" s="117" t="str">
        <f t="shared" si="3"/>
        <v/>
      </c>
      <c r="S23" s="118">
        <f t="shared" si="0"/>
        <v>0</v>
      </c>
      <c r="T23" s="1"/>
      <c r="U23" s="1"/>
      <c r="V23" s="1"/>
      <c r="W23" s="122" t="e">
        <f>IF(COUNTIF(M3:M26,"=")&gt;0,"",INDEX($P$3:$P$26,MATCH(X23,$R$3:$R$26,0)))</f>
        <v>#N/A</v>
      </c>
      <c r="X23" s="123">
        <v>21</v>
      </c>
      <c r="Y23" s="123" t="e">
        <f t="shared" si="4"/>
        <v>#N/A</v>
      </c>
      <c r="Z23" s="52"/>
      <c r="AA23" s="52"/>
      <c r="AB23" s="52"/>
      <c r="AC23" s="52"/>
    </row>
    <row r="24" spans="1:31" customFormat="1" ht="17.100000000000001" customHeight="1" thickBot="1" x14ac:dyDescent="0.25">
      <c r="A24" s="12"/>
      <c r="B24" s="171"/>
      <c r="C24" s="23" t="str">
        <f>IF(('F1'!D28=""),"",'F1'!D28)</f>
        <v>N</v>
      </c>
      <c r="D24" s="23" t="str">
        <f>IF(('F1'!E28=""),"",'F1'!E28)</f>
        <v/>
      </c>
      <c r="E24" s="171"/>
      <c r="F24" s="23" t="str">
        <f>IF(('F1'!H28=""),"",'F1'!H28)</f>
        <v/>
      </c>
      <c r="G24" s="48" t="str">
        <f>IF(('F1'!I28=""),"",'F1'!I28)</f>
        <v/>
      </c>
      <c r="H24" s="171"/>
      <c r="I24" s="30" t="str">
        <f>IF(('F1'!L28=""),"",'F1'!L28)</f>
        <v/>
      </c>
      <c r="J24" s="23" t="str">
        <f>IF(('F1'!M28=""),"",'F1'!M28)</f>
        <v/>
      </c>
      <c r="K24" s="171"/>
      <c r="L24" s="49" t="e">
        <f t="shared" si="1"/>
        <v>#N/A</v>
      </c>
      <c r="M24" s="23" t="str">
        <f>IF(('F1'!Q28=""),"",'F1'!Q28)</f>
        <v/>
      </c>
      <c r="N24" s="1"/>
      <c r="O24" s="35"/>
      <c r="P24" s="176" t="str">
        <f t="shared" si="2"/>
        <v>N</v>
      </c>
      <c r="Q24" s="178"/>
      <c r="R24" s="117" t="str">
        <f t="shared" si="3"/>
        <v/>
      </c>
      <c r="S24" s="118">
        <f t="shared" si="0"/>
        <v>0</v>
      </c>
      <c r="T24" s="1"/>
      <c r="U24" s="1"/>
      <c r="V24" s="1"/>
      <c r="W24" s="122" t="e">
        <f>IF(COUNTIF(M3:M26,"=")&gt;0,"",INDEX($P$3:$P$26,MATCH(X24,$R$3:$R$26,0)))</f>
        <v>#N/A</v>
      </c>
      <c r="X24" s="123">
        <v>22</v>
      </c>
      <c r="Y24" s="123" t="e">
        <f t="shared" si="4"/>
        <v>#N/A</v>
      </c>
      <c r="Z24" s="52"/>
      <c r="AA24" s="52"/>
      <c r="AB24" s="52"/>
      <c r="AC24" s="52"/>
    </row>
    <row r="25" spans="1:31" customFormat="1" ht="17.100000000000001" customHeight="1" thickTop="1" x14ac:dyDescent="0.2">
      <c r="A25" s="12"/>
      <c r="B25" s="172"/>
      <c r="C25" s="12" t="str">
        <f>IF(('F1'!D29=""),"",'F1'!D29)</f>
        <v>I</v>
      </c>
      <c r="D25" s="26" t="str">
        <f>IF(('F1'!E29=""),"",'F1'!E29)</f>
        <v/>
      </c>
      <c r="E25" s="173"/>
      <c r="F25" s="11" t="str">
        <f>IF(('F1'!H29=""),"",'F1'!H29)</f>
        <v/>
      </c>
      <c r="G25" s="26" t="str">
        <f>IF(('F1'!I29=""),"",'F1'!I29)</f>
        <v/>
      </c>
      <c r="H25" s="173"/>
      <c r="I25" s="31" t="str">
        <f>IF(('F1'!L29=""),"",'F1'!L29)</f>
        <v/>
      </c>
      <c r="J25" s="26" t="str">
        <f>IF(('F1'!M29=""),"",'F1'!M29)</f>
        <v/>
      </c>
      <c r="K25" s="173"/>
      <c r="L25" s="50" t="e">
        <f t="shared" si="1"/>
        <v>#N/A</v>
      </c>
      <c r="M25" s="26" t="str">
        <f>IF(('F1'!Q29=""),"",'F1'!Q29)</f>
        <v/>
      </c>
      <c r="N25" s="1"/>
      <c r="O25" s="35"/>
      <c r="P25" s="176" t="str">
        <f t="shared" si="2"/>
        <v>I</v>
      </c>
      <c r="Q25" s="178"/>
      <c r="R25" s="117" t="str">
        <f t="shared" si="3"/>
        <v/>
      </c>
      <c r="S25" s="118">
        <f t="shared" si="0"/>
        <v>0</v>
      </c>
      <c r="T25" s="1"/>
      <c r="U25" s="1"/>
      <c r="V25" s="1"/>
      <c r="W25" s="122" t="e">
        <f>IF(COUNTIF(M3:M26,"=")&gt;0,"",INDEX($P$3:$P$26,MATCH(X25,$R$3:$R$26,0)))</f>
        <v>#N/A</v>
      </c>
      <c r="X25" s="123">
        <v>23</v>
      </c>
      <c r="Y25" s="123" t="e">
        <f t="shared" si="4"/>
        <v>#N/A</v>
      </c>
      <c r="Z25" s="52"/>
      <c r="AA25" s="52"/>
      <c r="AB25" s="52"/>
      <c r="AC25" s="52"/>
    </row>
    <row r="26" spans="1:31" customFormat="1" ht="17.100000000000001" customHeight="1" x14ac:dyDescent="0.2">
      <c r="A26" s="12"/>
      <c r="B26" s="174"/>
      <c r="C26" s="21" t="str">
        <f>IF(('F1'!D30=""),"",'F1'!D30)</f>
        <v>H</v>
      </c>
      <c r="D26" s="26" t="str">
        <f>IF(('F1'!E30=""),"",'F1'!E30)</f>
        <v/>
      </c>
      <c r="E26" s="175"/>
      <c r="F26" s="9" t="str">
        <f>IF(('F1'!H30=""),"",'F1'!H30)</f>
        <v/>
      </c>
      <c r="G26" s="12" t="str">
        <f>IF(('F1'!I30=""),"",'F1'!I30)</f>
        <v/>
      </c>
      <c r="H26" s="175"/>
      <c r="I26" s="29" t="str">
        <f>IF(('F1'!L30=""),"",'F1'!L30)</f>
        <v/>
      </c>
      <c r="J26" s="10" t="str">
        <f>IF(('F1'!M30=""),"",'F1'!M30)</f>
        <v/>
      </c>
      <c r="K26" s="175"/>
      <c r="L26" s="33" t="e">
        <f t="shared" si="1"/>
        <v>#N/A</v>
      </c>
      <c r="M26" s="10" t="str">
        <f>IF(('F1'!Q30=""),"",'F1'!Q30)</f>
        <v/>
      </c>
      <c r="N26" s="1"/>
      <c r="O26" s="35"/>
      <c r="P26" s="176" t="str">
        <f t="shared" si="2"/>
        <v>H</v>
      </c>
      <c r="Q26" s="178"/>
      <c r="R26" s="117" t="str">
        <f t="shared" si="3"/>
        <v/>
      </c>
      <c r="S26" s="118">
        <f t="shared" si="0"/>
        <v>0</v>
      </c>
      <c r="T26" s="1"/>
      <c r="U26" s="1"/>
      <c r="V26" s="1"/>
      <c r="W26" s="122" t="e">
        <f>IF(COUNTIF(M3:M26,"=")&gt;0,"",INDEX($P$3:$P$26,MATCH(X26,$R$3:$R$26,0)))</f>
        <v>#N/A</v>
      </c>
      <c r="X26" s="123">
        <v>24</v>
      </c>
      <c r="Y26" s="123" t="e">
        <f t="shared" si="4"/>
        <v>#N/A</v>
      </c>
      <c r="Z26" s="52"/>
      <c r="AA26" s="52"/>
      <c r="AB26" s="52"/>
      <c r="AC26" s="52"/>
    </row>
    <row r="27" spans="1:31" x14ac:dyDescent="0.2">
      <c r="C27" s="44"/>
      <c r="F27" s="44"/>
      <c r="G27" s="44"/>
      <c r="I27" s="44"/>
      <c r="L27" s="44"/>
    </row>
    <row r="28" spans="1:31" s="38" customFormat="1" ht="39.75" customHeight="1" x14ac:dyDescent="0.2">
      <c r="A28" s="42"/>
      <c r="B28" s="42"/>
      <c r="C28" s="42"/>
      <c r="D28" s="42" t="s">
        <v>41</v>
      </c>
      <c r="E28" s="42" t="s">
        <v>40</v>
      </c>
      <c r="F28" s="42" t="s">
        <v>39</v>
      </c>
      <c r="G28" s="42"/>
      <c r="H28" s="42" t="s">
        <v>37</v>
      </c>
      <c r="I28" s="42" t="s">
        <v>63</v>
      </c>
      <c r="J28" s="42"/>
      <c r="K28" s="42" t="s">
        <v>36</v>
      </c>
      <c r="L28" s="42" t="s">
        <v>64</v>
      </c>
      <c r="M28" s="42" t="s">
        <v>35</v>
      </c>
      <c r="N28" s="42"/>
      <c r="O28" s="43" t="s">
        <v>34</v>
      </c>
      <c r="P28" s="43"/>
      <c r="Q28" s="43" t="s">
        <v>33</v>
      </c>
      <c r="R28" s="43"/>
      <c r="S28" s="43" t="s">
        <v>32</v>
      </c>
      <c r="T28" s="43" t="s">
        <v>31</v>
      </c>
      <c r="U28" s="43" t="s">
        <v>30</v>
      </c>
      <c r="V28" s="43" t="s">
        <v>29</v>
      </c>
      <c r="W28" s="42"/>
      <c r="X28" s="42"/>
      <c r="Y28" s="42"/>
      <c r="Z28" s="54"/>
      <c r="AA28" s="54"/>
      <c r="AB28" s="42" t="s">
        <v>38</v>
      </c>
      <c r="AC28" s="42" t="s">
        <v>37</v>
      </c>
      <c r="AD28" s="42" t="s">
        <v>63</v>
      </c>
      <c r="AE28" s="42" t="s">
        <v>36</v>
      </c>
    </row>
    <row r="29" spans="1:31" s="38" customFormat="1" ht="12.95" customHeight="1" x14ac:dyDescent="0.2">
      <c r="A29" s="42"/>
      <c r="B29" s="39"/>
      <c r="C29" s="41" t="str">
        <f t="shared" ref="C29:C52" si="5">C3</f>
        <v>T</v>
      </c>
      <c r="D29" s="39">
        <f>IF((D4=""),"",IF((D3&gt;D4),2,0))</f>
        <v>2</v>
      </c>
      <c r="E29" s="39">
        <f>IF((G4=""),"",IF((G3&gt;G4),2,0))</f>
        <v>2</v>
      </c>
      <c r="F29" s="39" t="str">
        <f>IF((J3=""),"",IF((J3&gt;J4),2,0))</f>
        <v/>
      </c>
      <c r="G29" s="39"/>
      <c r="H29" s="39">
        <f>SUM(D29,E29,F29)</f>
        <v>4</v>
      </c>
      <c r="I29" s="119">
        <f>IF(H29=8,4,IF(H29=6,3,IF(H29=4,2,IF(H29=2,1,IF(H29=0,0)))))</f>
        <v>2</v>
      </c>
      <c r="J29" s="39"/>
      <c r="K29" s="39">
        <f>SUM(D3,G3,J3)</f>
        <v>26</v>
      </c>
      <c r="L29" s="39">
        <f t="shared" ref="L29:L52" si="6">K29-M29</f>
        <v>22</v>
      </c>
      <c r="M29" s="39">
        <f>SUM(D4,G4,J4)</f>
        <v>4</v>
      </c>
      <c r="N29" s="39">
        <f t="shared" ref="N29:N52" si="7">RANK(H29,$H$29:$H$52)+RANK(L29,$L$29:$L$52)/10+RANK(K29,$K$29:$K$52)/100+RANK(M29,$M$29:$M$52,1)/1000+ROW()/100000</f>
        <v>1.13029</v>
      </c>
      <c r="O29" s="39" t="str">
        <f>IF(AND(COUNTIF(H29:H52,4)=2,COUNTIF(H29:H52,2)=2),"OUI","NON")</f>
        <v>NON</v>
      </c>
      <c r="P29" s="39"/>
      <c r="Q29" s="39" t="str">
        <f>IF(OR(COUNTIF(H29:H52,4)=3,COUNTIF(H29:H52,2)=3),"OUI","NON")</f>
        <v>NON</v>
      </c>
      <c r="R29" s="39">
        <f>IF(AND(O29="OUI",Q29="NON"),SUM(H29,P29),(H29-N29))</f>
        <v>2.86971</v>
      </c>
      <c r="S29" s="40" t="str">
        <f>IF((J26=""),"",RANK(R29,$R$29:$R$52))</f>
        <v/>
      </c>
      <c r="T29" s="39" t="str">
        <f>IF((Q29="NON"),"NON",IF((Q29="OUI"),IF(OR(COUNTIF(S29:S52,1)=2,COUNTIF(S29:S52,2)=2,COUNTIF(S29:S52,3)=2),"OUI","NON")))</f>
        <v>NON</v>
      </c>
      <c r="U29" s="39" t="str">
        <f>IF((Q29="NON"),"NON",IF((Q29="OUI"),IF(OR(COUNTIF(S29:S52,1)=3,COUNTIF(S29:S52,2)=3),"OUI","NON")))</f>
        <v>NON</v>
      </c>
      <c r="V29" s="39"/>
      <c r="W29" s="39">
        <f t="shared" ref="W29:W52" si="8">IF((V29=""),R29,(R29+(V29/1000)))</f>
        <v>2.86971</v>
      </c>
      <c r="X29" s="39" t="str">
        <f>S29</f>
        <v/>
      </c>
      <c r="Y29" s="39" t="str">
        <f t="shared" ref="Y29:Y52" si="9">C29</f>
        <v>T</v>
      </c>
      <c r="Z29" s="55">
        <v>1</v>
      </c>
      <c r="AA29" s="54" t="e">
        <f>INDEX($Y$29:$Y$52,MATCH(Z29,$X$29:$X$52,0))</f>
        <v>#N/A</v>
      </c>
      <c r="AB29" s="54">
        <f>IF((M3&gt;M4),2,0)</f>
        <v>0</v>
      </c>
      <c r="AC29" s="54">
        <f>SUM(H29,AB29)</f>
        <v>4</v>
      </c>
      <c r="AD29" s="54">
        <f>IF(AC29=8,4,IF(AC29=6,3,IF(AC29=4,2,IF(AC29=2,1,IF(AC29=0,0)))))</f>
        <v>2</v>
      </c>
      <c r="AE29" s="38">
        <f>SUM(D3,G15,J3)</f>
        <v>26</v>
      </c>
    </row>
    <row r="30" spans="1:31" s="38" customFormat="1" ht="12.95" customHeight="1" x14ac:dyDescent="0.2">
      <c r="A30" s="42"/>
      <c r="B30" s="39"/>
      <c r="C30" s="41" t="str">
        <f t="shared" si="5"/>
        <v>E</v>
      </c>
      <c r="D30" s="39">
        <f>IF((D4=""),"",IF((D3&gt;D4),0,2))</f>
        <v>0</v>
      </c>
      <c r="E30" s="39">
        <f>IF((G15=""),"",IF((G15&gt;G16),2,0))</f>
        <v>2</v>
      </c>
      <c r="F30" s="39" t="str">
        <f>IF((J15=""),"",IF((J15&gt;J16),2,0))</f>
        <v/>
      </c>
      <c r="G30" s="39"/>
      <c r="H30" s="39">
        <f t="shared" ref="H30:H52" si="10">SUM(D30,E30,F30)</f>
        <v>2</v>
      </c>
      <c r="I30" s="119">
        <f t="shared" ref="I30:I52" si="11">IF(H30=8,4,IF(H30=6,3,IF(H30=4,2,IF(H30=2,1,IF(H30=0,0)))))</f>
        <v>1</v>
      </c>
      <c r="J30" s="39"/>
      <c r="K30" s="39">
        <f>SUM(D4,G20,J11)</f>
        <v>2</v>
      </c>
      <c r="L30" s="39">
        <f t="shared" si="6"/>
        <v>-11</v>
      </c>
      <c r="M30" s="39">
        <f>SUM(D3,G19,J12)</f>
        <v>13</v>
      </c>
      <c r="N30" s="39">
        <f t="shared" si="7"/>
        <v>4.1612999999999998</v>
      </c>
      <c r="O30" s="39"/>
      <c r="P30" s="39"/>
      <c r="Q30" s="39"/>
      <c r="R30" s="39">
        <f>IF(AND(O29="OUI",Q29="NON"),SUM(H30,P30),(H30-N30))</f>
        <v>-2.1612999999999998</v>
      </c>
      <c r="S30" s="40" t="str">
        <f>IF((J26=""),"",RANK(R30,$R$29:$R$52))</f>
        <v/>
      </c>
      <c r="T30" s="39"/>
      <c r="U30" s="39"/>
      <c r="V30" s="39"/>
      <c r="W30" s="39">
        <f t="shared" si="8"/>
        <v>-2.1612999999999998</v>
      </c>
      <c r="X30" s="39" t="str">
        <f t="shared" ref="X30:X52" si="12">S30</f>
        <v/>
      </c>
      <c r="Y30" s="39" t="str">
        <f t="shared" si="9"/>
        <v>E</v>
      </c>
      <c r="Z30" s="55">
        <v>2</v>
      </c>
      <c r="AA30" s="54" t="e">
        <f t="shared" ref="AA30:AA52" si="13">INDEX($Y$29:$Y$52,MATCH(Z30,$X$29:$X$52,0))</f>
        <v>#N/A</v>
      </c>
      <c r="AB30" s="54">
        <f>IF((M3&gt;M4),0,2)</f>
        <v>2</v>
      </c>
      <c r="AC30" s="54">
        <f t="shared" ref="AC30:AC52" si="14">SUM(H30,AB30)</f>
        <v>4</v>
      </c>
      <c r="AD30" s="54">
        <f t="shared" ref="AD30:AD52" si="15">IF(AC30=8,4,IF(AC30=6,3,IF(AC30=4,2,IF(AC30=2,1,IF(AC30=0,0)))))</f>
        <v>2</v>
      </c>
    </row>
    <row r="31" spans="1:31" s="38" customFormat="1" ht="12.95" customHeight="1" x14ac:dyDescent="0.2">
      <c r="A31" s="42"/>
      <c r="B31" s="39"/>
      <c r="C31" s="41" t="str">
        <f t="shared" si="5"/>
        <v>A</v>
      </c>
      <c r="D31" s="39">
        <f>IF((D6=""),"",IF((D5&gt;D6),2,0))</f>
        <v>2</v>
      </c>
      <c r="E31" s="39">
        <f>IF((G4=""),"",IF((G3&gt;G4),0,2))</f>
        <v>0</v>
      </c>
      <c r="F31" s="39" t="str">
        <f>IF((J9=""),"",IF((J9&gt;J10),2,0))</f>
        <v/>
      </c>
      <c r="G31" s="39"/>
      <c r="H31" s="39">
        <f t="shared" si="10"/>
        <v>2</v>
      </c>
      <c r="I31" s="119">
        <f t="shared" si="11"/>
        <v>1</v>
      </c>
      <c r="J31" s="39"/>
      <c r="K31" s="39">
        <f>SUM(D5,G5,J13)</f>
        <v>13</v>
      </c>
      <c r="L31" s="39">
        <f t="shared" si="6"/>
        <v>11</v>
      </c>
      <c r="M31" s="39">
        <f>SUM(D6,G6,J14)</f>
        <v>2</v>
      </c>
      <c r="N31" s="39">
        <f t="shared" si="7"/>
        <v>2.2383099999999998</v>
      </c>
      <c r="O31" s="39"/>
      <c r="P31" s="39"/>
      <c r="Q31" s="39"/>
      <c r="R31" s="39">
        <f>IF(AND(O29="OUI",Q29="NON"),SUM(H31,P31),(H31-N31))</f>
        <v>-0.2383099999999998</v>
      </c>
      <c r="S31" s="40" t="str">
        <f>IF((J26=""),"",RANK(R31,$R$29:$R$52))</f>
        <v/>
      </c>
      <c r="T31" s="39"/>
      <c r="U31" s="39"/>
      <c r="V31" s="39"/>
      <c r="W31" s="39">
        <f t="shared" si="8"/>
        <v>-0.2383099999999998</v>
      </c>
      <c r="X31" s="39" t="str">
        <f t="shared" si="12"/>
        <v/>
      </c>
      <c r="Y31" s="39" t="str">
        <f t="shared" si="9"/>
        <v>A</v>
      </c>
      <c r="Z31" s="55">
        <v>3</v>
      </c>
      <c r="AA31" s="54" t="e">
        <f t="shared" si="13"/>
        <v>#N/A</v>
      </c>
      <c r="AB31" s="54">
        <f>IF((M5&gt;M6),2,0)</f>
        <v>0</v>
      </c>
      <c r="AC31" s="54">
        <f t="shared" si="14"/>
        <v>2</v>
      </c>
      <c r="AD31" s="54">
        <f t="shared" si="15"/>
        <v>1</v>
      </c>
    </row>
    <row r="32" spans="1:31" s="38" customFormat="1" ht="12.95" customHeight="1" x14ac:dyDescent="0.2">
      <c r="A32" s="42"/>
      <c r="B32" s="39"/>
      <c r="C32" s="41" t="str">
        <f t="shared" si="5"/>
        <v>U</v>
      </c>
      <c r="D32" s="39">
        <f>IF((D6=""),"",IF((D5&gt;D6),0,2))</f>
        <v>0</v>
      </c>
      <c r="E32" s="39">
        <f>IF((G16=""),"",IF((G15&gt;G16),0,2))</f>
        <v>0</v>
      </c>
      <c r="F32" s="39" t="str">
        <f>IF((J21=""),"",IF((J21&gt;J22),2,0))</f>
        <v/>
      </c>
      <c r="G32" s="39"/>
      <c r="H32" s="39">
        <f t="shared" si="10"/>
        <v>0</v>
      </c>
      <c r="I32" s="119">
        <f t="shared" si="11"/>
        <v>0</v>
      </c>
      <c r="J32" s="39"/>
      <c r="K32" s="39">
        <f>SUM(D6,G22,J9)</f>
        <v>2</v>
      </c>
      <c r="L32" s="39">
        <f t="shared" si="6"/>
        <v>-11</v>
      </c>
      <c r="M32" s="39">
        <f>SUM(D5,G21,J10)</f>
        <v>13</v>
      </c>
      <c r="N32" s="39">
        <f t="shared" si="7"/>
        <v>6.1613199999999999</v>
      </c>
      <c r="O32" s="39"/>
      <c r="P32" s="39"/>
      <c r="Q32" s="39"/>
      <c r="R32" s="39">
        <f>IF(AND(O29="OUI",Q29="NON"),SUM(H32,P32),(H32-N32))</f>
        <v>-6.1613199999999999</v>
      </c>
      <c r="S32" s="40" t="str">
        <f>IF((J26=""),"",RANK(R32,$R$29:$R$52))</f>
        <v/>
      </c>
      <c r="T32" s="39"/>
      <c r="U32" s="39"/>
      <c r="V32" s="39"/>
      <c r="W32" s="39">
        <f t="shared" si="8"/>
        <v>-6.1613199999999999</v>
      </c>
      <c r="X32" s="39" t="str">
        <f t="shared" si="12"/>
        <v/>
      </c>
      <c r="Y32" s="39" t="str">
        <f t="shared" si="9"/>
        <v>U</v>
      </c>
      <c r="Z32" s="55">
        <v>4</v>
      </c>
      <c r="AA32" s="54" t="e">
        <f t="shared" si="13"/>
        <v>#N/A</v>
      </c>
      <c r="AB32" s="54">
        <f>IF((M5&gt;M6),0,2)</f>
        <v>2</v>
      </c>
      <c r="AC32" s="54">
        <f t="shared" si="14"/>
        <v>2</v>
      </c>
      <c r="AD32" s="54">
        <f t="shared" si="15"/>
        <v>1</v>
      </c>
    </row>
    <row r="33" spans="1:30" s="38" customFormat="1" ht="12.95" customHeight="1" x14ac:dyDescent="0.2">
      <c r="A33" s="42"/>
      <c r="B33" s="39"/>
      <c r="C33" s="41" t="str">
        <f t="shared" si="5"/>
        <v>P</v>
      </c>
      <c r="D33" s="39" t="str">
        <f>IF((D8=""),"",IF((D7&gt;D8),2,0))</f>
        <v/>
      </c>
      <c r="E33" s="39" t="str">
        <f>IF((G6=""),"",IF((G5&gt;G6),2,0))</f>
        <v/>
      </c>
      <c r="F33" s="39" t="str">
        <f>IF((J9=""),"",IF((J9&gt;J10),0,2))</f>
        <v/>
      </c>
      <c r="G33" s="39"/>
      <c r="H33" s="39">
        <f t="shared" si="10"/>
        <v>0</v>
      </c>
      <c r="I33" s="119">
        <f t="shared" si="11"/>
        <v>0</v>
      </c>
      <c r="J33" s="39"/>
      <c r="K33" s="39">
        <f>SUM(D7,G3,J6)</f>
        <v>13</v>
      </c>
      <c r="L33" s="39">
        <f t="shared" si="6"/>
        <v>11</v>
      </c>
      <c r="M33" s="39">
        <f>SUM(D8,G4,J5)</f>
        <v>2</v>
      </c>
      <c r="N33" s="39">
        <f t="shared" si="7"/>
        <v>4.2383299999999995</v>
      </c>
      <c r="O33" s="39"/>
      <c r="P33" s="39"/>
      <c r="Q33" s="39"/>
      <c r="R33" s="39">
        <f>IF(AND(O33="OUI",Q33="NON"),SUM(H33,P33),(H33-N33))</f>
        <v>-4.2383299999999995</v>
      </c>
      <c r="S33" s="40" t="str">
        <f>IF((J26=""),"",RANK(R33,$R$29:$R$52))</f>
        <v/>
      </c>
      <c r="T33" s="39"/>
      <c r="U33" s="39"/>
      <c r="V33" s="39"/>
      <c r="W33" s="39">
        <f t="shared" si="8"/>
        <v>-4.2383299999999995</v>
      </c>
      <c r="X33" s="39" t="str">
        <f t="shared" si="12"/>
        <v/>
      </c>
      <c r="Y33" s="39" t="str">
        <f t="shared" si="9"/>
        <v>P</v>
      </c>
      <c r="Z33" s="55">
        <v>5</v>
      </c>
      <c r="AA33" s="54" t="e">
        <f t="shared" si="13"/>
        <v>#N/A</v>
      </c>
      <c r="AB33" s="54">
        <f>IF((M7&gt;M8),2,0)</f>
        <v>0</v>
      </c>
      <c r="AC33" s="54">
        <f t="shared" si="14"/>
        <v>0</v>
      </c>
      <c r="AD33" s="54">
        <f t="shared" si="15"/>
        <v>0</v>
      </c>
    </row>
    <row r="34" spans="1:30" s="38" customFormat="1" ht="12.95" customHeight="1" x14ac:dyDescent="0.2">
      <c r="A34" s="42"/>
      <c r="B34" s="39"/>
      <c r="C34" s="41" t="str">
        <f t="shared" si="5"/>
        <v>M</v>
      </c>
      <c r="D34" s="39" t="str">
        <f>IF((D8=""),"",IF((D7&gt;D8),0,2))</f>
        <v/>
      </c>
      <c r="E34" s="39" t="str">
        <f>IF((G17=""),"",IF((G17&gt;G18),2,0))</f>
        <v/>
      </c>
      <c r="F34" s="39" t="str">
        <f>IF((J16=""),"",IF((J15&gt;J16),0,2))</f>
        <v/>
      </c>
      <c r="G34" s="39"/>
      <c r="H34" s="39">
        <f t="shared" si="10"/>
        <v>0</v>
      </c>
      <c r="I34" s="119">
        <f t="shared" si="11"/>
        <v>0</v>
      </c>
      <c r="J34" s="39"/>
      <c r="K34" s="39">
        <f>SUM(D8,G11,J22)</f>
        <v>0</v>
      </c>
      <c r="L34" s="39">
        <f t="shared" si="6"/>
        <v>0</v>
      </c>
      <c r="M34" s="39">
        <f>SUM(D7,G12,J21)</f>
        <v>0</v>
      </c>
      <c r="N34" s="39">
        <f t="shared" si="7"/>
        <v>4.4813400000000003</v>
      </c>
      <c r="O34" s="39"/>
      <c r="P34" s="39"/>
      <c r="Q34" s="39"/>
      <c r="R34" s="39">
        <f>IF(AND(O33="OUI",Q33="NON"),SUM(H34,P34),(H34-N34))</f>
        <v>-4.4813400000000003</v>
      </c>
      <c r="S34" s="40" t="str">
        <f>IF((J26=""),"",RANK(R34,$R$29:$R$52))</f>
        <v/>
      </c>
      <c r="T34" s="39"/>
      <c r="U34" s="39"/>
      <c r="V34" s="39"/>
      <c r="W34" s="39">
        <f t="shared" si="8"/>
        <v>-4.4813400000000003</v>
      </c>
      <c r="X34" s="39" t="str">
        <f t="shared" si="12"/>
        <v/>
      </c>
      <c r="Y34" s="39" t="str">
        <f t="shared" si="9"/>
        <v>M</v>
      </c>
      <c r="Z34" s="55">
        <v>6</v>
      </c>
      <c r="AA34" s="54" t="e">
        <f t="shared" si="13"/>
        <v>#N/A</v>
      </c>
      <c r="AB34" s="54">
        <f>IF((M7&gt;M8),0,2)</f>
        <v>2</v>
      </c>
      <c r="AC34" s="54">
        <f t="shared" si="14"/>
        <v>2</v>
      </c>
      <c r="AD34" s="54">
        <f t="shared" si="15"/>
        <v>1</v>
      </c>
    </row>
    <row r="35" spans="1:30" s="38" customFormat="1" ht="12.95" customHeight="1" x14ac:dyDescent="0.2">
      <c r="A35" s="42"/>
      <c r="B35" s="39"/>
      <c r="C35" s="41" t="str">
        <f t="shared" si="5"/>
        <v>G</v>
      </c>
      <c r="D35" s="39" t="str">
        <f>IF((D10=""),"",IF((D9&gt;D10),2,0))</f>
        <v/>
      </c>
      <c r="E35" s="39" t="str">
        <f>IF((G6=""),"",IF((G5&gt;G6),0,2))</f>
        <v/>
      </c>
      <c r="F35" s="39" t="str">
        <f>IF((J4=""),"",IF((J3&gt;J4),0,2))</f>
        <v/>
      </c>
      <c r="G35" s="39"/>
      <c r="H35" s="39">
        <f t="shared" si="10"/>
        <v>0</v>
      </c>
      <c r="I35" s="119">
        <f t="shared" si="11"/>
        <v>0</v>
      </c>
      <c r="J35" s="39"/>
      <c r="K35" s="39">
        <f>SUM(D9,G24,J7)</f>
        <v>0</v>
      </c>
      <c r="L35" s="39">
        <f t="shared" si="6"/>
        <v>0</v>
      </c>
      <c r="M35" s="39">
        <f>SUM(D10,G23,J8)</f>
        <v>0</v>
      </c>
      <c r="N35" s="39">
        <f t="shared" si="7"/>
        <v>4.4813500000000008</v>
      </c>
      <c r="O35" s="39"/>
      <c r="P35" s="39"/>
      <c r="Q35" s="39"/>
      <c r="R35" s="39">
        <f>IF(AND(O33="OUI",Q33="NON"),SUM(H35,P35),(H35-N35))</f>
        <v>-4.4813500000000008</v>
      </c>
      <c r="S35" s="40" t="str">
        <f>IF((J26=""),"",RANK(R35,$R$29:$R$52))</f>
        <v/>
      </c>
      <c r="T35" s="39"/>
      <c r="U35" s="39"/>
      <c r="V35" s="39"/>
      <c r="W35" s="39">
        <f t="shared" si="8"/>
        <v>-4.4813500000000008</v>
      </c>
      <c r="X35" s="39" t="str">
        <f t="shared" si="12"/>
        <v/>
      </c>
      <c r="Y35" s="39" t="str">
        <f t="shared" si="9"/>
        <v>G</v>
      </c>
      <c r="Z35" s="55">
        <v>7</v>
      </c>
      <c r="AA35" s="54" t="e">
        <f t="shared" si="13"/>
        <v>#N/A</v>
      </c>
      <c r="AB35" s="54">
        <f>IF((M9&gt;M10),2,0)</f>
        <v>0</v>
      </c>
      <c r="AC35" s="54">
        <f t="shared" si="14"/>
        <v>0</v>
      </c>
      <c r="AD35" s="54">
        <f t="shared" si="15"/>
        <v>0</v>
      </c>
    </row>
    <row r="36" spans="1:30" s="38" customFormat="1" ht="12.95" customHeight="1" x14ac:dyDescent="0.2">
      <c r="A36" s="42"/>
      <c r="B36" s="39"/>
      <c r="C36" s="41" t="str">
        <f t="shared" si="5"/>
        <v>J</v>
      </c>
      <c r="D36" s="39" t="str">
        <f>IF((D10=""),"",IF((D9&gt;D10),0,2))</f>
        <v/>
      </c>
      <c r="E36" s="39" t="str">
        <f>IF((G18=""),"",IF((G17&gt;G18),0,2))</f>
        <v/>
      </c>
      <c r="F36" s="39" t="str">
        <f>IF((J22=""),"",IF((J21&gt;J22),0,2))</f>
        <v/>
      </c>
      <c r="G36" s="39"/>
      <c r="H36" s="39">
        <f t="shared" si="10"/>
        <v>0</v>
      </c>
      <c r="I36" s="119">
        <f t="shared" si="11"/>
        <v>0</v>
      </c>
      <c r="J36" s="39"/>
      <c r="K36" s="39">
        <f>SUM(D10,G17,J16)</f>
        <v>0</v>
      </c>
      <c r="L36" s="39">
        <f t="shared" si="6"/>
        <v>0</v>
      </c>
      <c r="M36" s="39">
        <f>SUM(D9,G18,J15)</f>
        <v>0</v>
      </c>
      <c r="N36" s="39">
        <f t="shared" si="7"/>
        <v>4.4813600000000005</v>
      </c>
      <c r="O36" s="39"/>
      <c r="P36" s="39"/>
      <c r="Q36" s="39"/>
      <c r="R36" s="39">
        <f>IF(AND(O33="OUI",Q33="NON"),SUM(H36,P36),(H36-N36))</f>
        <v>-4.4813600000000005</v>
      </c>
      <c r="S36" s="40" t="str">
        <f>IF((J26=""),"",RANK(R36,$R$29:$R$52))</f>
        <v/>
      </c>
      <c r="T36" s="39"/>
      <c r="U36" s="39"/>
      <c r="V36" s="39"/>
      <c r="W36" s="39">
        <f t="shared" si="8"/>
        <v>-4.4813600000000005</v>
      </c>
      <c r="X36" s="39" t="str">
        <f t="shared" si="12"/>
        <v/>
      </c>
      <c r="Y36" s="39" t="str">
        <f t="shared" si="9"/>
        <v>J</v>
      </c>
      <c r="Z36" s="55">
        <v>8</v>
      </c>
      <c r="AA36" s="54" t="e">
        <f t="shared" si="13"/>
        <v>#N/A</v>
      </c>
      <c r="AB36" s="54">
        <f>IF((M9&gt;M10),0,2)</f>
        <v>2</v>
      </c>
      <c r="AC36" s="54">
        <f t="shared" si="14"/>
        <v>2</v>
      </c>
      <c r="AD36" s="54">
        <f t="shared" si="15"/>
        <v>1</v>
      </c>
    </row>
    <row r="37" spans="1:30" s="38" customFormat="1" ht="12.95" customHeight="1" x14ac:dyDescent="0.2">
      <c r="A37" s="42"/>
      <c r="B37" s="39"/>
      <c r="C37" s="41" t="str">
        <f t="shared" si="5"/>
        <v>S</v>
      </c>
      <c r="D37" s="39" t="str">
        <f>IF((D12=""),"",IF((D11&gt;D12),2,0))</f>
        <v/>
      </c>
      <c r="E37" s="39" t="str">
        <f>IF((G7=""),"",IF((G7&gt;G8),2,0))</f>
        <v/>
      </c>
      <c r="F37" s="39" t="str">
        <f>IF((J11=""),"",IF((J11&gt;J12),2,0))</f>
        <v/>
      </c>
      <c r="G37" s="39"/>
      <c r="H37" s="39">
        <f t="shared" si="10"/>
        <v>0</v>
      </c>
      <c r="I37" s="119">
        <f t="shared" si="11"/>
        <v>0</v>
      </c>
      <c r="J37" s="39"/>
      <c r="K37" s="39">
        <f>SUM(D11,G7,J26)</f>
        <v>0</v>
      </c>
      <c r="L37" s="39">
        <f t="shared" si="6"/>
        <v>0</v>
      </c>
      <c r="M37" s="39">
        <f>SUM(D12,G8,J25)</f>
        <v>0</v>
      </c>
      <c r="N37" s="39">
        <f t="shared" si="7"/>
        <v>4.481370000000001</v>
      </c>
      <c r="O37" s="39"/>
      <c r="P37" s="39"/>
      <c r="Q37" s="39"/>
      <c r="R37" s="39">
        <f>IF(AND(O37="OUI",Q37="NON"),SUM(H37,P37),(H37-N37))</f>
        <v>-4.481370000000001</v>
      </c>
      <c r="S37" s="40" t="str">
        <f>IF((J26=""),"",RANK(R37,$R$29:$R$52))</f>
        <v/>
      </c>
      <c r="T37" s="39"/>
      <c r="U37" s="39"/>
      <c r="V37" s="39"/>
      <c r="W37" s="39">
        <f t="shared" si="8"/>
        <v>-4.481370000000001</v>
      </c>
      <c r="X37" s="39" t="str">
        <f t="shared" si="12"/>
        <v/>
      </c>
      <c r="Y37" s="39" t="str">
        <f t="shared" si="9"/>
        <v>S</v>
      </c>
      <c r="Z37" s="55">
        <v>9</v>
      </c>
      <c r="AA37" s="54" t="e">
        <f t="shared" si="13"/>
        <v>#N/A</v>
      </c>
      <c r="AB37" s="54">
        <f>IF((M11&gt;M12),2,0)</f>
        <v>0</v>
      </c>
      <c r="AC37" s="54">
        <f t="shared" si="14"/>
        <v>0</v>
      </c>
      <c r="AD37" s="54">
        <f t="shared" si="15"/>
        <v>0</v>
      </c>
    </row>
    <row r="38" spans="1:30" s="38" customFormat="1" ht="12.95" customHeight="1" x14ac:dyDescent="0.2">
      <c r="A38" s="42"/>
      <c r="B38" s="39"/>
      <c r="C38" s="41" t="str">
        <f t="shared" si="5"/>
        <v>X</v>
      </c>
      <c r="D38" s="39" t="str">
        <f>IF((D12=""),"",IF((D11&gt;D12),0,2))</f>
        <v/>
      </c>
      <c r="E38" s="39" t="str">
        <f>IF((G19=""),"",IF((G19&gt;G20),2,0))</f>
        <v/>
      </c>
      <c r="F38" s="39" t="str">
        <f>IF((J17=""),"",IF((J17&gt;J18),2,0))</f>
        <v/>
      </c>
      <c r="G38" s="39"/>
      <c r="H38" s="39">
        <f t="shared" si="10"/>
        <v>0</v>
      </c>
      <c r="I38" s="119">
        <f t="shared" si="11"/>
        <v>0</v>
      </c>
      <c r="J38" s="39"/>
      <c r="K38" s="39">
        <f>SUM(D12,G19,J14)</f>
        <v>0</v>
      </c>
      <c r="L38" s="39">
        <f t="shared" si="6"/>
        <v>0</v>
      </c>
      <c r="M38" s="39">
        <f>SUM(D11,G20,J13)</f>
        <v>0</v>
      </c>
      <c r="N38" s="39">
        <f t="shared" si="7"/>
        <v>4.4813800000000006</v>
      </c>
      <c r="O38" s="39"/>
      <c r="P38" s="39"/>
      <c r="Q38" s="39"/>
      <c r="R38" s="39">
        <f>IF(AND(O37="OUI",Q37="NON"),SUM(H38,P38),(H38-N38))</f>
        <v>-4.4813800000000006</v>
      </c>
      <c r="S38" s="40" t="str">
        <f>IF((J26=""),"",RANK(R38,$R$29:$R$52))</f>
        <v/>
      </c>
      <c r="T38" s="39"/>
      <c r="U38" s="39"/>
      <c r="V38" s="39"/>
      <c r="W38" s="39">
        <f t="shared" si="8"/>
        <v>-4.4813800000000006</v>
      </c>
      <c r="X38" s="39" t="str">
        <f t="shared" si="12"/>
        <v/>
      </c>
      <c r="Y38" s="39" t="str">
        <f t="shared" si="9"/>
        <v>X</v>
      </c>
      <c r="Z38" s="55">
        <v>10</v>
      </c>
      <c r="AA38" s="54" t="e">
        <f t="shared" si="13"/>
        <v>#N/A</v>
      </c>
      <c r="AB38" s="54">
        <f>IF((M11&gt;M12),0,2)</f>
        <v>2</v>
      </c>
      <c r="AC38" s="54">
        <f t="shared" si="14"/>
        <v>2</v>
      </c>
      <c r="AD38" s="54">
        <f t="shared" si="15"/>
        <v>1</v>
      </c>
    </row>
    <row r="39" spans="1:30" s="38" customFormat="1" ht="12.95" customHeight="1" x14ac:dyDescent="0.2">
      <c r="A39" s="42"/>
      <c r="B39" s="39"/>
      <c r="C39" s="41" t="str">
        <f t="shared" si="5"/>
        <v>Q</v>
      </c>
      <c r="D39" s="39" t="str">
        <f>IF((D14=""),"",IF((D13&gt;D14),2,0))</f>
        <v/>
      </c>
      <c r="E39" s="39" t="str">
        <f>IF((G7=""),"",IF((G7&gt;G8),0,2))</f>
        <v/>
      </c>
      <c r="F39" s="39" t="str">
        <f>IF((J5=""),"",IF((J5&gt;J6),2,0))</f>
        <v/>
      </c>
      <c r="G39" s="39"/>
      <c r="H39" s="39">
        <f t="shared" si="10"/>
        <v>0</v>
      </c>
      <c r="I39" s="119">
        <f t="shared" si="11"/>
        <v>0</v>
      </c>
      <c r="J39" s="39"/>
      <c r="K39" s="39">
        <f>SUM(D13,G26,J5)</f>
        <v>0</v>
      </c>
      <c r="L39" s="39">
        <f t="shared" si="6"/>
        <v>0</v>
      </c>
      <c r="M39" s="39">
        <f>SUM(D14,G25,J6)</f>
        <v>0</v>
      </c>
      <c r="N39" s="39">
        <f t="shared" si="7"/>
        <v>4.4813900000000011</v>
      </c>
      <c r="O39" s="39"/>
      <c r="P39" s="39"/>
      <c r="Q39" s="39"/>
      <c r="R39" s="39">
        <f>IF(AND(O37="OUI",Q37="NON"),SUM(H39,P39),(H39-N39))</f>
        <v>-4.4813900000000011</v>
      </c>
      <c r="S39" s="40" t="str">
        <f>IF((J26=""),"",RANK(R39,$R$29:$R$52))</f>
        <v/>
      </c>
      <c r="T39" s="39"/>
      <c r="U39" s="39"/>
      <c r="V39" s="39"/>
      <c r="W39" s="39">
        <f t="shared" si="8"/>
        <v>-4.4813900000000011</v>
      </c>
      <c r="X39" s="39" t="str">
        <f t="shared" si="12"/>
        <v/>
      </c>
      <c r="Y39" s="39" t="str">
        <f t="shared" si="9"/>
        <v>Q</v>
      </c>
      <c r="Z39" s="55">
        <v>11</v>
      </c>
      <c r="AA39" s="54" t="e">
        <f t="shared" si="13"/>
        <v>#N/A</v>
      </c>
      <c r="AB39" s="54">
        <f>IF((M13&gt;M14),2,0)</f>
        <v>0</v>
      </c>
      <c r="AC39" s="54">
        <f t="shared" si="14"/>
        <v>0</v>
      </c>
      <c r="AD39" s="54">
        <f t="shared" si="15"/>
        <v>0</v>
      </c>
    </row>
    <row r="40" spans="1:30" s="38" customFormat="1" ht="12.95" customHeight="1" x14ac:dyDescent="0.2">
      <c r="A40" s="42"/>
      <c r="B40" s="39"/>
      <c r="C40" s="41" t="str">
        <f t="shared" si="5"/>
        <v>L</v>
      </c>
      <c r="D40" s="39" t="str">
        <f>IF((D14=""),"",IF((D13&gt;D14),0,2))</f>
        <v/>
      </c>
      <c r="E40" s="39" t="str">
        <f>IF((G20=""),"",IF((G19&gt;G20),0,2))</f>
        <v/>
      </c>
      <c r="F40" s="39" t="str">
        <f>IF((J23=""),"",IF((J23&gt;J24),2,0))</f>
        <v/>
      </c>
      <c r="G40" s="39"/>
      <c r="H40" s="39">
        <f t="shared" si="10"/>
        <v>0</v>
      </c>
      <c r="I40" s="119">
        <f t="shared" si="11"/>
        <v>0</v>
      </c>
      <c r="J40" s="39"/>
      <c r="K40" s="39">
        <f>SUM(D14,G12,J19)</f>
        <v>0</v>
      </c>
      <c r="L40" s="39">
        <f t="shared" si="6"/>
        <v>0</v>
      </c>
      <c r="M40" s="39">
        <f>SUM(D13,G11,J20)</f>
        <v>0</v>
      </c>
      <c r="N40" s="39">
        <f t="shared" si="7"/>
        <v>4.4814000000000007</v>
      </c>
      <c r="O40" s="39"/>
      <c r="P40" s="39"/>
      <c r="Q40" s="39"/>
      <c r="R40" s="39">
        <f>IF(AND(O37="OUI",Q37="NON"),SUM(H40,P40),(H40-N40))</f>
        <v>-4.4814000000000007</v>
      </c>
      <c r="S40" s="40" t="str">
        <f>IF((J26=""),"",RANK(R40,$R$29:$R$52))</f>
        <v/>
      </c>
      <c r="T40" s="39"/>
      <c r="U40" s="39"/>
      <c r="V40" s="39"/>
      <c r="W40" s="39">
        <f t="shared" si="8"/>
        <v>-4.4814000000000007</v>
      </c>
      <c r="X40" s="39" t="str">
        <f t="shared" si="12"/>
        <v/>
      </c>
      <c r="Y40" s="39" t="str">
        <f t="shared" si="9"/>
        <v>L</v>
      </c>
      <c r="Z40" s="55">
        <v>12</v>
      </c>
      <c r="AA40" s="54" t="e">
        <f t="shared" si="13"/>
        <v>#N/A</v>
      </c>
      <c r="AB40" s="54">
        <f>IF((M13&gt;M14),0,2)</f>
        <v>2</v>
      </c>
      <c r="AC40" s="54">
        <f t="shared" si="14"/>
        <v>2</v>
      </c>
      <c r="AD40" s="54">
        <f t="shared" si="15"/>
        <v>1</v>
      </c>
    </row>
    <row r="41" spans="1:30" s="38" customFormat="1" ht="12.95" customHeight="1" x14ac:dyDescent="0.2">
      <c r="A41" s="42"/>
      <c r="B41" s="39"/>
      <c r="C41" s="41" t="str">
        <f t="shared" si="5"/>
        <v>V</v>
      </c>
      <c r="D41" s="39" t="str">
        <f>IF((D16=""),"",IF((D15&gt;D16),2,0))</f>
        <v/>
      </c>
      <c r="E41" s="39" t="str">
        <f>IF((G9=""),"",IF((G9&gt;G10),2,0))</f>
        <v/>
      </c>
      <c r="F41" s="39" t="str">
        <f>IF((J6=""),"",IF((J5&gt;J6),0,2))</f>
        <v/>
      </c>
      <c r="G41" s="39"/>
      <c r="H41" s="39">
        <f t="shared" si="10"/>
        <v>0</v>
      </c>
      <c r="I41" s="119">
        <f t="shared" si="11"/>
        <v>0</v>
      </c>
      <c r="J41" s="39"/>
      <c r="K41" s="39">
        <f>SUM(D15,G13,J20)</f>
        <v>0</v>
      </c>
      <c r="L41" s="39">
        <f t="shared" si="6"/>
        <v>0</v>
      </c>
      <c r="M41" s="39">
        <f>SUM(D16,G14,J19)</f>
        <v>0</v>
      </c>
      <c r="N41" s="39">
        <f t="shared" si="7"/>
        <v>4.4814100000000003</v>
      </c>
      <c r="O41" s="39"/>
      <c r="P41" s="39"/>
      <c r="Q41" s="39"/>
      <c r="R41" s="39">
        <f>IF(AND(O41="OUI",Q41="NON"),SUM(H41,P41),(H41-N41))</f>
        <v>-4.4814100000000003</v>
      </c>
      <c r="S41" s="40" t="str">
        <f>IF((J26=""),"",RANK(R41,$R$29:$R$52))</f>
        <v/>
      </c>
      <c r="T41" s="39"/>
      <c r="U41" s="39"/>
      <c r="V41" s="39"/>
      <c r="W41" s="39">
        <f t="shared" si="8"/>
        <v>-4.4814100000000003</v>
      </c>
      <c r="X41" s="39" t="str">
        <f t="shared" si="12"/>
        <v/>
      </c>
      <c r="Y41" s="39" t="str">
        <f t="shared" si="9"/>
        <v>V</v>
      </c>
      <c r="Z41" s="55">
        <v>13</v>
      </c>
      <c r="AA41" s="54" t="e">
        <f t="shared" si="13"/>
        <v>#N/A</v>
      </c>
      <c r="AB41" s="54">
        <f>IF((M15&gt;M16),2,0)</f>
        <v>0</v>
      </c>
      <c r="AC41" s="54">
        <f t="shared" si="14"/>
        <v>0</v>
      </c>
      <c r="AD41" s="54">
        <f t="shared" si="15"/>
        <v>0</v>
      </c>
    </row>
    <row r="42" spans="1:30" s="38" customFormat="1" ht="12.95" customHeight="1" x14ac:dyDescent="0.2">
      <c r="A42" s="42"/>
      <c r="B42" s="39"/>
      <c r="C42" s="41" t="str">
        <f t="shared" si="5"/>
        <v>D</v>
      </c>
      <c r="D42" s="39" t="str">
        <f>IF((D16=""),"",IF((D15&gt;D16),0,2))</f>
        <v/>
      </c>
      <c r="E42" s="39" t="str">
        <f>IF((G21=""),"",IF((G21&gt;G22),2,0))</f>
        <v/>
      </c>
      <c r="F42" s="39" t="str">
        <f>IF((J24=""),"",IF((J23&gt;J24),0,2))</f>
        <v/>
      </c>
      <c r="G42" s="39"/>
      <c r="H42" s="39">
        <f t="shared" si="10"/>
        <v>0</v>
      </c>
      <c r="I42" s="119">
        <f t="shared" si="11"/>
        <v>0</v>
      </c>
      <c r="J42" s="39"/>
      <c r="K42" s="39">
        <f>SUM(D16,G21,J12)</f>
        <v>0</v>
      </c>
      <c r="L42" s="39">
        <f t="shared" si="6"/>
        <v>0</v>
      </c>
      <c r="M42" s="39">
        <f>SUM(D15,G22,J11)</f>
        <v>0</v>
      </c>
      <c r="N42" s="39">
        <f t="shared" si="7"/>
        <v>4.4814200000000008</v>
      </c>
      <c r="O42" s="39"/>
      <c r="P42" s="39"/>
      <c r="Q42" s="39"/>
      <c r="R42" s="39">
        <f>IF(AND(O41="OUI",Q41="NON"),SUM(H42,P42),(H42-N42))</f>
        <v>-4.4814200000000008</v>
      </c>
      <c r="S42" s="40" t="str">
        <f>IF((J26=""),"",RANK(R42,$R$29:$R$52))</f>
        <v/>
      </c>
      <c r="T42" s="39"/>
      <c r="U42" s="39"/>
      <c r="V42" s="39"/>
      <c r="W42" s="39">
        <f t="shared" si="8"/>
        <v>-4.4814200000000008</v>
      </c>
      <c r="X42" s="39" t="str">
        <f t="shared" si="12"/>
        <v/>
      </c>
      <c r="Y42" s="39" t="str">
        <f t="shared" si="9"/>
        <v>D</v>
      </c>
      <c r="Z42" s="55">
        <v>14</v>
      </c>
      <c r="AA42" s="54" t="e">
        <f t="shared" si="13"/>
        <v>#N/A</v>
      </c>
      <c r="AB42" s="54">
        <f>IF((M15&gt;M16),0,2)</f>
        <v>2</v>
      </c>
      <c r="AC42" s="54">
        <f t="shared" si="14"/>
        <v>2</v>
      </c>
      <c r="AD42" s="54">
        <f t="shared" si="15"/>
        <v>1</v>
      </c>
    </row>
    <row r="43" spans="1:30" s="38" customFormat="1" ht="12.95" customHeight="1" x14ac:dyDescent="0.2">
      <c r="A43" s="42"/>
      <c r="B43" s="39"/>
      <c r="C43" s="41" t="str">
        <f t="shared" si="5"/>
        <v>O</v>
      </c>
      <c r="D43" s="39" t="str">
        <f>IF((D18=""),"",IF((D17&gt;D18),2,0))</f>
        <v/>
      </c>
      <c r="E43" s="39" t="str">
        <f>IF((G22=""),"",IF((G21&gt;G22),0,2))</f>
        <v/>
      </c>
      <c r="F43" s="39" t="str">
        <f>IF((J18=""),"",IF((J17&gt;J18),0,2))</f>
        <v/>
      </c>
      <c r="G43" s="39"/>
      <c r="H43" s="39">
        <f t="shared" si="10"/>
        <v>0</v>
      </c>
      <c r="I43" s="119">
        <f t="shared" si="11"/>
        <v>0</v>
      </c>
      <c r="J43" s="39"/>
      <c r="K43" s="39">
        <f>SUM(D17,G9,J24)</f>
        <v>0</v>
      </c>
      <c r="L43" s="39">
        <f t="shared" si="6"/>
        <v>0</v>
      </c>
      <c r="M43" s="39">
        <f>SUM(D18,G10,J23)</f>
        <v>0</v>
      </c>
      <c r="N43" s="39">
        <f t="shared" si="7"/>
        <v>4.4814300000000005</v>
      </c>
      <c r="O43" s="39"/>
      <c r="P43" s="39"/>
      <c r="Q43" s="39"/>
      <c r="R43" s="39">
        <f>IF(AND(O41="OUI",Q41="NON"),SUM(H43,P43),(H43-N43))</f>
        <v>-4.4814300000000005</v>
      </c>
      <c r="S43" s="40" t="str">
        <f>IF((J26=""),"",RANK(R43,$R$29:$R$52))</f>
        <v/>
      </c>
      <c r="T43" s="39"/>
      <c r="U43" s="39"/>
      <c r="V43" s="39"/>
      <c r="W43" s="39">
        <f t="shared" si="8"/>
        <v>-4.4814300000000005</v>
      </c>
      <c r="X43" s="39" t="str">
        <f t="shared" si="12"/>
        <v/>
      </c>
      <c r="Y43" s="39" t="str">
        <f t="shared" si="9"/>
        <v>O</v>
      </c>
      <c r="Z43" s="55">
        <v>15</v>
      </c>
      <c r="AA43" s="54" t="e">
        <f t="shared" si="13"/>
        <v>#N/A</v>
      </c>
      <c r="AB43" s="54">
        <f>IF((M17&gt;M18),2,0)</f>
        <v>0</v>
      </c>
      <c r="AC43" s="54">
        <f t="shared" si="14"/>
        <v>0</v>
      </c>
      <c r="AD43" s="54">
        <f t="shared" si="15"/>
        <v>0</v>
      </c>
    </row>
    <row r="44" spans="1:30" s="38" customFormat="1" ht="12.95" customHeight="1" x14ac:dyDescent="0.2">
      <c r="A44" s="42"/>
      <c r="B44" s="39"/>
      <c r="C44" s="41" t="str">
        <f t="shared" si="5"/>
        <v>F</v>
      </c>
      <c r="D44" s="39" t="str">
        <f>IF((D18=""),"",IF((D17&gt;D18),0,2))</f>
        <v/>
      </c>
      <c r="E44" s="39" t="str">
        <f>IF((G10=""),"",IF((G9&gt;G10),0,2))</f>
        <v/>
      </c>
      <c r="F44" s="39" t="str">
        <f>IF((J12=""),"",IF((J11&gt;J12),0,2))</f>
        <v/>
      </c>
      <c r="G44" s="39"/>
      <c r="H44" s="39">
        <f t="shared" si="10"/>
        <v>0</v>
      </c>
      <c r="I44" s="119">
        <f t="shared" si="11"/>
        <v>0</v>
      </c>
      <c r="J44" s="39"/>
      <c r="K44" s="39">
        <f>SUM(D18,G23,J10)</f>
        <v>0</v>
      </c>
      <c r="L44" s="39">
        <f t="shared" si="6"/>
        <v>0</v>
      </c>
      <c r="M44" s="39">
        <f>SUM(D17,G24,J9)</f>
        <v>0</v>
      </c>
      <c r="N44" s="39">
        <f t="shared" si="7"/>
        <v>4.481440000000001</v>
      </c>
      <c r="O44" s="39"/>
      <c r="P44" s="39"/>
      <c r="Q44" s="39"/>
      <c r="R44" s="39">
        <f>IF(AND(O41="OUI",Q41="NON"),SUM(H44,P44),(H44-N44))</f>
        <v>-4.481440000000001</v>
      </c>
      <c r="S44" s="40" t="str">
        <f>IF((J26=""),"",RANK(R44,$R$29:$R$52))</f>
        <v/>
      </c>
      <c r="T44" s="39"/>
      <c r="U44" s="39"/>
      <c r="V44" s="39"/>
      <c r="W44" s="39">
        <f t="shared" si="8"/>
        <v>-4.481440000000001</v>
      </c>
      <c r="X44" s="39" t="str">
        <f t="shared" si="12"/>
        <v/>
      </c>
      <c r="Y44" s="39" t="str">
        <f t="shared" si="9"/>
        <v>F</v>
      </c>
      <c r="Z44" s="55">
        <v>16</v>
      </c>
      <c r="AA44" s="54" t="e">
        <f t="shared" si="13"/>
        <v>#N/A</v>
      </c>
      <c r="AB44" s="54">
        <f>IF((M17&gt;M18),0,2)</f>
        <v>2</v>
      </c>
      <c r="AC44" s="54">
        <f t="shared" si="14"/>
        <v>2</v>
      </c>
      <c r="AD44" s="54">
        <f t="shared" si="15"/>
        <v>1</v>
      </c>
    </row>
    <row r="45" spans="1:30" s="38" customFormat="1" ht="12.95" customHeight="1" x14ac:dyDescent="0.2">
      <c r="A45" s="42"/>
      <c r="B45" s="39"/>
      <c r="C45" s="41" t="str">
        <f t="shared" si="5"/>
        <v>B</v>
      </c>
      <c r="D45" s="39" t="str">
        <f>IF((D20=""),"",IF((D19&gt;D20),2,0))</f>
        <v/>
      </c>
      <c r="E45" s="39" t="str">
        <f>IF((G23=""),"",IF((G23&gt;G24),2,0))</f>
        <v/>
      </c>
      <c r="F45" s="39" t="str">
        <f>IF((J25=""),"",IF((J25&gt;J26),2,0))</f>
        <v/>
      </c>
      <c r="G45" s="39"/>
      <c r="H45" s="39">
        <f t="shared" si="10"/>
        <v>0</v>
      </c>
      <c r="I45" s="119">
        <f t="shared" si="11"/>
        <v>0</v>
      </c>
      <c r="J45" s="39"/>
      <c r="K45" s="39">
        <f>SUM(D19,G14,J17)</f>
        <v>0</v>
      </c>
      <c r="L45" s="39">
        <f t="shared" si="6"/>
        <v>0</v>
      </c>
      <c r="M45" s="39">
        <f>SUM(D20,G13,J18)</f>
        <v>0</v>
      </c>
      <c r="N45" s="39">
        <f t="shared" si="7"/>
        <v>4.4814500000000006</v>
      </c>
      <c r="O45" s="39"/>
      <c r="P45" s="39"/>
      <c r="Q45" s="39"/>
      <c r="R45" s="39">
        <f>IF(AND(O45="OUI",Q45="NON"),SUM(H45,P45),(H45-N45))</f>
        <v>-4.4814500000000006</v>
      </c>
      <c r="S45" s="40" t="str">
        <f>IF((J26=""),"",RANK(R45,$R$29:$R$52))</f>
        <v/>
      </c>
      <c r="T45" s="39"/>
      <c r="U45" s="39"/>
      <c r="V45" s="39"/>
      <c r="W45" s="39">
        <f t="shared" si="8"/>
        <v>-4.4814500000000006</v>
      </c>
      <c r="X45" s="39" t="str">
        <f t="shared" si="12"/>
        <v/>
      </c>
      <c r="Y45" s="39" t="str">
        <f t="shared" si="9"/>
        <v>B</v>
      </c>
      <c r="Z45" s="55">
        <v>17</v>
      </c>
      <c r="AA45" s="54" t="e">
        <f t="shared" si="13"/>
        <v>#N/A</v>
      </c>
      <c r="AB45" s="54">
        <f>IF((M19&gt;M20),2,0)</f>
        <v>0</v>
      </c>
      <c r="AC45" s="54">
        <f t="shared" si="14"/>
        <v>0</v>
      </c>
      <c r="AD45" s="54">
        <f t="shared" si="15"/>
        <v>0</v>
      </c>
    </row>
    <row r="46" spans="1:30" s="38" customFormat="1" ht="12.95" customHeight="1" x14ac:dyDescent="0.2">
      <c r="A46" s="42"/>
      <c r="B46" s="39"/>
      <c r="C46" s="41" t="str">
        <f t="shared" si="5"/>
        <v>K</v>
      </c>
      <c r="D46" s="39" t="str">
        <f>IF((D20=""),"",IF((D19&gt;D20),0,2))</f>
        <v/>
      </c>
      <c r="E46" s="39" t="str">
        <f>IF((G11=""),"",IF((G11&gt;G12),2,0))</f>
        <v/>
      </c>
      <c r="F46" s="39" t="str">
        <f>IF((J7=""),"",IF((J7&gt;J8),2,0))</f>
        <v/>
      </c>
      <c r="G46" s="39"/>
      <c r="H46" s="39">
        <f t="shared" si="10"/>
        <v>0</v>
      </c>
      <c r="I46" s="119">
        <f t="shared" si="11"/>
        <v>0</v>
      </c>
      <c r="J46" s="39"/>
      <c r="K46" s="39">
        <f>SUM(D20,G11,J7)</f>
        <v>0</v>
      </c>
      <c r="L46" s="39">
        <f t="shared" si="6"/>
        <v>0</v>
      </c>
      <c r="M46" s="39">
        <f>SUM(D19,G12,J8)</f>
        <v>0</v>
      </c>
      <c r="N46" s="39">
        <f t="shared" si="7"/>
        <v>4.4814600000000011</v>
      </c>
      <c r="O46" s="39"/>
      <c r="P46" s="39"/>
      <c r="Q46" s="39"/>
      <c r="R46" s="39">
        <f>IF(AND(O45="OUI",Q45="NON"),SUM(H46,P46),(H46-N46))</f>
        <v>-4.4814600000000011</v>
      </c>
      <c r="S46" s="40" t="str">
        <f>IF((J26=""),"",RANK(R46,$R$29:$R$52))</f>
        <v/>
      </c>
      <c r="T46" s="39"/>
      <c r="U46" s="39"/>
      <c r="V46" s="39"/>
      <c r="W46" s="39">
        <f t="shared" si="8"/>
        <v>-4.4814600000000011</v>
      </c>
      <c r="X46" s="39" t="str">
        <f t="shared" si="12"/>
        <v/>
      </c>
      <c r="Y46" s="39" t="str">
        <f t="shared" si="9"/>
        <v>K</v>
      </c>
      <c r="Z46" s="55">
        <v>18</v>
      </c>
      <c r="AA46" s="54" t="e">
        <f t="shared" si="13"/>
        <v>#N/A</v>
      </c>
      <c r="AB46" s="54">
        <f>IF((M19&gt;M20),0,2)</f>
        <v>2</v>
      </c>
      <c r="AC46" s="54">
        <f t="shared" si="14"/>
        <v>2</v>
      </c>
      <c r="AD46" s="54">
        <f t="shared" si="15"/>
        <v>1</v>
      </c>
    </row>
    <row r="47" spans="1:30" s="38" customFormat="1" ht="12.95" customHeight="1" x14ac:dyDescent="0.2">
      <c r="A47" s="42"/>
      <c r="B47" s="39"/>
      <c r="C47" s="41" t="str">
        <f t="shared" si="5"/>
        <v>R</v>
      </c>
      <c r="D47" s="39" t="str">
        <f>IF((D22=""),"",IF((D21&gt;D22),2,0))</f>
        <v/>
      </c>
      <c r="E47" s="39" t="str">
        <f>IF((G12=""),"",IF((G11&gt;G12),0,2))</f>
        <v/>
      </c>
      <c r="F47" s="39" t="str">
        <f>IF((J13=""),"",IF((J13&gt;J14),2,0))</f>
        <v/>
      </c>
      <c r="G47" s="39"/>
      <c r="H47" s="39">
        <f t="shared" si="10"/>
        <v>0</v>
      </c>
      <c r="I47" s="119">
        <f t="shared" si="11"/>
        <v>0</v>
      </c>
      <c r="J47" s="39"/>
      <c r="K47" s="39">
        <f>SUM(D21,G18,J4)</f>
        <v>0</v>
      </c>
      <c r="L47" s="39">
        <f t="shared" si="6"/>
        <v>0</v>
      </c>
      <c r="M47" s="39">
        <f>SUM(D22,G17,J3)</f>
        <v>0</v>
      </c>
      <c r="N47" s="39">
        <f t="shared" si="7"/>
        <v>4.4814700000000007</v>
      </c>
      <c r="O47" s="39"/>
      <c r="P47" s="39"/>
      <c r="Q47" s="39"/>
      <c r="R47" s="39">
        <f>IF(AND(O45="OUI",Q45="NON"),SUM(H47,P47),(H47-N47))</f>
        <v>-4.4814700000000007</v>
      </c>
      <c r="S47" s="40" t="str">
        <f>IF((J26=""),"",RANK(R47,$R$29:$R$52))</f>
        <v/>
      </c>
      <c r="T47" s="39"/>
      <c r="U47" s="39"/>
      <c r="V47" s="39"/>
      <c r="W47" s="39">
        <f t="shared" si="8"/>
        <v>-4.4814700000000007</v>
      </c>
      <c r="X47" s="39" t="str">
        <f t="shared" si="12"/>
        <v/>
      </c>
      <c r="Y47" s="39" t="str">
        <f t="shared" si="9"/>
        <v>R</v>
      </c>
      <c r="Z47" s="55">
        <v>19</v>
      </c>
      <c r="AA47" s="54" t="e">
        <f t="shared" si="13"/>
        <v>#N/A</v>
      </c>
      <c r="AB47" s="54">
        <f>IF((M21&gt;M22),2,0)</f>
        <v>0</v>
      </c>
      <c r="AC47" s="54">
        <f t="shared" si="14"/>
        <v>0</v>
      </c>
      <c r="AD47" s="54">
        <f t="shared" si="15"/>
        <v>0</v>
      </c>
    </row>
    <row r="48" spans="1:30" s="38" customFormat="1" ht="12.95" customHeight="1" x14ac:dyDescent="0.2">
      <c r="A48" s="42"/>
      <c r="B48" s="39"/>
      <c r="C48" s="41" t="str">
        <f t="shared" si="5"/>
        <v>C</v>
      </c>
      <c r="D48" s="39" t="str">
        <f>IF((D22=""),"",IF((D21&gt;D22),0,2))</f>
        <v/>
      </c>
      <c r="E48" s="39" t="str">
        <f>IF((G24=""),"",IF((G23&gt;G24),0,2))</f>
        <v/>
      </c>
      <c r="F48" s="39" t="str">
        <f>IF((J19=""),"",IF((J19&gt;J20),2,0))</f>
        <v/>
      </c>
      <c r="G48" s="39"/>
      <c r="H48" s="39">
        <f t="shared" si="10"/>
        <v>0</v>
      </c>
      <c r="I48" s="119">
        <f t="shared" si="11"/>
        <v>0</v>
      </c>
      <c r="J48" s="39"/>
      <c r="K48" s="39">
        <f>SUM(D22,G8,J23)</f>
        <v>0</v>
      </c>
      <c r="L48" s="39">
        <f t="shared" si="6"/>
        <v>0</v>
      </c>
      <c r="M48" s="39">
        <f>SUM(D21,G7,J24)</f>
        <v>0</v>
      </c>
      <c r="N48" s="39">
        <f t="shared" si="7"/>
        <v>4.4814800000000004</v>
      </c>
      <c r="O48" s="39"/>
      <c r="P48" s="39"/>
      <c r="Q48" s="39"/>
      <c r="R48" s="39">
        <f>IF(AND(O45="OUI",Q45="NON"),SUM(H48,P48),(H48-N48))</f>
        <v>-4.4814800000000004</v>
      </c>
      <c r="S48" s="40" t="str">
        <f>IF((J26=""),"",RANK(R48,$R$29:$R$52))</f>
        <v/>
      </c>
      <c r="T48" s="39"/>
      <c r="U48" s="39"/>
      <c r="V48" s="39"/>
      <c r="W48" s="39">
        <f t="shared" si="8"/>
        <v>-4.4814800000000004</v>
      </c>
      <c r="X48" s="39" t="str">
        <f t="shared" si="12"/>
        <v/>
      </c>
      <c r="Y48" s="39" t="str">
        <f t="shared" si="9"/>
        <v>C</v>
      </c>
      <c r="Z48" s="55">
        <v>20</v>
      </c>
      <c r="AA48" s="54" t="e">
        <f t="shared" si="13"/>
        <v>#N/A</v>
      </c>
      <c r="AB48" s="54">
        <f>IF((M21&gt;M22),0,2)</f>
        <v>2</v>
      </c>
      <c r="AC48" s="54">
        <f t="shared" si="14"/>
        <v>2</v>
      </c>
      <c r="AD48" s="54">
        <f t="shared" si="15"/>
        <v>1</v>
      </c>
    </row>
    <row r="49" spans="1:30" s="38" customFormat="1" ht="12.95" customHeight="1" x14ac:dyDescent="0.2">
      <c r="A49" s="42"/>
      <c r="B49" s="39"/>
      <c r="C49" s="41" t="str">
        <f t="shared" si="5"/>
        <v>W</v>
      </c>
      <c r="D49" s="39" t="str">
        <f>IF((D24=""),"",IF((D23&gt;D24),2,0))</f>
        <v/>
      </c>
      <c r="E49" s="39" t="str">
        <f>IF((G13=""),"",IF((G13&gt;G14),2,0))</f>
        <v/>
      </c>
      <c r="F49" s="39" t="str">
        <f>IF((J13=""),"",IF((J13&gt;J14),0,2))</f>
        <v/>
      </c>
      <c r="G49" s="39"/>
      <c r="H49" s="39">
        <f t="shared" si="10"/>
        <v>0</v>
      </c>
      <c r="I49" s="119">
        <f t="shared" si="11"/>
        <v>0</v>
      </c>
      <c r="J49" s="39"/>
      <c r="K49" s="39">
        <f>SUM(D23,G4,J18)</f>
        <v>2</v>
      </c>
      <c r="L49" s="39">
        <f t="shared" si="6"/>
        <v>-11</v>
      </c>
      <c r="M49" s="39">
        <f>SUM(D24,G3,J17)</f>
        <v>13</v>
      </c>
      <c r="N49" s="39">
        <f t="shared" si="7"/>
        <v>6.1614899999999997</v>
      </c>
      <c r="O49" s="39"/>
      <c r="P49" s="39"/>
      <c r="Q49" s="39"/>
      <c r="R49" s="39">
        <f>IF(AND(O49="OUI",Q49="NON"),SUM(H49,P49),(H49-N49))</f>
        <v>-6.1614899999999997</v>
      </c>
      <c r="S49" s="40" t="str">
        <f>IF((J26=""),"",RANK(R49,$R$29:$R$52))</f>
        <v/>
      </c>
      <c r="T49" s="39"/>
      <c r="U49" s="39"/>
      <c r="V49" s="39"/>
      <c r="W49" s="39">
        <f t="shared" si="8"/>
        <v>-6.1614899999999997</v>
      </c>
      <c r="X49" s="39" t="str">
        <f t="shared" si="12"/>
        <v/>
      </c>
      <c r="Y49" s="39" t="str">
        <f t="shared" si="9"/>
        <v>W</v>
      </c>
      <c r="Z49" s="55">
        <v>21</v>
      </c>
      <c r="AA49" s="54" t="e">
        <f t="shared" si="13"/>
        <v>#N/A</v>
      </c>
      <c r="AB49" s="54">
        <f>IF((M23&gt;M24),2,0)</f>
        <v>0</v>
      </c>
      <c r="AC49" s="54">
        <f t="shared" si="14"/>
        <v>0</v>
      </c>
      <c r="AD49" s="54">
        <f t="shared" si="15"/>
        <v>0</v>
      </c>
    </row>
    <row r="50" spans="1:30" s="38" customFormat="1" ht="12.95" customHeight="1" x14ac:dyDescent="0.2">
      <c r="A50" s="42"/>
      <c r="B50" s="39"/>
      <c r="C50" s="41" t="str">
        <f t="shared" si="5"/>
        <v>N</v>
      </c>
      <c r="D50" s="39" t="str">
        <f>IF((D24=""),"",IF((D23&gt;D24),0,2))</f>
        <v/>
      </c>
      <c r="E50" s="39" t="str">
        <f>IF((G25=""),"",IF((G24&gt;G25),2,0))</f>
        <v/>
      </c>
      <c r="F50" s="39" t="str">
        <f>IF((J26=""),"",IF((J25&gt;J26),0,2))</f>
        <v/>
      </c>
      <c r="G50" s="39"/>
      <c r="H50" s="39">
        <f t="shared" si="10"/>
        <v>0</v>
      </c>
      <c r="I50" s="119">
        <f t="shared" si="11"/>
        <v>0</v>
      </c>
      <c r="J50" s="39"/>
      <c r="K50" s="39">
        <f>SUM(D24,G10,J21)</f>
        <v>0</v>
      </c>
      <c r="L50" s="39">
        <f t="shared" si="6"/>
        <v>0</v>
      </c>
      <c r="M50" s="39">
        <f>SUM(D23,G9,J22)</f>
        <v>0</v>
      </c>
      <c r="N50" s="39">
        <f t="shared" si="7"/>
        <v>4.4815000000000005</v>
      </c>
      <c r="O50" s="39"/>
      <c r="P50" s="39"/>
      <c r="Q50" s="39"/>
      <c r="R50" s="39">
        <f>IF(AND(O49="OUI",Q49="NON"),SUM(H50,P50),(H50-N50))</f>
        <v>-4.4815000000000005</v>
      </c>
      <c r="S50" s="40" t="str">
        <f>IF((J26=""),"",RANK(R50,$R$29:$R$52))</f>
        <v/>
      </c>
      <c r="T50" s="39"/>
      <c r="U50" s="39"/>
      <c r="V50" s="39"/>
      <c r="W50" s="39">
        <f t="shared" si="8"/>
        <v>-4.4815000000000005</v>
      </c>
      <c r="X50" s="39" t="str">
        <f t="shared" si="12"/>
        <v/>
      </c>
      <c r="Y50" s="39" t="str">
        <f t="shared" si="9"/>
        <v>N</v>
      </c>
      <c r="Z50" s="55">
        <v>22</v>
      </c>
      <c r="AA50" s="54" t="e">
        <f t="shared" si="13"/>
        <v>#N/A</v>
      </c>
      <c r="AB50" s="54">
        <f>IF((M23&gt;M24),0,2)</f>
        <v>2</v>
      </c>
      <c r="AC50" s="54">
        <f t="shared" si="14"/>
        <v>2</v>
      </c>
      <c r="AD50" s="54">
        <f t="shared" si="15"/>
        <v>1</v>
      </c>
    </row>
    <row r="51" spans="1:30" s="38" customFormat="1" ht="12.95" customHeight="1" x14ac:dyDescent="0.2">
      <c r="A51" s="42"/>
      <c r="B51" s="39"/>
      <c r="C51" s="41" t="str">
        <f t="shared" si="5"/>
        <v>I</v>
      </c>
      <c r="D51" s="39" t="str">
        <f>IF((D26=""),"",IF((D25&gt;D26),2,0))</f>
        <v/>
      </c>
      <c r="E51" s="39">
        <f>IF((G16=""),"",IF((G15&gt;G16),0,2))</f>
        <v>0</v>
      </c>
      <c r="F51" s="39" t="str">
        <f>IF((J20=""),"",IF((J19&gt;J20),0,2))</f>
        <v/>
      </c>
      <c r="G51" s="39"/>
      <c r="H51" s="39">
        <f t="shared" si="10"/>
        <v>0</v>
      </c>
      <c r="I51" s="119">
        <f t="shared" si="11"/>
        <v>0</v>
      </c>
      <c r="J51" s="39"/>
      <c r="K51" s="39">
        <f>SUM(D25,G16,J15)</f>
        <v>2</v>
      </c>
      <c r="L51" s="39">
        <f t="shared" si="6"/>
        <v>-11</v>
      </c>
      <c r="M51" s="39">
        <f>SUM(D26,G15,J16)</f>
        <v>13</v>
      </c>
      <c r="N51" s="39">
        <f t="shared" si="7"/>
        <v>6.1615099999999998</v>
      </c>
      <c r="O51" s="39"/>
      <c r="P51" s="39"/>
      <c r="Q51" s="39"/>
      <c r="R51" s="39">
        <f>IF(AND(O49="OUI",Q49="NON"),SUM(H51,P51),(H51-N51))</f>
        <v>-6.1615099999999998</v>
      </c>
      <c r="S51" s="40" t="str">
        <f>IF((J26=""),"",RANK(R51,$R$29:$R$52))</f>
        <v/>
      </c>
      <c r="T51" s="39"/>
      <c r="U51" s="39"/>
      <c r="V51" s="39"/>
      <c r="W51" s="39">
        <f t="shared" si="8"/>
        <v>-6.1615099999999998</v>
      </c>
      <c r="X51" s="39" t="str">
        <f t="shared" si="12"/>
        <v/>
      </c>
      <c r="Y51" s="39" t="str">
        <f t="shared" si="9"/>
        <v>I</v>
      </c>
      <c r="Z51" s="55">
        <v>23</v>
      </c>
      <c r="AA51" s="54" t="e">
        <f t="shared" si="13"/>
        <v>#N/A</v>
      </c>
      <c r="AB51" s="54">
        <f>IF((M25&gt;M26),2,0)</f>
        <v>0</v>
      </c>
      <c r="AC51" s="54">
        <f t="shared" si="14"/>
        <v>0</v>
      </c>
      <c r="AD51" s="54">
        <f t="shared" si="15"/>
        <v>0</v>
      </c>
    </row>
    <row r="52" spans="1:30" s="38" customFormat="1" ht="12.95" customHeight="1" x14ac:dyDescent="0.2">
      <c r="A52" s="42"/>
      <c r="B52" s="39"/>
      <c r="C52" s="41" t="str">
        <f t="shared" si="5"/>
        <v>H</v>
      </c>
      <c r="D52" s="39" t="str">
        <f>IF((D26=""),"",IF((D25&gt;D26),0,2))</f>
        <v/>
      </c>
      <c r="E52" s="39" t="str">
        <f>IF((G14=""),"",IF((G13&gt;G14),0,2))</f>
        <v/>
      </c>
      <c r="F52" s="39" t="str">
        <f>IF((J8=""),"",IF((J7&gt;J8),0,2))</f>
        <v/>
      </c>
      <c r="G52" s="39"/>
      <c r="H52" s="39">
        <f t="shared" si="10"/>
        <v>0</v>
      </c>
      <c r="I52" s="119">
        <f t="shared" si="11"/>
        <v>0</v>
      </c>
      <c r="J52" s="39"/>
      <c r="K52" s="39">
        <f>SUM(D26,G25,J8)</f>
        <v>0</v>
      </c>
      <c r="L52" s="39">
        <f t="shared" si="6"/>
        <v>0</v>
      </c>
      <c r="M52" s="39">
        <f>SUM(D25,G26,J7)</f>
        <v>0</v>
      </c>
      <c r="N52" s="39">
        <f t="shared" si="7"/>
        <v>4.4815200000000006</v>
      </c>
      <c r="O52" s="39"/>
      <c r="P52" s="39"/>
      <c r="Q52" s="39"/>
      <c r="R52" s="39">
        <f>IF(AND(O49="OUI",Q49="NON"),SUM(H52,P52),(H52-N52))</f>
        <v>-4.4815200000000006</v>
      </c>
      <c r="S52" s="40" t="str">
        <f>IF((J26=""),"",RANK(R52,$R$29:$R$52))</f>
        <v/>
      </c>
      <c r="T52" s="39"/>
      <c r="U52" s="39"/>
      <c r="V52" s="39"/>
      <c r="W52" s="39">
        <f t="shared" si="8"/>
        <v>-4.4815200000000006</v>
      </c>
      <c r="X52" s="39" t="str">
        <f t="shared" si="12"/>
        <v/>
      </c>
      <c r="Y52" s="39" t="str">
        <f t="shared" si="9"/>
        <v>H</v>
      </c>
      <c r="Z52" s="55">
        <v>24</v>
      </c>
      <c r="AA52" s="54" t="e">
        <f t="shared" si="13"/>
        <v>#N/A</v>
      </c>
      <c r="AB52" s="54">
        <f>IF((M25&gt;M26),0,2)</f>
        <v>2</v>
      </c>
      <c r="AC52" s="54">
        <f t="shared" si="14"/>
        <v>2</v>
      </c>
      <c r="AD52" s="54">
        <f t="shared" si="15"/>
        <v>1</v>
      </c>
    </row>
    <row r="53" spans="1:30" x14ac:dyDescent="0.2"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56"/>
    </row>
    <row r="54" spans="1:30" x14ac:dyDescent="0.2"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56"/>
    </row>
    <row r="55" spans="1:30" x14ac:dyDescent="0.2"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56"/>
    </row>
    <row r="56" spans="1:30" x14ac:dyDescent="0.2"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56"/>
    </row>
    <row r="57" spans="1:30" x14ac:dyDescent="0.2"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56"/>
    </row>
    <row r="58" spans="1:30" x14ac:dyDescent="0.2"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56"/>
    </row>
    <row r="59" spans="1:30" x14ac:dyDescent="0.2"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56"/>
    </row>
    <row r="60" spans="1:30" x14ac:dyDescent="0.2"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56"/>
    </row>
    <row r="61" spans="1:30" x14ac:dyDescent="0.2"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56"/>
    </row>
    <row r="62" spans="1:30" x14ac:dyDescent="0.2"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56"/>
    </row>
    <row r="63" spans="1:30" x14ac:dyDescent="0.2"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56"/>
    </row>
    <row r="64" spans="1:30" x14ac:dyDescent="0.2"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56"/>
    </row>
    <row r="65" spans="5:26" x14ac:dyDescent="0.2"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56"/>
    </row>
    <row r="66" spans="5:26" x14ac:dyDescent="0.2"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56"/>
    </row>
  </sheetData>
  <mergeCells count="79">
    <mergeCell ref="P26:Q26"/>
    <mergeCell ref="W1:Y1"/>
    <mergeCell ref="P21:Q21"/>
    <mergeCell ref="P22:Q22"/>
    <mergeCell ref="P23:Q23"/>
    <mergeCell ref="P24:Q24"/>
    <mergeCell ref="P25:Q25"/>
    <mergeCell ref="P16:Q16"/>
    <mergeCell ref="P17:Q17"/>
    <mergeCell ref="P18:Q18"/>
    <mergeCell ref="P19:Q19"/>
    <mergeCell ref="P20:Q20"/>
    <mergeCell ref="P11:Q11"/>
    <mergeCell ref="P12:Q12"/>
    <mergeCell ref="P13:Q13"/>
    <mergeCell ref="P14:Q14"/>
    <mergeCell ref="P15:Q15"/>
    <mergeCell ref="P6:Q6"/>
    <mergeCell ref="P7:Q7"/>
    <mergeCell ref="P8:Q8"/>
    <mergeCell ref="P9:Q9"/>
    <mergeCell ref="P10:Q10"/>
    <mergeCell ref="P1:R1"/>
    <mergeCell ref="P2:Q2"/>
    <mergeCell ref="P3:Q3"/>
    <mergeCell ref="P4:Q4"/>
    <mergeCell ref="P5:Q5"/>
    <mergeCell ref="B25:B26"/>
    <mergeCell ref="E25:E26"/>
    <mergeCell ref="H25:H26"/>
    <mergeCell ref="K25:K26"/>
    <mergeCell ref="B21:B22"/>
    <mergeCell ref="E21:E22"/>
    <mergeCell ref="H21:H22"/>
    <mergeCell ref="K21:K22"/>
    <mergeCell ref="B23:B24"/>
    <mergeCell ref="E23:E24"/>
    <mergeCell ref="H23:H24"/>
    <mergeCell ref="K23:K24"/>
    <mergeCell ref="B17:B18"/>
    <mergeCell ref="E17:E18"/>
    <mergeCell ref="H17:H18"/>
    <mergeCell ref="K17:K18"/>
    <mergeCell ref="B19:B20"/>
    <mergeCell ref="E19:E20"/>
    <mergeCell ref="H19:H20"/>
    <mergeCell ref="K19:K20"/>
    <mergeCell ref="B13:B14"/>
    <mergeCell ref="E13:E14"/>
    <mergeCell ref="H13:H14"/>
    <mergeCell ref="K13:K14"/>
    <mergeCell ref="B15:B16"/>
    <mergeCell ref="E15:E16"/>
    <mergeCell ref="H15:H16"/>
    <mergeCell ref="K15:K16"/>
    <mergeCell ref="B9:B10"/>
    <mergeCell ref="E9:E10"/>
    <mergeCell ref="H9:H10"/>
    <mergeCell ref="K9:K10"/>
    <mergeCell ref="B11:B12"/>
    <mergeCell ref="E11:E12"/>
    <mergeCell ref="H11:H12"/>
    <mergeCell ref="K11:K12"/>
    <mergeCell ref="B5:B6"/>
    <mergeCell ref="E5:E6"/>
    <mergeCell ref="H5:H6"/>
    <mergeCell ref="K5:K6"/>
    <mergeCell ref="B7:B8"/>
    <mergeCell ref="E7:E8"/>
    <mergeCell ref="H7:H8"/>
    <mergeCell ref="K7:K8"/>
    <mergeCell ref="B1:D1"/>
    <mergeCell ref="E1:G1"/>
    <mergeCell ref="H1:J1"/>
    <mergeCell ref="K1:M1"/>
    <mergeCell ref="B3:B4"/>
    <mergeCell ref="E3:E4"/>
    <mergeCell ref="H3:H4"/>
    <mergeCell ref="K3:K4"/>
  </mergeCells>
  <printOptions horizontalCentered="1"/>
  <pageMargins left="0.23622047244094491" right="0.23622047244094491" top="0.55118110236220474" bottom="0.55118110236220474" header="0.31496062992125984" footer="0.31496062992125984"/>
  <pageSetup paperSize="9" scale="89" orientation="landscape" r:id="rId1"/>
  <headerFooter alignWithMargins="0"/>
  <ignoredErrors>
    <ignoredError sqref="D50 D48 D46 D44 D42 D40 D38 D36 D34 D32 D30 AB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F1</vt:lpstr>
      <vt:lpstr>C1</vt:lpstr>
    </vt:vector>
  </TitlesOfParts>
  <Company>Bouchon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Bouchon</dc:creator>
  <cp:lastModifiedBy>Didier</cp:lastModifiedBy>
  <cp:lastPrinted>2016-11-21T12:40:26Z</cp:lastPrinted>
  <dcterms:created xsi:type="dcterms:W3CDTF">2004-02-12T15:13:15Z</dcterms:created>
  <dcterms:modified xsi:type="dcterms:W3CDTF">2022-12-17T07:39:45Z</dcterms:modified>
</cp:coreProperties>
</file>