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0" yWindow="0" windowWidth="28800" windowHeight="12210" activeTab="1"/>
  </bookViews>
  <sheets>
    <sheet name="Client" sheetId="1" r:id="rId1"/>
    <sheet name="Formules" sheetId="2" r:id="rId2"/>
    <sheet name="ComptesPro" sheetId="4" r:id="rId3"/>
    <sheet name="CompteClient" sheetId="5" r:id="rId4"/>
    <sheet name="Feuil1" sheetId="3" r:id="rId5"/>
    <sheet name="Employés" sheetId="6" r:id="rId6"/>
    <sheet name="Services" sheetId="7" r:id="rId7"/>
    <sheet name="Produits" sheetId="8" r:id="rId8"/>
    <sheet name="ModeleFact" sheetId="9" r:id="rId9"/>
  </sheets>
  <externalReferences>
    <externalReference r:id="rId10"/>
  </externalReferences>
  <definedNames>
    <definedName name="client">Formules!$C$2:$D$43</definedName>
  </definedNames>
  <calcPr calcId="125725"/>
</workbook>
</file>

<file path=xl/calcChain.xml><?xml version="1.0" encoding="utf-8"?>
<calcChain xmlns="http://schemas.openxmlformats.org/spreadsheetml/2006/main">
  <c r="D11" i="9"/>
  <c r="C11"/>
  <c r="F9" i="8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4"/>
  <c r="F5"/>
  <c r="F6"/>
  <c r="F7"/>
  <c r="F8"/>
  <c r="F3"/>
  <c r="B11" i="9"/>
  <c r="I3" i="1"/>
  <c r="I4"/>
  <c r="F6" i="9"/>
  <c r="E33" i="8"/>
  <c r="E32"/>
  <c r="E31"/>
  <c r="E30"/>
  <c r="E29"/>
  <c r="E28"/>
  <c r="E27"/>
  <c r="E26"/>
  <c r="E25"/>
  <c r="E24"/>
  <c r="E23"/>
  <c r="E22"/>
  <c r="E21"/>
  <c r="E20"/>
  <c r="E19"/>
  <c r="E18"/>
  <c r="E17"/>
  <c r="E16"/>
  <c r="E15"/>
  <c r="E14"/>
  <c r="E13"/>
  <c r="E12"/>
  <c r="E11"/>
  <c r="E10"/>
  <c r="E9"/>
  <c r="E8"/>
  <c r="E7"/>
  <c r="E6"/>
  <c r="E5"/>
  <c r="E4"/>
  <c r="F11" i="9" l="1"/>
  <c r="F13" s="1"/>
  <c r="F14" s="1"/>
  <c r="F15" s="1"/>
  <c r="M6" i="1" l="1"/>
  <c r="D9" i="2"/>
  <c r="D8"/>
  <c r="D7"/>
  <c r="D6"/>
  <c r="D5"/>
  <c r="D4"/>
  <c r="N3" i="1"/>
  <c r="O3" s="1"/>
  <c r="N5"/>
  <c r="O5" s="1"/>
  <c r="N6"/>
  <c r="O6" s="1"/>
  <c r="N7"/>
  <c r="O7" s="1"/>
  <c r="N9"/>
  <c r="O9" s="1"/>
  <c r="N10"/>
  <c r="O10" s="1"/>
  <c r="N11"/>
  <c r="O11" s="1"/>
  <c r="N12"/>
  <c r="O12" s="1"/>
  <c r="N13"/>
  <c r="O13" s="1"/>
  <c r="N14"/>
  <c r="O14" s="1"/>
  <c r="N15"/>
  <c r="O15" s="1"/>
  <c r="N16"/>
  <c r="O16" s="1"/>
  <c r="N17"/>
  <c r="O17" s="1"/>
  <c r="N18"/>
  <c r="O18" s="1"/>
  <c r="N19"/>
  <c r="O19" s="1"/>
  <c r="N20"/>
  <c r="O20" s="1"/>
  <c r="N21"/>
  <c r="O21" s="1"/>
  <c r="N22"/>
  <c r="O22" s="1"/>
  <c r="N23"/>
  <c r="O23" s="1"/>
  <c r="N24"/>
  <c r="O24" s="1"/>
  <c r="N25"/>
  <c r="O25" s="1"/>
  <c r="N26"/>
  <c r="O26" s="1"/>
  <c r="N27"/>
  <c r="O27" s="1"/>
  <c r="N28"/>
  <c r="O28" s="1"/>
  <c r="N29"/>
  <c r="O29" s="1"/>
  <c r="N30"/>
  <c r="O30" s="1"/>
  <c r="N31"/>
  <c r="O31" s="1"/>
  <c r="N32"/>
  <c r="O32" s="1"/>
  <c r="N33"/>
  <c r="O33" s="1"/>
  <c r="N34"/>
  <c r="O34" s="1"/>
  <c r="N35"/>
  <c r="O35" s="1"/>
  <c r="N36"/>
  <c r="O36" s="1"/>
  <c r="N37"/>
  <c r="O37" s="1"/>
  <c r="N38"/>
  <c r="O38" s="1"/>
  <c r="N39"/>
  <c r="O39" s="1"/>
  <c r="N40"/>
  <c r="O40" s="1"/>
  <c r="N41"/>
  <c r="O41" s="1"/>
  <c r="N42"/>
  <c r="O42" s="1"/>
  <c r="N43"/>
  <c r="O43" s="1"/>
  <c r="N44"/>
  <c r="O44" s="1"/>
  <c r="N45"/>
  <c r="O45" s="1"/>
  <c r="N46"/>
  <c r="O46" s="1"/>
  <c r="N47"/>
  <c r="O47" s="1"/>
  <c r="N48"/>
  <c r="O48" s="1"/>
  <c r="N49"/>
  <c r="O49" s="1"/>
  <c r="N50"/>
  <c r="O50" s="1"/>
  <c r="N51"/>
  <c r="O51" s="1"/>
  <c r="N52"/>
  <c r="O52" s="1"/>
  <c r="N53"/>
  <c r="O53" s="1"/>
  <c r="N54"/>
  <c r="O54" s="1"/>
  <c r="N55"/>
  <c r="O55" s="1"/>
  <c r="N56"/>
  <c r="O56" s="1"/>
  <c r="N57"/>
  <c r="O57" s="1"/>
  <c r="N58"/>
  <c r="O58" s="1"/>
  <c r="N59"/>
  <c r="O59" s="1"/>
  <c r="N60"/>
  <c r="O60" s="1"/>
  <c r="N61"/>
  <c r="O61" s="1"/>
  <c r="N62"/>
  <c r="O62" s="1"/>
  <c r="N63"/>
  <c r="O63" s="1"/>
  <c r="N64"/>
  <c r="O64" s="1"/>
  <c r="N65"/>
  <c r="O65" s="1"/>
  <c r="N66"/>
  <c r="O66" s="1"/>
  <c r="N67"/>
  <c r="O67" s="1"/>
  <c r="N68"/>
  <c r="O68" s="1"/>
  <c r="N69"/>
  <c r="O69" s="1"/>
  <c r="N70"/>
  <c r="O70" s="1"/>
  <c r="N71"/>
  <c r="O71" s="1"/>
  <c r="N72"/>
  <c r="O72" s="1"/>
  <c r="N73"/>
  <c r="O73" s="1"/>
  <c r="N74"/>
  <c r="O74" s="1"/>
  <c r="N75"/>
  <c r="O75" s="1"/>
  <c r="N76"/>
  <c r="O76" s="1"/>
  <c r="N77"/>
  <c r="O77" s="1"/>
  <c r="N78"/>
  <c r="O78" s="1"/>
  <c r="N79"/>
  <c r="O79" s="1"/>
  <c r="N80"/>
  <c r="O80" s="1"/>
  <c r="N81"/>
  <c r="O81" s="1"/>
  <c r="N82"/>
  <c r="O82" s="1"/>
  <c r="N83"/>
  <c r="O83" s="1"/>
  <c r="N84"/>
  <c r="O84" s="1"/>
  <c r="N85"/>
  <c r="O85" s="1"/>
  <c r="N86"/>
  <c r="O86" s="1"/>
  <c r="N87"/>
  <c r="O87" s="1"/>
  <c r="N88"/>
  <c r="O88" s="1"/>
  <c r="N89"/>
  <c r="O89" s="1"/>
  <c r="N90"/>
  <c r="O90" s="1"/>
  <c r="N91"/>
  <c r="O91" s="1"/>
  <c r="N92"/>
  <c r="O92" s="1"/>
  <c r="N93"/>
  <c r="O93" s="1"/>
  <c r="N94"/>
  <c r="O94" s="1"/>
  <c r="N95"/>
  <c r="O95" s="1"/>
  <c r="N96"/>
  <c r="O96" s="1"/>
  <c r="N97"/>
  <c r="O97" s="1"/>
  <c r="N98"/>
  <c r="O98" s="1"/>
  <c r="N99"/>
  <c r="O99" s="1"/>
  <c r="N100"/>
  <c r="O100" s="1"/>
  <c r="N101"/>
  <c r="O101" s="1"/>
  <c r="N102"/>
  <c r="O102" s="1"/>
  <c r="N103"/>
  <c r="O103" s="1"/>
  <c r="N104"/>
  <c r="O104" s="1"/>
  <c r="N105"/>
  <c r="O105" s="1"/>
  <c r="N106"/>
  <c r="O106" s="1"/>
  <c r="N107"/>
  <c r="O107" s="1"/>
  <c r="N108"/>
  <c r="O108" s="1"/>
  <c r="N109"/>
  <c r="O109" s="1"/>
  <c r="N110"/>
  <c r="O110" s="1"/>
  <c r="N111"/>
  <c r="O111" s="1"/>
  <c r="N112"/>
  <c r="O112" s="1"/>
  <c r="N113"/>
  <c r="O113" s="1"/>
  <c r="N114"/>
  <c r="O114" s="1"/>
  <c r="N115"/>
  <c r="O115" s="1"/>
  <c r="N116"/>
  <c r="O116" s="1"/>
  <c r="N117"/>
  <c r="O117" s="1"/>
  <c r="N118"/>
  <c r="O118" s="1"/>
  <c r="N119"/>
  <c r="O119" s="1"/>
  <c r="N120"/>
  <c r="O120" s="1"/>
  <c r="N121"/>
  <c r="O121" s="1"/>
  <c r="N122"/>
  <c r="O122" s="1"/>
  <c r="N123"/>
  <c r="O123" s="1"/>
  <c r="N124"/>
  <c r="O124" s="1"/>
  <c r="N125"/>
  <c r="O125" s="1"/>
  <c r="N126"/>
  <c r="O126" s="1"/>
  <c r="N127"/>
  <c r="O127" s="1"/>
  <c r="N128"/>
  <c r="O128" s="1"/>
  <c r="N129"/>
  <c r="O129" s="1"/>
  <c r="N130"/>
  <c r="O130" s="1"/>
  <c r="N131"/>
  <c r="O131" s="1"/>
  <c r="N132"/>
  <c r="O132" s="1"/>
  <c r="N133"/>
  <c r="O133" s="1"/>
  <c r="N134"/>
  <c r="O134" s="1"/>
  <c r="N135"/>
  <c r="O135" s="1"/>
  <c r="N136"/>
  <c r="O136" s="1"/>
  <c r="N137"/>
  <c r="O137" s="1"/>
  <c r="N138"/>
  <c r="O138" s="1"/>
  <c r="N139"/>
  <c r="O139" s="1"/>
  <c r="N140"/>
  <c r="O140" s="1"/>
  <c r="N141"/>
  <c r="O141" s="1"/>
  <c r="N142"/>
  <c r="O142" s="1"/>
  <c r="N143"/>
  <c r="O143" s="1"/>
  <c r="N144"/>
  <c r="O144" s="1"/>
  <c r="N145"/>
  <c r="O145" s="1"/>
  <c r="N146"/>
  <c r="O146" s="1"/>
  <c r="N147"/>
  <c r="O147" s="1"/>
  <c r="N148"/>
  <c r="O148" s="1"/>
  <c r="N149"/>
  <c r="O149" s="1"/>
  <c r="N150"/>
  <c r="O150" s="1"/>
  <c r="N151"/>
  <c r="O151" s="1"/>
  <c r="N152"/>
  <c r="O152" s="1"/>
  <c r="N153"/>
  <c r="O153" s="1"/>
  <c r="N154"/>
  <c r="O154" s="1"/>
  <c r="N155"/>
  <c r="O155" s="1"/>
  <c r="N156"/>
  <c r="O156" s="1"/>
  <c r="N157"/>
  <c r="O157" s="1"/>
  <c r="N158"/>
  <c r="O158" s="1"/>
  <c r="N159"/>
  <c r="O159" s="1"/>
  <c r="N160"/>
  <c r="O160" s="1"/>
  <c r="N161"/>
  <c r="O161" s="1"/>
  <c r="N162"/>
  <c r="O162" s="1"/>
  <c r="N163"/>
  <c r="O163" s="1"/>
  <c r="N164"/>
  <c r="O164" s="1"/>
  <c r="N165"/>
  <c r="O165" s="1"/>
  <c r="N166"/>
  <c r="O166" s="1"/>
  <c r="N167"/>
  <c r="O167" s="1"/>
  <c r="N168"/>
  <c r="O168" s="1"/>
  <c r="N169"/>
  <c r="O169" s="1"/>
  <c r="N170"/>
  <c r="O170" s="1"/>
  <c r="N171"/>
  <c r="O171" s="1"/>
  <c r="N172"/>
  <c r="O172" s="1"/>
  <c r="N173"/>
  <c r="O173" s="1"/>
  <c r="N174"/>
  <c r="O174" s="1"/>
  <c r="N175"/>
  <c r="O175" s="1"/>
  <c r="N176"/>
  <c r="O176" s="1"/>
  <c r="N177"/>
  <c r="O177" s="1"/>
  <c r="N178"/>
  <c r="O178" s="1"/>
  <c r="N179"/>
  <c r="O179" s="1"/>
  <c r="N180"/>
  <c r="O180" s="1"/>
  <c r="N181"/>
  <c r="O181" s="1"/>
  <c r="N182"/>
  <c r="O182" s="1"/>
  <c r="N183"/>
  <c r="O183" s="1"/>
  <c r="N184"/>
  <c r="O184" s="1"/>
  <c r="N185"/>
  <c r="O185" s="1"/>
  <c r="N186"/>
  <c r="O186" s="1"/>
  <c r="N187"/>
  <c r="O187" s="1"/>
  <c r="N188"/>
  <c r="O188" s="1"/>
  <c r="N189"/>
  <c r="O189" s="1"/>
  <c r="N190"/>
  <c r="O190" s="1"/>
  <c r="N191"/>
  <c r="O191" s="1"/>
  <c r="M3"/>
  <c r="M5"/>
  <c r="M7"/>
  <c r="M9"/>
  <c r="M10"/>
  <c r="M11"/>
  <c r="M12"/>
  <c r="M13"/>
  <c r="M14"/>
  <c r="M15"/>
  <c r="M16"/>
  <c r="M17"/>
  <c r="M18"/>
  <c r="M19"/>
  <c r="M20"/>
  <c r="M21"/>
  <c r="M22"/>
  <c r="M23"/>
  <c r="M24"/>
  <c r="M25"/>
  <c r="M26"/>
  <c r="M27"/>
  <c r="M28"/>
  <c r="M29"/>
  <c r="M30"/>
  <c r="M31"/>
  <c r="M32"/>
  <c r="M33"/>
  <c r="M34"/>
  <c r="M35"/>
  <c r="M36"/>
  <c r="M37"/>
  <c r="M38"/>
  <c r="M39"/>
  <c r="M40"/>
  <c r="M41"/>
  <c r="M42"/>
  <c r="M43"/>
  <c r="M44"/>
  <c r="M45"/>
  <c r="M46"/>
  <c r="M47"/>
  <c r="M48"/>
  <c r="M49"/>
  <c r="M50"/>
  <c r="M51"/>
  <c r="M52"/>
  <c r="M53"/>
  <c r="M54"/>
  <c r="M55"/>
  <c r="M56"/>
  <c r="M57"/>
  <c r="M58"/>
  <c r="M59"/>
  <c r="M60"/>
  <c r="M61"/>
  <c r="M62"/>
  <c r="M63"/>
  <c r="M64"/>
  <c r="M65"/>
  <c r="M66"/>
  <c r="M67"/>
  <c r="M68"/>
  <c r="M69"/>
  <c r="M70"/>
  <c r="M71"/>
  <c r="M72"/>
  <c r="M73"/>
  <c r="M74"/>
  <c r="M75"/>
  <c r="M76"/>
  <c r="M77"/>
  <c r="M78"/>
  <c r="M79"/>
  <c r="M80"/>
  <c r="M81"/>
  <c r="M82"/>
  <c r="M83"/>
  <c r="M84"/>
  <c r="M85"/>
  <c r="M86"/>
  <c r="M87"/>
  <c r="M88"/>
  <c r="M89"/>
  <c r="M90"/>
  <c r="M91"/>
  <c r="M92"/>
  <c r="M93"/>
  <c r="M94"/>
  <c r="M95"/>
  <c r="M96"/>
  <c r="M97"/>
  <c r="M98"/>
  <c r="M99"/>
  <c r="M100"/>
  <c r="M101"/>
  <c r="M102"/>
  <c r="M103"/>
  <c r="M104"/>
  <c r="M105"/>
  <c r="M106"/>
  <c r="M107"/>
  <c r="M108"/>
  <c r="M109"/>
  <c r="M110"/>
  <c r="M111"/>
  <c r="M112"/>
  <c r="M113"/>
  <c r="M114"/>
  <c r="M115"/>
  <c r="M116"/>
  <c r="M117"/>
  <c r="M118"/>
  <c r="M119"/>
  <c r="M120"/>
  <c r="M121"/>
  <c r="M122"/>
  <c r="M123"/>
  <c r="M124"/>
  <c r="M125"/>
  <c r="M126"/>
  <c r="M127"/>
  <c r="M128"/>
  <c r="M129"/>
  <c r="M130"/>
  <c r="M131"/>
  <c r="M132"/>
  <c r="M133"/>
  <c r="M134"/>
  <c r="M135"/>
  <c r="M136"/>
  <c r="M137"/>
  <c r="M138"/>
  <c r="M139"/>
  <c r="M140"/>
  <c r="M141"/>
  <c r="M142"/>
  <c r="M143"/>
  <c r="M144"/>
  <c r="M145"/>
  <c r="M146"/>
  <c r="M147"/>
  <c r="M148"/>
  <c r="M149"/>
  <c r="M150"/>
  <c r="M151"/>
  <c r="M152"/>
  <c r="M153"/>
  <c r="M154"/>
  <c r="M155"/>
  <c r="M156"/>
  <c r="M157"/>
  <c r="M158"/>
  <c r="M159"/>
  <c r="M160"/>
  <c r="M161"/>
  <c r="M162"/>
  <c r="M163"/>
  <c r="M164"/>
  <c r="M165"/>
  <c r="M166"/>
  <c r="M167"/>
  <c r="M168"/>
  <c r="M169"/>
  <c r="M170"/>
  <c r="M171"/>
  <c r="M172"/>
  <c r="M173"/>
  <c r="M174"/>
  <c r="M175"/>
  <c r="M176"/>
  <c r="M177"/>
  <c r="M178"/>
  <c r="M179"/>
  <c r="M180"/>
  <c r="M181"/>
  <c r="M182"/>
  <c r="M183"/>
  <c r="M184"/>
  <c r="M185"/>
  <c r="M186"/>
  <c r="M187"/>
  <c r="M188"/>
  <c r="M189"/>
  <c r="M190"/>
  <c r="I43" l="1"/>
  <c r="I42"/>
  <c r="I41"/>
  <c r="I40"/>
  <c r="I39"/>
  <c r="I38"/>
  <c r="I37"/>
  <c r="I36"/>
  <c r="I35"/>
  <c r="I34"/>
  <c r="I33"/>
  <c r="I32"/>
  <c r="I31"/>
  <c r="I30"/>
  <c r="I29"/>
  <c r="I28"/>
  <c r="I27"/>
  <c r="I26"/>
  <c r="I25"/>
  <c r="I24"/>
  <c r="I23"/>
  <c r="I22"/>
  <c r="I21"/>
  <c r="I20"/>
  <c r="I19"/>
  <c r="I18"/>
  <c r="I17"/>
  <c r="I16"/>
  <c r="I15"/>
  <c r="I14"/>
  <c r="I13"/>
  <c r="I12"/>
  <c r="I11"/>
  <c r="I10"/>
  <c r="I9"/>
  <c r="I7"/>
  <c r="I6"/>
  <c r="I5"/>
</calcChain>
</file>

<file path=xl/sharedStrings.xml><?xml version="1.0" encoding="utf-8"?>
<sst xmlns="http://schemas.openxmlformats.org/spreadsheetml/2006/main" count="443" uniqueCount="307">
  <si>
    <t>Titres</t>
  </si>
  <si>
    <t>Nom</t>
  </si>
  <si>
    <t>Prenom</t>
  </si>
  <si>
    <t>Code postal</t>
  </si>
  <si>
    <t>Ville</t>
  </si>
  <si>
    <t>Date de naissance</t>
  </si>
  <si>
    <t>Telephone</t>
  </si>
  <si>
    <t>Email</t>
  </si>
  <si>
    <t>Taille</t>
  </si>
  <si>
    <t>Poids</t>
  </si>
  <si>
    <t>Madame</t>
  </si>
  <si>
    <t>Nicole</t>
  </si>
  <si>
    <t>Nancy</t>
  </si>
  <si>
    <t>Rita</t>
  </si>
  <si>
    <t>54 rue d'amerval</t>
  </si>
  <si>
    <t>18 rue raymond poincare</t>
  </si>
  <si>
    <t>Vincent</t>
  </si>
  <si>
    <t>COUDERC</t>
  </si>
  <si>
    <t>CRIÉ</t>
  </si>
  <si>
    <t>Michel</t>
  </si>
  <si>
    <t>Roseline</t>
  </si>
  <si>
    <t>DORLEANS</t>
  </si>
  <si>
    <t>Jérémie</t>
  </si>
  <si>
    <t>DUPRÉ</t>
  </si>
  <si>
    <t>Sophie</t>
  </si>
  <si>
    <t>EGREVE</t>
  </si>
  <si>
    <t>Jean-René</t>
  </si>
  <si>
    <t>FALZON</t>
  </si>
  <si>
    <t>Patricia</t>
  </si>
  <si>
    <t>FAUCHEUX</t>
  </si>
  <si>
    <t>Sylvie</t>
  </si>
  <si>
    <t>FOURNOL</t>
  </si>
  <si>
    <t>Nathalie</t>
  </si>
  <si>
    <t>FREYSSINET</t>
  </si>
  <si>
    <t>Maud</t>
  </si>
  <si>
    <t>GEIL</t>
  </si>
  <si>
    <t>Dominique</t>
  </si>
  <si>
    <t>GENTIL</t>
  </si>
  <si>
    <t>Michelle</t>
  </si>
  <si>
    <t>Bernard</t>
  </si>
  <si>
    <t>GORZINSKY</t>
  </si>
  <si>
    <t>Odette</t>
  </si>
  <si>
    <t>GUELT</t>
  </si>
  <si>
    <t>Monique</t>
  </si>
  <si>
    <t>GUITTON</t>
  </si>
  <si>
    <t>Francis</t>
  </si>
  <si>
    <t>ILARDO</t>
  </si>
  <si>
    <t>IMMEUBLE</t>
  </si>
  <si>
    <t>JOLIBOIS</t>
  </si>
  <si>
    <t>Michele</t>
  </si>
  <si>
    <t>KAC</t>
  </si>
  <si>
    <t>Christine</t>
  </si>
  <si>
    <t>LACIRE</t>
  </si>
  <si>
    <t>LADD</t>
  </si>
  <si>
    <t>Claude</t>
  </si>
  <si>
    <t>LE LOCH</t>
  </si>
  <si>
    <t>LE PREVOST</t>
  </si>
  <si>
    <t>Marie-Anne</t>
  </si>
  <si>
    <t>LEURRE</t>
  </si>
  <si>
    <t>Denise</t>
  </si>
  <si>
    <t>LHERMITTE</t>
  </si>
  <si>
    <t>LOUAPRE</t>
  </si>
  <si>
    <t>Louisette</t>
  </si>
  <si>
    <t>Daniel</t>
  </si>
  <si>
    <t>MECHARD</t>
  </si>
  <si>
    <t>Véronique</t>
  </si>
  <si>
    <t>MOITA</t>
  </si>
  <si>
    <t>Jeanne</t>
  </si>
  <si>
    <t>NAIMI</t>
  </si>
  <si>
    <t>Lucienne</t>
  </si>
  <si>
    <t>POISSON</t>
  </si>
  <si>
    <t>REMUND</t>
  </si>
  <si>
    <t>Françoise</t>
  </si>
  <si>
    <t>RIEGERT</t>
  </si>
  <si>
    <t>Raymonde</t>
  </si>
  <si>
    <t>RODIER</t>
  </si>
  <si>
    <t>Régis</t>
  </si>
  <si>
    <t>ROGUET</t>
  </si>
  <si>
    <t>Laurent</t>
  </si>
  <si>
    <t>SOK</t>
  </si>
  <si>
    <t>Vanessa</t>
  </si>
  <si>
    <t>SONG</t>
  </si>
  <si>
    <t>Aline</t>
  </si>
  <si>
    <t>STOEFFLER</t>
  </si>
  <si>
    <t>VIDON</t>
  </si>
  <si>
    <t>55 rue stanislas</t>
  </si>
  <si>
    <t>12 rue amperre</t>
  </si>
  <si>
    <t>56 rue lavoisier</t>
  </si>
  <si>
    <t>32 rue des bleuts</t>
  </si>
  <si>
    <t>13 rue des mimosas</t>
  </si>
  <si>
    <t>24 rue des champs</t>
  </si>
  <si>
    <t>2 avenue foch</t>
  </si>
  <si>
    <t>36 rue jacquard</t>
  </si>
  <si>
    <t>18 rue raugraff</t>
  </si>
  <si>
    <t>26 grande rue</t>
  </si>
  <si>
    <t>68 boulevard jean jaures</t>
  </si>
  <si>
    <t>6 rue de villiers</t>
  </si>
  <si>
    <t>30 rue saint dizier</t>
  </si>
  <si>
    <t>34 avenue du gérénal leclerc</t>
  </si>
  <si>
    <t>26 rue de villiers</t>
  </si>
  <si>
    <t>34 rue la pierre</t>
  </si>
  <si>
    <t>13 rue emile gallé</t>
  </si>
  <si>
    <t>20 rue de la république</t>
  </si>
  <si>
    <t>12 rue kleber</t>
  </si>
  <si>
    <t>14 rue paul cezanne</t>
  </si>
  <si>
    <t>26 rue de turique</t>
  </si>
  <si>
    <t>3 rue de verveine</t>
  </si>
  <si>
    <t>10 rue bel air</t>
  </si>
  <si>
    <t>6 rue marquette</t>
  </si>
  <si>
    <t>26 rue ernest albert</t>
  </si>
  <si>
    <t>3 rue de la côte</t>
  </si>
  <si>
    <t>26 avenue boufflers</t>
  </si>
  <si>
    <t>23 rue du grand verger</t>
  </si>
  <si>
    <t>34 rue isabey</t>
  </si>
  <si>
    <t>18 rue hermite</t>
  </si>
  <si>
    <t>3 avenue milton</t>
  </si>
  <si>
    <t>12 rue de l'oratoire</t>
  </si>
  <si>
    <t>22 rue de boudonville</t>
  </si>
  <si>
    <t>16 rue d'auxonne</t>
  </si>
  <si>
    <t>14 rue jacquinot</t>
  </si>
  <si>
    <t>48 boulevard de scarpone</t>
  </si>
  <si>
    <t>27 rue joseph mougin</t>
  </si>
  <si>
    <t>32 rue de metz</t>
  </si>
  <si>
    <t>24 rue charles kelller</t>
  </si>
  <si>
    <t>Marie</t>
  </si>
  <si>
    <t>Jean</t>
  </si>
  <si>
    <t>Isabelle</t>
  </si>
  <si>
    <t>Monsieur</t>
  </si>
  <si>
    <t>ARMOND</t>
  </si>
  <si>
    <t>BEJIN</t>
  </si>
  <si>
    <t>CERCOTTE</t>
  </si>
  <si>
    <t>CHICHE</t>
  </si>
  <si>
    <t>Formule proposée</t>
  </si>
  <si>
    <t>Adresse</t>
  </si>
  <si>
    <t>Code client</t>
  </si>
  <si>
    <t>Armelle</t>
  </si>
  <si>
    <t>18 rue de la Cour</t>
  </si>
  <si>
    <t>Saint Max</t>
  </si>
  <si>
    <t>0383470146</t>
  </si>
  <si>
    <t>louka.armelle@gmail.com</t>
  </si>
  <si>
    <t>22/04/1967</t>
  </si>
  <si>
    <t>1,67</t>
  </si>
  <si>
    <t>Poids idéal</t>
  </si>
  <si>
    <t>IMC</t>
  </si>
  <si>
    <t>Formules proposées</t>
  </si>
  <si>
    <t>Reference</t>
  </si>
  <si>
    <t>Désignation</t>
  </si>
  <si>
    <t>PU</t>
  </si>
  <si>
    <t>TTC</t>
  </si>
  <si>
    <t>FOR1200Cal</t>
  </si>
  <si>
    <t>Formule Basic - 1200 calories</t>
  </si>
  <si>
    <t>FOR1450Cal</t>
  </si>
  <si>
    <t>Formule Minceur - 1450 calories</t>
  </si>
  <si>
    <t>FOR1700Cal</t>
  </si>
  <si>
    <t>Formule Equilibre - 1700 calories</t>
  </si>
  <si>
    <t>FOR1950Cal</t>
  </si>
  <si>
    <t>Formule Douceur - 1950 calories</t>
  </si>
  <si>
    <t>FOR2200Cal</t>
  </si>
  <si>
    <t>Formule Dynamique - 2200 calories</t>
  </si>
  <si>
    <t>FOR2450Cal</t>
  </si>
  <si>
    <t>Formule Plaisir - 2450 calories</t>
  </si>
  <si>
    <t>54 130</t>
  </si>
  <si>
    <t>21/10/1948</t>
  </si>
  <si>
    <t>1,58</t>
  </si>
  <si>
    <t>72,8</t>
  </si>
  <si>
    <t>http://www.commentcamarche.net/forum/affich-26177404-vba-compteur-de-caracteres-dans-userform</t>
  </si>
  <si>
    <t>DESTAIT</t>
  </si>
  <si>
    <t>54 000</t>
  </si>
  <si>
    <t>03 83 12 11 48</t>
  </si>
  <si>
    <t>destain.roseline@gmail.com</t>
  </si>
  <si>
    <t>00/02/3894</t>
  </si>
  <si>
    <t>82,6</t>
  </si>
  <si>
    <t>62,75</t>
  </si>
  <si>
    <t>29,62</t>
  </si>
  <si>
    <t>REBOUH</t>
  </si>
  <si>
    <t>Mot de passe (uniquement lettres)</t>
  </si>
  <si>
    <t>rebouh</t>
  </si>
  <si>
    <t>NOEL</t>
  </si>
  <si>
    <t>noel</t>
  </si>
  <si>
    <t>OSICKOVA</t>
  </si>
  <si>
    <t>osickova</t>
  </si>
  <si>
    <t>LISTE DES EMPLOYES</t>
  </si>
  <si>
    <t>Titre</t>
  </si>
  <si>
    <t>Prénom</t>
  </si>
  <si>
    <t>Service</t>
  </si>
  <si>
    <t>Code Postale</t>
  </si>
  <si>
    <t>Numéro de Sécurité Sociale</t>
  </si>
  <si>
    <t>Téléphone</t>
  </si>
  <si>
    <t xml:space="preserve">Date d'entrée dans l'entreprise </t>
  </si>
  <si>
    <t>Mlle</t>
  </si>
  <si>
    <t>BALDINI</t>
  </si>
  <si>
    <t>Gina</t>
  </si>
  <si>
    <t>Comptabilité</t>
  </si>
  <si>
    <t>43 rue de pont</t>
  </si>
  <si>
    <t>54000</t>
  </si>
  <si>
    <t>03/06/1968</t>
  </si>
  <si>
    <t>5678543295671</t>
  </si>
  <si>
    <t>0645657864</t>
  </si>
  <si>
    <t>01012016</t>
  </si>
  <si>
    <t>Anne-Lise</t>
  </si>
  <si>
    <t>Direction</t>
  </si>
  <si>
    <t>103 rue Jean d'arc</t>
  </si>
  <si>
    <t>22/09/1994</t>
  </si>
  <si>
    <t>9871496742789</t>
  </si>
  <si>
    <t>0676548167</t>
  </si>
  <si>
    <t>16/10/2006</t>
  </si>
  <si>
    <t>Julie</t>
  </si>
  <si>
    <t>13 Boulevard du Recteur Senn</t>
  </si>
  <si>
    <t>1234567891234</t>
  </si>
  <si>
    <t>Mélissa</t>
  </si>
  <si>
    <t>76 rue de Quatre Eglises</t>
  </si>
  <si>
    <t>9643678904531</t>
  </si>
  <si>
    <t>M.</t>
  </si>
  <si>
    <t>SEGARD</t>
  </si>
  <si>
    <t>Maxime</t>
  </si>
  <si>
    <t>Livraison</t>
  </si>
  <si>
    <t>10 Grande rue</t>
  </si>
  <si>
    <t>Saint Julien-lès-Gorzes</t>
  </si>
  <si>
    <t>54876</t>
  </si>
  <si>
    <t>1545678435678</t>
  </si>
  <si>
    <t>Stengel</t>
  </si>
  <si>
    <t>Valentin</t>
  </si>
  <si>
    <t>47 rue Jean de Beauvau</t>
  </si>
  <si>
    <t>Noviant aux Près</t>
  </si>
  <si>
    <t>53472</t>
  </si>
  <si>
    <t>0954276354892</t>
  </si>
  <si>
    <t xml:space="preserve">Service Après Vente </t>
  </si>
  <si>
    <t>Marketing</t>
  </si>
  <si>
    <t>Management</t>
  </si>
  <si>
    <t>Financier</t>
  </si>
  <si>
    <t>Conseil</t>
  </si>
  <si>
    <t>Commercial</t>
  </si>
  <si>
    <t>Tableau des produits proposés</t>
  </si>
  <si>
    <t>Prix d'achat au fournisseur</t>
  </si>
  <si>
    <t>PD1200Cal</t>
  </si>
  <si>
    <t>Petit-déjeuner - Formule 1200 calories</t>
  </si>
  <si>
    <t>PD1450Cal</t>
  </si>
  <si>
    <t>Petit-déjeuner - Formule 1450 calories</t>
  </si>
  <si>
    <t>PD1700Cal</t>
  </si>
  <si>
    <t>Petit-déjeuner - Formule 1700 calories</t>
  </si>
  <si>
    <t>PD1950Cal</t>
  </si>
  <si>
    <t>Petit-déjeuner - Formule 1950 calories</t>
  </si>
  <si>
    <t>PD2200Cal</t>
  </si>
  <si>
    <t>Petit-déjeuner - Formule 2200 calories</t>
  </si>
  <si>
    <t>PD2450Cal</t>
  </si>
  <si>
    <t>Petit-déjeuner - Formule 2450 calories</t>
  </si>
  <si>
    <t>D1200Cal</t>
  </si>
  <si>
    <t>Déjeuner - Formule 1200 calories</t>
  </si>
  <si>
    <t>D1450Cal</t>
  </si>
  <si>
    <t>Déjeuner - Formule 1450 calories</t>
  </si>
  <si>
    <t>D1700Cal</t>
  </si>
  <si>
    <t>Déjeuner - Formule 1700 calories</t>
  </si>
  <si>
    <t>D1950Cal</t>
  </si>
  <si>
    <t>Déjeuner - Formule 1950 calories</t>
  </si>
  <si>
    <t>D2200Cal</t>
  </si>
  <si>
    <t>Déjeuner - Formule 2200 calories</t>
  </si>
  <si>
    <t>D2450Cal</t>
  </si>
  <si>
    <t>Déjeuner - Formule 2450 calories</t>
  </si>
  <si>
    <t>C1200Cal</t>
  </si>
  <si>
    <t>Collation - Formule 1200 calories</t>
  </si>
  <si>
    <t>C1450Cal</t>
  </si>
  <si>
    <t>Collation - Formule 1450 calories</t>
  </si>
  <si>
    <t>C1700Cal</t>
  </si>
  <si>
    <t>Collation - Formule 1700 calories</t>
  </si>
  <si>
    <t>C1950Cal</t>
  </si>
  <si>
    <t>Collation - Formule 1950 calories</t>
  </si>
  <si>
    <t>C2200Cal</t>
  </si>
  <si>
    <t>Collation - Formule 2200 calories</t>
  </si>
  <si>
    <t>C2450Cal</t>
  </si>
  <si>
    <t>Collation - Formule 2450 calories</t>
  </si>
  <si>
    <t>Diner - Formule 1200 calories</t>
  </si>
  <si>
    <t>Diner - Formule 1450 calories</t>
  </si>
  <si>
    <t>Diner - Formule 1700 calories</t>
  </si>
  <si>
    <t>Diner - Formule 1950 calories</t>
  </si>
  <si>
    <t>Diner - Formule 2200 calories</t>
  </si>
  <si>
    <t>Diner - Formule 2450 calories</t>
  </si>
  <si>
    <t>F1200Cal</t>
  </si>
  <si>
    <t>F1450Cal</t>
  </si>
  <si>
    <t>F1700Cal</t>
  </si>
  <si>
    <t>F1950Cal</t>
  </si>
  <si>
    <t>F2200Cal</t>
  </si>
  <si>
    <t>F2450Cal</t>
  </si>
  <si>
    <t>Entreprise " BLABLA"</t>
  </si>
  <si>
    <t>8, Rue Stanislas</t>
  </si>
  <si>
    <t>54000 Nancy</t>
  </si>
  <si>
    <t>FACTURE</t>
  </si>
  <si>
    <t>Référence</t>
  </si>
  <si>
    <t>Quantité</t>
  </si>
  <si>
    <t>Montant</t>
  </si>
  <si>
    <t>Total HT</t>
  </si>
  <si>
    <t>TVA</t>
  </si>
  <si>
    <t>Prix à payer</t>
  </si>
  <si>
    <t>26/11/1994</t>
  </si>
  <si>
    <t>0622466492</t>
  </si>
  <si>
    <t>15/09/2014</t>
  </si>
  <si>
    <t>16/11/1986</t>
  </si>
  <si>
    <t>1,63</t>
  </si>
  <si>
    <t>76,5</t>
  </si>
  <si>
    <t>59</t>
  </si>
  <si>
    <t>29,15</t>
  </si>
  <si>
    <t>LOUKA</t>
  </si>
  <si>
    <t>17 rue amperre</t>
  </si>
  <si>
    <t>0383452515</t>
  </si>
  <si>
    <t>armond.nicole@gmail.com</t>
  </si>
  <si>
    <t>56</t>
  </si>
  <si>
    <t>29,16</t>
  </si>
  <si>
    <t>armond</t>
  </si>
</sst>
</file>

<file path=xl/styles.xml><?xml version="1.0" encoding="utf-8"?>
<styleSheet xmlns="http://schemas.openxmlformats.org/spreadsheetml/2006/main">
  <numFmts count="6">
    <numFmt numFmtId="164" formatCode="0#&quot; &quot;##&quot; &quot;##&quot; &quot;##&quot; &quot;##"/>
    <numFmt numFmtId="165" formatCode="00000"/>
    <numFmt numFmtId="166" formatCode="#,##0.00\ &quot;€&quot;"/>
    <numFmt numFmtId="167" formatCode="d/m;@"/>
    <numFmt numFmtId="168" formatCode="&quot;n° &quot;@"/>
    <numFmt numFmtId="169" formatCode="&quot;Du &quot;dd/mm/yyyy"/>
  </numFmts>
  <fonts count="1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i/>
      <sz val="11"/>
      <name val="Calibri"/>
      <family val="2"/>
      <scheme val="minor"/>
    </font>
    <font>
      <sz val="11"/>
      <name val="Calibri"/>
      <family val="2"/>
      <scheme val="minor"/>
    </font>
    <font>
      <sz val="11"/>
      <name val="Calibri"/>
      <family val="2"/>
    </font>
    <font>
      <b/>
      <sz val="18"/>
      <color theme="1"/>
      <name val="Cambria"/>
      <family val="1"/>
      <scheme val="major"/>
    </font>
    <font>
      <sz val="12"/>
      <color theme="1"/>
      <name val="Cambria"/>
      <family val="1"/>
      <scheme val="major"/>
    </font>
    <font>
      <sz val="14"/>
      <color theme="1"/>
      <name val="Cambria"/>
      <family val="1"/>
      <scheme val="major"/>
    </font>
    <font>
      <i/>
      <sz val="14"/>
      <color theme="1"/>
      <name val="Cambria"/>
      <family val="1"/>
      <scheme val="major"/>
    </font>
    <font>
      <b/>
      <i/>
      <sz val="12"/>
      <color theme="1"/>
      <name val="Cambria"/>
      <family val="1"/>
      <scheme val="major"/>
    </font>
    <font>
      <b/>
      <sz val="12"/>
      <color theme="1"/>
      <name val="Cambria"/>
      <family val="1"/>
      <scheme val="maj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theme="9" tint="0.79998168889431442"/>
      </patternFill>
    </fill>
  </fills>
  <borders count="4">
    <border>
      <left/>
      <right/>
      <top/>
      <bottom/>
      <diagonal/>
    </border>
    <border>
      <left/>
      <right/>
      <top/>
      <bottom style="thin">
        <color theme="9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14" fontId="0" fillId="0" borderId="0" xfId="0" applyNumberFormat="1"/>
    <xf numFmtId="164" fontId="0" fillId="0" borderId="0" xfId="0" applyNumberFormat="1"/>
    <xf numFmtId="165" fontId="0" fillId="0" borderId="0" xfId="0" applyNumberFormat="1"/>
    <xf numFmtId="0" fontId="1" fillId="0" borderId="0" xfId="0" applyFont="1"/>
    <xf numFmtId="0" fontId="0" fillId="0" borderId="0" xfId="0" applyAlignment="1">
      <alignment horizontal="left"/>
    </xf>
    <xf numFmtId="165" fontId="0" fillId="0" borderId="0" xfId="0" applyNumberFormat="1" applyAlignment="1">
      <alignment horizontal="left"/>
    </xf>
    <xf numFmtId="164" fontId="0" fillId="0" borderId="0" xfId="0" applyNumberFormat="1" applyAlignment="1">
      <alignment horizontal="left"/>
    </xf>
    <xf numFmtId="14" fontId="0" fillId="0" borderId="0" xfId="0" applyNumberFormat="1" applyAlignment="1">
      <alignment horizontal="left"/>
    </xf>
    <xf numFmtId="0" fontId="2" fillId="0" borderId="0" xfId="0" applyFont="1"/>
    <xf numFmtId="0" fontId="3" fillId="0" borderId="1" xfId="0" applyFont="1" applyBorder="1"/>
    <xf numFmtId="0" fontId="4" fillId="2" borderId="0" xfId="0" applyFont="1" applyFill="1"/>
    <xf numFmtId="166" fontId="4" fillId="2" borderId="0" xfId="0" applyNumberFormat="1" applyFont="1" applyFill="1"/>
    <xf numFmtId="166" fontId="5" fillId="2" borderId="0" xfId="0" applyNumberFormat="1" applyFont="1" applyFill="1"/>
    <xf numFmtId="0" fontId="4" fillId="0" borderId="0" xfId="0" applyFont="1"/>
    <xf numFmtId="166" fontId="4" fillId="0" borderId="0" xfId="0" applyNumberFormat="1" applyFont="1"/>
    <xf numFmtId="0" fontId="4" fillId="0" borderId="1" xfId="0" applyFont="1" applyBorder="1"/>
    <xf numFmtId="166" fontId="4" fillId="0" borderId="1" xfId="0" applyNumberFormat="1" applyFont="1" applyBorder="1"/>
    <xf numFmtId="0" fontId="1" fillId="0" borderId="0" xfId="0" applyFont="1" applyAlignment="1">
      <alignment horizontal="left"/>
    </xf>
    <xf numFmtId="2" fontId="0" fillId="0" borderId="0" xfId="0" applyNumberFormat="1" applyAlignment="1">
      <alignment horizontal="left"/>
    </xf>
    <xf numFmtId="2" fontId="1" fillId="0" borderId="0" xfId="0" applyNumberFormat="1" applyFont="1" applyAlignment="1">
      <alignment horizontal="left"/>
    </xf>
    <xf numFmtId="167" fontId="0" fillId="0" borderId="0" xfId="0" applyNumberFormat="1" applyAlignment="1">
      <alignment horizontal="left"/>
    </xf>
    <xf numFmtId="0" fontId="0" fillId="0" borderId="0" xfId="0" applyNumberFormat="1" applyAlignment="1">
      <alignment horizontal="left"/>
    </xf>
    <xf numFmtId="49" fontId="0" fillId="0" borderId="0" xfId="0" applyNumberFormat="1"/>
    <xf numFmtId="0" fontId="6" fillId="0" borderId="0" xfId="0" applyFont="1"/>
    <xf numFmtId="0" fontId="3" fillId="0" borderId="0" xfId="0" applyFont="1"/>
    <xf numFmtId="0" fontId="5" fillId="0" borderId="0" xfId="0" applyFont="1"/>
    <xf numFmtId="0" fontId="7" fillId="0" borderId="0" xfId="0" applyFont="1"/>
    <xf numFmtId="0" fontId="8" fillId="0" borderId="0" xfId="0" applyFont="1"/>
    <xf numFmtId="0" fontId="9" fillId="0" borderId="0" xfId="0" applyFont="1"/>
    <xf numFmtId="168" fontId="7" fillId="0" borderId="0" xfId="0" applyNumberFormat="1" applyFont="1"/>
    <xf numFmtId="169" fontId="7" fillId="0" borderId="0" xfId="0" applyNumberFormat="1" applyFont="1"/>
    <xf numFmtId="0" fontId="10" fillId="0" borderId="2" xfId="0" applyFont="1" applyBorder="1"/>
    <xf numFmtId="166" fontId="7" fillId="0" borderId="0" xfId="0" applyNumberFormat="1" applyFont="1"/>
    <xf numFmtId="0" fontId="7" fillId="0" borderId="3" xfId="0" applyFont="1" applyBorder="1"/>
    <xf numFmtId="166" fontId="7" fillId="0" borderId="3" xfId="0" applyNumberFormat="1" applyFont="1" applyBorder="1"/>
    <xf numFmtId="10" fontId="7" fillId="0" borderId="0" xfId="0" applyNumberFormat="1" applyFont="1"/>
    <xf numFmtId="0" fontId="11" fillId="0" borderId="0" xfId="0" applyFont="1"/>
    <xf numFmtId="166" fontId="11" fillId="0" borderId="0" xfId="0" applyNumberFormat="1" applyFont="1"/>
    <xf numFmtId="164" fontId="1" fillId="0" borderId="0" xfId="0" applyNumberFormat="1" applyFont="1" applyAlignment="1">
      <alignment horizontal="left"/>
    </xf>
  </cellXfs>
  <cellStyles count="1">
    <cellStyle name="Normal" xfId="0" builtinId="0"/>
  </cellStyles>
  <dxfs count="15">
    <dxf>
      <font>
        <strike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#,##0.0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Calibri"/>
        <scheme val="none"/>
      </font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</dxf>
    <dxf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166" formatCode="#,##0.00\ &quot;€&quot;"/>
      <fill>
        <patternFill patternType="solid">
          <fgColor theme="9" tint="0.79998168889431442"/>
          <bgColor theme="9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#,##0.0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</dxf>
    <dxf>
      <border outline="0">
        <top style="thin">
          <color theme="9"/>
        </top>
      </border>
    </dxf>
    <dxf>
      <border outline="0">
        <bottom style="thin">
          <color theme="9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762001</xdr:colOff>
      <xdr:row>0</xdr:row>
      <xdr:rowOff>51505</xdr:rowOff>
    </xdr:from>
    <xdr:to>
      <xdr:col>4</xdr:col>
      <xdr:colOff>486833</xdr:colOff>
      <xdr:row>1</xdr:row>
      <xdr:rowOff>119944</xdr:rowOff>
    </xdr:to>
    <xdr:sp macro="[1]!Affiche_Formulaire" textlink="">
      <xdr:nvSpPr>
        <xdr:cNvPr id="2" name="Rectangle 1">
          <a:extLst>
            <a:ext uri="{FF2B5EF4-FFF2-40B4-BE49-F238E27FC236}">
              <a16:creationId xmlns:a16="http://schemas.microsoft.com/office/drawing/2014/main" xmlns="" id="{BA03A55B-2207-4A99-904D-E0B71B2AC5E3}"/>
            </a:ext>
          </a:extLst>
        </xdr:cNvPr>
        <xdr:cNvSpPr/>
      </xdr:nvSpPr>
      <xdr:spPr>
        <a:xfrm>
          <a:off x="1857376" y="51505"/>
          <a:ext cx="1267882" cy="258939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Saisie des employés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tilisateur/Downloads/Employ&#233;s%20FINAL%20sans%20date%20et%20impression%20de%20la%20liste%20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Employés"/>
      <sheetName val="Services"/>
      <sheetName val="Feuil1"/>
      <sheetName val="Employés FINAL sans date et imp"/>
    </sheetNames>
    <definedNames>
      <definedName name="Affiche_Formulaire"/>
    </definedNames>
    <sheetDataSet>
      <sheetData sheetId="0"/>
      <sheetData sheetId="1"/>
      <sheetData sheetId="2"/>
      <sheetData sheetId="3" refreshError="1"/>
    </sheetDataSet>
  </externalBook>
</externalLink>
</file>

<file path=xl/tables/table1.xml><?xml version="1.0" encoding="utf-8"?>
<table xmlns="http://schemas.openxmlformats.org/spreadsheetml/2006/main" id="1" name="Tableau2" displayName="Tableau2" ref="A3:D9" totalsRowShown="0" headerRowDxfId="14" headerRowBorderDxfId="13" tableBorderDxfId="12">
  <autoFilter ref="A3:D9"/>
  <tableColumns count="4">
    <tableColumn id="1" name="Reference" dataDxfId="11"/>
    <tableColumn id="2" name="Désignation" dataDxfId="10"/>
    <tableColumn id="3" name="PU" dataDxfId="9"/>
    <tableColumn id="4" name="TTC" dataDxfId="8">
      <calculatedColumnFormula>C4*1.2</calculatedColumnFormula>
    </tableColumn>
  </tableColumns>
  <tableStyleInfo name="TableStyleLight7" showFirstColumn="0" showLastColumn="0" showRowStripes="1" showColumnStripes="0"/>
</table>
</file>

<file path=xl/tables/table2.xml><?xml version="1.0" encoding="utf-8"?>
<table xmlns="http://schemas.openxmlformats.org/spreadsheetml/2006/main" id="2" name="Tableau23" displayName="Tableau23" ref="A3:K32" totalsRowShown="0">
  <autoFilter ref="A3:K32"/>
  <tableColumns count="11">
    <tableColumn id="1" name="Titre"/>
    <tableColumn id="2" name="Nom"/>
    <tableColumn id="3" name="Prénom"/>
    <tableColumn id="4" name="Service"/>
    <tableColumn id="5" name="Adresse"/>
    <tableColumn id="6" name="Ville"/>
    <tableColumn id="7" name="Code Postale"/>
    <tableColumn id="12" name="Date de naissance" dataDxfId="7"/>
    <tableColumn id="9" name="Numéro de Sécurité Sociale"/>
    <tableColumn id="10" name="Téléphone"/>
    <tableColumn id="11" name="Date d'entrée dans l'entreprise "/>
  </tableColumns>
  <tableStyleInfo name="TableStyleMedium6" showFirstColumn="0" showLastColumn="0" showRowStripes="1" showColumnStripes="0"/>
</table>
</file>

<file path=xl/tables/table3.xml><?xml version="1.0" encoding="utf-8"?>
<table xmlns="http://schemas.openxmlformats.org/spreadsheetml/2006/main" id="3" name="Tableau13" displayName="Tableau13" ref="A3:E33" totalsRowShown="0" headerRowDxfId="6" dataDxfId="5">
  <autoFilter ref="A3:E33"/>
  <tableColumns count="5">
    <tableColumn id="1" name="Reference" dataDxfId="4"/>
    <tableColumn id="2" name="Désignation" dataDxfId="3"/>
    <tableColumn id="4" name="Prix d'achat au fournisseur" dataDxfId="2"/>
    <tableColumn id="3" name="PU" dataDxfId="1"/>
    <tableColumn id="5" name="TTC" dataDxfId="0">
      <calculatedColumnFormula>Tableau13[[#This Row],[PU]]*1.2</calculatedColumnFormula>
    </tableColumn>
  </tableColumns>
  <tableStyleInfo name="TableStyleLight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Q191"/>
  <sheetViews>
    <sheetView workbookViewId="0"/>
  </sheetViews>
  <sheetFormatPr baseColWidth="10" defaultRowHeight="15"/>
  <cols>
    <col min="1" max="7" width="11.42578125" style="5"/>
    <col min="8" max="8" width="14.5703125" style="7" customWidth="1"/>
    <col min="9" max="9" width="32.28515625" style="5" bestFit="1" customWidth="1"/>
    <col min="10" max="10" width="17" style="5" bestFit="1" customWidth="1"/>
    <col min="11" max="13" width="11.42578125" style="5"/>
    <col min="14" max="14" width="11.42578125" style="19"/>
    <col min="15" max="15" width="32.42578125" style="5" bestFit="1" customWidth="1"/>
    <col min="16" max="17" width="11.42578125" style="5"/>
  </cols>
  <sheetData>
    <row r="1" spans="1:15">
      <c r="A1" s="18" t="s">
        <v>134</v>
      </c>
      <c r="B1" s="18" t="s">
        <v>0</v>
      </c>
      <c r="C1" s="18" t="s">
        <v>1</v>
      </c>
      <c r="D1" s="18" t="s">
        <v>2</v>
      </c>
      <c r="E1" s="18" t="s">
        <v>133</v>
      </c>
      <c r="F1" s="18" t="s">
        <v>3</v>
      </c>
      <c r="G1" s="18" t="s">
        <v>4</v>
      </c>
      <c r="H1" s="39" t="s">
        <v>6</v>
      </c>
      <c r="I1" s="18" t="s">
        <v>7</v>
      </c>
      <c r="J1" s="18" t="s">
        <v>5</v>
      </c>
      <c r="K1" s="18" t="s">
        <v>8</v>
      </c>
      <c r="L1" s="18" t="s">
        <v>9</v>
      </c>
      <c r="M1" s="18" t="s">
        <v>142</v>
      </c>
      <c r="N1" s="20" t="s">
        <v>143</v>
      </c>
      <c r="O1" s="18" t="s">
        <v>132</v>
      </c>
    </row>
    <row r="2" spans="1:15">
      <c r="A2" s="5">
        <v>1</v>
      </c>
      <c r="B2" s="5" t="s">
        <v>10</v>
      </c>
      <c r="C2" s="5" t="s">
        <v>128</v>
      </c>
      <c r="D2" s="5" t="s">
        <v>11</v>
      </c>
      <c r="E2" s="5" t="s">
        <v>301</v>
      </c>
      <c r="F2" s="6" t="s">
        <v>161</v>
      </c>
      <c r="G2" s="5" t="s">
        <v>137</v>
      </c>
      <c r="H2" s="7" t="s">
        <v>302</v>
      </c>
      <c r="I2" t="s">
        <v>303</v>
      </c>
      <c r="J2" s="21" t="s">
        <v>162</v>
      </c>
      <c r="K2" s="5" t="s">
        <v>163</v>
      </c>
      <c r="L2" s="5" t="s">
        <v>164</v>
      </c>
      <c r="M2" s="5" t="s">
        <v>304</v>
      </c>
      <c r="N2" s="19" t="s">
        <v>305</v>
      </c>
      <c r="O2" s="5" t="s">
        <v>156</v>
      </c>
    </row>
    <row r="3" spans="1:15">
      <c r="A3" s="5">
        <v>2</v>
      </c>
      <c r="B3" s="5" t="s">
        <v>10</v>
      </c>
      <c r="C3" s="5" t="s">
        <v>129</v>
      </c>
      <c r="D3" s="5" t="s">
        <v>13</v>
      </c>
      <c r="E3" s="5" t="s">
        <v>14</v>
      </c>
      <c r="F3" s="6">
        <v>54000</v>
      </c>
      <c r="G3" s="5" t="s">
        <v>12</v>
      </c>
      <c r="H3" s="7">
        <v>383542843</v>
      </c>
      <c r="I3" s="5" t="str">
        <f t="shared" ref="I3:I43" si="0">CONCATENATE(LOWER(C3),".",LOWER(D3),"@gmail.com")</f>
        <v>bejin.rita@gmail.com</v>
      </c>
      <c r="J3" s="8">
        <v>23394</v>
      </c>
      <c r="K3" s="5">
        <v>1.6</v>
      </c>
      <c r="L3" s="5">
        <v>97</v>
      </c>
      <c r="M3" s="5">
        <f t="shared" ref="M3:M57" si="1">IF(B3="","",IF(A3="Madame",(K3*100)-100-((K3*100)-150)/2.5,(K3*100)-100-((K3*100)-150)/4))</f>
        <v>57.5</v>
      </c>
      <c r="N3" s="19">
        <f t="shared" ref="N3:N57" si="2">IF(B3="","",L3/(K3^2))</f>
        <v>37.890624999999993</v>
      </c>
      <c r="O3" s="5" t="str">
        <f>IF(N3&lt;=22,Formules!$B$4,IF(N3&lt;=24,Formules!$B$5,IF(N3&lt;=28,Formules!$B$6,IF(N3&lt;=30,Formules!$B$7,IF(N3&lt;=34,Formules!$B$8,IF(N3&lt;=40,Formules!$B$9,""))))))</f>
        <v>Formule Plaisir - 2450 calories</v>
      </c>
    </row>
    <row r="4" spans="1:15">
      <c r="A4" s="5">
        <v>3</v>
      </c>
      <c r="B4" s="5" t="s">
        <v>10</v>
      </c>
      <c r="C4" s="5" t="s">
        <v>130</v>
      </c>
      <c r="D4" s="5" t="s">
        <v>126</v>
      </c>
      <c r="E4" s="5" t="s">
        <v>15</v>
      </c>
      <c r="F4" s="6" t="s">
        <v>167</v>
      </c>
      <c r="G4" s="5" t="s">
        <v>12</v>
      </c>
      <c r="H4" s="7">
        <v>383642461</v>
      </c>
      <c r="I4" s="5" t="str">
        <f t="shared" si="0"/>
        <v>cercotte.isabelle@gmail.com</v>
      </c>
      <c r="J4" s="8" t="s">
        <v>295</v>
      </c>
      <c r="K4" s="5" t="s">
        <v>296</v>
      </c>
      <c r="L4" s="5" t="s">
        <v>297</v>
      </c>
      <c r="M4" s="5" t="s">
        <v>298</v>
      </c>
      <c r="N4" s="19" t="s">
        <v>299</v>
      </c>
      <c r="O4" s="5" t="s">
        <v>156</v>
      </c>
    </row>
    <row r="5" spans="1:15">
      <c r="A5" s="5">
        <v>4</v>
      </c>
      <c r="B5" s="5" t="s">
        <v>127</v>
      </c>
      <c r="C5" s="5" t="s">
        <v>131</v>
      </c>
      <c r="D5" s="5" t="s">
        <v>16</v>
      </c>
      <c r="E5" s="5" t="s">
        <v>85</v>
      </c>
      <c r="F5" s="6">
        <v>54000</v>
      </c>
      <c r="G5" s="5" t="s">
        <v>12</v>
      </c>
      <c r="H5" s="7">
        <v>383789453</v>
      </c>
      <c r="I5" s="5" t="str">
        <f t="shared" si="0"/>
        <v>chiche.vincent@gmail.com</v>
      </c>
      <c r="J5" s="8">
        <v>33378</v>
      </c>
      <c r="K5" s="5">
        <v>1.82</v>
      </c>
      <c r="L5" s="5">
        <v>112.8</v>
      </c>
      <c r="M5" s="5">
        <f t="shared" si="1"/>
        <v>74</v>
      </c>
      <c r="N5" s="19">
        <f t="shared" si="2"/>
        <v>34.053858229682405</v>
      </c>
      <c r="O5" s="5" t="str">
        <f>IF(N5&lt;=22,Formules!$B$4,IF(N5&lt;=24,Formules!$B$5,IF(N5&lt;=28,Formules!$B$6,IF(N5&lt;=30,Formules!$B$7,IF(N5&lt;=34,Formules!$B$8,IF(N5&lt;=40,Formules!$B$9,""))))))</f>
        <v>Formule Plaisir - 2450 calories</v>
      </c>
    </row>
    <row r="6" spans="1:15">
      <c r="A6" s="5">
        <v>5</v>
      </c>
      <c r="B6" s="5" t="s">
        <v>10</v>
      </c>
      <c r="C6" s="5" t="s">
        <v>17</v>
      </c>
      <c r="D6" s="5" t="s">
        <v>124</v>
      </c>
      <c r="E6" s="5" t="s">
        <v>86</v>
      </c>
      <c r="F6" s="6">
        <v>54000</v>
      </c>
      <c r="G6" s="5" t="s">
        <v>12</v>
      </c>
      <c r="H6" s="7">
        <v>383562384</v>
      </c>
      <c r="I6" s="5" t="str">
        <f t="shared" si="0"/>
        <v>couderc.marie@gmail.com</v>
      </c>
      <c r="J6" s="8">
        <v>20773</v>
      </c>
      <c r="K6" s="5">
        <v>1.68</v>
      </c>
      <c r="L6" s="5">
        <v>62.8</v>
      </c>
      <c r="M6" s="5">
        <f>IF(B6="","",IF(A6="Madame",(K6*100)-100-((K6*100)-150)/2.5,(K6*100)-100-((K6*100)-150)/4))</f>
        <v>63.5</v>
      </c>
      <c r="N6" s="19">
        <f t="shared" si="2"/>
        <v>22.25056689342404</v>
      </c>
      <c r="O6" s="5" t="str">
        <f>IF(N6&lt;=22,Formules!$B$4,IF(N6&lt;=24,Formules!$B$5,IF(N6&lt;=28,Formules!$B$6,IF(N6&lt;=30,Formules!$B$7,IF(N6&lt;=34,Formules!$B$8,IF(N6&lt;=40,Formules!$B$9,""))))))</f>
        <v>Formule Minceur - 1450 calories</v>
      </c>
    </row>
    <row r="7" spans="1:15">
      <c r="A7" s="5">
        <v>6</v>
      </c>
      <c r="B7" s="5" t="s">
        <v>127</v>
      </c>
      <c r="C7" s="5" t="s">
        <v>18</v>
      </c>
      <c r="D7" s="5" t="s">
        <v>19</v>
      </c>
      <c r="E7" s="5" t="s">
        <v>87</v>
      </c>
      <c r="F7" s="6">
        <v>54000</v>
      </c>
      <c r="G7" s="5" t="s">
        <v>12</v>
      </c>
      <c r="H7" s="7">
        <v>383784561</v>
      </c>
      <c r="I7" s="5" t="str">
        <f t="shared" si="0"/>
        <v>crié.michel@gmail.com</v>
      </c>
      <c r="J7" s="8">
        <v>27710</v>
      </c>
      <c r="K7" s="5">
        <v>1.84</v>
      </c>
      <c r="L7" s="5">
        <v>92.5</v>
      </c>
      <c r="M7" s="5">
        <f t="shared" si="1"/>
        <v>75.5</v>
      </c>
      <c r="N7" s="19">
        <f t="shared" si="2"/>
        <v>27.321597353497165</v>
      </c>
      <c r="O7" s="5" t="str">
        <f>IF(N7&lt;=22,Formules!$B$4,IF(N7&lt;=24,Formules!$B$5,IF(N7&lt;=28,Formules!$B$6,IF(N7&lt;=30,Formules!$B$7,IF(N7&lt;=34,Formules!$B$8,IF(N7&lt;=40,Formules!$B$9,""))))))</f>
        <v>Formule Equilibre - 1700 calories</v>
      </c>
    </row>
    <row r="8" spans="1:15">
      <c r="A8" s="5">
        <v>7</v>
      </c>
      <c r="B8" s="5" t="s">
        <v>10</v>
      </c>
      <c r="C8" s="5" t="s">
        <v>166</v>
      </c>
      <c r="D8" s="5" t="s">
        <v>20</v>
      </c>
      <c r="E8" s="5" t="s">
        <v>88</v>
      </c>
      <c r="F8" s="6" t="s">
        <v>167</v>
      </c>
      <c r="G8" s="5" t="s">
        <v>12</v>
      </c>
      <c r="H8" s="7" t="s">
        <v>168</v>
      </c>
      <c r="I8" s="5" t="s">
        <v>169</v>
      </c>
      <c r="J8" s="8" t="s">
        <v>170</v>
      </c>
      <c r="K8" s="5" t="s">
        <v>141</v>
      </c>
      <c r="L8" s="5" t="s">
        <v>171</v>
      </c>
      <c r="M8" s="5" t="s">
        <v>172</v>
      </c>
      <c r="N8" s="19" t="s">
        <v>173</v>
      </c>
      <c r="O8" s="5" t="s">
        <v>156</v>
      </c>
    </row>
    <row r="9" spans="1:15">
      <c r="A9" s="5">
        <v>8</v>
      </c>
      <c r="B9" s="5" t="s">
        <v>10</v>
      </c>
      <c r="C9" s="5" t="s">
        <v>21</v>
      </c>
      <c r="D9" s="5" t="s">
        <v>22</v>
      </c>
      <c r="E9" s="5" t="s">
        <v>89</v>
      </c>
      <c r="F9" s="6">
        <v>54000</v>
      </c>
      <c r="G9" s="5" t="s">
        <v>12</v>
      </c>
      <c r="H9" s="7">
        <v>383456218</v>
      </c>
      <c r="I9" s="5" t="str">
        <f t="shared" si="0"/>
        <v>dorleans.jérémie@gmail.com</v>
      </c>
      <c r="J9" s="8">
        <v>33852</v>
      </c>
      <c r="K9" s="5">
        <v>1.86</v>
      </c>
      <c r="L9" s="5">
        <v>103.6</v>
      </c>
      <c r="M9" s="5">
        <f t="shared" si="1"/>
        <v>77</v>
      </c>
      <c r="N9" s="19">
        <f t="shared" si="2"/>
        <v>29.945658457625154</v>
      </c>
      <c r="O9" s="5" t="str">
        <f>IF(N9&lt;=22,Formules!$B$4,IF(N9&lt;=24,Formules!$B$5,IF(N9&lt;=28,Formules!$B$6,IF(N9&lt;=30,Formules!$B$7,IF(N9&lt;=34,Formules!$B$8,IF(N9&lt;=40,Formules!$B$9,""))))))</f>
        <v>Formule Douceur - 1950 calories</v>
      </c>
    </row>
    <row r="10" spans="1:15">
      <c r="A10" s="5">
        <v>9</v>
      </c>
      <c r="B10" s="5" t="s">
        <v>10</v>
      </c>
      <c r="C10" s="5" t="s">
        <v>23</v>
      </c>
      <c r="D10" s="5" t="s">
        <v>24</v>
      </c>
      <c r="E10" s="5" t="s">
        <v>90</v>
      </c>
      <c r="F10" s="6">
        <v>54000</v>
      </c>
      <c r="G10" s="5" t="s">
        <v>12</v>
      </c>
      <c r="H10" s="7">
        <v>383225687</v>
      </c>
      <c r="I10" s="5" t="str">
        <f t="shared" si="0"/>
        <v>dupré.sophie@gmail.com</v>
      </c>
      <c r="J10" s="8">
        <v>28516</v>
      </c>
      <c r="K10" s="5">
        <v>1.56</v>
      </c>
      <c r="L10" s="5">
        <v>58.7</v>
      </c>
      <c r="M10" s="5">
        <f t="shared" si="1"/>
        <v>54.5</v>
      </c>
      <c r="N10" s="19">
        <f t="shared" si="2"/>
        <v>24.120644312952006</v>
      </c>
      <c r="O10" s="5" t="str">
        <f>IF(N10&lt;=22,Formules!$B$4,IF(N10&lt;=24,Formules!$B$5,IF(N10&lt;=28,Formules!$B$6,IF(N10&lt;=30,Formules!$B$7,IF(N10&lt;=34,Formules!$B$8,IF(N10&lt;=40,Formules!$B$9,""))))))</f>
        <v>Formule Equilibre - 1700 calories</v>
      </c>
    </row>
    <row r="11" spans="1:15">
      <c r="A11" s="5">
        <v>10</v>
      </c>
      <c r="B11" s="5" t="s">
        <v>127</v>
      </c>
      <c r="C11" s="5" t="s">
        <v>25</v>
      </c>
      <c r="D11" s="5" t="s">
        <v>26</v>
      </c>
      <c r="E11" s="5" t="s">
        <v>91</v>
      </c>
      <c r="F11" s="6">
        <v>54000</v>
      </c>
      <c r="G11" s="5" t="s">
        <v>12</v>
      </c>
      <c r="H11" s="7">
        <v>383698432</v>
      </c>
      <c r="I11" s="5" t="str">
        <f t="shared" si="0"/>
        <v>egreve.jean-rené@gmail.com</v>
      </c>
      <c r="J11" s="8">
        <v>31556</v>
      </c>
      <c r="K11" s="5">
        <v>1.9</v>
      </c>
      <c r="L11" s="5">
        <v>124.6</v>
      </c>
      <c r="M11" s="5">
        <f t="shared" si="1"/>
        <v>80</v>
      </c>
      <c r="N11" s="19">
        <f t="shared" si="2"/>
        <v>34.51523545706371</v>
      </c>
      <c r="O11" s="5" t="str">
        <f>IF(N11&lt;=22,Formules!$B$4,IF(N11&lt;=24,Formules!$B$5,IF(N11&lt;=28,Formules!$B$6,IF(N11&lt;=30,Formules!$B$7,IF(N11&lt;=34,Formules!$B$8,IF(N11&lt;=40,Formules!$B$9,""))))))</f>
        <v>Formule Plaisir - 2450 calories</v>
      </c>
    </row>
    <row r="12" spans="1:15">
      <c r="A12" s="5">
        <v>11</v>
      </c>
      <c r="B12" s="5" t="s">
        <v>10</v>
      </c>
      <c r="C12" s="5" t="s">
        <v>27</v>
      </c>
      <c r="D12" s="5" t="s">
        <v>28</v>
      </c>
      <c r="E12" s="5" t="s">
        <v>92</v>
      </c>
      <c r="F12" s="6">
        <v>54000</v>
      </c>
      <c r="G12" s="5" t="s">
        <v>12</v>
      </c>
      <c r="H12" s="7">
        <v>383459766</v>
      </c>
      <c r="I12" s="5" t="str">
        <f t="shared" si="0"/>
        <v>falzon.patricia@gmail.com</v>
      </c>
      <c r="J12" s="8">
        <v>29844</v>
      </c>
      <c r="K12" s="5">
        <v>1.68</v>
      </c>
      <c r="L12" s="5">
        <v>87.3</v>
      </c>
      <c r="M12" s="5">
        <f t="shared" si="1"/>
        <v>63.5</v>
      </c>
      <c r="N12" s="19">
        <f t="shared" si="2"/>
        <v>30.931122448979597</v>
      </c>
      <c r="O12" s="5" t="str">
        <f>IF(N12&lt;=22,Formules!$B$4,IF(N12&lt;=24,Formules!$B$5,IF(N12&lt;=28,Formules!$B$6,IF(N12&lt;=30,Formules!$B$7,IF(N12&lt;=34,Formules!$B$8,IF(N12&lt;=40,Formules!$B$9,""))))))</f>
        <v>Formule Dynamique - 2200 calories</v>
      </c>
    </row>
    <row r="13" spans="1:15">
      <c r="A13" s="5">
        <v>12</v>
      </c>
      <c r="B13" s="5" t="s">
        <v>127</v>
      </c>
      <c r="C13" s="5" t="s">
        <v>29</v>
      </c>
      <c r="D13" s="5" t="s">
        <v>19</v>
      </c>
      <c r="E13" s="5" t="s">
        <v>93</v>
      </c>
      <c r="F13" s="6">
        <v>54000</v>
      </c>
      <c r="G13" s="5" t="s">
        <v>12</v>
      </c>
      <c r="H13" s="7">
        <v>383226657</v>
      </c>
      <c r="I13" s="5" t="str">
        <f t="shared" si="0"/>
        <v>faucheux.michel@gmail.com</v>
      </c>
      <c r="J13" s="8">
        <v>24931</v>
      </c>
      <c r="K13" s="5">
        <v>1.92</v>
      </c>
      <c r="L13" s="5">
        <v>113.5</v>
      </c>
      <c r="M13" s="5">
        <f t="shared" si="1"/>
        <v>81.5</v>
      </c>
      <c r="N13" s="19">
        <f t="shared" si="2"/>
        <v>30.788845486111111</v>
      </c>
      <c r="O13" s="5" t="str">
        <f>IF(N13&lt;=22,Formules!$B$4,IF(N13&lt;=24,Formules!$B$5,IF(N13&lt;=28,Formules!$B$6,IF(N13&lt;=30,Formules!$B$7,IF(N13&lt;=34,Formules!$B$8,IF(N13&lt;=40,Formules!$B$9,""))))))</f>
        <v>Formule Dynamique - 2200 calories</v>
      </c>
    </row>
    <row r="14" spans="1:15">
      <c r="A14" s="5">
        <v>13</v>
      </c>
      <c r="B14" s="5" t="s">
        <v>10</v>
      </c>
      <c r="C14" s="5" t="s">
        <v>31</v>
      </c>
      <c r="D14" s="5" t="s">
        <v>32</v>
      </c>
      <c r="E14" s="5" t="s">
        <v>94</v>
      </c>
      <c r="F14" s="6">
        <v>54000</v>
      </c>
      <c r="G14" s="5" t="s">
        <v>12</v>
      </c>
      <c r="H14" s="7">
        <v>383559764</v>
      </c>
      <c r="I14" s="5" t="str">
        <f t="shared" si="0"/>
        <v>fournol.nathalie@gmail.com</v>
      </c>
      <c r="J14" s="8">
        <v>32363</v>
      </c>
      <c r="K14" s="5">
        <v>1.7</v>
      </c>
      <c r="L14" s="5">
        <v>75.599999999999994</v>
      </c>
      <c r="M14" s="5">
        <f t="shared" si="1"/>
        <v>65</v>
      </c>
      <c r="N14" s="19">
        <f t="shared" si="2"/>
        <v>26.159169550173011</v>
      </c>
      <c r="O14" s="5" t="str">
        <f>IF(N14&lt;=22,Formules!$B$4,IF(N14&lt;=24,Formules!$B$5,IF(N14&lt;=28,Formules!$B$6,IF(N14&lt;=30,Formules!$B$7,IF(N14&lt;=34,Formules!$B$8,IF(N14&lt;=40,Formules!$B$9,""))))))</f>
        <v>Formule Equilibre - 1700 calories</v>
      </c>
    </row>
    <row r="15" spans="1:15">
      <c r="A15" s="5">
        <v>14</v>
      </c>
      <c r="B15" s="5" t="s">
        <v>10</v>
      </c>
      <c r="C15" s="5" t="s">
        <v>33</v>
      </c>
      <c r="D15" s="5" t="s">
        <v>34</v>
      </c>
      <c r="E15" s="5" t="s">
        <v>95</v>
      </c>
      <c r="F15" s="6">
        <v>54000</v>
      </c>
      <c r="G15" s="5" t="s">
        <v>12</v>
      </c>
      <c r="H15" s="7">
        <v>383446851</v>
      </c>
      <c r="I15" s="5" t="str">
        <f t="shared" si="0"/>
        <v>freyssinet.maud@gmail.com</v>
      </c>
      <c r="J15" s="8">
        <v>23929</v>
      </c>
      <c r="K15" s="5">
        <v>1.64</v>
      </c>
      <c r="L15" s="5">
        <v>59.9</v>
      </c>
      <c r="M15" s="5">
        <f t="shared" si="1"/>
        <v>60.5</v>
      </c>
      <c r="N15" s="19">
        <f t="shared" si="2"/>
        <v>22.270969660916126</v>
      </c>
      <c r="O15" s="5" t="str">
        <f>IF(N15&lt;=22,Formules!$B$4,IF(N15&lt;=24,Formules!$B$5,IF(N15&lt;=28,Formules!$B$6,IF(N15&lt;=30,Formules!$B$7,IF(N15&lt;=34,Formules!$B$8,IF(N15&lt;=40,Formules!$B$9,""))))))</f>
        <v>Formule Minceur - 1450 calories</v>
      </c>
    </row>
    <row r="16" spans="1:15">
      <c r="A16" s="5">
        <v>15</v>
      </c>
      <c r="B16" s="5" t="s">
        <v>127</v>
      </c>
      <c r="C16" s="5" t="s">
        <v>35</v>
      </c>
      <c r="D16" s="5" t="s">
        <v>36</v>
      </c>
      <c r="E16" s="5" t="s">
        <v>96</v>
      </c>
      <c r="F16" s="6">
        <v>54000</v>
      </c>
      <c r="G16" s="5" t="s">
        <v>12</v>
      </c>
      <c r="H16" s="7">
        <v>383226427</v>
      </c>
      <c r="I16" s="5" t="str">
        <f t="shared" si="0"/>
        <v>geil.dominique@gmail.com</v>
      </c>
      <c r="J16" s="8">
        <v>31875</v>
      </c>
      <c r="K16" s="5">
        <v>1.87</v>
      </c>
      <c r="L16" s="5">
        <v>88.9</v>
      </c>
      <c r="M16" s="5">
        <f t="shared" si="1"/>
        <v>77.75</v>
      </c>
      <c r="N16" s="19">
        <f t="shared" si="2"/>
        <v>25.422517086562383</v>
      </c>
      <c r="O16" s="5" t="str">
        <f>IF(N16&lt;=22,Formules!$B$4,IF(N16&lt;=24,Formules!$B$5,IF(N16&lt;=28,Formules!$B$6,IF(N16&lt;=30,Formules!$B$7,IF(N16&lt;=34,Formules!$B$8,IF(N16&lt;=40,Formules!$B$9,""))))))</f>
        <v>Formule Equilibre - 1700 calories</v>
      </c>
    </row>
    <row r="17" spans="1:15">
      <c r="A17" s="5">
        <v>16</v>
      </c>
      <c r="B17" s="5" t="s">
        <v>10</v>
      </c>
      <c r="C17" s="5" t="s">
        <v>37</v>
      </c>
      <c r="D17" s="5" t="s">
        <v>38</v>
      </c>
      <c r="E17" s="5" t="s">
        <v>97</v>
      </c>
      <c r="F17" s="6">
        <v>54000</v>
      </c>
      <c r="G17" s="5" t="s">
        <v>12</v>
      </c>
      <c r="H17" s="7">
        <v>383647891</v>
      </c>
      <c r="I17" s="5" t="str">
        <f t="shared" si="0"/>
        <v>gentil.michelle@gmail.com</v>
      </c>
      <c r="J17" s="8">
        <v>28948</v>
      </c>
      <c r="K17" s="5">
        <v>1.72</v>
      </c>
      <c r="L17" s="5">
        <v>83.5</v>
      </c>
      <c r="M17" s="5">
        <f t="shared" si="1"/>
        <v>66.5</v>
      </c>
      <c r="N17" s="19">
        <f t="shared" si="2"/>
        <v>28.224716062736618</v>
      </c>
      <c r="O17" s="5" t="str">
        <f>IF(N17&lt;=22,Formules!$B$4,IF(N17&lt;=24,Formules!$B$5,IF(N17&lt;=28,Formules!$B$6,IF(N17&lt;=30,Formules!$B$7,IF(N17&lt;=34,Formules!$B$8,IF(N17&lt;=40,Formules!$B$9,""))))))</f>
        <v>Formule Douceur - 1950 calories</v>
      </c>
    </row>
    <row r="18" spans="1:15">
      <c r="A18" s="5">
        <v>17</v>
      </c>
      <c r="B18" s="5" t="s">
        <v>10</v>
      </c>
      <c r="C18" s="5" t="s">
        <v>40</v>
      </c>
      <c r="D18" s="5" t="s">
        <v>41</v>
      </c>
      <c r="E18" s="5" t="s">
        <v>98</v>
      </c>
      <c r="F18" s="6">
        <v>54000</v>
      </c>
      <c r="G18" s="5" t="s">
        <v>12</v>
      </c>
      <c r="H18" s="7">
        <v>383148762</v>
      </c>
      <c r="I18" s="5" t="str">
        <f t="shared" si="0"/>
        <v>gorzinsky.odette@gmail.com</v>
      </c>
      <c r="J18" s="8">
        <v>31531</v>
      </c>
      <c r="K18" s="5">
        <v>1.64</v>
      </c>
      <c r="L18" s="5">
        <v>74.8</v>
      </c>
      <c r="M18" s="5">
        <f t="shared" si="1"/>
        <v>60.5</v>
      </c>
      <c r="N18" s="19">
        <f t="shared" si="2"/>
        <v>27.810826888756697</v>
      </c>
      <c r="O18" s="5" t="str">
        <f>IF(N18&lt;=22,Formules!$B$4,IF(N18&lt;=24,Formules!$B$5,IF(N18&lt;=28,Formules!$B$6,IF(N18&lt;=30,Formules!$B$7,IF(N18&lt;=34,Formules!$B$8,IF(N18&lt;=40,Formules!$B$9,""))))))</f>
        <v>Formule Equilibre - 1700 calories</v>
      </c>
    </row>
    <row r="19" spans="1:15">
      <c r="A19" s="5">
        <v>18</v>
      </c>
      <c r="B19" s="5" t="s">
        <v>10</v>
      </c>
      <c r="C19" s="5" t="s">
        <v>42</v>
      </c>
      <c r="D19" s="5" t="s">
        <v>43</v>
      </c>
      <c r="E19" s="5" t="s">
        <v>99</v>
      </c>
      <c r="F19" s="6">
        <v>54000</v>
      </c>
      <c r="G19" s="5" t="s">
        <v>12</v>
      </c>
      <c r="H19" s="7">
        <v>383976542</v>
      </c>
      <c r="I19" s="5" t="str">
        <f t="shared" si="0"/>
        <v>guelt.monique@gmail.com</v>
      </c>
      <c r="J19" s="8">
        <v>32842</v>
      </c>
      <c r="K19" s="5">
        <v>1.62</v>
      </c>
      <c r="L19" s="5">
        <v>73.2</v>
      </c>
      <c r="M19" s="5">
        <f t="shared" si="1"/>
        <v>59</v>
      </c>
      <c r="N19" s="19">
        <f t="shared" si="2"/>
        <v>27.892089620484679</v>
      </c>
      <c r="O19" s="5" t="str">
        <f>IF(N19&lt;=22,Formules!$B$4,IF(N19&lt;=24,Formules!$B$5,IF(N19&lt;=28,Formules!$B$6,IF(N19&lt;=30,Formules!$B$7,IF(N19&lt;=34,Formules!$B$8,IF(N19&lt;=40,Formules!$B$9,""))))))</f>
        <v>Formule Equilibre - 1700 calories</v>
      </c>
    </row>
    <row r="20" spans="1:15">
      <c r="A20" s="5">
        <v>19</v>
      </c>
      <c r="B20" s="5" t="s">
        <v>127</v>
      </c>
      <c r="C20" s="5" t="s">
        <v>44</v>
      </c>
      <c r="D20" s="5" t="s">
        <v>45</v>
      </c>
      <c r="E20" s="5" t="s">
        <v>100</v>
      </c>
      <c r="F20" s="6">
        <v>54000</v>
      </c>
      <c r="G20" s="5" t="s">
        <v>12</v>
      </c>
      <c r="H20" s="7">
        <v>383478913</v>
      </c>
      <c r="I20" s="5" t="str">
        <f t="shared" si="0"/>
        <v>guitton.francis@gmail.com</v>
      </c>
      <c r="J20" s="8">
        <v>31470</v>
      </c>
      <c r="K20" s="5">
        <v>1.83</v>
      </c>
      <c r="L20" s="5">
        <v>97.8</v>
      </c>
      <c r="M20" s="5">
        <f t="shared" si="1"/>
        <v>74.75</v>
      </c>
      <c r="N20" s="19">
        <f t="shared" si="2"/>
        <v>29.203619098808559</v>
      </c>
      <c r="O20" s="5" t="str">
        <f>IF(N20&lt;=22,Formules!$B$4,IF(N20&lt;=24,Formules!$B$5,IF(N20&lt;=28,Formules!$B$6,IF(N20&lt;=30,Formules!$B$7,IF(N20&lt;=34,Formules!$B$8,IF(N20&lt;=40,Formules!$B$9,""))))))</f>
        <v>Formule Douceur - 1950 calories</v>
      </c>
    </row>
    <row r="21" spans="1:15">
      <c r="A21" s="5">
        <v>20</v>
      </c>
      <c r="B21" s="5" t="s">
        <v>10</v>
      </c>
      <c r="C21" s="5" t="s">
        <v>46</v>
      </c>
      <c r="D21" s="5" t="s">
        <v>30</v>
      </c>
      <c r="E21" s="5" t="s">
        <v>101</v>
      </c>
      <c r="F21" s="6">
        <v>54000</v>
      </c>
      <c r="G21" s="5" t="s">
        <v>12</v>
      </c>
      <c r="H21" s="7">
        <v>383497212</v>
      </c>
      <c r="I21" s="5" t="str">
        <f t="shared" si="0"/>
        <v>ilardo.sylvie@gmail.com</v>
      </c>
      <c r="J21" s="8">
        <v>33852</v>
      </c>
      <c r="K21" s="5">
        <v>1.65</v>
      </c>
      <c r="L21" s="5">
        <v>59.4</v>
      </c>
      <c r="M21" s="5">
        <f t="shared" si="1"/>
        <v>61.25</v>
      </c>
      <c r="N21" s="19">
        <f t="shared" si="2"/>
        <v>21.81818181818182</v>
      </c>
      <c r="O21" s="5" t="str">
        <f>IF(N21&lt;=22,Formules!$B$4,IF(N21&lt;=24,Formules!$B$5,IF(N21&lt;=28,Formules!$B$6,IF(N21&lt;=30,Formules!$B$7,IF(N21&lt;=34,Formules!$B$8,IF(N21&lt;=40,Formules!$B$9,""))))))</f>
        <v>Formule Basic - 1200 calories</v>
      </c>
    </row>
    <row r="22" spans="1:15">
      <c r="A22" s="5">
        <v>21</v>
      </c>
      <c r="B22" s="5" t="s">
        <v>10</v>
      </c>
      <c r="C22" s="5" t="s">
        <v>47</v>
      </c>
      <c r="D22" s="5" t="s">
        <v>30</v>
      </c>
      <c r="E22" s="5" t="s">
        <v>102</v>
      </c>
      <c r="F22" s="6">
        <v>54000</v>
      </c>
      <c r="G22" s="5" t="s">
        <v>12</v>
      </c>
      <c r="H22" s="7">
        <v>383002643</v>
      </c>
      <c r="I22" s="5" t="str">
        <f t="shared" si="0"/>
        <v>immeuble.sylvie@gmail.com</v>
      </c>
      <c r="J22" s="8">
        <v>31995</v>
      </c>
      <c r="K22" s="5">
        <v>1.62</v>
      </c>
      <c r="L22" s="5">
        <v>61</v>
      </c>
      <c r="M22" s="5">
        <f t="shared" si="1"/>
        <v>59</v>
      </c>
      <c r="N22" s="19">
        <f t="shared" si="2"/>
        <v>23.243408017070564</v>
      </c>
      <c r="O22" s="5" t="str">
        <f>IF(N22&lt;=22,Formules!$B$4,IF(N22&lt;=24,Formules!$B$5,IF(N22&lt;=28,Formules!$B$6,IF(N22&lt;=30,Formules!$B$7,IF(N22&lt;=34,Formules!$B$8,IF(N22&lt;=40,Formules!$B$9,""))))))</f>
        <v>Formule Minceur - 1450 calories</v>
      </c>
    </row>
    <row r="23" spans="1:15">
      <c r="A23" s="5">
        <v>22</v>
      </c>
      <c r="B23" s="5" t="s">
        <v>10</v>
      </c>
      <c r="C23" s="5" t="s">
        <v>48</v>
      </c>
      <c r="D23" s="5" t="s">
        <v>49</v>
      </c>
      <c r="E23" s="5" t="s">
        <v>103</v>
      </c>
      <c r="F23" s="6">
        <v>54000</v>
      </c>
      <c r="G23" s="5" t="s">
        <v>12</v>
      </c>
      <c r="H23" s="7">
        <v>383234478</v>
      </c>
      <c r="I23" s="5" t="str">
        <f t="shared" si="0"/>
        <v>jolibois.michele@gmail.com</v>
      </c>
      <c r="J23" s="8">
        <v>28727</v>
      </c>
      <c r="K23" s="5">
        <v>1.72</v>
      </c>
      <c r="L23" s="5">
        <v>81.599999999999994</v>
      </c>
      <c r="M23" s="5">
        <f t="shared" si="1"/>
        <v>66.5</v>
      </c>
      <c r="N23" s="19">
        <f t="shared" si="2"/>
        <v>27.582477014602489</v>
      </c>
      <c r="O23" s="5" t="str">
        <f>IF(N23&lt;=22,Formules!$B$4,IF(N23&lt;=24,Formules!$B$5,IF(N23&lt;=28,Formules!$B$6,IF(N23&lt;=30,Formules!$B$7,IF(N23&lt;=34,Formules!$B$8,IF(N23&lt;=40,Formules!$B$9,""))))))</f>
        <v>Formule Equilibre - 1700 calories</v>
      </c>
    </row>
    <row r="24" spans="1:15">
      <c r="A24" s="5">
        <v>23</v>
      </c>
      <c r="B24" s="5" t="s">
        <v>10</v>
      </c>
      <c r="C24" s="5" t="s">
        <v>50</v>
      </c>
      <c r="D24" s="5" t="s">
        <v>51</v>
      </c>
      <c r="E24" s="5" t="s">
        <v>104</v>
      </c>
      <c r="F24" s="6">
        <v>54000</v>
      </c>
      <c r="G24" s="5" t="s">
        <v>12</v>
      </c>
      <c r="H24" s="7">
        <v>383667940</v>
      </c>
      <c r="I24" s="5" t="str">
        <f t="shared" si="0"/>
        <v>kac.christine@gmail.com</v>
      </c>
      <c r="J24" s="8">
        <v>31342</v>
      </c>
      <c r="K24" s="5">
        <v>1.74</v>
      </c>
      <c r="L24" s="5">
        <v>91.5</v>
      </c>
      <c r="M24" s="5">
        <f t="shared" si="1"/>
        <v>68</v>
      </c>
      <c r="N24" s="19">
        <f t="shared" si="2"/>
        <v>30.221957986523979</v>
      </c>
      <c r="O24" s="5" t="str">
        <f>IF(N24&lt;=22,Formules!$B$4,IF(N24&lt;=24,Formules!$B$5,IF(N24&lt;=28,Formules!$B$6,IF(N24&lt;=30,Formules!$B$7,IF(N24&lt;=34,Formules!$B$8,IF(N24&lt;=40,Formules!$B$9,""))))))</f>
        <v>Formule Dynamique - 2200 calories</v>
      </c>
    </row>
    <row r="25" spans="1:15">
      <c r="A25" s="5">
        <v>24</v>
      </c>
      <c r="B25" s="5" t="s">
        <v>127</v>
      </c>
      <c r="C25" s="5" t="s">
        <v>52</v>
      </c>
      <c r="D25" s="5" t="s">
        <v>16</v>
      </c>
      <c r="E25" s="5" t="s">
        <v>105</v>
      </c>
      <c r="F25" s="6">
        <v>54000</v>
      </c>
      <c r="G25" s="5" t="s">
        <v>12</v>
      </c>
      <c r="H25" s="7">
        <v>383167920</v>
      </c>
      <c r="I25" s="5" t="str">
        <f t="shared" si="0"/>
        <v>lacire.vincent@gmail.com</v>
      </c>
      <c r="J25" s="8">
        <v>30755</v>
      </c>
      <c r="K25" s="5">
        <v>1.8</v>
      </c>
      <c r="L25" s="5">
        <v>103.5</v>
      </c>
      <c r="M25" s="5">
        <f t="shared" si="1"/>
        <v>72.5</v>
      </c>
      <c r="N25" s="19">
        <f t="shared" si="2"/>
        <v>31.944444444444443</v>
      </c>
      <c r="O25" s="5" t="str">
        <f>IF(N25&lt;=22,Formules!$B$4,IF(N25&lt;=24,Formules!$B$5,IF(N25&lt;=28,Formules!$B$6,IF(N25&lt;=30,Formules!$B$7,IF(N25&lt;=34,Formules!$B$8,IF(N25&lt;=40,Formules!$B$9,""))))))</f>
        <v>Formule Dynamique - 2200 calories</v>
      </c>
    </row>
    <row r="26" spans="1:15">
      <c r="A26" s="5">
        <v>25</v>
      </c>
      <c r="B26" s="5" t="s">
        <v>127</v>
      </c>
      <c r="C26" s="5" t="s">
        <v>53</v>
      </c>
      <c r="D26" s="5" t="s">
        <v>54</v>
      </c>
      <c r="E26" s="5" t="s">
        <v>106</v>
      </c>
      <c r="F26" s="6">
        <v>54000</v>
      </c>
      <c r="G26" s="5" t="s">
        <v>12</v>
      </c>
      <c r="H26" s="7">
        <v>383605976</v>
      </c>
      <c r="I26" s="5" t="str">
        <f t="shared" si="0"/>
        <v>ladd.claude@gmail.com</v>
      </c>
      <c r="J26" s="8">
        <v>26558</v>
      </c>
      <c r="K26" s="5">
        <v>1.86</v>
      </c>
      <c r="L26" s="5">
        <v>118.2</v>
      </c>
      <c r="M26" s="5">
        <f t="shared" si="1"/>
        <v>77</v>
      </c>
      <c r="N26" s="19">
        <f t="shared" si="2"/>
        <v>34.165799514394728</v>
      </c>
      <c r="O26" s="5" t="str">
        <f>IF(N26&lt;=22,Formules!$B$4,IF(N26&lt;=24,Formules!$B$5,IF(N26&lt;=28,Formules!$B$6,IF(N26&lt;=30,Formules!$B$7,IF(N26&lt;=34,Formules!$B$8,IF(N26&lt;=40,Formules!$B$9,""))))))</f>
        <v>Formule Plaisir - 2450 calories</v>
      </c>
    </row>
    <row r="27" spans="1:15">
      <c r="A27" s="5">
        <v>26</v>
      </c>
      <c r="B27" s="5" t="s">
        <v>10</v>
      </c>
      <c r="C27" s="5" t="s">
        <v>55</v>
      </c>
      <c r="D27" s="5" t="s">
        <v>11</v>
      </c>
      <c r="E27" s="5" t="s">
        <v>107</v>
      </c>
      <c r="F27" s="6">
        <v>54000</v>
      </c>
      <c r="G27" s="5" t="s">
        <v>12</v>
      </c>
      <c r="H27" s="7">
        <v>383458764</v>
      </c>
      <c r="I27" s="5" t="str">
        <f t="shared" si="0"/>
        <v>le loch.nicole@gmail.com</v>
      </c>
      <c r="J27" s="8">
        <v>27133</v>
      </c>
      <c r="K27" s="5">
        <v>1.64</v>
      </c>
      <c r="L27" s="5">
        <v>59.3</v>
      </c>
      <c r="M27" s="5">
        <f t="shared" si="1"/>
        <v>60.5</v>
      </c>
      <c r="N27" s="19">
        <f t="shared" si="2"/>
        <v>22.047888161808451</v>
      </c>
      <c r="O27" s="5" t="str">
        <f>IF(N27&lt;=22,Formules!$B$4,IF(N27&lt;=24,Formules!$B$5,IF(N27&lt;=28,Formules!$B$6,IF(N27&lt;=30,Formules!$B$7,IF(N27&lt;=34,Formules!$B$8,IF(N27&lt;=40,Formules!$B$9,""))))))</f>
        <v>Formule Minceur - 1450 calories</v>
      </c>
    </row>
    <row r="28" spans="1:15">
      <c r="A28" s="5">
        <v>27</v>
      </c>
      <c r="B28" s="5" t="s">
        <v>10</v>
      </c>
      <c r="C28" s="5" t="s">
        <v>56</v>
      </c>
      <c r="D28" s="5" t="s">
        <v>57</v>
      </c>
      <c r="E28" s="5" t="s">
        <v>108</v>
      </c>
      <c r="F28" s="6">
        <v>54000</v>
      </c>
      <c r="G28" s="5" t="s">
        <v>12</v>
      </c>
      <c r="H28" s="7">
        <v>383649831</v>
      </c>
      <c r="I28" s="5" t="str">
        <f t="shared" si="0"/>
        <v>le prevost.marie-anne@gmail.com</v>
      </c>
      <c r="J28" s="8">
        <v>32047</v>
      </c>
      <c r="K28" s="5">
        <v>1.67</v>
      </c>
      <c r="L28" s="5">
        <v>62.3</v>
      </c>
      <c r="M28" s="5">
        <f t="shared" si="1"/>
        <v>62.75</v>
      </c>
      <c r="N28" s="19">
        <f t="shared" si="2"/>
        <v>22.338556420093944</v>
      </c>
      <c r="O28" s="5" t="str">
        <f>IF(N28&lt;=22,Formules!$B$4,IF(N28&lt;=24,Formules!$B$5,IF(N28&lt;=28,Formules!$B$6,IF(N28&lt;=30,Formules!$B$7,IF(N28&lt;=34,Formules!$B$8,IF(N28&lt;=40,Formules!$B$9,""))))))</f>
        <v>Formule Minceur - 1450 calories</v>
      </c>
    </row>
    <row r="29" spans="1:15">
      <c r="A29" s="5">
        <v>28</v>
      </c>
      <c r="B29" s="5" t="s">
        <v>10</v>
      </c>
      <c r="C29" s="5" t="s">
        <v>58</v>
      </c>
      <c r="D29" s="5" t="s">
        <v>59</v>
      </c>
      <c r="E29" s="5" t="s">
        <v>109</v>
      </c>
      <c r="F29" s="6">
        <v>54000</v>
      </c>
      <c r="G29" s="5" t="s">
        <v>12</v>
      </c>
      <c r="H29" s="7">
        <v>383458731</v>
      </c>
      <c r="I29" s="5" t="str">
        <f t="shared" si="0"/>
        <v>leurre.denise@gmail.com</v>
      </c>
      <c r="J29" s="8">
        <v>26540</v>
      </c>
      <c r="K29" s="5">
        <v>1.54</v>
      </c>
      <c r="L29" s="5">
        <v>54.2</v>
      </c>
      <c r="M29" s="5">
        <f t="shared" si="1"/>
        <v>53</v>
      </c>
      <c r="N29" s="19">
        <f t="shared" si="2"/>
        <v>22.853769607016361</v>
      </c>
      <c r="O29" s="5" t="str">
        <f>IF(N29&lt;=22,Formules!$B$4,IF(N29&lt;=24,Formules!$B$5,IF(N29&lt;=28,Formules!$B$6,IF(N29&lt;=30,Formules!$B$7,IF(N29&lt;=34,Formules!$B$8,IF(N29&lt;=40,Formules!$B$9,""))))))</f>
        <v>Formule Minceur - 1450 calories</v>
      </c>
    </row>
    <row r="30" spans="1:15">
      <c r="A30" s="5">
        <v>29</v>
      </c>
      <c r="B30" s="5" t="s">
        <v>127</v>
      </c>
      <c r="C30" s="5" t="s">
        <v>60</v>
      </c>
      <c r="D30" s="5" t="s">
        <v>39</v>
      </c>
      <c r="E30" s="5" t="s">
        <v>110</v>
      </c>
      <c r="F30" s="6">
        <v>54000</v>
      </c>
      <c r="G30" s="5" t="s">
        <v>12</v>
      </c>
      <c r="H30" s="7">
        <v>383654328</v>
      </c>
      <c r="I30" s="5" t="str">
        <f t="shared" si="0"/>
        <v>lhermitte.bernard@gmail.com</v>
      </c>
      <c r="J30" s="8">
        <v>29338</v>
      </c>
      <c r="K30" s="5">
        <v>1.69</v>
      </c>
      <c r="L30" s="5">
        <v>84.2</v>
      </c>
      <c r="M30" s="5">
        <f t="shared" si="1"/>
        <v>64.25</v>
      </c>
      <c r="N30" s="19">
        <f t="shared" si="2"/>
        <v>29.480760477574318</v>
      </c>
      <c r="O30" s="5" t="str">
        <f>IF(N30&lt;=22,Formules!$B$4,IF(N30&lt;=24,Formules!$B$5,IF(N30&lt;=28,Formules!$B$6,IF(N30&lt;=30,Formules!$B$7,IF(N30&lt;=34,Formules!$B$8,IF(N30&lt;=40,Formules!$B$9,""))))))</f>
        <v>Formule Douceur - 1950 calories</v>
      </c>
    </row>
    <row r="31" spans="1:15">
      <c r="A31" s="5">
        <v>30</v>
      </c>
      <c r="B31" s="5" t="s">
        <v>10</v>
      </c>
      <c r="C31" s="5" t="s">
        <v>61</v>
      </c>
      <c r="D31" s="5" t="s">
        <v>62</v>
      </c>
      <c r="E31" s="5" t="s">
        <v>111</v>
      </c>
      <c r="F31" s="6">
        <v>54000</v>
      </c>
      <c r="G31" s="5" t="s">
        <v>12</v>
      </c>
      <c r="H31" s="7">
        <v>383469823</v>
      </c>
      <c r="I31" s="5" t="str">
        <f t="shared" si="0"/>
        <v>louapre.louisette@gmail.com</v>
      </c>
      <c r="J31" s="8">
        <v>26618</v>
      </c>
      <c r="K31" s="5">
        <v>1.58</v>
      </c>
      <c r="L31" s="5">
        <v>59.2</v>
      </c>
      <c r="M31" s="5">
        <f t="shared" si="1"/>
        <v>56</v>
      </c>
      <c r="N31" s="19">
        <f t="shared" si="2"/>
        <v>23.714148373658066</v>
      </c>
      <c r="O31" s="5" t="str">
        <f>IF(N31&lt;=22,Formules!$B$4,IF(N31&lt;=24,Formules!$B$5,IF(N31&lt;=28,Formules!$B$6,IF(N31&lt;=30,Formules!$B$7,IF(N31&lt;=34,Formules!$B$8,IF(N31&lt;=40,Formules!$B$9,""))))))</f>
        <v>Formule Minceur - 1450 calories</v>
      </c>
    </row>
    <row r="32" spans="1:15">
      <c r="A32" s="5">
        <v>31</v>
      </c>
      <c r="B32" s="5" t="s">
        <v>10</v>
      </c>
      <c r="C32" s="5" t="s">
        <v>64</v>
      </c>
      <c r="D32" s="5" t="s">
        <v>65</v>
      </c>
      <c r="E32" s="5" t="s">
        <v>112</v>
      </c>
      <c r="F32" s="6">
        <v>54000</v>
      </c>
      <c r="G32" s="5" t="s">
        <v>12</v>
      </c>
      <c r="H32" s="7">
        <v>383054601</v>
      </c>
      <c r="I32" s="5" t="str">
        <f t="shared" si="0"/>
        <v>mechard.véronique@gmail.com</v>
      </c>
      <c r="J32" s="8">
        <v>33901</v>
      </c>
      <c r="K32" s="5">
        <v>1.57</v>
      </c>
      <c r="L32" s="5">
        <v>62.8</v>
      </c>
      <c r="M32" s="5">
        <f t="shared" si="1"/>
        <v>55.25</v>
      </c>
      <c r="N32" s="19">
        <f t="shared" si="2"/>
        <v>25.477707006369425</v>
      </c>
      <c r="O32" s="5" t="str">
        <f>IF(N32&lt;=22,Formules!$B$4,IF(N32&lt;=24,Formules!$B$5,IF(N32&lt;=28,Formules!$B$6,IF(N32&lt;=30,Formules!$B$7,IF(N32&lt;=34,Formules!$B$8,IF(N32&lt;=40,Formules!$B$9,""))))))</f>
        <v>Formule Equilibre - 1700 calories</v>
      </c>
    </row>
    <row r="33" spans="1:15">
      <c r="A33" s="5">
        <v>32</v>
      </c>
      <c r="B33" s="5" t="s">
        <v>10</v>
      </c>
      <c r="C33" s="5" t="s">
        <v>66</v>
      </c>
      <c r="D33" s="5" t="s">
        <v>67</v>
      </c>
      <c r="E33" s="5" t="s">
        <v>113</v>
      </c>
      <c r="F33" s="6">
        <v>54000</v>
      </c>
      <c r="G33" s="5" t="s">
        <v>12</v>
      </c>
      <c r="H33" s="7">
        <v>383467520</v>
      </c>
      <c r="I33" s="5" t="str">
        <f t="shared" si="0"/>
        <v>moita.jeanne@gmail.com</v>
      </c>
      <c r="J33" s="8">
        <v>32921</v>
      </c>
      <c r="K33" s="5">
        <v>1.64</v>
      </c>
      <c r="L33" s="5">
        <v>73.5</v>
      </c>
      <c r="M33" s="5">
        <f t="shared" si="1"/>
        <v>60.5</v>
      </c>
      <c r="N33" s="19">
        <f t="shared" si="2"/>
        <v>27.327483640690069</v>
      </c>
      <c r="O33" s="5" t="str">
        <f>IF(N33&lt;=22,Formules!$B$4,IF(N33&lt;=24,Formules!$B$5,IF(N33&lt;=28,Formules!$B$6,IF(N33&lt;=30,Formules!$B$7,IF(N33&lt;=34,Formules!$B$8,IF(N33&lt;=40,Formules!$B$9,""))))))</f>
        <v>Formule Equilibre - 1700 calories</v>
      </c>
    </row>
    <row r="34" spans="1:15">
      <c r="A34" s="5">
        <v>33</v>
      </c>
      <c r="B34" s="5" t="s">
        <v>10</v>
      </c>
      <c r="C34" s="5" t="s">
        <v>68</v>
      </c>
      <c r="D34" s="5" t="s">
        <v>69</v>
      </c>
      <c r="E34" s="5" t="s">
        <v>114</v>
      </c>
      <c r="F34" s="6">
        <v>54000</v>
      </c>
      <c r="G34" s="5" t="s">
        <v>12</v>
      </c>
      <c r="H34" s="7">
        <v>383645027</v>
      </c>
      <c r="I34" s="5" t="str">
        <f t="shared" si="0"/>
        <v>naimi.lucienne@gmail.com</v>
      </c>
      <c r="J34" s="8">
        <v>31193</v>
      </c>
      <c r="K34" s="5">
        <v>1.68</v>
      </c>
      <c r="L34" s="5">
        <v>81.2</v>
      </c>
      <c r="M34" s="5">
        <f t="shared" si="1"/>
        <v>63.5</v>
      </c>
      <c r="N34" s="19">
        <f t="shared" si="2"/>
        <v>28.769841269841276</v>
      </c>
      <c r="O34" s="5" t="str">
        <f>IF(N34&lt;=22,Formules!$B$4,IF(N34&lt;=24,Formules!$B$5,IF(N34&lt;=28,Formules!$B$6,IF(N34&lt;=30,Formules!$B$7,IF(N34&lt;=34,Formules!$B$8,IF(N34&lt;=40,Formules!$B$9,""))))))</f>
        <v>Formule Douceur - 1950 calories</v>
      </c>
    </row>
    <row r="35" spans="1:15">
      <c r="A35" s="5">
        <v>34</v>
      </c>
      <c r="B35" s="5" t="s">
        <v>127</v>
      </c>
      <c r="C35" s="5" t="s">
        <v>70</v>
      </c>
      <c r="D35" s="5" t="s">
        <v>63</v>
      </c>
      <c r="E35" s="5" t="s">
        <v>115</v>
      </c>
      <c r="F35" s="6">
        <v>54000</v>
      </c>
      <c r="G35" s="5" t="s">
        <v>12</v>
      </c>
      <c r="H35" s="7">
        <v>383506709</v>
      </c>
      <c r="I35" s="5" t="str">
        <f t="shared" si="0"/>
        <v>poisson.daniel@gmail.com</v>
      </c>
      <c r="J35" s="8">
        <v>27135</v>
      </c>
      <c r="K35" s="5">
        <v>1.83</v>
      </c>
      <c r="L35" s="5">
        <v>91.2</v>
      </c>
      <c r="M35" s="5">
        <f t="shared" si="1"/>
        <v>74.75</v>
      </c>
      <c r="N35" s="19">
        <f t="shared" si="2"/>
        <v>27.232822717907371</v>
      </c>
      <c r="O35" s="5" t="str">
        <f>IF(N35&lt;=22,Formules!$B$4,IF(N35&lt;=24,Formules!$B$5,IF(N35&lt;=28,Formules!$B$6,IF(N35&lt;=30,Formules!$B$7,IF(N35&lt;=34,Formules!$B$8,IF(N35&lt;=40,Formules!$B$9,""))))))</f>
        <v>Formule Equilibre - 1700 calories</v>
      </c>
    </row>
    <row r="36" spans="1:15">
      <c r="A36" s="5">
        <v>35</v>
      </c>
      <c r="B36" s="5" t="s">
        <v>10</v>
      </c>
      <c r="C36" s="5" t="s">
        <v>71</v>
      </c>
      <c r="D36" s="5" t="s">
        <v>72</v>
      </c>
      <c r="E36" s="5" t="s">
        <v>116</v>
      </c>
      <c r="F36" s="6">
        <v>54000</v>
      </c>
      <c r="G36" s="5" t="s">
        <v>12</v>
      </c>
      <c r="H36" s="7">
        <v>383645032</v>
      </c>
      <c r="I36" s="5" t="str">
        <f t="shared" si="0"/>
        <v>remund.françoise@gmail.com</v>
      </c>
      <c r="J36" s="8">
        <v>28707</v>
      </c>
      <c r="K36" s="5">
        <v>1.59</v>
      </c>
      <c r="L36" s="5">
        <v>67.2</v>
      </c>
      <c r="M36" s="5">
        <f t="shared" si="1"/>
        <v>56.75</v>
      </c>
      <c r="N36" s="19">
        <f t="shared" si="2"/>
        <v>26.581227008425298</v>
      </c>
      <c r="O36" s="5" t="str">
        <f>IF(N36&lt;=22,Formules!$B$4,IF(N36&lt;=24,Formules!$B$5,IF(N36&lt;=28,Formules!$B$6,IF(N36&lt;=30,Formules!$B$7,IF(N36&lt;=34,Formules!$B$8,IF(N36&lt;=40,Formules!$B$9,""))))))</f>
        <v>Formule Equilibre - 1700 calories</v>
      </c>
    </row>
    <row r="37" spans="1:15">
      <c r="A37" s="5">
        <v>36</v>
      </c>
      <c r="B37" s="5" t="s">
        <v>10</v>
      </c>
      <c r="C37" s="5" t="s">
        <v>73</v>
      </c>
      <c r="D37" s="5" t="s">
        <v>74</v>
      </c>
      <c r="E37" s="5" t="s">
        <v>117</v>
      </c>
      <c r="F37" s="6">
        <v>54000</v>
      </c>
      <c r="G37" s="5" t="s">
        <v>12</v>
      </c>
      <c r="H37" s="7">
        <v>383709982</v>
      </c>
      <c r="I37" s="5" t="str">
        <f t="shared" si="0"/>
        <v>riegert.raymonde@gmail.com</v>
      </c>
      <c r="J37" s="8">
        <v>31530</v>
      </c>
      <c r="K37" s="5">
        <v>1.59</v>
      </c>
      <c r="L37" s="5">
        <v>82.4</v>
      </c>
      <c r="M37" s="5">
        <f t="shared" si="1"/>
        <v>56.75</v>
      </c>
      <c r="N37" s="19">
        <f t="shared" si="2"/>
        <v>32.593647403188164</v>
      </c>
      <c r="O37" s="5" t="str">
        <f>IF(N37&lt;=22,Formules!$B$4,IF(N37&lt;=24,Formules!$B$5,IF(N37&lt;=28,Formules!$B$6,IF(N37&lt;=30,Formules!$B$7,IF(N37&lt;=34,Formules!$B$8,IF(N37&lt;=40,Formules!$B$9,""))))))</f>
        <v>Formule Dynamique - 2200 calories</v>
      </c>
    </row>
    <row r="38" spans="1:15">
      <c r="A38" s="5">
        <v>37</v>
      </c>
      <c r="B38" s="5" t="s">
        <v>127</v>
      </c>
      <c r="C38" s="5" t="s">
        <v>75</v>
      </c>
      <c r="D38" s="5" t="s">
        <v>76</v>
      </c>
      <c r="E38" s="5" t="s">
        <v>118</v>
      </c>
      <c r="F38" s="6">
        <v>54000</v>
      </c>
      <c r="G38" s="5" t="s">
        <v>12</v>
      </c>
      <c r="H38" s="7">
        <v>383146075</v>
      </c>
      <c r="I38" s="5" t="str">
        <f t="shared" si="0"/>
        <v>rodier.régis@gmail.com</v>
      </c>
      <c r="J38" s="8">
        <v>23910</v>
      </c>
      <c r="K38" s="5">
        <v>1.74</v>
      </c>
      <c r="L38" s="5">
        <v>89.2</v>
      </c>
      <c r="M38" s="5">
        <f t="shared" si="1"/>
        <v>68</v>
      </c>
      <c r="N38" s="19">
        <f t="shared" si="2"/>
        <v>29.462280354075837</v>
      </c>
      <c r="O38" s="5" t="str">
        <f>IF(N38&lt;=22,Formules!$B$4,IF(N38&lt;=24,Formules!$B$5,IF(N38&lt;=28,Formules!$B$6,IF(N38&lt;=30,Formules!$B$7,IF(N38&lt;=34,Formules!$B$8,IF(N38&lt;=40,Formules!$B$9,""))))))</f>
        <v>Formule Douceur - 1950 calories</v>
      </c>
    </row>
    <row r="39" spans="1:15">
      <c r="A39" s="5">
        <v>38</v>
      </c>
      <c r="B39" s="5" t="s">
        <v>127</v>
      </c>
      <c r="C39" s="5" t="s">
        <v>77</v>
      </c>
      <c r="D39" s="5" t="s">
        <v>78</v>
      </c>
      <c r="E39" s="5" t="s">
        <v>119</v>
      </c>
      <c r="F39" s="6">
        <v>54000</v>
      </c>
      <c r="G39" s="5" t="s">
        <v>12</v>
      </c>
      <c r="H39" s="7">
        <v>383632015</v>
      </c>
      <c r="I39" s="5" t="str">
        <f t="shared" si="0"/>
        <v>roguet.laurent@gmail.com</v>
      </c>
      <c r="J39" s="8">
        <v>25434</v>
      </c>
      <c r="K39" s="5">
        <v>1.67</v>
      </c>
      <c r="L39" s="5">
        <v>73.400000000000006</v>
      </c>
      <c r="M39" s="5">
        <f t="shared" si="1"/>
        <v>62.75</v>
      </c>
      <c r="N39" s="19">
        <f t="shared" si="2"/>
        <v>26.31862024454086</v>
      </c>
      <c r="O39" s="5" t="str">
        <f>IF(N39&lt;=22,Formules!$B$4,IF(N39&lt;=24,Formules!$B$5,IF(N39&lt;=28,Formules!$B$6,IF(N39&lt;=30,Formules!$B$7,IF(N39&lt;=34,Formules!$B$8,IF(N39&lt;=40,Formules!$B$9,""))))))</f>
        <v>Formule Equilibre - 1700 calories</v>
      </c>
    </row>
    <row r="40" spans="1:15">
      <c r="A40" s="5">
        <v>39</v>
      </c>
      <c r="B40" s="5" t="s">
        <v>10</v>
      </c>
      <c r="C40" s="5" t="s">
        <v>79</v>
      </c>
      <c r="D40" s="5" t="s">
        <v>80</v>
      </c>
      <c r="E40" s="5" t="s">
        <v>120</v>
      </c>
      <c r="F40" s="6">
        <v>54000</v>
      </c>
      <c r="G40" s="5" t="s">
        <v>12</v>
      </c>
      <c r="H40" s="7">
        <v>383489165</v>
      </c>
      <c r="I40" s="5" t="str">
        <f t="shared" si="0"/>
        <v>sok.vanessa@gmail.com</v>
      </c>
      <c r="J40" s="8">
        <v>25354</v>
      </c>
      <c r="K40" s="5">
        <v>1.64</v>
      </c>
      <c r="L40" s="5">
        <v>68.2</v>
      </c>
      <c r="M40" s="5">
        <f t="shared" si="1"/>
        <v>60.5</v>
      </c>
      <c r="N40" s="19">
        <f t="shared" si="2"/>
        <v>25.356930398572285</v>
      </c>
      <c r="O40" s="5" t="str">
        <f>IF(N40&lt;=22,Formules!$B$4,IF(N40&lt;=24,Formules!$B$5,IF(N40&lt;=28,Formules!$B$6,IF(N40&lt;=30,Formules!$B$7,IF(N40&lt;=34,Formules!$B$8,IF(N40&lt;=40,Formules!$B$9,""))))))</f>
        <v>Formule Equilibre - 1700 calories</v>
      </c>
    </row>
    <row r="41" spans="1:15">
      <c r="A41" s="5">
        <v>40</v>
      </c>
      <c r="B41" s="5" t="s">
        <v>10</v>
      </c>
      <c r="C41" s="5" t="s">
        <v>81</v>
      </c>
      <c r="D41" s="5" t="s">
        <v>82</v>
      </c>
      <c r="E41" s="5" t="s">
        <v>121</v>
      </c>
      <c r="F41" s="6">
        <v>54000</v>
      </c>
      <c r="G41" s="5" t="s">
        <v>12</v>
      </c>
      <c r="H41" s="7">
        <v>383305240</v>
      </c>
      <c r="I41" s="5" t="str">
        <f t="shared" si="0"/>
        <v>song.aline@gmail.com</v>
      </c>
      <c r="J41" s="8">
        <v>34692</v>
      </c>
      <c r="K41" s="5">
        <v>1.59</v>
      </c>
      <c r="L41" s="5">
        <v>62.5</v>
      </c>
      <c r="M41" s="5">
        <f t="shared" si="1"/>
        <v>56.75</v>
      </c>
      <c r="N41" s="19">
        <f t="shared" si="2"/>
        <v>24.722123333728884</v>
      </c>
      <c r="O41" s="5" t="str">
        <f>IF(N41&lt;=22,Formules!$B$4,IF(N41&lt;=24,Formules!$B$5,IF(N41&lt;=28,Formules!$B$6,IF(N41&lt;=30,Formules!$B$7,IF(N41&lt;=34,Formules!$B$8,IF(N41&lt;=40,Formules!$B$9,""))))))</f>
        <v>Formule Equilibre - 1700 calories</v>
      </c>
    </row>
    <row r="42" spans="1:15">
      <c r="A42" s="5">
        <v>41</v>
      </c>
      <c r="B42" s="5" t="s">
        <v>127</v>
      </c>
      <c r="C42" s="5" t="s">
        <v>83</v>
      </c>
      <c r="D42" s="5" t="s">
        <v>125</v>
      </c>
      <c r="E42" s="5" t="s">
        <v>122</v>
      </c>
      <c r="F42" s="6">
        <v>54000</v>
      </c>
      <c r="G42" s="5" t="s">
        <v>12</v>
      </c>
      <c r="H42" s="7">
        <v>383648612</v>
      </c>
      <c r="I42" s="5" t="str">
        <f t="shared" si="0"/>
        <v>stoeffler.jean@gmail.com</v>
      </c>
      <c r="J42" s="8">
        <v>22976</v>
      </c>
      <c r="K42" s="5">
        <v>1.81</v>
      </c>
      <c r="L42" s="5">
        <v>94.6</v>
      </c>
      <c r="M42" s="5">
        <f t="shared" si="1"/>
        <v>73.25</v>
      </c>
      <c r="N42" s="19">
        <f t="shared" si="2"/>
        <v>28.875797442080522</v>
      </c>
      <c r="O42" s="5" t="str">
        <f>IF(N42&lt;=22,Formules!$B$4,IF(N42&lt;=24,Formules!$B$5,IF(N42&lt;=28,Formules!$B$6,IF(N42&lt;=30,Formules!$B$7,IF(N42&lt;=34,Formules!$B$8,IF(N42&lt;=40,Formules!$B$9,""))))))</f>
        <v>Formule Douceur - 1950 calories</v>
      </c>
    </row>
    <row r="43" spans="1:15">
      <c r="A43" s="5">
        <v>42</v>
      </c>
      <c r="B43" s="5" t="s">
        <v>10</v>
      </c>
      <c r="C43" s="5" t="s">
        <v>84</v>
      </c>
      <c r="D43" s="5" t="s">
        <v>124</v>
      </c>
      <c r="E43" s="5" t="s">
        <v>123</v>
      </c>
      <c r="F43" s="6">
        <v>54000</v>
      </c>
      <c r="G43" s="5" t="s">
        <v>12</v>
      </c>
      <c r="H43" s="7">
        <v>383594109</v>
      </c>
      <c r="I43" s="5" t="str">
        <f t="shared" si="0"/>
        <v>vidon.marie@gmail.com</v>
      </c>
      <c r="J43" s="8">
        <v>23277</v>
      </c>
      <c r="K43" s="5">
        <v>1.61</v>
      </c>
      <c r="L43" s="5">
        <v>72.7</v>
      </c>
      <c r="M43" s="5">
        <f t="shared" si="1"/>
        <v>58.25</v>
      </c>
      <c r="N43" s="19">
        <f t="shared" si="2"/>
        <v>28.046757455345084</v>
      </c>
      <c r="O43" s="5" t="str">
        <f>IF(N43&lt;=22,Formules!$B$4,IF(N43&lt;=24,Formules!$B$5,IF(N43&lt;=28,Formules!$B$6,IF(N43&lt;=30,Formules!$B$7,IF(N43&lt;=34,Formules!$B$8,IF(N43&lt;=40,Formules!$B$9,""))))))</f>
        <v>Formule Douceur - 1950 calories</v>
      </c>
    </row>
    <row r="44" spans="1:15">
      <c r="A44" s="22">
        <v>43</v>
      </c>
      <c r="B44" s="5" t="s">
        <v>10</v>
      </c>
      <c r="C44" s="5" t="s">
        <v>300</v>
      </c>
      <c r="D44" s="5" t="s">
        <v>135</v>
      </c>
      <c r="E44" s="5" t="s">
        <v>136</v>
      </c>
      <c r="F44" s="5">
        <v>54130</v>
      </c>
      <c r="G44" s="5" t="s">
        <v>137</v>
      </c>
      <c r="H44" s="7" t="s">
        <v>138</v>
      </c>
      <c r="I44" s="5" t="s">
        <v>139</v>
      </c>
      <c r="J44" s="5" t="s">
        <v>140</v>
      </c>
      <c r="K44" s="5" t="s">
        <v>141</v>
      </c>
      <c r="L44" s="5">
        <v>72.5</v>
      </c>
      <c r="M44" s="5">
        <f t="shared" si="1"/>
        <v>62.75</v>
      </c>
      <c r="N44" s="19">
        <f t="shared" si="2"/>
        <v>25.995912366883001</v>
      </c>
      <c r="O44" s="5" t="str">
        <f>IF(N44&lt;=22,Formules!$B$4,IF(N44&lt;=24,Formules!$B$5,IF(N44&lt;=28,Formules!$B$6,IF(N44&lt;=30,Formules!$B$7,IF(N44&lt;=34,Formules!$B$8,IF(N44&lt;=40,Formules!$B$9,""))))))</f>
        <v>Formule Equilibre - 1700 calories</v>
      </c>
    </row>
    <row r="45" spans="1:15">
      <c r="M45" s="5" t="str">
        <f t="shared" si="1"/>
        <v/>
      </c>
      <c r="N45" s="19" t="str">
        <f t="shared" si="2"/>
        <v/>
      </c>
      <c r="O45" s="5" t="str">
        <f>IF(N45&lt;=22,Formules!$B$4,IF(N45&lt;=24,Formules!$B$5,IF(N45&lt;=28,Formules!$B$6,IF(N45&lt;=30,Formules!$B$7,IF(N45&lt;=34,Formules!$B$8,IF(N45&lt;=40,Formules!$B$9,""))))))</f>
        <v/>
      </c>
    </row>
    <row r="46" spans="1:15">
      <c r="M46" s="5" t="str">
        <f t="shared" si="1"/>
        <v/>
      </c>
      <c r="N46" s="19" t="str">
        <f t="shared" si="2"/>
        <v/>
      </c>
      <c r="O46" s="5" t="str">
        <f>IF(N46&lt;=22,Formules!$B$4,IF(N46&lt;=24,Formules!$B$5,IF(N46&lt;=28,Formules!$B$6,IF(N46&lt;=30,Formules!$B$7,IF(N46&lt;=34,Formules!$B$8,IF(N46&lt;=40,Formules!$B$9,""))))))</f>
        <v/>
      </c>
    </row>
    <row r="47" spans="1:15">
      <c r="M47" s="5" t="str">
        <f t="shared" si="1"/>
        <v/>
      </c>
      <c r="N47" s="19" t="str">
        <f t="shared" si="2"/>
        <v/>
      </c>
      <c r="O47" s="5" t="str">
        <f>IF(N47&lt;=22,Formules!$B$4,IF(N47&lt;=24,Formules!$B$5,IF(N47&lt;=28,Formules!$B$6,IF(N47&lt;=30,Formules!$B$7,IF(N47&lt;=34,Formules!$B$8,IF(N47&lt;=40,Formules!$B$9,""))))))</f>
        <v/>
      </c>
    </row>
    <row r="48" spans="1:15">
      <c r="M48" s="5" t="str">
        <f t="shared" si="1"/>
        <v/>
      </c>
      <c r="N48" s="19" t="str">
        <f t="shared" si="2"/>
        <v/>
      </c>
      <c r="O48" s="5" t="str">
        <f>IF(N48&lt;=22,Formules!$B$4,IF(N48&lt;=24,Formules!$B$5,IF(N48&lt;=28,Formules!$B$6,IF(N48&lt;=30,Formules!$B$7,IF(N48&lt;=34,Formules!$B$8,IF(N48&lt;=40,Formules!$B$9,""))))))</f>
        <v/>
      </c>
    </row>
    <row r="49" spans="13:15">
      <c r="M49" s="5" t="str">
        <f t="shared" si="1"/>
        <v/>
      </c>
      <c r="N49" s="19" t="str">
        <f t="shared" si="2"/>
        <v/>
      </c>
      <c r="O49" s="5" t="str">
        <f>IF(N49&lt;=22,Formules!$B$4,IF(N49&lt;=24,Formules!$B$5,IF(N49&lt;=28,Formules!$B$6,IF(N49&lt;=30,Formules!$B$7,IF(N49&lt;=34,Formules!$B$8,IF(N49&lt;=40,Formules!$B$9,""))))))</f>
        <v/>
      </c>
    </row>
    <row r="50" spans="13:15">
      <c r="M50" s="5" t="str">
        <f t="shared" si="1"/>
        <v/>
      </c>
      <c r="N50" s="19" t="str">
        <f t="shared" si="2"/>
        <v/>
      </c>
      <c r="O50" s="5" t="str">
        <f>IF(N50&lt;=22,Formules!$B$4,IF(N50&lt;=24,Formules!$B$5,IF(N50&lt;=28,Formules!$B$6,IF(N50&lt;=30,Formules!$B$7,IF(N50&lt;=34,Formules!$B$8,IF(N50&lt;=40,Formules!$B$9,""))))))</f>
        <v/>
      </c>
    </row>
    <row r="51" spans="13:15">
      <c r="M51" s="5" t="str">
        <f t="shared" si="1"/>
        <v/>
      </c>
      <c r="N51" s="19" t="str">
        <f t="shared" si="2"/>
        <v/>
      </c>
      <c r="O51" s="5" t="str">
        <f>IF(N51&lt;=22,Formules!$B$4,IF(N51&lt;=24,Formules!$B$5,IF(N51&lt;=28,Formules!$B$6,IF(N51&lt;=30,Formules!$B$7,IF(N51&lt;=34,Formules!$B$8,IF(N51&lt;=40,Formules!$B$9,""))))))</f>
        <v/>
      </c>
    </row>
    <row r="52" spans="13:15">
      <c r="M52" s="5" t="str">
        <f t="shared" si="1"/>
        <v/>
      </c>
      <c r="N52" s="19" t="str">
        <f t="shared" si="2"/>
        <v/>
      </c>
      <c r="O52" s="5" t="str">
        <f>IF(N52&lt;=22,Formules!$B$4,IF(N52&lt;=24,Formules!$B$5,IF(N52&lt;=28,Formules!$B$6,IF(N52&lt;=30,Formules!$B$7,IF(N52&lt;=34,Formules!$B$8,IF(N52&lt;=40,Formules!$B$9,""))))))</f>
        <v/>
      </c>
    </row>
    <row r="53" spans="13:15">
      <c r="M53" s="5" t="str">
        <f t="shared" si="1"/>
        <v/>
      </c>
      <c r="N53" s="19" t="str">
        <f t="shared" si="2"/>
        <v/>
      </c>
      <c r="O53" s="5" t="str">
        <f>IF(N53&lt;=22,Formules!$B$4,IF(N53&lt;=24,Formules!$B$5,IF(N53&lt;=28,Formules!$B$6,IF(N53&lt;=30,Formules!$B$7,IF(N53&lt;=34,Formules!$B$8,IF(N53&lt;=40,Formules!$B$9,""))))))</f>
        <v/>
      </c>
    </row>
    <row r="54" spans="13:15">
      <c r="M54" s="5" t="str">
        <f t="shared" si="1"/>
        <v/>
      </c>
      <c r="N54" s="19" t="str">
        <f t="shared" si="2"/>
        <v/>
      </c>
      <c r="O54" s="5" t="str">
        <f>IF(N54&lt;=22,Formules!$B$4,IF(N54&lt;=24,Formules!$B$5,IF(N54&lt;=28,Formules!$B$6,IF(N54&lt;=30,Formules!$B$7,IF(N54&lt;=34,Formules!$B$8,IF(N54&lt;=40,Formules!$B$9,""))))))</f>
        <v/>
      </c>
    </row>
    <row r="55" spans="13:15">
      <c r="M55" s="5" t="str">
        <f t="shared" si="1"/>
        <v/>
      </c>
      <c r="N55" s="19" t="str">
        <f t="shared" si="2"/>
        <v/>
      </c>
      <c r="O55" s="5" t="str">
        <f>IF(N55&lt;=22,Formules!$B$4,IF(N55&lt;=24,Formules!$B$5,IF(N55&lt;=28,Formules!$B$6,IF(N55&lt;=30,Formules!$B$7,IF(N55&lt;=34,Formules!$B$8,IF(N55&lt;=40,Formules!$B$9,""))))))</f>
        <v/>
      </c>
    </row>
    <row r="56" spans="13:15">
      <c r="M56" s="5" t="str">
        <f t="shared" si="1"/>
        <v/>
      </c>
      <c r="N56" s="19" t="str">
        <f t="shared" si="2"/>
        <v/>
      </c>
      <c r="O56" s="5" t="str">
        <f>IF(N56&lt;=22,Formules!$B$4,IF(N56&lt;=24,Formules!$B$5,IF(N56&lt;=28,Formules!$B$6,IF(N56&lt;=30,Formules!$B$7,IF(N56&lt;=34,Formules!$B$8,IF(N56&lt;=40,Formules!$B$9,""))))))</f>
        <v/>
      </c>
    </row>
    <row r="57" spans="13:15">
      <c r="M57" s="5" t="str">
        <f t="shared" si="1"/>
        <v/>
      </c>
      <c r="N57" s="19" t="str">
        <f t="shared" si="2"/>
        <v/>
      </c>
      <c r="O57" s="5" t="str">
        <f>IF(N57&lt;=22,Formules!$B$4,IF(N57&lt;=24,Formules!$B$5,IF(N57&lt;=28,Formules!$B$6,IF(N57&lt;=30,Formules!$B$7,IF(N57&lt;=34,Formules!$B$8,IF(N57&lt;=40,Formules!$B$9,""))))))</f>
        <v/>
      </c>
    </row>
    <row r="58" spans="13:15">
      <c r="M58" s="5" t="str">
        <f t="shared" ref="M58:M121" si="3">IF(B58="","",IF(A58="Madame",(K58*100)-100-((K58*100)-150)/2.5,(K58*100)-100-((K58*100)-150)/4))</f>
        <v/>
      </c>
      <c r="N58" s="19" t="str">
        <f t="shared" ref="N58:N121" si="4">IF(B58="","",L58/(K58^2))</f>
        <v/>
      </c>
      <c r="O58" s="5" t="str">
        <f>IF(N58&lt;=22,Formules!$B$4,IF(N58&lt;=24,Formules!$B$5,IF(N58&lt;=28,Formules!$B$6,IF(N58&lt;=30,Formules!$B$7,IF(N58&lt;=34,Formules!$B$8,IF(N58&lt;=40,Formules!$B$9,""))))))</f>
        <v/>
      </c>
    </row>
    <row r="59" spans="13:15">
      <c r="M59" s="5" t="str">
        <f t="shared" si="3"/>
        <v/>
      </c>
      <c r="N59" s="19" t="str">
        <f t="shared" si="4"/>
        <v/>
      </c>
      <c r="O59" s="5" t="str">
        <f>IF(N59&lt;=22,Formules!$B$4,IF(N59&lt;=24,Formules!$B$5,IF(N59&lt;=28,Formules!$B$6,IF(N59&lt;=30,Formules!$B$7,IF(N59&lt;=34,Formules!$B$8,IF(N59&lt;=40,Formules!$B$9,""))))))</f>
        <v/>
      </c>
    </row>
    <row r="60" spans="13:15">
      <c r="M60" s="5" t="str">
        <f t="shared" si="3"/>
        <v/>
      </c>
      <c r="N60" s="19" t="str">
        <f t="shared" si="4"/>
        <v/>
      </c>
      <c r="O60" s="5" t="str">
        <f>IF(N60&lt;=22,Formules!$B$4,IF(N60&lt;=24,Formules!$B$5,IF(N60&lt;=28,Formules!$B$6,IF(N60&lt;=30,Formules!$B$7,IF(N60&lt;=34,Formules!$B$8,IF(N60&lt;=40,Formules!$B$9,""))))))</f>
        <v/>
      </c>
    </row>
    <row r="61" spans="13:15">
      <c r="M61" s="5" t="str">
        <f t="shared" si="3"/>
        <v/>
      </c>
      <c r="N61" s="19" t="str">
        <f t="shared" si="4"/>
        <v/>
      </c>
      <c r="O61" s="5" t="str">
        <f>IF(N61&lt;=22,Formules!$B$4,IF(N61&lt;=24,Formules!$B$5,IF(N61&lt;=28,Formules!$B$6,IF(N61&lt;=30,Formules!$B$7,IF(N61&lt;=34,Formules!$B$8,IF(N61&lt;=40,Formules!$B$9,""))))))</f>
        <v/>
      </c>
    </row>
    <row r="62" spans="13:15">
      <c r="M62" s="5" t="str">
        <f t="shared" si="3"/>
        <v/>
      </c>
      <c r="N62" s="19" t="str">
        <f t="shared" si="4"/>
        <v/>
      </c>
      <c r="O62" s="5" t="str">
        <f>IF(N62&lt;=22,Formules!$B$4,IF(N62&lt;=24,Formules!$B$5,IF(N62&lt;=28,Formules!$B$6,IF(N62&lt;=30,Formules!$B$7,IF(N62&lt;=34,Formules!$B$8,IF(N62&lt;=40,Formules!$B$9,""))))))</f>
        <v/>
      </c>
    </row>
    <row r="63" spans="13:15">
      <c r="M63" s="5" t="str">
        <f t="shared" si="3"/>
        <v/>
      </c>
      <c r="N63" s="19" t="str">
        <f t="shared" si="4"/>
        <v/>
      </c>
      <c r="O63" s="5" t="str">
        <f>IF(N63&lt;=22,Formules!$B$4,IF(N63&lt;=24,Formules!$B$5,IF(N63&lt;=28,Formules!$B$6,IF(N63&lt;=30,Formules!$B$7,IF(N63&lt;=34,Formules!$B$8,IF(N63&lt;=40,Formules!$B$9,""))))))</f>
        <v/>
      </c>
    </row>
    <row r="64" spans="13:15">
      <c r="M64" s="5" t="str">
        <f t="shared" si="3"/>
        <v/>
      </c>
      <c r="N64" s="19" t="str">
        <f t="shared" si="4"/>
        <v/>
      </c>
      <c r="O64" s="5" t="str">
        <f>IF(N64&lt;=22,Formules!$B$4,IF(N64&lt;=24,Formules!$B$5,IF(N64&lt;=28,Formules!$B$6,IF(N64&lt;=30,Formules!$B$7,IF(N64&lt;=34,Formules!$B$8,IF(N64&lt;=40,Formules!$B$9,""))))))</f>
        <v/>
      </c>
    </row>
    <row r="65" spans="13:15">
      <c r="M65" s="5" t="str">
        <f t="shared" si="3"/>
        <v/>
      </c>
      <c r="N65" s="19" t="str">
        <f t="shared" si="4"/>
        <v/>
      </c>
      <c r="O65" s="5" t="str">
        <f>IF(N65&lt;=22,Formules!$B$4,IF(N65&lt;=24,Formules!$B$5,IF(N65&lt;=28,Formules!$B$6,IF(N65&lt;=30,Formules!$B$7,IF(N65&lt;=34,Formules!$B$8,IF(N65&lt;=40,Formules!$B$9,""))))))</f>
        <v/>
      </c>
    </row>
    <row r="66" spans="13:15">
      <c r="M66" s="5" t="str">
        <f t="shared" si="3"/>
        <v/>
      </c>
      <c r="N66" s="19" t="str">
        <f t="shared" si="4"/>
        <v/>
      </c>
      <c r="O66" s="5" t="str">
        <f>IF(N66&lt;=22,Formules!$B$4,IF(N66&lt;=24,Formules!$B$5,IF(N66&lt;=28,Formules!$B$6,IF(N66&lt;=30,Formules!$B$7,IF(N66&lt;=34,Formules!$B$8,IF(N66&lt;=40,Formules!$B$9,""))))))</f>
        <v/>
      </c>
    </row>
    <row r="67" spans="13:15">
      <c r="M67" s="5" t="str">
        <f t="shared" si="3"/>
        <v/>
      </c>
      <c r="N67" s="19" t="str">
        <f t="shared" si="4"/>
        <v/>
      </c>
      <c r="O67" s="5" t="str">
        <f>IF(N67&lt;=22,Formules!$B$4,IF(N67&lt;=24,Formules!$B$5,IF(N67&lt;=28,Formules!$B$6,IF(N67&lt;=30,Formules!$B$7,IF(N67&lt;=34,Formules!$B$8,IF(N67&lt;=40,Formules!$B$9,""))))))</f>
        <v/>
      </c>
    </row>
    <row r="68" spans="13:15">
      <c r="M68" s="5" t="str">
        <f t="shared" si="3"/>
        <v/>
      </c>
      <c r="N68" s="19" t="str">
        <f t="shared" si="4"/>
        <v/>
      </c>
      <c r="O68" s="5" t="str">
        <f>IF(N68&lt;=22,Formules!$B$4,IF(N68&lt;=24,Formules!$B$5,IF(N68&lt;=28,Formules!$B$6,IF(N68&lt;=30,Formules!$B$7,IF(N68&lt;=34,Formules!$B$8,IF(N68&lt;=40,Formules!$B$9,""))))))</f>
        <v/>
      </c>
    </row>
    <row r="69" spans="13:15">
      <c r="M69" s="5" t="str">
        <f t="shared" si="3"/>
        <v/>
      </c>
      <c r="N69" s="19" t="str">
        <f t="shared" si="4"/>
        <v/>
      </c>
      <c r="O69" s="5" t="str">
        <f>IF(N69&lt;=22,Formules!$B$4,IF(N69&lt;=24,Formules!$B$5,IF(N69&lt;=28,Formules!$B$6,IF(N69&lt;=30,Formules!$B$7,IF(N69&lt;=34,Formules!$B$8,IF(N69&lt;=40,Formules!$B$9,""))))))</f>
        <v/>
      </c>
    </row>
    <row r="70" spans="13:15">
      <c r="M70" s="5" t="str">
        <f t="shared" si="3"/>
        <v/>
      </c>
      <c r="N70" s="19" t="str">
        <f t="shared" si="4"/>
        <v/>
      </c>
      <c r="O70" s="5" t="str">
        <f>IF(N70&lt;=22,Formules!$B$4,IF(N70&lt;=24,Formules!$B$5,IF(N70&lt;=28,Formules!$B$6,IF(N70&lt;=30,Formules!$B$7,IF(N70&lt;=34,Formules!$B$8,IF(N70&lt;=40,Formules!$B$9,""))))))</f>
        <v/>
      </c>
    </row>
    <row r="71" spans="13:15">
      <c r="M71" s="5" t="str">
        <f t="shared" si="3"/>
        <v/>
      </c>
      <c r="N71" s="19" t="str">
        <f t="shared" si="4"/>
        <v/>
      </c>
      <c r="O71" s="5" t="str">
        <f>IF(N71&lt;=22,Formules!$B$4,IF(N71&lt;=24,Formules!$B$5,IF(N71&lt;=28,Formules!$B$6,IF(N71&lt;=30,Formules!$B$7,IF(N71&lt;=34,Formules!$B$8,IF(N71&lt;=40,Formules!$B$9,""))))))</f>
        <v/>
      </c>
    </row>
    <row r="72" spans="13:15">
      <c r="M72" s="5" t="str">
        <f t="shared" si="3"/>
        <v/>
      </c>
      <c r="N72" s="19" t="str">
        <f t="shared" si="4"/>
        <v/>
      </c>
      <c r="O72" s="5" t="str">
        <f>IF(N72&lt;=22,Formules!$B$4,IF(N72&lt;=24,Formules!$B$5,IF(N72&lt;=28,Formules!$B$6,IF(N72&lt;=30,Formules!$B$7,IF(N72&lt;=34,Formules!$B$8,IF(N72&lt;=40,Formules!$B$9,""))))))</f>
        <v/>
      </c>
    </row>
    <row r="73" spans="13:15">
      <c r="M73" s="5" t="str">
        <f t="shared" si="3"/>
        <v/>
      </c>
      <c r="N73" s="19" t="str">
        <f t="shared" si="4"/>
        <v/>
      </c>
      <c r="O73" s="5" t="str">
        <f>IF(N73&lt;=22,Formules!$B$4,IF(N73&lt;=24,Formules!$B$5,IF(N73&lt;=28,Formules!$B$6,IF(N73&lt;=30,Formules!$B$7,IF(N73&lt;=34,Formules!$B$8,IF(N73&lt;=40,Formules!$B$9,""))))))</f>
        <v/>
      </c>
    </row>
    <row r="74" spans="13:15">
      <c r="M74" s="5" t="str">
        <f t="shared" si="3"/>
        <v/>
      </c>
      <c r="N74" s="19" t="str">
        <f t="shared" si="4"/>
        <v/>
      </c>
      <c r="O74" s="5" t="str">
        <f>IF(N74&lt;=22,Formules!$B$4,IF(N74&lt;=24,Formules!$B$5,IF(N74&lt;=28,Formules!$B$6,IF(N74&lt;=30,Formules!$B$7,IF(N74&lt;=34,Formules!$B$8,IF(N74&lt;=40,Formules!$B$9,""))))))</f>
        <v/>
      </c>
    </row>
    <row r="75" spans="13:15">
      <c r="M75" s="5" t="str">
        <f t="shared" si="3"/>
        <v/>
      </c>
      <c r="N75" s="19" t="str">
        <f t="shared" si="4"/>
        <v/>
      </c>
      <c r="O75" s="5" t="str">
        <f>IF(N75&lt;=22,Formules!$B$4,IF(N75&lt;=24,Formules!$B$5,IF(N75&lt;=28,Formules!$B$6,IF(N75&lt;=30,Formules!$B$7,IF(N75&lt;=34,Formules!$B$8,IF(N75&lt;=40,Formules!$B$9,""))))))</f>
        <v/>
      </c>
    </row>
    <row r="76" spans="13:15">
      <c r="M76" s="5" t="str">
        <f t="shared" si="3"/>
        <v/>
      </c>
      <c r="N76" s="19" t="str">
        <f t="shared" si="4"/>
        <v/>
      </c>
      <c r="O76" s="5" t="str">
        <f>IF(N76&lt;=22,Formules!$B$4,IF(N76&lt;=24,Formules!$B$5,IF(N76&lt;=28,Formules!$B$6,IF(N76&lt;=30,Formules!$B$7,IF(N76&lt;=34,Formules!$B$8,IF(N76&lt;=40,Formules!$B$9,""))))))</f>
        <v/>
      </c>
    </row>
    <row r="77" spans="13:15">
      <c r="M77" s="5" t="str">
        <f t="shared" si="3"/>
        <v/>
      </c>
      <c r="N77" s="19" t="str">
        <f t="shared" si="4"/>
        <v/>
      </c>
      <c r="O77" s="5" t="str">
        <f>IF(N77&lt;=22,Formules!$B$4,IF(N77&lt;=24,Formules!$B$5,IF(N77&lt;=28,Formules!$B$6,IF(N77&lt;=30,Formules!$B$7,IF(N77&lt;=34,Formules!$B$8,IF(N77&lt;=40,Formules!$B$9,""))))))</f>
        <v/>
      </c>
    </row>
    <row r="78" spans="13:15">
      <c r="M78" s="5" t="str">
        <f t="shared" si="3"/>
        <v/>
      </c>
      <c r="N78" s="19" t="str">
        <f t="shared" si="4"/>
        <v/>
      </c>
      <c r="O78" s="5" t="str">
        <f>IF(N78&lt;=22,Formules!$B$4,IF(N78&lt;=24,Formules!$B$5,IF(N78&lt;=28,Formules!$B$6,IF(N78&lt;=30,Formules!$B$7,IF(N78&lt;=34,Formules!$B$8,IF(N78&lt;=40,Formules!$B$9,""))))))</f>
        <v/>
      </c>
    </row>
    <row r="79" spans="13:15">
      <c r="M79" s="5" t="str">
        <f t="shared" si="3"/>
        <v/>
      </c>
      <c r="N79" s="19" t="str">
        <f t="shared" si="4"/>
        <v/>
      </c>
      <c r="O79" s="5" t="str">
        <f>IF(N79&lt;=22,Formules!$B$4,IF(N79&lt;=24,Formules!$B$5,IF(N79&lt;=28,Formules!$B$6,IF(N79&lt;=30,Formules!$B$7,IF(N79&lt;=34,Formules!$B$8,IF(N79&lt;=40,Formules!$B$9,""))))))</f>
        <v/>
      </c>
    </row>
    <row r="80" spans="13:15">
      <c r="M80" s="5" t="str">
        <f t="shared" si="3"/>
        <v/>
      </c>
      <c r="N80" s="19" t="str">
        <f t="shared" si="4"/>
        <v/>
      </c>
      <c r="O80" s="5" t="str">
        <f>IF(N80&lt;=22,Formules!$B$4,IF(N80&lt;=24,Formules!$B$5,IF(N80&lt;=28,Formules!$B$6,IF(N80&lt;=30,Formules!$B$7,IF(N80&lt;=34,Formules!$B$8,IF(N80&lt;=40,Formules!$B$9,""))))))</f>
        <v/>
      </c>
    </row>
    <row r="81" spans="13:15">
      <c r="M81" s="5" t="str">
        <f t="shared" si="3"/>
        <v/>
      </c>
      <c r="N81" s="19" t="str">
        <f t="shared" si="4"/>
        <v/>
      </c>
      <c r="O81" s="5" t="str">
        <f>IF(N81&lt;=22,Formules!$B$4,IF(N81&lt;=24,Formules!$B$5,IF(N81&lt;=28,Formules!$B$6,IF(N81&lt;=30,Formules!$B$7,IF(N81&lt;=34,Formules!$B$8,IF(N81&lt;=40,Formules!$B$9,""))))))</f>
        <v/>
      </c>
    </row>
    <row r="82" spans="13:15">
      <c r="M82" s="5" t="str">
        <f t="shared" si="3"/>
        <v/>
      </c>
      <c r="N82" s="19" t="str">
        <f t="shared" si="4"/>
        <v/>
      </c>
      <c r="O82" s="5" t="str">
        <f>IF(N82&lt;=22,Formules!$B$4,IF(N82&lt;=24,Formules!$B$5,IF(N82&lt;=28,Formules!$B$6,IF(N82&lt;=30,Formules!$B$7,IF(N82&lt;=34,Formules!$B$8,IF(N82&lt;=40,Formules!$B$9,""))))))</f>
        <v/>
      </c>
    </row>
    <row r="83" spans="13:15">
      <c r="M83" s="5" t="str">
        <f t="shared" si="3"/>
        <v/>
      </c>
      <c r="N83" s="19" t="str">
        <f t="shared" si="4"/>
        <v/>
      </c>
      <c r="O83" s="5" t="str">
        <f>IF(N83&lt;=22,Formules!$B$4,IF(N83&lt;=24,Formules!$B$5,IF(N83&lt;=28,Formules!$B$6,IF(N83&lt;=30,Formules!$B$7,IF(N83&lt;=34,Formules!$B$8,IF(N83&lt;=40,Formules!$B$9,""))))))</f>
        <v/>
      </c>
    </row>
    <row r="84" spans="13:15">
      <c r="M84" s="5" t="str">
        <f t="shared" si="3"/>
        <v/>
      </c>
      <c r="N84" s="19" t="str">
        <f t="shared" si="4"/>
        <v/>
      </c>
      <c r="O84" s="5" t="str">
        <f>IF(N84&lt;=22,Formules!$B$4,IF(N84&lt;=24,Formules!$B$5,IF(N84&lt;=28,Formules!$B$6,IF(N84&lt;=30,Formules!$B$7,IF(N84&lt;=34,Formules!$B$8,IF(N84&lt;=40,Formules!$B$9,""))))))</f>
        <v/>
      </c>
    </row>
    <row r="85" spans="13:15">
      <c r="M85" s="5" t="str">
        <f t="shared" si="3"/>
        <v/>
      </c>
      <c r="N85" s="19" t="str">
        <f t="shared" si="4"/>
        <v/>
      </c>
      <c r="O85" s="5" t="str">
        <f>IF(N85&lt;=22,Formules!$B$4,IF(N85&lt;=24,Formules!$B$5,IF(N85&lt;=28,Formules!$B$6,IF(N85&lt;=30,Formules!$B$7,IF(N85&lt;=34,Formules!$B$8,IF(N85&lt;=40,Formules!$B$9,""))))))</f>
        <v/>
      </c>
    </row>
    <row r="86" spans="13:15">
      <c r="M86" s="5" t="str">
        <f t="shared" si="3"/>
        <v/>
      </c>
      <c r="N86" s="19" t="str">
        <f t="shared" si="4"/>
        <v/>
      </c>
      <c r="O86" s="5" t="str">
        <f>IF(N86&lt;=22,Formules!$B$4,IF(N86&lt;=24,Formules!$B$5,IF(N86&lt;=28,Formules!$B$6,IF(N86&lt;=30,Formules!$B$7,IF(N86&lt;=34,Formules!$B$8,IF(N86&lt;=40,Formules!$B$9,""))))))</f>
        <v/>
      </c>
    </row>
    <row r="87" spans="13:15">
      <c r="M87" s="5" t="str">
        <f t="shared" si="3"/>
        <v/>
      </c>
      <c r="N87" s="19" t="str">
        <f t="shared" si="4"/>
        <v/>
      </c>
      <c r="O87" s="5" t="str">
        <f>IF(N87&lt;=22,Formules!$B$4,IF(N87&lt;=24,Formules!$B$5,IF(N87&lt;=28,Formules!$B$6,IF(N87&lt;=30,Formules!$B$7,IF(N87&lt;=34,Formules!$B$8,IF(N87&lt;=40,Formules!$B$9,""))))))</f>
        <v/>
      </c>
    </row>
    <row r="88" spans="13:15">
      <c r="M88" s="5" t="str">
        <f t="shared" si="3"/>
        <v/>
      </c>
      <c r="N88" s="19" t="str">
        <f t="shared" si="4"/>
        <v/>
      </c>
      <c r="O88" s="5" t="str">
        <f>IF(N88&lt;=22,Formules!$B$4,IF(N88&lt;=24,Formules!$B$5,IF(N88&lt;=28,Formules!$B$6,IF(N88&lt;=30,Formules!$B$7,IF(N88&lt;=34,Formules!$B$8,IF(N88&lt;=40,Formules!$B$9,""))))))</f>
        <v/>
      </c>
    </row>
    <row r="89" spans="13:15">
      <c r="M89" s="5" t="str">
        <f t="shared" si="3"/>
        <v/>
      </c>
      <c r="N89" s="19" t="str">
        <f t="shared" si="4"/>
        <v/>
      </c>
      <c r="O89" s="5" t="str">
        <f>IF(N89&lt;=22,Formules!$B$4,IF(N89&lt;=24,Formules!$B$5,IF(N89&lt;=28,Formules!$B$6,IF(N89&lt;=30,Formules!$B$7,IF(N89&lt;=34,Formules!$B$8,IF(N89&lt;=40,Formules!$B$9,""))))))</f>
        <v/>
      </c>
    </row>
    <row r="90" spans="13:15">
      <c r="M90" s="5" t="str">
        <f t="shared" si="3"/>
        <v/>
      </c>
      <c r="N90" s="19" t="str">
        <f t="shared" si="4"/>
        <v/>
      </c>
      <c r="O90" s="5" t="str">
        <f>IF(N90&lt;=22,Formules!$B$4,IF(N90&lt;=24,Formules!$B$5,IF(N90&lt;=28,Formules!$B$6,IF(N90&lt;=30,Formules!$B$7,IF(N90&lt;=34,Formules!$B$8,IF(N90&lt;=40,Formules!$B$9,""))))))</f>
        <v/>
      </c>
    </row>
    <row r="91" spans="13:15">
      <c r="M91" s="5" t="str">
        <f t="shared" si="3"/>
        <v/>
      </c>
      <c r="N91" s="19" t="str">
        <f t="shared" si="4"/>
        <v/>
      </c>
      <c r="O91" s="5" t="str">
        <f>IF(N91&lt;=22,Formules!$B$4,IF(N91&lt;=24,Formules!$B$5,IF(N91&lt;=28,Formules!$B$6,IF(N91&lt;=30,Formules!$B$7,IF(N91&lt;=34,Formules!$B$8,IF(N91&lt;=40,Formules!$B$9,""))))))</f>
        <v/>
      </c>
    </row>
    <row r="92" spans="13:15">
      <c r="M92" s="5" t="str">
        <f t="shared" si="3"/>
        <v/>
      </c>
      <c r="N92" s="19" t="str">
        <f t="shared" si="4"/>
        <v/>
      </c>
      <c r="O92" s="5" t="str">
        <f>IF(N92&lt;=22,Formules!$B$4,IF(N92&lt;=24,Formules!$B$5,IF(N92&lt;=28,Formules!$B$6,IF(N92&lt;=30,Formules!$B$7,IF(N92&lt;=34,Formules!$B$8,IF(N92&lt;=40,Formules!$B$9,""))))))</f>
        <v/>
      </c>
    </row>
    <row r="93" spans="13:15">
      <c r="M93" s="5" t="str">
        <f t="shared" si="3"/>
        <v/>
      </c>
      <c r="N93" s="19" t="str">
        <f t="shared" si="4"/>
        <v/>
      </c>
      <c r="O93" s="5" t="str">
        <f>IF(N93&lt;=22,Formules!$B$4,IF(N93&lt;=24,Formules!$B$5,IF(N93&lt;=28,Formules!$B$6,IF(N93&lt;=30,Formules!$B$7,IF(N93&lt;=34,Formules!$B$8,IF(N93&lt;=40,Formules!$B$9,""))))))</f>
        <v/>
      </c>
    </row>
    <row r="94" spans="13:15">
      <c r="M94" s="5" t="str">
        <f t="shared" si="3"/>
        <v/>
      </c>
      <c r="N94" s="19" t="str">
        <f t="shared" si="4"/>
        <v/>
      </c>
      <c r="O94" s="5" t="str">
        <f>IF(N94&lt;=22,Formules!$B$4,IF(N94&lt;=24,Formules!$B$5,IF(N94&lt;=28,Formules!$B$6,IF(N94&lt;=30,Formules!$B$7,IF(N94&lt;=34,Formules!$B$8,IF(N94&lt;=40,Formules!$B$9,""))))))</f>
        <v/>
      </c>
    </row>
    <row r="95" spans="13:15">
      <c r="M95" s="5" t="str">
        <f t="shared" si="3"/>
        <v/>
      </c>
      <c r="N95" s="19" t="str">
        <f t="shared" si="4"/>
        <v/>
      </c>
      <c r="O95" s="5" t="str">
        <f>IF(N95&lt;=22,Formules!$B$4,IF(N95&lt;=24,Formules!$B$5,IF(N95&lt;=28,Formules!$B$6,IF(N95&lt;=30,Formules!$B$7,IF(N95&lt;=34,Formules!$B$8,IF(N95&lt;=40,Formules!$B$9,""))))))</f>
        <v/>
      </c>
    </row>
    <row r="96" spans="13:15">
      <c r="M96" s="5" t="str">
        <f t="shared" si="3"/>
        <v/>
      </c>
      <c r="N96" s="19" t="str">
        <f t="shared" si="4"/>
        <v/>
      </c>
      <c r="O96" s="5" t="str">
        <f>IF(N96&lt;=22,Formules!$B$4,IF(N96&lt;=24,Formules!$B$5,IF(N96&lt;=28,Formules!$B$6,IF(N96&lt;=30,Formules!$B$7,IF(N96&lt;=34,Formules!$B$8,IF(N96&lt;=40,Formules!$B$9,""))))))</f>
        <v/>
      </c>
    </row>
    <row r="97" spans="13:15">
      <c r="M97" s="5" t="str">
        <f t="shared" si="3"/>
        <v/>
      </c>
      <c r="N97" s="19" t="str">
        <f t="shared" si="4"/>
        <v/>
      </c>
      <c r="O97" s="5" t="str">
        <f>IF(N97&lt;=22,Formules!$B$4,IF(N97&lt;=24,Formules!$B$5,IF(N97&lt;=28,Formules!$B$6,IF(N97&lt;=30,Formules!$B$7,IF(N97&lt;=34,Formules!$B$8,IF(N97&lt;=40,Formules!$B$9,""))))))</f>
        <v/>
      </c>
    </row>
    <row r="98" spans="13:15">
      <c r="M98" s="5" t="str">
        <f t="shared" si="3"/>
        <v/>
      </c>
      <c r="N98" s="19" t="str">
        <f t="shared" si="4"/>
        <v/>
      </c>
      <c r="O98" s="5" t="str">
        <f>IF(N98&lt;=22,Formules!$B$4,IF(N98&lt;=24,Formules!$B$5,IF(N98&lt;=28,Formules!$B$6,IF(N98&lt;=30,Formules!$B$7,IF(N98&lt;=34,Formules!$B$8,IF(N98&lt;=40,Formules!$B$9,""))))))</f>
        <v/>
      </c>
    </row>
    <row r="99" spans="13:15">
      <c r="M99" s="5" t="str">
        <f t="shared" si="3"/>
        <v/>
      </c>
      <c r="N99" s="19" t="str">
        <f t="shared" si="4"/>
        <v/>
      </c>
      <c r="O99" s="5" t="str">
        <f>IF(N99&lt;=22,Formules!$B$4,IF(N99&lt;=24,Formules!$B$5,IF(N99&lt;=28,Formules!$B$6,IF(N99&lt;=30,Formules!$B$7,IF(N99&lt;=34,Formules!$B$8,IF(N99&lt;=40,Formules!$B$9,""))))))</f>
        <v/>
      </c>
    </row>
    <row r="100" spans="13:15">
      <c r="M100" s="5" t="str">
        <f t="shared" si="3"/>
        <v/>
      </c>
      <c r="N100" s="19" t="str">
        <f t="shared" si="4"/>
        <v/>
      </c>
      <c r="O100" s="5" t="str">
        <f>IF(N100&lt;=22,Formules!$B$4,IF(N100&lt;=24,Formules!$B$5,IF(N100&lt;=28,Formules!$B$6,IF(N100&lt;=30,Formules!$B$7,IF(N100&lt;=34,Formules!$B$8,IF(N100&lt;=40,Formules!$B$9,""))))))</f>
        <v/>
      </c>
    </row>
    <row r="101" spans="13:15">
      <c r="M101" s="5" t="str">
        <f t="shared" si="3"/>
        <v/>
      </c>
      <c r="N101" s="19" t="str">
        <f t="shared" si="4"/>
        <v/>
      </c>
      <c r="O101" s="5" t="str">
        <f>IF(N101&lt;=22,Formules!$B$4,IF(N101&lt;=24,Formules!$B$5,IF(N101&lt;=28,Formules!$B$6,IF(N101&lt;=30,Formules!$B$7,IF(N101&lt;=34,Formules!$B$8,IF(N101&lt;=40,Formules!$B$9,""))))))</f>
        <v/>
      </c>
    </row>
    <row r="102" spans="13:15">
      <c r="M102" s="5" t="str">
        <f t="shared" si="3"/>
        <v/>
      </c>
      <c r="N102" s="19" t="str">
        <f t="shared" si="4"/>
        <v/>
      </c>
      <c r="O102" s="5" t="str">
        <f>IF(N102&lt;=22,Formules!$B$4,IF(N102&lt;=24,Formules!$B$5,IF(N102&lt;=28,Formules!$B$6,IF(N102&lt;=30,Formules!$B$7,IF(N102&lt;=34,Formules!$B$8,IF(N102&lt;=40,Formules!$B$9,""))))))</f>
        <v/>
      </c>
    </row>
    <row r="103" spans="13:15">
      <c r="M103" s="5" t="str">
        <f t="shared" si="3"/>
        <v/>
      </c>
      <c r="N103" s="19" t="str">
        <f t="shared" si="4"/>
        <v/>
      </c>
      <c r="O103" s="5" t="str">
        <f>IF(N103&lt;=22,Formules!$B$4,IF(N103&lt;=24,Formules!$B$5,IF(N103&lt;=28,Formules!$B$6,IF(N103&lt;=30,Formules!$B$7,IF(N103&lt;=34,Formules!$B$8,IF(N103&lt;=40,Formules!$B$9,""))))))</f>
        <v/>
      </c>
    </row>
    <row r="104" spans="13:15">
      <c r="M104" s="5" t="str">
        <f t="shared" si="3"/>
        <v/>
      </c>
      <c r="N104" s="19" t="str">
        <f t="shared" si="4"/>
        <v/>
      </c>
      <c r="O104" s="5" t="str">
        <f>IF(N104&lt;=22,Formules!$B$4,IF(N104&lt;=24,Formules!$B$5,IF(N104&lt;=28,Formules!$B$6,IF(N104&lt;=30,Formules!$B$7,IF(N104&lt;=34,Formules!$B$8,IF(N104&lt;=40,Formules!$B$9,""))))))</f>
        <v/>
      </c>
    </row>
    <row r="105" spans="13:15">
      <c r="M105" s="5" t="str">
        <f t="shared" si="3"/>
        <v/>
      </c>
      <c r="N105" s="19" t="str">
        <f t="shared" si="4"/>
        <v/>
      </c>
      <c r="O105" s="5" t="str">
        <f>IF(N105&lt;=22,Formules!$B$4,IF(N105&lt;=24,Formules!$B$5,IF(N105&lt;=28,Formules!$B$6,IF(N105&lt;=30,Formules!$B$7,IF(N105&lt;=34,Formules!$B$8,IF(N105&lt;=40,Formules!$B$9,""))))))</f>
        <v/>
      </c>
    </row>
    <row r="106" spans="13:15">
      <c r="M106" s="5" t="str">
        <f t="shared" si="3"/>
        <v/>
      </c>
      <c r="N106" s="19" t="str">
        <f t="shared" si="4"/>
        <v/>
      </c>
      <c r="O106" s="5" t="str">
        <f>IF(N106&lt;=22,Formules!$B$4,IF(N106&lt;=24,Formules!$B$5,IF(N106&lt;=28,Formules!$B$6,IF(N106&lt;=30,Formules!$B$7,IF(N106&lt;=34,Formules!$B$8,IF(N106&lt;=40,Formules!$B$9,""))))))</f>
        <v/>
      </c>
    </row>
    <row r="107" spans="13:15">
      <c r="M107" s="5" t="str">
        <f t="shared" si="3"/>
        <v/>
      </c>
      <c r="N107" s="19" t="str">
        <f t="shared" si="4"/>
        <v/>
      </c>
      <c r="O107" s="5" t="str">
        <f>IF(N107&lt;=22,Formules!$B$4,IF(N107&lt;=24,Formules!$B$5,IF(N107&lt;=28,Formules!$B$6,IF(N107&lt;=30,Formules!$B$7,IF(N107&lt;=34,Formules!$B$8,IF(N107&lt;=40,Formules!$B$9,""))))))</f>
        <v/>
      </c>
    </row>
    <row r="108" spans="13:15">
      <c r="M108" s="5" t="str">
        <f t="shared" si="3"/>
        <v/>
      </c>
      <c r="N108" s="19" t="str">
        <f t="shared" si="4"/>
        <v/>
      </c>
      <c r="O108" s="5" t="str">
        <f>IF(N108&lt;=22,Formules!$B$4,IF(N108&lt;=24,Formules!$B$5,IF(N108&lt;=28,Formules!$B$6,IF(N108&lt;=30,Formules!$B$7,IF(N108&lt;=34,Formules!$B$8,IF(N108&lt;=40,Formules!$B$9,""))))))</f>
        <v/>
      </c>
    </row>
    <row r="109" spans="13:15">
      <c r="M109" s="5" t="str">
        <f t="shared" si="3"/>
        <v/>
      </c>
      <c r="N109" s="19" t="str">
        <f t="shared" si="4"/>
        <v/>
      </c>
      <c r="O109" s="5" t="str">
        <f>IF(N109&lt;=22,Formules!$B$4,IF(N109&lt;=24,Formules!$B$5,IF(N109&lt;=28,Formules!$B$6,IF(N109&lt;=30,Formules!$B$7,IF(N109&lt;=34,Formules!$B$8,IF(N109&lt;=40,Formules!$B$9,""))))))</f>
        <v/>
      </c>
    </row>
    <row r="110" spans="13:15">
      <c r="M110" s="5" t="str">
        <f t="shared" si="3"/>
        <v/>
      </c>
      <c r="N110" s="19" t="str">
        <f t="shared" si="4"/>
        <v/>
      </c>
      <c r="O110" s="5" t="str">
        <f>IF(N110&lt;=22,Formules!$B$4,IF(N110&lt;=24,Formules!$B$5,IF(N110&lt;=28,Formules!$B$6,IF(N110&lt;=30,Formules!$B$7,IF(N110&lt;=34,Formules!$B$8,IF(N110&lt;=40,Formules!$B$9,""))))))</f>
        <v/>
      </c>
    </row>
    <row r="111" spans="13:15">
      <c r="M111" s="5" t="str">
        <f t="shared" si="3"/>
        <v/>
      </c>
      <c r="N111" s="19" t="str">
        <f t="shared" si="4"/>
        <v/>
      </c>
      <c r="O111" s="5" t="str">
        <f>IF(N111&lt;=22,Formules!$B$4,IF(N111&lt;=24,Formules!$B$5,IF(N111&lt;=28,Formules!$B$6,IF(N111&lt;=30,Formules!$B$7,IF(N111&lt;=34,Formules!$B$8,IF(N111&lt;=40,Formules!$B$9,""))))))</f>
        <v/>
      </c>
    </row>
    <row r="112" spans="13:15">
      <c r="M112" s="5" t="str">
        <f t="shared" si="3"/>
        <v/>
      </c>
      <c r="N112" s="19" t="str">
        <f t="shared" si="4"/>
        <v/>
      </c>
      <c r="O112" s="5" t="str">
        <f>IF(N112&lt;=22,Formules!$B$4,IF(N112&lt;=24,Formules!$B$5,IF(N112&lt;=28,Formules!$B$6,IF(N112&lt;=30,Formules!$B$7,IF(N112&lt;=34,Formules!$B$8,IF(N112&lt;=40,Formules!$B$9,""))))))</f>
        <v/>
      </c>
    </row>
    <row r="113" spans="13:15">
      <c r="M113" s="5" t="str">
        <f t="shared" si="3"/>
        <v/>
      </c>
      <c r="N113" s="19" t="str">
        <f t="shared" si="4"/>
        <v/>
      </c>
      <c r="O113" s="5" t="str">
        <f>IF(N113&lt;=22,Formules!$B$4,IF(N113&lt;=24,Formules!$B$5,IF(N113&lt;=28,Formules!$B$6,IF(N113&lt;=30,Formules!$B$7,IF(N113&lt;=34,Formules!$B$8,IF(N113&lt;=40,Formules!$B$9,""))))))</f>
        <v/>
      </c>
    </row>
    <row r="114" spans="13:15">
      <c r="M114" s="5" t="str">
        <f t="shared" si="3"/>
        <v/>
      </c>
      <c r="N114" s="19" t="str">
        <f t="shared" si="4"/>
        <v/>
      </c>
      <c r="O114" s="5" t="str">
        <f>IF(N114&lt;=22,Formules!$B$4,IF(N114&lt;=24,Formules!$B$5,IF(N114&lt;=28,Formules!$B$6,IF(N114&lt;=30,Formules!$B$7,IF(N114&lt;=34,Formules!$B$8,IF(N114&lt;=40,Formules!$B$9,""))))))</f>
        <v/>
      </c>
    </row>
    <row r="115" spans="13:15">
      <c r="M115" s="5" t="str">
        <f t="shared" si="3"/>
        <v/>
      </c>
      <c r="N115" s="19" t="str">
        <f t="shared" si="4"/>
        <v/>
      </c>
      <c r="O115" s="5" t="str">
        <f>IF(N115&lt;=22,Formules!$B$4,IF(N115&lt;=24,Formules!$B$5,IF(N115&lt;=28,Formules!$B$6,IF(N115&lt;=30,Formules!$B$7,IF(N115&lt;=34,Formules!$B$8,IF(N115&lt;=40,Formules!$B$9,""))))))</f>
        <v/>
      </c>
    </row>
    <row r="116" spans="13:15">
      <c r="M116" s="5" t="str">
        <f t="shared" si="3"/>
        <v/>
      </c>
      <c r="N116" s="19" t="str">
        <f t="shared" si="4"/>
        <v/>
      </c>
      <c r="O116" s="5" t="str">
        <f>IF(N116&lt;=22,Formules!$B$4,IF(N116&lt;=24,Formules!$B$5,IF(N116&lt;=28,Formules!$B$6,IF(N116&lt;=30,Formules!$B$7,IF(N116&lt;=34,Formules!$B$8,IF(N116&lt;=40,Formules!$B$9,""))))))</f>
        <v/>
      </c>
    </row>
    <row r="117" spans="13:15">
      <c r="M117" s="5" t="str">
        <f t="shared" si="3"/>
        <v/>
      </c>
      <c r="N117" s="19" t="str">
        <f t="shared" si="4"/>
        <v/>
      </c>
      <c r="O117" s="5" t="str">
        <f>IF(N117&lt;=22,Formules!$B$4,IF(N117&lt;=24,Formules!$B$5,IF(N117&lt;=28,Formules!$B$6,IF(N117&lt;=30,Formules!$B$7,IF(N117&lt;=34,Formules!$B$8,IF(N117&lt;=40,Formules!$B$9,""))))))</f>
        <v/>
      </c>
    </row>
    <row r="118" spans="13:15">
      <c r="M118" s="5" t="str">
        <f t="shared" si="3"/>
        <v/>
      </c>
      <c r="N118" s="19" t="str">
        <f t="shared" si="4"/>
        <v/>
      </c>
      <c r="O118" s="5" t="str">
        <f>IF(N118&lt;=22,Formules!$B$4,IF(N118&lt;=24,Formules!$B$5,IF(N118&lt;=28,Formules!$B$6,IF(N118&lt;=30,Formules!$B$7,IF(N118&lt;=34,Formules!$B$8,IF(N118&lt;=40,Formules!$B$9,""))))))</f>
        <v/>
      </c>
    </row>
    <row r="119" spans="13:15">
      <c r="M119" s="5" t="str">
        <f t="shared" si="3"/>
        <v/>
      </c>
      <c r="N119" s="19" t="str">
        <f t="shared" si="4"/>
        <v/>
      </c>
      <c r="O119" s="5" t="str">
        <f>IF(N119&lt;=22,Formules!$B$4,IF(N119&lt;=24,Formules!$B$5,IF(N119&lt;=28,Formules!$B$6,IF(N119&lt;=30,Formules!$B$7,IF(N119&lt;=34,Formules!$B$8,IF(N119&lt;=40,Formules!$B$9,""))))))</f>
        <v/>
      </c>
    </row>
    <row r="120" spans="13:15">
      <c r="M120" s="5" t="str">
        <f t="shared" si="3"/>
        <v/>
      </c>
      <c r="N120" s="19" t="str">
        <f t="shared" si="4"/>
        <v/>
      </c>
      <c r="O120" s="5" t="str">
        <f>IF(N120&lt;=22,Formules!$B$4,IF(N120&lt;=24,Formules!$B$5,IF(N120&lt;=28,Formules!$B$6,IF(N120&lt;=30,Formules!$B$7,IF(N120&lt;=34,Formules!$B$8,IF(N120&lt;=40,Formules!$B$9,""))))))</f>
        <v/>
      </c>
    </row>
    <row r="121" spans="13:15">
      <c r="M121" s="5" t="str">
        <f t="shared" si="3"/>
        <v/>
      </c>
      <c r="N121" s="19" t="str">
        <f t="shared" si="4"/>
        <v/>
      </c>
      <c r="O121" s="5" t="str">
        <f>IF(N121&lt;=22,Formules!$B$4,IF(N121&lt;=24,Formules!$B$5,IF(N121&lt;=28,Formules!$B$6,IF(N121&lt;=30,Formules!$B$7,IF(N121&lt;=34,Formules!$B$8,IF(N121&lt;=40,Formules!$B$9,""))))))</f>
        <v/>
      </c>
    </row>
    <row r="122" spans="13:15">
      <c r="M122" s="5" t="str">
        <f t="shared" ref="M122:M185" si="5">IF(B122="","",IF(A122="Madame",(K122*100)-100-((K122*100)-150)/2.5,(K122*100)-100-((K122*100)-150)/4))</f>
        <v/>
      </c>
      <c r="N122" s="19" t="str">
        <f t="shared" ref="N122:N185" si="6">IF(B122="","",L122/(K122^2))</f>
        <v/>
      </c>
      <c r="O122" s="5" t="str">
        <f>IF(N122&lt;=22,Formules!$B$4,IF(N122&lt;=24,Formules!$B$5,IF(N122&lt;=28,Formules!$B$6,IF(N122&lt;=30,Formules!$B$7,IF(N122&lt;=34,Formules!$B$8,IF(N122&lt;=40,Formules!$B$9,""))))))</f>
        <v/>
      </c>
    </row>
    <row r="123" spans="13:15">
      <c r="M123" s="5" t="str">
        <f t="shared" si="5"/>
        <v/>
      </c>
      <c r="N123" s="19" t="str">
        <f t="shared" si="6"/>
        <v/>
      </c>
      <c r="O123" s="5" t="str">
        <f>IF(N123&lt;=22,Formules!$B$4,IF(N123&lt;=24,Formules!$B$5,IF(N123&lt;=28,Formules!$B$6,IF(N123&lt;=30,Formules!$B$7,IF(N123&lt;=34,Formules!$B$8,IF(N123&lt;=40,Formules!$B$9,""))))))</f>
        <v/>
      </c>
    </row>
    <row r="124" spans="13:15">
      <c r="M124" s="5" t="str">
        <f t="shared" si="5"/>
        <v/>
      </c>
      <c r="N124" s="19" t="str">
        <f t="shared" si="6"/>
        <v/>
      </c>
      <c r="O124" s="5" t="str">
        <f>IF(N124&lt;=22,Formules!$B$4,IF(N124&lt;=24,Formules!$B$5,IF(N124&lt;=28,Formules!$B$6,IF(N124&lt;=30,Formules!$B$7,IF(N124&lt;=34,Formules!$B$8,IF(N124&lt;=40,Formules!$B$9,""))))))</f>
        <v/>
      </c>
    </row>
    <row r="125" spans="13:15">
      <c r="M125" s="5" t="str">
        <f t="shared" si="5"/>
        <v/>
      </c>
      <c r="N125" s="19" t="str">
        <f t="shared" si="6"/>
        <v/>
      </c>
      <c r="O125" s="5" t="str">
        <f>IF(N125&lt;=22,Formules!$B$4,IF(N125&lt;=24,Formules!$B$5,IF(N125&lt;=28,Formules!$B$6,IF(N125&lt;=30,Formules!$B$7,IF(N125&lt;=34,Formules!$B$8,IF(N125&lt;=40,Formules!$B$9,""))))))</f>
        <v/>
      </c>
    </row>
    <row r="126" spans="13:15">
      <c r="M126" s="5" t="str">
        <f t="shared" si="5"/>
        <v/>
      </c>
      <c r="N126" s="19" t="str">
        <f t="shared" si="6"/>
        <v/>
      </c>
      <c r="O126" s="5" t="str">
        <f>IF(N126&lt;=22,Formules!$B$4,IF(N126&lt;=24,Formules!$B$5,IF(N126&lt;=28,Formules!$B$6,IF(N126&lt;=30,Formules!$B$7,IF(N126&lt;=34,Formules!$B$8,IF(N126&lt;=40,Formules!$B$9,""))))))</f>
        <v/>
      </c>
    </row>
    <row r="127" spans="13:15">
      <c r="M127" s="5" t="str">
        <f t="shared" si="5"/>
        <v/>
      </c>
      <c r="N127" s="19" t="str">
        <f t="shared" si="6"/>
        <v/>
      </c>
      <c r="O127" s="5" t="str">
        <f>IF(N127&lt;=22,Formules!$B$4,IF(N127&lt;=24,Formules!$B$5,IF(N127&lt;=28,Formules!$B$6,IF(N127&lt;=30,Formules!$B$7,IF(N127&lt;=34,Formules!$B$8,IF(N127&lt;=40,Formules!$B$9,""))))))</f>
        <v/>
      </c>
    </row>
    <row r="128" spans="13:15">
      <c r="M128" s="5" t="str">
        <f t="shared" si="5"/>
        <v/>
      </c>
      <c r="N128" s="19" t="str">
        <f t="shared" si="6"/>
        <v/>
      </c>
      <c r="O128" s="5" t="str">
        <f>IF(N128&lt;=22,Formules!$B$4,IF(N128&lt;=24,Formules!$B$5,IF(N128&lt;=28,Formules!$B$6,IF(N128&lt;=30,Formules!$B$7,IF(N128&lt;=34,Formules!$B$8,IF(N128&lt;=40,Formules!$B$9,""))))))</f>
        <v/>
      </c>
    </row>
    <row r="129" spans="13:15">
      <c r="M129" s="5" t="str">
        <f t="shared" si="5"/>
        <v/>
      </c>
      <c r="N129" s="19" t="str">
        <f t="shared" si="6"/>
        <v/>
      </c>
      <c r="O129" s="5" t="str">
        <f>IF(N129&lt;=22,Formules!$B$4,IF(N129&lt;=24,Formules!$B$5,IF(N129&lt;=28,Formules!$B$6,IF(N129&lt;=30,Formules!$B$7,IF(N129&lt;=34,Formules!$B$8,IF(N129&lt;=40,Formules!$B$9,""))))))</f>
        <v/>
      </c>
    </row>
    <row r="130" spans="13:15">
      <c r="M130" s="5" t="str">
        <f t="shared" si="5"/>
        <v/>
      </c>
      <c r="N130" s="19" t="str">
        <f t="shared" si="6"/>
        <v/>
      </c>
      <c r="O130" s="5" t="str">
        <f>IF(N130&lt;=22,Formules!$B$4,IF(N130&lt;=24,Formules!$B$5,IF(N130&lt;=28,Formules!$B$6,IF(N130&lt;=30,Formules!$B$7,IF(N130&lt;=34,Formules!$B$8,IF(N130&lt;=40,Formules!$B$9,""))))))</f>
        <v/>
      </c>
    </row>
    <row r="131" spans="13:15">
      <c r="M131" s="5" t="str">
        <f t="shared" si="5"/>
        <v/>
      </c>
      <c r="N131" s="19" t="str">
        <f t="shared" si="6"/>
        <v/>
      </c>
      <c r="O131" s="5" t="str">
        <f>IF(N131&lt;=22,Formules!$B$4,IF(N131&lt;=24,Formules!$B$5,IF(N131&lt;=28,Formules!$B$6,IF(N131&lt;=30,Formules!$B$7,IF(N131&lt;=34,Formules!$B$8,IF(N131&lt;=40,Formules!$B$9,""))))))</f>
        <v/>
      </c>
    </row>
    <row r="132" spans="13:15">
      <c r="M132" s="5" t="str">
        <f t="shared" si="5"/>
        <v/>
      </c>
      <c r="N132" s="19" t="str">
        <f t="shared" si="6"/>
        <v/>
      </c>
      <c r="O132" s="5" t="str">
        <f>IF(N132&lt;=22,Formules!$B$4,IF(N132&lt;=24,Formules!$B$5,IF(N132&lt;=28,Formules!$B$6,IF(N132&lt;=30,Formules!$B$7,IF(N132&lt;=34,Formules!$B$8,IF(N132&lt;=40,Formules!$B$9,""))))))</f>
        <v/>
      </c>
    </row>
    <row r="133" spans="13:15">
      <c r="M133" s="5" t="str">
        <f t="shared" si="5"/>
        <v/>
      </c>
      <c r="N133" s="19" t="str">
        <f t="shared" si="6"/>
        <v/>
      </c>
      <c r="O133" s="5" t="str">
        <f>IF(N133&lt;=22,Formules!$B$4,IF(N133&lt;=24,Formules!$B$5,IF(N133&lt;=28,Formules!$B$6,IF(N133&lt;=30,Formules!$B$7,IF(N133&lt;=34,Formules!$B$8,IF(N133&lt;=40,Formules!$B$9,""))))))</f>
        <v/>
      </c>
    </row>
    <row r="134" spans="13:15">
      <c r="M134" s="5" t="str">
        <f t="shared" si="5"/>
        <v/>
      </c>
      <c r="N134" s="19" t="str">
        <f t="shared" si="6"/>
        <v/>
      </c>
      <c r="O134" s="5" t="str">
        <f>IF(N134&lt;=22,Formules!$B$4,IF(N134&lt;=24,Formules!$B$5,IF(N134&lt;=28,Formules!$B$6,IF(N134&lt;=30,Formules!$B$7,IF(N134&lt;=34,Formules!$B$8,IF(N134&lt;=40,Formules!$B$9,""))))))</f>
        <v/>
      </c>
    </row>
    <row r="135" spans="13:15">
      <c r="M135" s="5" t="str">
        <f t="shared" si="5"/>
        <v/>
      </c>
      <c r="N135" s="19" t="str">
        <f t="shared" si="6"/>
        <v/>
      </c>
      <c r="O135" s="5" t="str">
        <f>IF(N135&lt;=22,Formules!$B$4,IF(N135&lt;=24,Formules!$B$5,IF(N135&lt;=28,Formules!$B$6,IF(N135&lt;=30,Formules!$B$7,IF(N135&lt;=34,Formules!$B$8,IF(N135&lt;=40,Formules!$B$9,""))))))</f>
        <v/>
      </c>
    </row>
    <row r="136" spans="13:15">
      <c r="M136" s="5" t="str">
        <f t="shared" si="5"/>
        <v/>
      </c>
      <c r="N136" s="19" t="str">
        <f t="shared" si="6"/>
        <v/>
      </c>
      <c r="O136" s="5" t="str">
        <f>IF(N136&lt;=22,Formules!$B$4,IF(N136&lt;=24,Formules!$B$5,IF(N136&lt;=28,Formules!$B$6,IF(N136&lt;=30,Formules!$B$7,IF(N136&lt;=34,Formules!$B$8,IF(N136&lt;=40,Formules!$B$9,""))))))</f>
        <v/>
      </c>
    </row>
    <row r="137" spans="13:15">
      <c r="M137" s="5" t="str">
        <f t="shared" si="5"/>
        <v/>
      </c>
      <c r="N137" s="19" t="str">
        <f t="shared" si="6"/>
        <v/>
      </c>
      <c r="O137" s="5" t="str">
        <f>IF(N137&lt;=22,Formules!$B$4,IF(N137&lt;=24,Formules!$B$5,IF(N137&lt;=28,Formules!$B$6,IF(N137&lt;=30,Formules!$B$7,IF(N137&lt;=34,Formules!$B$8,IF(N137&lt;=40,Formules!$B$9,""))))))</f>
        <v/>
      </c>
    </row>
    <row r="138" spans="13:15">
      <c r="M138" s="5" t="str">
        <f t="shared" si="5"/>
        <v/>
      </c>
      <c r="N138" s="19" t="str">
        <f t="shared" si="6"/>
        <v/>
      </c>
      <c r="O138" s="5" t="str">
        <f>IF(N138&lt;=22,Formules!$B$4,IF(N138&lt;=24,Formules!$B$5,IF(N138&lt;=28,Formules!$B$6,IF(N138&lt;=30,Formules!$B$7,IF(N138&lt;=34,Formules!$B$8,IF(N138&lt;=40,Formules!$B$9,""))))))</f>
        <v/>
      </c>
    </row>
    <row r="139" spans="13:15">
      <c r="M139" s="5" t="str">
        <f t="shared" si="5"/>
        <v/>
      </c>
      <c r="N139" s="19" t="str">
        <f t="shared" si="6"/>
        <v/>
      </c>
      <c r="O139" s="5" t="str">
        <f>IF(N139&lt;=22,Formules!$B$4,IF(N139&lt;=24,Formules!$B$5,IF(N139&lt;=28,Formules!$B$6,IF(N139&lt;=30,Formules!$B$7,IF(N139&lt;=34,Formules!$B$8,IF(N139&lt;=40,Formules!$B$9,""))))))</f>
        <v/>
      </c>
    </row>
    <row r="140" spans="13:15">
      <c r="M140" s="5" t="str">
        <f t="shared" si="5"/>
        <v/>
      </c>
      <c r="N140" s="19" t="str">
        <f t="shared" si="6"/>
        <v/>
      </c>
      <c r="O140" s="5" t="str">
        <f>IF(N140&lt;=22,Formules!$B$4,IF(N140&lt;=24,Formules!$B$5,IF(N140&lt;=28,Formules!$B$6,IF(N140&lt;=30,Formules!$B$7,IF(N140&lt;=34,Formules!$B$8,IF(N140&lt;=40,Formules!$B$9,""))))))</f>
        <v/>
      </c>
    </row>
    <row r="141" spans="13:15">
      <c r="M141" s="5" t="str">
        <f t="shared" si="5"/>
        <v/>
      </c>
      <c r="N141" s="19" t="str">
        <f t="shared" si="6"/>
        <v/>
      </c>
      <c r="O141" s="5" t="str">
        <f>IF(N141&lt;=22,Formules!$B$4,IF(N141&lt;=24,Formules!$B$5,IF(N141&lt;=28,Formules!$B$6,IF(N141&lt;=30,Formules!$B$7,IF(N141&lt;=34,Formules!$B$8,IF(N141&lt;=40,Formules!$B$9,""))))))</f>
        <v/>
      </c>
    </row>
    <row r="142" spans="13:15">
      <c r="M142" s="5" t="str">
        <f t="shared" si="5"/>
        <v/>
      </c>
      <c r="N142" s="19" t="str">
        <f t="shared" si="6"/>
        <v/>
      </c>
      <c r="O142" s="5" t="str">
        <f>IF(N142&lt;=22,Formules!$B$4,IF(N142&lt;=24,Formules!$B$5,IF(N142&lt;=28,Formules!$B$6,IF(N142&lt;=30,Formules!$B$7,IF(N142&lt;=34,Formules!$B$8,IF(N142&lt;=40,Formules!$B$9,""))))))</f>
        <v/>
      </c>
    </row>
    <row r="143" spans="13:15">
      <c r="M143" s="5" t="str">
        <f t="shared" si="5"/>
        <v/>
      </c>
      <c r="N143" s="19" t="str">
        <f t="shared" si="6"/>
        <v/>
      </c>
      <c r="O143" s="5" t="str">
        <f>IF(N143&lt;=22,Formules!$B$4,IF(N143&lt;=24,Formules!$B$5,IF(N143&lt;=28,Formules!$B$6,IF(N143&lt;=30,Formules!$B$7,IF(N143&lt;=34,Formules!$B$8,IF(N143&lt;=40,Formules!$B$9,""))))))</f>
        <v/>
      </c>
    </row>
    <row r="144" spans="13:15">
      <c r="M144" s="5" t="str">
        <f t="shared" si="5"/>
        <v/>
      </c>
      <c r="N144" s="19" t="str">
        <f t="shared" si="6"/>
        <v/>
      </c>
      <c r="O144" s="5" t="str">
        <f>IF(N144&lt;=22,Formules!$B$4,IF(N144&lt;=24,Formules!$B$5,IF(N144&lt;=28,Formules!$B$6,IF(N144&lt;=30,Formules!$B$7,IF(N144&lt;=34,Formules!$B$8,IF(N144&lt;=40,Formules!$B$9,""))))))</f>
        <v/>
      </c>
    </row>
    <row r="145" spans="13:15">
      <c r="M145" s="5" t="str">
        <f t="shared" si="5"/>
        <v/>
      </c>
      <c r="N145" s="19" t="str">
        <f t="shared" si="6"/>
        <v/>
      </c>
      <c r="O145" s="5" t="str">
        <f>IF(N145&lt;=22,Formules!$B$4,IF(N145&lt;=24,Formules!$B$5,IF(N145&lt;=28,Formules!$B$6,IF(N145&lt;=30,Formules!$B$7,IF(N145&lt;=34,Formules!$B$8,IF(N145&lt;=40,Formules!$B$9,""))))))</f>
        <v/>
      </c>
    </row>
    <row r="146" spans="13:15">
      <c r="M146" s="5" t="str">
        <f t="shared" si="5"/>
        <v/>
      </c>
      <c r="N146" s="19" t="str">
        <f t="shared" si="6"/>
        <v/>
      </c>
      <c r="O146" s="5" t="str">
        <f>IF(N146&lt;=22,Formules!$B$4,IF(N146&lt;=24,Formules!$B$5,IF(N146&lt;=28,Formules!$B$6,IF(N146&lt;=30,Formules!$B$7,IF(N146&lt;=34,Formules!$B$8,IF(N146&lt;=40,Formules!$B$9,""))))))</f>
        <v/>
      </c>
    </row>
    <row r="147" spans="13:15">
      <c r="M147" s="5" t="str">
        <f t="shared" si="5"/>
        <v/>
      </c>
      <c r="N147" s="19" t="str">
        <f t="shared" si="6"/>
        <v/>
      </c>
      <c r="O147" s="5" t="str">
        <f>IF(N147&lt;=22,Formules!$B$4,IF(N147&lt;=24,Formules!$B$5,IF(N147&lt;=28,Formules!$B$6,IF(N147&lt;=30,Formules!$B$7,IF(N147&lt;=34,Formules!$B$8,IF(N147&lt;=40,Formules!$B$9,""))))))</f>
        <v/>
      </c>
    </row>
    <row r="148" spans="13:15">
      <c r="M148" s="5" t="str">
        <f t="shared" si="5"/>
        <v/>
      </c>
      <c r="N148" s="19" t="str">
        <f t="shared" si="6"/>
        <v/>
      </c>
      <c r="O148" s="5" t="str">
        <f>IF(N148&lt;=22,Formules!$B$4,IF(N148&lt;=24,Formules!$B$5,IF(N148&lt;=28,Formules!$B$6,IF(N148&lt;=30,Formules!$B$7,IF(N148&lt;=34,Formules!$B$8,IF(N148&lt;=40,Formules!$B$9,""))))))</f>
        <v/>
      </c>
    </row>
    <row r="149" spans="13:15">
      <c r="M149" s="5" t="str">
        <f t="shared" si="5"/>
        <v/>
      </c>
      <c r="N149" s="19" t="str">
        <f t="shared" si="6"/>
        <v/>
      </c>
      <c r="O149" s="5" t="str">
        <f>IF(N149&lt;=22,Formules!$B$4,IF(N149&lt;=24,Formules!$B$5,IF(N149&lt;=28,Formules!$B$6,IF(N149&lt;=30,Formules!$B$7,IF(N149&lt;=34,Formules!$B$8,IF(N149&lt;=40,Formules!$B$9,""))))))</f>
        <v/>
      </c>
    </row>
    <row r="150" spans="13:15">
      <c r="M150" s="5" t="str">
        <f t="shared" si="5"/>
        <v/>
      </c>
      <c r="N150" s="19" t="str">
        <f t="shared" si="6"/>
        <v/>
      </c>
      <c r="O150" s="5" t="str">
        <f>IF(N150&lt;=22,Formules!$B$4,IF(N150&lt;=24,Formules!$B$5,IF(N150&lt;=28,Formules!$B$6,IF(N150&lt;=30,Formules!$B$7,IF(N150&lt;=34,Formules!$B$8,IF(N150&lt;=40,Formules!$B$9,""))))))</f>
        <v/>
      </c>
    </row>
    <row r="151" spans="13:15">
      <c r="M151" s="5" t="str">
        <f t="shared" si="5"/>
        <v/>
      </c>
      <c r="N151" s="19" t="str">
        <f t="shared" si="6"/>
        <v/>
      </c>
      <c r="O151" s="5" t="str">
        <f>IF(N151&lt;=22,Formules!$B$4,IF(N151&lt;=24,Formules!$B$5,IF(N151&lt;=28,Formules!$B$6,IF(N151&lt;=30,Formules!$B$7,IF(N151&lt;=34,Formules!$B$8,IF(N151&lt;=40,Formules!$B$9,""))))))</f>
        <v/>
      </c>
    </row>
    <row r="152" spans="13:15">
      <c r="M152" s="5" t="str">
        <f t="shared" si="5"/>
        <v/>
      </c>
      <c r="N152" s="19" t="str">
        <f t="shared" si="6"/>
        <v/>
      </c>
      <c r="O152" s="5" t="str">
        <f>IF(N152&lt;=22,Formules!$B$4,IF(N152&lt;=24,Formules!$B$5,IF(N152&lt;=28,Formules!$B$6,IF(N152&lt;=30,Formules!$B$7,IF(N152&lt;=34,Formules!$B$8,IF(N152&lt;=40,Formules!$B$9,""))))))</f>
        <v/>
      </c>
    </row>
    <row r="153" spans="13:15">
      <c r="M153" s="5" t="str">
        <f t="shared" si="5"/>
        <v/>
      </c>
      <c r="N153" s="19" t="str">
        <f t="shared" si="6"/>
        <v/>
      </c>
      <c r="O153" s="5" t="str">
        <f>IF(N153&lt;=22,Formules!$B$4,IF(N153&lt;=24,Formules!$B$5,IF(N153&lt;=28,Formules!$B$6,IF(N153&lt;=30,Formules!$B$7,IF(N153&lt;=34,Formules!$B$8,IF(N153&lt;=40,Formules!$B$9,""))))))</f>
        <v/>
      </c>
    </row>
    <row r="154" spans="13:15">
      <c r="M154" s="5" t="str">
        <f t="shared" si="5"/>
        <v/>
      </c>
      <c r="N154" s="19" t="str">
        <f t="shared" si="6"/>
        <v/>
      </c>
      <c r="O154" s="5" t="str">
        <f>IF(N154&lt;=22,Formules!$B$4,IF(N154&lt;=24,Formules!$B$5,IF(N154&lt;=28,Formules!$B$6,IF(N154&lt;=30,Formules!$B$7,IF(N154&lt;=34,Formules!$B$8,IF(N154&lt;=40,Formules!$B$9,""))))))</f>
        <v/>
      </c>
    </row>
    <row r="155" spans="13:15">
      <c r="M155" s="5" t="str">
        <f t="shared" si="5"/>
        <v/>
      </c>
      <c r="N155" s="19" t="str">
        <f t="shared" si="6"/>
        <v/>
      </c>
      <c r="O155" s="5" t="str">
        <f>IF(N155&lt;=22,Formules!$B$4,IF(N155&lt;=24,Formules!$B$5,IF(N155&lt;=28,Formules!$B$6,IF(N155&lt;=30,Formules!$B$7,IF(N155&lt;=34,Formules!$B$8,IF(N155&lt;=40,Formules!$B$9,""))))))</f>
        <v/>
      </c>
    </row>
    <row r="156" spans="13:15">
      <c r="M156" s="5" t="str">
        <f t="shared" si="5"/>
        <v/>
      </c>
      <c r="N156" s="19" t="str">
        <f t="shared" si="6"/>
        <v/>
      </c>
      <c r="O156" s="5" t="str">
        <f>IF(N156&lt;=22,Formules!$B$4,IF(N156&lt;=24,Formules!$B$5,IF(N156&lt;=28,Formules!$B$6,IF(N156&lt;=30,Formules!$B$7,IF(N156&lt;=34,Formules!$B$8,IF(N156&lt;=40,Formules!$B$9,""))))))</f>
        <v/>
      </c>
    </row>
    <row r="157" spans="13:15">
      <c r="M157" s="5" t="str">
        <f t="shared" si="5"/>
        <v/>
      </c>
      <c r="N157" s="19" t="str">
        <f t="shared" si="6"/>
        <v/>
      </c>
      <c r="O157" s="5" t="str">
        <f>IF(N157&lt;=22,Formules!$B$4,IF(N157&lt;=24,Formules!$B$5,IF(N157&lt;=28,Formules!$B$6,IF(N157&lt;=30,Formules!$B$7,IF(N157&lt;=34,Formules!$B$8,IF(N157&lt;=40,Formules!$B$9,""))))))</f>
        <v/>
      </c>
    </row>
    <row r="158" spans="13:15">
      <c r="M158" s="5" t="str">
        <f t="shared" si="5"/>
        <v/>
      </c>
      <c r="N158" s="19" t="str">
        <f t="shared" si="6"/>
        <v/>
      </c>
      <c r="O158" s="5" t="str">
        <f>IF(N158&lt;=22,Formules!$B$4,IF(N158&lt;=24,Formules!$B$5,IF(N158&lt;=28,Formules!$B$6,IF(N158&lt;=30,Formules!$B$7,IF(N158&lt;=34,Formules!$B$8,IF(N158&lt;=40,Formules!$B$9,""))))))</f>
        <v/>
      </c>
    </row>
    <row r="159" spans="13:15">
      <c r="M159" s="5" t="str">
        <f t="shared" si="5"/>
        <v/>
      </c>
      <c r="N159" s="19" t="str">
        <f t="shared" si="6"/>
        <v/>
      </c>
      <c r="O159" s="5" t="str">
        <f>IF(N159&lt;=22,Formules!$B$4,IF(N159&lt;=24,Formules!$B$5,IF(N159&lt;=28,Formules!$B$6,IF(N159&lt;=30,Formules!$B$7,IF(N159&lt;=34,Formules!$B$8,IF(N159&lt;=40,Formules!$B$9,""))))))</f>
        <v/>
      </c>
    </row>
    <row r="160" spans="13:15">
      <c r="M160" s="5" t="str">
        <f t="shared" si="5"/>
        <v/>
      </c>
      <c r="N160" s="19" t="str">
        <f t="shared" si="6"/>
        <v/>
      </c>
      <c r="O160" s="5" t="str">
        <f>IF(N160&lt;=22,Formules!$B$4,IF(N160&lt;=24,Formules!$B$5,IF(N160&lt;=28,Formules!$B$6,IF(N160&lt;=30,Formules!$B$7,IF(N160&lt;=34,Formules!$B$8,IF(N160&lt;=40,Formules!$B$9,""))))))</f>
        <v/>
      </c>
    </row>
    <row r="161" spans="13:15">
      <c r="M161" s="5" t="str">
        <f t="shared" si="5"/>
        <v/>
      </c>
      <c r="N161" s="19" t="str">
        <f t="shared" si="6"/>
        <v/>
      </c>
      <c r="O161" s="5" t="str">
        <f>IF(N161&lt;=22,Formules!$B$4,IF(N161&lt;=24,Formules!$B$5,IF(N161&lt;=28,Formules!$B$6,IF(N161&lt;=30,Formules!$B$7,IF(N161&lt;=34,Formules!$B$8,IF(N161&lt;=40,Formules!$B$9,""))))))</f>
        <v/>
      </c>
    </row>
    <row r="162" spans="13:15">
      <c r="M162" s="5" t="str">
        <f t="shared" si="5"/>
        <v/>
      </c>
      <c r="N162" s="19" t="str">
        <f t="shared" si="6"/>
        <v/>
      </c>
      <c r="O162" s="5" t="str">
        <f>IF(N162&lt;=22,Formules!$B$4,IF(N162&lt;=24,Formules!$B$5,IF(N162&lt;=28,Formules!$B$6,IF(N162&lt;=30,Formules!$B$7,IF(N162&lt;=34,Formules!$B$8,IF(N162&lt;=40,Formules!$B$9,""))))))</f>
        <v/>
      </c>
    </row>
    <row r="163" spans="13:15">
      <c r="M163" s="5" t="str">
        <f t="shared" si="5"/>
        <v/>
      </c>
      <c r="N163" s="19" t="str">
        <f t="shared" si="6"/>
        <v/>
      </c>
      <c r="O163" s="5" t="str">
        <f>IF(N163&lt;=22,Formules!$B$4,IF(N163&lt;=24,Formules!$B$5,IF(N163&lt;=28,Formules!$B$6,IF(N163&lt;=30,Formules!$B$7,IF(N163&lt;=34,Formules!$B$8,IF(N163&lt;=40,Formules!$B$9,""))))))</f>
        <v/>
      </c>
    </row>
    <row r="164" spans="13:15">
      <c r="M164" s="5" t="str">
        <f t="shared" si="5"/>
        <v/>
      </c>
      <c r="N164" s="19" t="str">
        <f t="shared" si="6"/>
        <v/>
      </c>
      <c r="O164" s="5" t="str">
        <f>IF(N164&lt;=22,Formules!$B$4,IF(N164&lt;=24,Formules!$B$5,IF(N164&lt;=28,Formules!$B$6,IF(N164&lt;=30,Formules!$B$7,IF(N164&lt;=34,Formules!$B$8,IF(N164&lt;=40,Formules!$B$9,""))))))</f>
        <v/>
      </c>
    </row>
    <row r="165" spans="13:15">
      <c r="M165" s="5" t="str">
        <f t="shared" si="5"/>
        <v/>
      </c>
      <c r="N165" s="19" t="str">
        <f t="shared" si="6"/>
        <v/>
      </c>
      <c r="O165" s="5" t="str">
        <f>IF(N165&lt;=22,Formules!$B$4,IF(N165&lt;=24,Formules!$B$5,IF(N165&lt;=28,Formules!$B$6,IF(N165&lt;=30,Formules!$B$7,IF(N165&lt;=34,Formules!$B$8,IF(N165&lt;=40,Formules!$B$9,""))))))</f>
        <v/>
      </c>
    </row>
    <row r="166" spans="13:15">
      <c r="M166" s="5" t="str">
        <f t="shared" si="5"/>
        <v/>
      </c>
      <c r="N166" s="19" t="str">
        <f t="shared" si="6"/>
        <v/>
      </c>
      <c r="O166" s="5" t="str">
        <f>IF(N166&lt;=22,Formules!$B$4,IF(N166&lt;=24,Formules!$B$5,IF(N166&lt;=28,Formules!$B$6,IF(N166&lt;=30,Formules!$B$7,IF(N166&lt;=34,Formules!$B$8,IF(N166&lt;=40,Formules!$B$9,""))))))</f>
        <v/>
      </c>
    </row>
    <row r="167" spans="13:15">
      <c r="M167" s="5" t="str">
        <f t="shared" si="5"/>
        <v/>
      </c>
      <c r="N167" s="19" t="str">
        <f t="shared" si="6"/>
        <v/>
      </c>
      <c r="O167" s="5" t="str">
        <f>IF(N167&lt;=22,Formules!$B$4,IF(N167&lt;=24,Formules!$B$5,IF(N167&lt;=28,Formules!$B$6,IF(N167&lt;=30,Formules!$B$7,IF(N167&lt;=34,Formules!$B$8,IF(N167&lt;=40,Formules!$B$9,""))))))</f>
        <v/>
      </c>
    </row>
    <row r="168" spans="13:15">
      <c r="M168" s="5" t="str">
        <f t="shared" si="5"/>
        <v/>
      </c>
      <c r="N168" s="19" t="str">
        <f t="shared" si="6"/>
        <v/>
      </c>
      <c r="O168" s="5" t="str">
        <f>IF(N168&lt;=22,Formules!$B$4,IF(N168&lt;=24,Formules!$B$5,IF(N168&lt;=28,Formules!$B$6,IF(N168&lt;=30,Formules!$B$7,IF(N168&lt;=34,Formules!$B$8,IF(N168&lt;=40,Formules!$B$9,""))))))</f>
        <v/>
      </c>
    </row>
    <row r="169" spans="13:15">
      <c r="M169" s="5" t="str">
        <f t="shared" si="5"/>
        <v/>
      </c>
      <c r="N169" s="19" t="str">
        <f t="shared" si="6"/>
        <v/>
      </c>
      <c r="O169" s="5" t="str">
        <f>IF(N169&lt;=22,Formules!$B$4,IF(N169&lt;=24,Formules!$B$5,IF(N169&lt;=28,Formules!$B$6,IF(N169&lt;=30,Formules!$B$7,IF(N169&lt;=34,Formules!$B$8,IF(N169&lt;=40,Formules!$B$9,""))))))</f>
        <v/>
      </c>
    </row>
    <row r="170" spans="13:15">
      <c r="M170" s="5" t="str">
        <f t="shared" si="5"/>
        <v/>
      </c>
      <c r="N170" s="19" t="str">
        <f t="shared" si="6"/>
        <v/>
      </c>
      <c r="O170" s="5" t="str">
        <f>IF(N170&lt;=22,Formules!$B$4,IF(N170&lt;=24,Formules!$B$5,IF(N170&lt;=28,Formules!$B$6,IF(N170&lt;=30,Formules!$B$7,IF(N170&lt;=34,Formules!$B$8,IF(N170&lt;=40,Formules!$B$9,""))))))</f>
        <v/>
      </c>
    </row>
    <row r="171" spans="13:15">
      <c r="M171" s="5" t="str">
        <f t="shared" si="5"/>
        <v/>
      </c>
      <c r="N171" s="19" t="str">
        <f t="shared" si="6"/>
        <v/>
      </c>
      <c r="O171" s="5" t="str">
        <f>IF(N171&lt;=22,Formules!$B$4,IF(N171&lt;=24,Formules!$B$5,IF(N171&lt;=28,Formules!$B$6,IF(N171&lt;=30,Formules!$B$7,IF(N171&lt;=34,Formules!$B$8,IF(N171&lt;=40,Formules!$B$9,""))))))</f>
        <v/>
      </c>
    </row>
    <row r="172" spans="13:15">
      <c r="M172" s="5" t="str">
        <f t="shared" si="5"/>
        <v/>
      </c>
      <c r="N172" s="19" t="str">
        <f t="shared" si="6"/>
        <v/>
      </c>
      <c r="O172" s="5" t="str">
        <f>IF(N172&lt;=22,Formules!$B$4,IF(N172&lt;=24,Formules!$B$5,IF(N172&lt;=28,Formules!$B$6,IF(N172&lt;=30,Formules!$B$7,IF(N172&lt;=34,Formules!$B$8,IF(N172&lt;=40,Formules!$B$9,""))))))</f>
        <v/>
      </c>
    </row>
    <row r="173" spans="13:15">
      <c r="M173" s="5" t="str">
        <f t="shared" si="5"/>
        <v/>
      </c>
      <c r="N173" s="19" t="str">
        <f t="shared" si="6"/>
        <v/>
      </c>
      <c r="O173" s="5" t="str">
        <f>IF(N173&lt;=22,Formules!$B$4,IF(N173&lt;=24,Formules!$B$5,IF(N173&lt;=28,Formules!$B$6,IF(N173&lt;=30,Formules!$B$7,IF(N173&lt;=34,Formules!$B$8,IF(N173&lt;=40,Formules!$B$9,""))))))</f>
        <v/>
      </c>
    </row>
    <row r="174" spans="13:15">
      <c r="M174" s="5" t="str">
        <f t="shared" si="5"/>
        <v/>
      </c>
      <c r="N174" s="19" t="str">
        <f t="shared" si="6"/>
        <v/>
      </c>
      <c r="O174" s="5" t="str">
        <f>IF(N174&lt;=22,Formules!$B$4,IF(N174&lt;=24,Formules!$B$5,IF(N174&lt;=28,Formules!$B$6,IF(N174&lt;=30,Formules!$B$7,IF(N174&lt;=34,Formules!$B$8,IF(N174&lt;=40,Formules!$B$9,""))))))</f>
        <v/>
      </c>
    </row>
    <row r="175" spans="13:15">
      <c r="M175" s="5" t="str">
        <f t="shared" si="5"/>
        <v/>
      </c>
      <c r="N175" s="19" t="str">
        <f t="shared" si="6"/>
        <v/>
      </c>
      <c r="O175" s="5" t="str">
        <f>IF(N175&lt;=22,Formules!$B$4,IF(N175&lt;=24,Formules!$B$5,IF(N175&lt;=28,Formules!$B$6,IF(N175&lt;=30,Formules!$B$7,IF(N175&lt;=34,Formules!$B$8,IF(N175&lt;=40,Formules!$B$9,""))))))</f>
        <v/>
      </c>
    </row>
    <row r="176" spans="13:15">
      <c r="M176" s="5" t="str">
        <f t="shared" si="5"/>
        <v/>
      </c>
      <c r="N176" s="19" t="str">
        <f t="shared" si="6"/>
        <v/>
      </c>
      <c r="O176" s="5" t="str">
        <f>IF(N176&lt;=22,Formules!$B$4,IF(N176&lt;=24,Formules!$B$5,IF(N176&lt;=28,Formules!$B$6,IF(N176&lt;=30,Formules!$B$7,IF(N176&lt;=34,Formules!$B$8,IF(N176&lt;=40,Formules!$B$9,""))))))</f>
        <v/>
      </c>
    </row>
    <row r="177" spans="13:15">
      <c r="M177" s="5" t="str">
        <f t="shared" si="5"/>
        <v/>
      </c>
      <c r="N177" s="19" t="str">
        <f t="shared" si="6"/>
        <v/>
      </c>
      <c r="O177" s="5" t="str">
        <f>IF(N177&lt;=22,Formules!$B$4,IF(N177&lt;=24,Formules!$B$5,IF(N177&lt;=28,Formules!$B$6,IF(N177&lt;=30,Formules!$B$7,IF(N177&lt;=34,Formules!$B$8,IF(N177&lt;=40,Formules!$B$9,""))))))</f>
        <v/>
      </c>
    </row>
    <row r="178" spans="13:15">
      <c r="M178" s="5" t="str">
        <f t="shared" si="5"/>
        <v/>
      </c>
      <c r="N178" s="19" t="str">
        <f t="shared" si="6"/>
        <v/>
      </c>
      <c r="O178" s="5" t="str">
        <f>IF(N178&lt;=22,Formules!$B$4,IF(N178&lt;=24,Formules!$B$5,IF(N178&lt;=28,Formules!$B$6,IF(N178&lt;=30,Formules!$B$7,IF(N178&lt;=34,Formules!$B$8,IF(N178&lt;=40,Formules!$B$9,""))))))</f>
        <v/>
      </c>
    </row>
    <row r="179" spans="13:15">
      <c r="M179" s="5" t="str">
        <f t="shared" si="5"/>
        <v/>
      </c>
      <c r="N179" s="19" t="str">
        <f t="shared" si="6"/>
        <v/>
      </c>
      <c r="O179" s="5" t="str">
        <f>IF(N179&lt;=22,Formules!$B$4,IF(N179&lt;=24,Formules!$B$5,IF(N179&lt;=28,Formules!$B$6,IF(N179&lt;=30,Formules!$B$7,IF(N179&lt;=34,Formules!$B$8,IF(N179&lt;=40,Formules!$B$9,""))))))</f>
        <v/>
      </c>
    </row>
    <row r="180" spans="13:15">
      <c r="M180" s="5" t="str">
        <f t="shared" si="5"/>
        <v/>
      </c>
      <c r="N180" s="19" t="str">
        <f t="shared" si="6"/>
        <v/>
      </c>
      <c r="O180" s="5" t="str">
        <f>IF(N180&lt;=22,Formules!$B$4,IF(N180&lt;=24,Formules!$B$5,IF(N180&lt;=28,Formules!$B$6,IF(N180&lt;=30,Formules!$B$7,IF(N180&lt;=34,Formules!$B$8,IF(N180&lt;=40,Formules!$B$9,""))))))</f>
        <v/>
      </c>
    </row>
    <row r="181" spans="13:15">
      <c r="M181" s="5" t="str">
        <f t="shared" si="5"/>
        <v/>
      </c>
      <c r="N181" s="19" t="str">
        <f t="shared" si="6"/>
        <v/>
      </c>
      <c r="O181" s="5" t="str">
        <f>IF(N181&lt;=22,Formules!$B$4,IF(N181&lt;=24,Formules!$B$5,IF(N181&lt;=28,Formules!$B$6,IF(N181&lt;=30,Formules!$B$7,IF(N181&lt;=34,Formules!$B$8,IF(N181&lt;=40,Formules!$B$9,""))))))</f>
        <v/>
      </c>
    </row>
    <row r="182" spans="13:15">
      <c r="M182" s="5" t="str">
        <f t="shared" si="5"/>
        <v/>
      </c>
      <c r="N182" s="19" t="str">
        <f t="shared" si="6"/>
        <v/>
      </c>
      <c r="O182" s="5" t="str">
        <f>IF(N182&lt;=22,Formules!$B$4,IF(N182&lt;=24,Formules!$B$5,IF(N182&lt;=28,Formules!$B$6,IF(N182&lt;=30,Formules!$B$7,IF(N182&lt;=34,Formules!$B$8,IF(N182&lt;=40,Formules!$B$9,""))))))</f>
        <v/>
      </c>
    </row>
    <row r="183" spans="13:15">
      <c r="M183" s="5" t="str">
        <f t="shared" si="5"/>
        <v/>
      </c>
      <c r="N183" s="19" t="str">
        <f t="shared" si="6"/>
        <v/>
      </c>
      <c r="O183" s="5" t="str">
        <f>IF(N183&lt;=22,Formules!$B$4,IF(N183&lt;=24,Formules!$B$5,IF(N183&lt;=28,Formules!$B$6,IF(N183&lt;=30,Formules!$B$7,IF(N183&lt;=34,Formules!$B$8,IF(N183&lt;=40,Formules!$B$9,""))))))</f>
        <v/>
      </c>
    </row>
    <row r="184" spans="13:15">
      <c r="M184" s="5" t="str">
        <f t="shared" si="5"/>
        <v/>
      </c>
      <c r="N184" s="19" t="str">
        <f t="shared" si="6"/>
        <v/>
      </c>
      <c r="O184" s="5" t="str">
        <f>IF(N184&lt;=22,Formules!$B$4,IF(N184&lt;=24,Formules!$B$5,IF(N184&lt;=28,Formules!$B$6,IF(N184&lt;=30,Formules!$B$7,IF(N184&lt;=34,Formules!$B$8,IF(N184&lt;=40,Formules!$B$9,""))))))</f>
        <v/>
      </c>
    </row>
    <row r="185" spans="13:15">
      <c r="M185" s="5" t="str">
        <f t="shared" si="5"/>
        <v/>
      </c>
      <c r="N185" s="19" t="str">
        <f t="shared" si="6"/>
        <v/>
      </c>
      <c r="O185" s="5" t="str">
        <f>IF(N185&lt;=22,Formules!$B$4,IF(N185&lt;=24,Formules!$B$5,IF(N185&lt;=28,Formules!$B$6,IF(N185&lt;=30,Formules!$B$7,IF(N185&lt;=34,Formules!$B$8,IF(N185&lt;=40,Formules!$B$9,""))))))</f>
        <v/>
      </c>
    </row>
    <row r="186" spans="13:15">
      <c r="M186" s="5" t="str">
        <f t="shared" ref="M186:M190" si="7">IF(B186="","",IF(A186="Madame",(K186*100)-100-((K186*100)-150)/2.5,(K186*100)-100-((K186*100)-150)/4))</f>
        <v/>
      </c>
      <c r="N186" s="19" t="str">
        <f t="shared" ref="N186:N191" si="8">IF(B186="","",L186/(K186^2))</f>
        <v/>
      </c>
      <c r="O186" s="5" t="str">
        <f>IF(N186&lt;=22,Formules!$B$4,IF(N186&lt;=24,Formules!$B$5,IF(N186&lt;=28,Formules!$B$6,IF(N186&lt;=30,Formules!$B$7,IF(N186&lt;=34,Formules!$B$8,IF(N186&lt;=40,Formules!$B$9,""))))))</f>
        <v/>
      </c>
    </row>
    <row r="187" spans="13:15">
      <c r="M187" s="5" t="str">
        <f t="shared" si="7"/>
        <v/>
      </c>
      <c r="N187" s="19" t="str">
        <f t="shared" si="8"/>
        <v/>
      </c>
      <c r="O187" s="5" t="str">
        <f>IF(N187&lt;=22,Formules!$B$4,IF(N187&lt;=24,Formules!$B$5,IF(N187&lt;=28,Formules!$B$6,IF(N187&lt;=30,Formules!$B$7,IF(N187&lt;=34,Formules!$B$8,IF(N187&lt;=40,Formules!$B$9,""))))))</f>
        <v/>
      </c>
    </row>
    <row r="188" spans="13:15">
      <c r="M188" s="5" t="str">
        <f t="shared" si="7"/>
        <v/>
      </c>
      <c r="N188" s="19" t="str">
        <f t="shared" si="8"/>
        <v/>
      </c>
      <c r="O188" s="5" t="str">
        <f>IF(N188&lt;=22,Formules!$B$4,IF(N188&lt;=24,Formules!$B$5,IF(N188&lt;=28,Formules!$B$6,IF(N188&lt;=30,Formules!$B$7,IF(N188&lt;=34,Formules!$B$8,IF(N188&lt;=40,Formules!$B$9,""))))))</f>
        <v/>
      </c>
    </row>
    <row r="189" spans="13:15">
      <c r="M189" s="5" t="str">
        <f t="shared" si="7"/>
        <v/>
      </c>
      <c r="N189" s="19" t="str">
        <f t="shared" si="8"/>
        <v/>
      </c>
      <c r="O189" s="5" t="str">
        <f>IF(N189&lt;=22,Formules!$B$4,IF(N189&lt;=24,Formules!$B$5,IF(N189&lt;=28,Formules!$B$6,IF(N189&lt;=30,Formules!$B$7,IF(N189&lt;=34,Formules!$B$8,IF(N189&lt;=40,Formules!$B$9,""))))))</f>
        <v/>
      </c>
    </row>
    <row r="190" spans="13:15">
      <c r="M190" s="5" t="str">
        <f t="shared" si="7"/>
        <v/>
      </c>
      <c r="N190" s="19" t="str">
        <f t="shared" si="8"/>
        <v/>
      </c>
      <c r="O190" s="5" t="str">
        <f>IF(N190&lt;=22,Formules!$B$4,IF(N190&lt;=24,Formules!$B$5,IF(N190&lt;=28,Formules!$B$6,IF(N190&lt;=30,Formules!$B$7,IF(N190&lt;=34,Formules!$B$8,IF(N190&lt;=40,Formules!$B$9,""))))))</f>
        <v/>
      </c>
    </row>
    <row r="191" spans="13:15">
      <c r="N191" s="19" t="str">
        <f t="shared" si="8"/>
        <v/>
      </c>
      <c r="O191" s="5" t="str">
        <f>IF(N191&lt;=22,Formules!$B$4,IF(N191&lt;=24,Formules!$B$5,IF(N191&lt;=28,Formules!$B$6,IF(N191&lt;=30,Formules!$B$7,IF(N191&lt;=34,Formules!$B$8,IF(N191&lt;=40,Formules!$B$9,""))))))</f>
        <v/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O43"/>
  <sheetViews>
    <sheetView tabSelected="1" topLeftCell="A2" workbookViewId="0">
      <selection activeCell="D12" sqref="D12"/>
    </sheetView>
  </sheetViews>
  <sheetFormatPr baseColWidth="10" defaultRowHeight="15"/>
  <cols>
    <col min="2" max="2" width="32.42578125" bestFit="1" customWidth="1"/>
    <col min="4" max="4" width="13.85546875" bestFit="1" customWidth="1"/>
    <col min="5" max="5" width="23.140625" bestFit="1" customWidth="1"/>
    <col min="8" max="8" width="17" bestFit="1" customWidth="1"/>
    <col min="9" max="9" width="33.140625" bestFit="1" customWidth="1"/>
    <col min="10" max="10" width="17" bestFit="1" customWidth="1"/>
  </cols>
  <sheetData>
    <row r="1" spans="1:15" ht="21">
      <c r="B1" s="9" t="s">
        <v>144</v>
      </c>
      <c r="E1" s="4"/>
      <c r="F1" s="4"/>
      <c r="G1" s="4"/>
      <c r="H1" s="4"/>
      <c r="I1" s="4"/>
      <c r="J1" s="4"/>
      <c r="K1" s="4"/>
      <c r="L1" s="4"/>
      <c r="M1" s="4"/>
      <c r="N1" s="4"/>
      <c r="O1" s="4"/>
    </row>
    <row r="2" spans="1:15">
      <c r="F2" s="3"/>
      <c r="H2" s="2"/>
      <c r="J2" s="1"/>
    </row>
    <row r="3" spans="1:15">
      <c r="A3" s="10" t="s">
        <v>145</v>
      </c>
      <c r="B3" s="10" t="s">
        <v>146</v>
      </c>
      <c r="C3" s="10" t="s">
        <v>147</v>
      </c>
      <c r="D3" s="10" t="s">
        <v>148</v>
      </c>
      <c r="F3" s="3"/>
      <c r="H3" s="2"/>
      <c r="J3" s="1"/>
    </row>
    <row r="4" spans="1:15">
      <c r="A4" s="11" t="s">
        <v>149</v>
      </c>
      <c r="B4" s="11" t="s">
        <v>150</v>
      </c>
      <c r="C4" s="12">
        <v>55.8</v>
      </c>
      <c r="D4" s="13">
        <f>C4*1.2</f>
        <v>66.959999999999994</v>
      </c>
      <c r="F4" s="3"/>
      <c r="H4" s="2"/>
      <c r="J4" s="1"/>
    </row>
    <row r="5" spans="1:15">
      <c r="A5" s="14" t="s">
        <v>151</v>
      </c>
      <c r="B5" s="14" t="s">
        <v>152</v>
      </c>
      <c r="C5" s="15">
        <v>63.3</v>
      </c>
      <c r="D5" s="13">
        <f t="shared" ref="D5:D9" si="0">C5*1.2</f>
        <v>75.959999999999994</v>
      </c>
      <c r="F5" s="3"/>
      <c r="H5" s="2"/>
      <c r="J5" s="1"/>
    </row>
    <row r="6" spans="1:15">
      <c r="A6" s="11" t="s">
        <v>153</v>
      </c>
      <c r="B6" s="11" t="s">
        <v>154</v>
      </c>
      <c r="C6" s="12">
        <v>69.95</v>
      </c>
      <c r="D6" s="13">
        <f t="shared" si="0"/>
        <v>83.94</v>
      </c>
      <c r="F6" s="3"/>
      <c r="H6" s="2"/>
      <c r="J6" s="1"/>
    </row>
    <row r="7" spans="1:15">
      <c r="A7" s="14" t="s">
        <v>155</v>
      </c>
      <c r="B7" s="14" t="s">
        <v>156</v>
      </c>
      <c r="C7" s="15">
        <v>75.3</v>
      </c>
      <c r="D7" s="13">
        <f t="shared" si="0"/>
        <v>90.36</v>
      </c>
      <c r="F7" s="3"/>
      <c r="H7" s="2"/>
      <c r="J7" s="1"/>
    </row>
    <row r="8" spans="1:15">
      <c r="A8" s="11" t="s">
        <v>157</v>
      </c>
      <c r="B8" s="11" t="s">
        <v>158</v>
      </c>
      <c r="C8" s="12">
        <v>87.35</v>
      </c>
      <c r="D8" s="13">
        <f t="shared" si="0"/>
        <v>104.82</v>
      </c>
      <c r="F8" s="3"/>
      <c r="H8" s="2"/>
      <c r="J8" s="1"/>
    </row>
    <row r="9" spans="1:15">
      <c r="A9" s="16" t="s">
        <v>159</v>
      </c>
      <c r="B9" s="16" t="s">
        <v>160</v>
      </c>
      <c r="C9" s="17">
        <v>92</v>
      </c>
      <c r="D9" s="13">
        <f t="shared" si="0"/>
        <v>110.39999999999999</v>
      </c>
      <c r="F9" s="3"/>
      <c r="H9" s="2"/>
      <c r="J9" s="1"/>
    </row>
    <row r="10" spans="1:15">
      <c r="F10" s="3"/>
      <c r="H10" s="2"/>
      <c r="J10" s="1"/>
    </row>
    <row r="11" spans="1:15">
      <c r="F11" s="3"/>
      <c r="H11" s="2"/>
      <c r="J11" s="1"/>
    </row>
    <row r="12" spans="1:15">
      <c r="F12" s="3"/>
      <c r="H12" s="2"/>
      <c r="J12" s="1"/>
    </row>
    <row r="13" spans="1:15">
      <c r="F13" s="3"/>
      <c r="H13" s="2"/>
      <c r="J13" s="1"/>
    </row>
    <row r="14" spans="1:15">
      <c r="F14" s="3"/>
      <c r="H14" s="2"/>
      <c r="J14" s="1"/>
    </row>
    <row r="15" spans="1:15">
      <c r="F15" s="3"/>
      <c r="H15" s="2"/>
      <c r="J15" s="1"/>
    </row>
    <row r="16" spans="1:15">
      <c r="F16" s="3"/>
      <c r="H16" s="2"/>
      <c r="J16" s="1"/>
    </row>
    <row r="17" spans="6:10">
      <c r="F17" s="3"/>
      <c r="H17" s="2"/>
      <c r="J17" s="1"/>
    </row>
    <row r="18" spans="6:10">
      <c r="F18" s="3"/>
      <c r="H18" s="2"/>
      <c r="J18" s="1"/>
    </row>
    <row r="19" spans="6:10">
      <c r="F19" s="3"/>
      <c r="H19" s="2"/>
      <c r="J19" s="1"/>
    </row>
    <row r="20" spans="6:10">
      <c r="F20" s="3"/>
      <c r="H20" s="2"/>
      <c r="J20" s="1"/>
    </row>
    <row r="21" spans="6:10">
      <c r="F21" s="3"/>
      <c r="H21" s="2"/>
      <c r="J21" s="1"/>
    </row>
    <row r="22" spans="6:10">
      <c r="F22" s="3"/>
      <c r="H22" s="2"/>
      <c r="J22" s="1"/>
    </row>
    <row r="23" spans="6:10">
      <c r="F23" s="3"/>
      <c r="H23" s="2"/>
      <c r="J23" s="1"/>
    </row>
    <row r="24" spans="6:10">
      <c r="F24" s="3"/>
      <c r="H24" s="2"/>
      <c r="J24" s="1"/>
    </row>
    <row r="25" spans="6:10">
      <c r="F25" s="3"/>
      <c r="H25" s="2"/>
      <c r="J25" s="1"/>
    </row>
    <row r="26" spans="6:10">
      <c r="F26" s="3"/>
      <c r="H26" s="2"/>
      <c r="J26" s="1"/>
    </row>
    <row r="27" spans="6:10">
      <c r="F27" s="3"/>
      <c r="H27" s="2"/>
      <c r="J27" s="1"/>
    </row>
    <row r="28" spans="6:10">
      <c r="F28" s="3"/>
      <c r="H28" s="2"/>
      <c r="J28" s="1"/>
    </row>
    <row r="29" spans="6:10">
      <c r="F29" s="3"/>
      <c r="H29" s="2"/>
      <c r="J29" s="1"/>
    </row>
    <row r="30" spans="6:10">
      <c r="F30" s="3"/>
      <c r="H30" s="2"/>
      <c r="J30" s="1"/>
    </row>
    <row r="31" spans="6:10">
      <c r="F31" s="3"/>
      <c r="H31" s="2"/>
      <c r="J31" s="1"/>
    </row>
    <row r="32" spans="6:10">
      <c r="F32" s="3"/>
      <c r="H32" s="2"/>
      <c r="J32" s="1"/>
    </row>
    <row r="33" spans="6:10">
      <c r="F33" s="3"/>
      <c r="H33" s="2"/>
      <c r="J33" s="1"/>
    </row>
    <row r="34" spans="6:10">
      <c r="F34" s="3"/>
      <c r="H34" s="2"/>
      <c r="J34" s="1"/>
    </row>
    <row r="35" spans="6:10">
      <c r="F35" s="3"/>
      <c r="H35" s="2"/>
      <c r="J35" s="1"/>
    </row>
    <row r="36" spans="6:10">
      <c r="F36" s="3"/>
      <c r="H36" s="2"/>
      <c r="J36" s="1"/>
    </row>
    <row r="37" spans="6:10">
      <c r="F37" s="3"/>
      <c r="H37" s="2"/>
      <c r="J37" s="1"/>
    </row>
    <row r="38" spans="6:10">
      <c r="F38" s="3"/>
      <c r="H38" s="2"/>
      <c r="J38" s="1"/>
    </row>
    <row r="39" spans="6:10">
      <c r="F39" s="3"/>
      <c r="H39" s="2"/>
      <c r="J39" s="1"/>
    </row>
    <row r="40" spans="6:10">
      <c r="F40" s="3"/>
      <c r="H40" s="2"/>
      <c r="J40" s="1"/>
    </row>
    <row r="41" spans="6:10">
      <c r="F41" s="3"/>
      <c r="H41" s="2"/>
      <c r="J41" s="1"/>
    </row>
    <row r="42" spans="6:10">
      <c r="F42" s="3"/>
      <c r="H42" s="2"/>
      <c r="J42" s="1"/>
    </row>
    <row r="43" spans="6:10">
      <c r="F43" s="3"/>
      <c r="H43" s="2"/>
      <c r="J43" s="1"/>
    </row>
  </sheetData>
  <sortState ref="C2:D43">
    <sortCondition ref="C2:C43"/>
  </sortState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/>
  <dimension ref="A1:B4"/>
  <sheetViews>
    <sheetView workbookViewId="0">
      <selection activeCell="E29" sqref="E29"/>
    </sheetView>
  </sheetViews>
  <sheetFormatPr baseColWidth="10" defaultRowHeight="15"/>
  <cols>
    <col min="2" max="2" width="11.42578125" style="23"/>
  </cols>
  <sheetData>
    <row r="1" spans="1:2">
      <c r="A1" t="s">
        <v>1</v>
      </c>
      <c r="B1" s="23" t="s">
        <v>175</v>
      </c>
    </row>
    <row r="2" spans="1:2">
      <c r="A2" t="s">
        <v>177</v>
      </c>
      <c r="B2" s="23" t="s">
        <v>178</v>
      </c>
    </row>
    <row r="3" spans="1:2">
      <c r="A3" t="s">
        <v>174</v>
      </c>
      <c r="B3" s="23" t="s">
        <v>176</v>
      </c>
    </row>
    <row r="4" spans="1:2">
      <c r="A4" t="s">
        <v>179</v>
      </c>
      <c r="B4" s="23" t="s">
        <v>180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5"/>
  <dimension ref="A1"/>
  <sheetViews>
    <sheetView workbookViewId="0">
      <selection activeCell="D34" sqref="D34"/>
    </sheetView>
  </sheetViews>
  <sheetFormatPr baseColWidth="10" defaultRowHeight="1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3"/>
  <dimension ref="A2"/>
  <sheetViews>
    <sheetView workbookViewId="0">
      <selection activeCell="L7" sqref="L7"/>
    </sheetView>
  </sheetViews>
  <sheetFormatPr baseColWidth="10" defaultRowHeight="15"/>
  <sheetData>
    <row r="2" spans="1:1">
      <c r="A2" t="s">
        <v>165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:K9"/>
  <sheetViews>
    <sheetView topLeftCell="B1" zoomScale="90" zoomScaleNormal="90" workbookViewId="0">
      <selection activeCell="B12" sqref="B12"/>
    </sheetView>
  </sheetViews>
  <sheetFormatPr baseColWidth="10" defaultRowHeight="15"/>
  <cols>
    <col min="1" max="1" width="4.85546875" customWidth="1"/>
    <col min="2" max="4" width="11.5703125" customWidth="1"/>
    <col min="5" max="5" width="25.28515625" bestFit="1" customWidth="1"/>
    <col min="6" max="6" width="19.28515625" bestFit="1" customWidth="1"/>
    <col min="7" max="7" width="14.85546875" bestFit="1" customWidth="1"/>
    <col min="8" max="8" width="18.42578125" style="1" bestFit="1" customWidth="1"/>
    <col min="9" max="9" width="28" bestFit="1" customWidth="1"/>
    <col min="10" max="10" width="12.28515625" bestFit="1" customWidth="1"/>
    <col min="11" max="11" width="29.28515625" bestFit="1" customWidth="1"/>
  </cols>
  <sheetData>
    <row r="1" spans="1:11">
      <c r="B1" s="4" t="s">
        <v>181</v>
      </c>
    </row>
    <row r="3" spans="1:11">
      <c r="A3" t="s">
        <v>182</v>
      </c>
      <c r="B3" t="s">
        <v>1</v>
      </c>
      <c r="C3" t="s">
        <v>183</v>
      </c>
      <c r="D3" t="s">
        <v>184</v>
      </c>
      <c r="E3" t="s">
        <v>133</v>
      </c>
      <c r="F3" t="s">
        <v>4</v>
      </c>
      <c r="G3" t="s">
        <v>185</v>
      </c>
      <c r="H3" s="1" t="s">
        <v>5</v>
      </c>
      <c r="I3" t="s">
        <v>186</v>
      </c>
      <c r="J3" t="s">
        <v>187</v>
      </c>
      <c r="K3" t="s">
        <v>188</v>
      </c>
    </row>
    <row r="4" spans="1:11">
      <c r="A4" t="s">
        <v>189</v>
      </c>
      <c r="B4" t="s">
        <v>190</v>
      </c>
      <c r="C4" t="s">
        <v>191</v>
      </c>
      <c r="D4" t="s">
        <v>192</v>
      </c>
      <c r="E4" t="s">
        <v>193</v>
      </c>
      <c r="F4" t="s">
        <v>12</v>
      </c>
      <c r="G4" t="s">
        <v>194</v>
      </c>
      <c r="H4" s="1" t="s">
        <v>195</v>
      </c>
      <c r="I4" t="s">
        <v>196</v>
      </c>
      <c r="J4" t="s">
        <v>197</v>
      </c>
      <c r="K4" t="s">
        <v>198</v>
      </c>
    </row>
    <row r="5" spans="1:11">
      <c r="A5" t="s">
        <v>189</v>
      </c>
      <c r="B5" t="s">
        <v>177</v>
      </c>
      <c r="C5" t="s">
        <v>199</v>
      </c>
      <c r="D5" t="s">
        <v>200</v>
      </c>
      <c r="E5" t="s">
        <v>201</v>
      </c>
      <c r="F5" t="s">
        <v>12</v>
      </c>
      <c r="G5" t="s">
        <v>194</v>
      </c>
      <c r="H5" s="1" t="s">
        <v>202</v>
      </c>
      <c r="I5" t="s">
        <v>203</v>
      </c>
      <c r="J5" t="s">
        <v>204</v>
      </c>
      <c r="K5" t="s">
        <v>205</v>
      </c>
    </row>
    <row r="6" spans="1:11">
      <c r="A6" t="s">
        <v>189</v>
      </c>
      <c r="B6" t="s">
        <v>179</v>
      </c>
      <c r="C6" t="s">
        <v>206</v>
      </c>
      <c r="D6" t="s">
        <v>200</v>
      </c>
      <c r="E6" t="s">
        <v>207</v>
      </c>
      <c r="F6" t="s">
        <v>12</v>
      </c>
      <c r="G6" t="s">
        <v>194</v>
      </c>
      <c r="I6" t="s">
        <v>208</v>
      </c>
    </row>
    <row r="7" spans="1:11">
      <c r="A7" t="s">
        <v>189</v>
      </c>
      <c r="B7" t="s">
        <v>174</v>
      </c>
      <c r="C7" t="s">
        <v>209</v>
      </c>
      <c r="D7" t="s">
        <v>192</v>
      </c>
      <c r="E7" t="s">
        <v>210</v>
      </c>
      <c r="F7" t="s">
        <v>12</v>
      </c>
      <c r="G7" t="s">
        <v>194</v>
      </c>
      <c r="H7" s="1" t="s">
        <v>292</v>
      </c>
      <c r="I7" t="s">
        <v>211</v>
      </c>
      <c r="J7" t="s">
        <v>293</v>
      </c>
      <c r="K7" t="s">
        <v>294</v>
      </c>
    </row>
    <row r="8" spans="1:11">
      <c r="A8" t="s">
        <v>212</v>
      </c>
      <c r="B8" t="s">
        <v>213</v>
      </c>
      <c r="C8" t="s">
        <v>214</v>
      </c>
      <c r="D8" t="s">
        <v>215</v>
      </c>
      <c r="E8" t="s">
        <v>216</v>
      </c>
      <c r="F8" t="s">
        <v>217</v>
      </c>
      <c r="G8" t="s">
        <v>218</v>
      </c>
      <c r="I8" t="s">
        <v>219</v>
      </c>
    </row>
    <row r="9" spans="1:11">
      <c r="A9" t="s">
        <v>212</v>
      </c>
      <c r="B9" t="s">
        <v>220</v>
      </c>
      <c r="C9" t="s">
        <v>221</v>
      </c>
      <c r="D9" t="s">
        <v>192</v>
      </c>
      <c r="E9" t="s">
        <v>222</v>
      </c>
      <c r="F9" t="s">
        <v>223</v>
      </c>
      <c r="G9" t="s">
        <v>224</v>
      </c>
      <c r="I9" t="s">
        <v>225</v>
      </c>
    </row>
  </sheetData>
  <sortState ref="A4:K9">
    <sortCondition ref="B3"/>
    <sortCondition ref="C3"/>
  </sortState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/>
  <dimension ref="A1:A9"/>
  <sheetViews>
    <sheetView workbookViewId="0">
      <selection activeCell="A12" sqref="A12"/>
    </sheetView>
  </sheetViews>
  <sheetFormatPr baseColWidth="10" defaultRowHeight="15"/>
  <cols>
    <col min="1" max="1" width="20.140625" customWidth="1"/>
  </cols>
  <sheetData>
    <row r="1" spans="1:1">
      <c r="A1" t="s">
        <v>231</v>
      </c>
    </row>
    <row r="2" spans="1:1">
      <c r="A2" t="s">
        <v>192</v>
      </c>
    </row>
    <row r="3" spans="1:1">
      <c r="A3" t="s">
        <v>230</v>
      </c>
    </row>
    <row r="4" spans="1:1">
      <c r="A4" t="s">
        <v>200</v>
      </c>
    </row>
    <row r="5" spans="1:1">
      <c r="A5" t="s">
        <v>229</v>
      </c>
    </row>
    <row r="6" spans="1:1">
      <c r="A6" t="s">
        <v>215</v>
      </c>
    </row>
    <row r="7" spans="1:1">
      <c r="A7" t="s">
        <v>228</v>
      </c>
    </row>
    <row r="8" spans="1:1">
      <c r="A8" t="s">
        <v>227</v>
      </c>
    </row>
    <row r="9" spans="1:1">
      <c r="A9" t="s">
        <v>226</v>
      </c>
    </row>
  </sheetData>
  <sortState ref="A1:A9">
    <sortCondition ref="A1"/>
  </sortState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/>
  <dimension ref="A1:F33"/>
  <sheetViews>
    <sheetView zoomScale="115" zoomScaleNormal="115" workbookViewId="0">
      <selection activeCell="A31" sqref="A31:D31"/>
    </sheetView>
  </sheetViews>
  <sheetFormatPr baseColWidth="10" defaultRowHeight="15"/>
  <cols>
    <col min="1" max="1" width="14.28515625" customWidth="1"/>
    <col min="2" max="2" width="39" customWidth="1"/>
    <col min="3" max="3" width="27.85546875" bestFit="1" customWidth="1"/>
    <col min="4" max="4" width="16.5703125" customWidth="1"/>
  </cols>
  <sheetData>
    <row r="1" spans="1:6" ht="22.5">
      <c r="B1" s="24" t="s">
        <v>232</v>
      </c>
      <c r="C1" s="24"/>
    </row>
    <row r="3" spans="1:6">
      <c r="A3" s="25" t="s">
        <v>145</v>
      </c>
      <c r="B3" s="25" t="s">
        <v>146</v>
      </c>
      <c r="C3" s="25" t="s">
        <v>233</v>
      </c>
      <c r="D3" s="25" t="s">
        <v>147</v>
      </c>
      <c r="E3" s="25" t="s">
        <v>148</v>
      </c>
      <c r="F3" t="str">
        <f>A3</f>
        <v>Reference</v>
      </c>
    </row>
    <row r="4" spans="1:6">
      <c r="A4" s="14" t="s">
        <v>234</v>
      </c>
      <c r="B4" s="14" t="s">
        <v>235</v>
      </c>
      <c r="C4" s="14"/>
      <c r="D4" s="15">
        <v>2</v>
      </c>
      <c r="E4" s="26">
        <f>Tableau13[[#This Row],[PU]]*1.2</f>
        <v>2.4</v>
      </c>
      <c r="F4" t="str">
        <f t="shared" ref="F4:F33" si="0">A4</f>
        <v>PD1200Cal</v>
      </c>
    </row>
    <row r="5" spans="1:6">
      <c r="A5" s="14" t="s">
        <v>236</v>
      </c>
      <c r="B5" s="14" t="s">
        <v>237</v>
      </c>
      <c r="C5" s="14"/>
      <c r="D5" s="15">
        <v>2</v>
      </c>
      <c r="E5" s="26">
        <f>Tableau13[[#This Row],[PU]]*1.2</f>
        <v>2.4</v>
      </c>
      <c r="F5" t="str">
        <f t="shared" si="0"/>
        <v>PD1450Cal</v>
      </c>
    </row>
    <row r="6" spans="1:6">
      <c r="A6" s="14" t="s">
        <v>238</v>
      </c>
      <c r="B6" s="14" t="s">
        <v>239</v>
      </c>
      <c r="C6" s="14"/>
      <c r="D6" s="15">
        <v>2</v>
      </c>
      <c r="E6" s="26">
        <f>Tableau13[[#This Row],[PU]]*1.2</f>
        <v>2.4</v>
      </c>
      <c r="F6" t="str">
        <f t="shared" si="0"/>
        <v>PD1700Cal</v>
      </c>
    </row>
    <row r="7" spans="1:6">
      <c r="A7" s="14" t="s">
        <v>240</v>
      </c>
      <c r="B7" s="14" t="s">
        <v>241</v>
      </c>
      <c r="C7" s="14"/>
      <c r="D7" s="15">
        <v>2.5</v>
      </c>
      <c r="E7" s="26">
        <f>Tableau13[[#This Row],[PU]]*1.2</f>
        <v>3</v>
      </c>
      <c r="F7" t="str">
        <f t="shared" si="0"/>
        <v>PD1950Cal</v>
      </c>
    </row>
    <row r="8" spans="1:6">
      <c r="A8" s="14" t="s">
        <v>242</v>
      </c>
      <c r="B8" s="14" t="s">
        <v>243</v>
      </c>
      <c r="C8" s="14"/>
      <c r="D8" s="15">
        <v>2.5</v>
      </c>
      <c r="E8" s="26">
        <f>Tableau13[[#This Row],[PU]]*1.2</f>
        <v>3</v>
      </c>
      <c r="F8" t="str">
        <f t="shared" si="0"/>
        <v>PD2200Cal</v>
      </c>
    </row>
    <row r="9" spans="1:6">
      <c r="A9" s="14" t="s">
        <v>244</v>
      </c>
      <c r="B9" s="14" t="s">
        <v>245</v>
      </c>
      <c r="C9" s="14"/>
      <c r="D9" s="15">
        <v>3</v>
      </c>
      <c r="E9" s="26">
        <f>Tableau13[[#This Row],[PU]]*1.2</f>
        <v>3.5999999999999996</v>
      </c>
      <c r="F9" t="str">
        <f t="shared" si="0"/>
        <v>PD2450Cal</v>
      </c>
    </row>
    <row r="10" spans="1:6">
      <c r="A10" s="14" t="s">
        <v>246</v>
      </c>
      <c r="B10" s="14" t="s">
        <v>247</v>
      </c>
      <c r="C10" s="14"/>
      <c r="D10" s="15">
        <v>5</v>
      </c>
      <c r="E10" s="26">
        <f>Tableau13[[#This Row],[PU]]*1.2</f>
        <v>6</v>
      </c>
      <c r="F10" t="str">
        <f t="shared" si="0"/>
        <v>D1200Cal</v>
      </c>
    </row>
    <row r="11" spans="1:6">
      <c r="A11" s="14" t="s">
        <v>248</v>
      </c>
      <c r="B11" s="14" t="s">
        <v>249</v>
      </c>
      <c r="C11" s="14"/>
      <c r="D11" s="15">
        <v>5.5</v>
      </c>
      <c r="E11" s="26">
        <f>Tableau13[[#This Row],[PU]]*1.2</f>
        <v>6.6</v>
      </c>
      <c r="F11" t="str">
        <f t="shared" si="0"/>
        <v>D1450Cal</v>
      </c>
    </row>
    <row r="12" spans="1:6">
      <c r="A12" s="14" t="s">
        <v>250</v>
      </c>
      <c r="B12" s="14" t="s">
        <v>251</v>
      </c>
      <c r="C12" s="14"/>
      <c r="D12" s="15">
        <v>6</v>
      </c>
      <c r="E12" s="26">
        <f>Tableau13[[#This Row],[PU]]*1.2</f>
        <v>7.1999999999999993</v>
      </c>
      <c r="F12" t="str">
        <f t="shared" si="0"/>
        <v>D1700Cal</v>
      </c>
    </row>
    <row r="13" spans="1:6">
      <c r="A13" s="14" t="s">
        <v>252</v>
      </c>
      <c r="B13" s="14" t="s">
        <v>253</v>
      </c>
      <c r="C13" s="14"/>
      <c r="D13" s="15">
        <v>6.5</v>
      </c>
      <c r="E13" s="26">
        <f>Tableau13[[#This Row],[PU]]*1.2</f>
        <v>7.8</v>
      </c>
      <c r="F13" t="str">
        <f t="shared" si="0"/>
        <v>D1950Cal</v>
      </c>
    </row>
    <row r="14" spans="1:6">
      <c r="A14" s="14" t="s">
        <v>254</v>
      </c>
      <c r="B14" s="14" t="s">
        <v>255</v>
      </c>
      <c r="C14" s="14"/>
      <c r="D14" s="15">
        <v>7</v>
      </c>
      <c r="E14" s="26">
        <f>Tableau13[[#This Row],[PU]]*1.2</f>
        <v>8.4</v>
      </c>
      <c r="F14" t="str">
        <f t="shared" si="0"/>
        <v>D2200Cal</v>
      </c>
    </row>
    <row r="15" spans="1:6">
      <c r="A15" s="14" t="s">
        <v>256</v>
      </c>
      <c r="B15" s="14" t="s">
        <v>257</v>
      </c>
      <c r="C15" s="14"/>
      <c r="D15" s="15">
        <v>7.5</v>
      </c>
      <c r="E15" s="26">
        <f>Tableau13[[#This Row],[PU]]*1.2</f>
        <v>9</v>
      </c>
      <c r="F15" t="str">
        <f t="shared" si="0"/>
        <v>D2450Cal</v>
      </c>
    </row>
    <row r="16" spans="1:6">
      <c r="A16" s="14" t="s">
        <v>258</v>
      </c>
      <c r="B16" s="14" t="s">
        <v>259</v>
      </c>
      <c r="C16" s="14"/>
      <c r="D16" s="15">
        <v>1.5</v>
      </c>
      <c r="E16" s="26">
        <f>Tableau13[[#This Row],[PU]]*1.2</f>
        <v>1.7999999999999998</v>
      </c>
      <c r="F16" t="str">
        <f t="shared" si="0"/>
        <v>C1200Cal</v>
      </c>
    </row>
    <row r="17" spans="1:6">
      <c r="A17" s="14" t="s">
        <v>260</v>
      </c>
      <c r="B17" s="14" t="s">
        <v>261</v>
      </c>
      <c r="C17" s="14"/>
      <c r="D17" s="15">
        <v>1.5</v>
      </c>
      <c r="E17" s="26">
        <f>Tableau13[[#This Row],[PU]]*1.2</f>
        <v>1.7999999999999998</v>
      </c>
      <c r="F17" t="str">
        <f t="shared" si="0"/>
        <v>C1450Cal</v>
      </c>
    </row>
    <row r="18" spans="1:6">
      <c r="A18" s="14" t="s">
        <v>262</v>
      </c>
      <c r="B18" s="14" t="s">
        <v>263</v>
      </c>
      <c r="C18" s="14"/>
      <c r="D18" s="15">
        <v>1.5</v>
      </c>
      <c r="E18" s="26">
        <f>Tableau13[[#This Row],[PU]]*1.2</f>
        <v>1.7999999999999998</v>
      </c>
      <c r="F18" t="str">
        <f t="shared" si="0"/>
        <v>C1700Cal</v>
      </c>
    </row>
    <row r="19" spans="1:6">
      <c r="A19" s="14" t="s">
        <v>264</v>
      </c>
      <c r="B19" s="14" t="s">
        <v>265</v>
      </c>
      <c r="C19" s="14"/>
      <c r="D19" s="15">
        <v>2</v>
      </c>
      <c r="E19" s="26">
        <f>Tableau13[[#This Row],[PU]]*1.2</f>
        <v>2.4</v>
      </c>
      <c r="F19" t="str">
        <f t="shared" si="0"/>
        <v>C1950Cal</v>
      </c>
    </row>
    <row r="20" spans="1:6">
      <c r="A20" s="14" t="s">
        <v>266</v>
      </c>
      <c r="B20" s="14" t="s">
        <v>267</v>
      </c>
      <c r="C20" s="14"/>
      <c r="D20" s="15">
        <v>2</v>
      </c>
      <c r="E20" s="26">
        <f>Tableau13[[#This Row],[PU]]*1.2</f>
        <v>2.4</v>
      </c>
      <c r="F20" t="str">
        <f t="shared" si="0"/>
        <v>C2200Cal</v>
      </c>
    </row>
    <row r="21" spans="1:6">
      <c r="A21" s="14" t="s">
        <v>268</v>
      </c>
      <c r="B21" s="14" t="s">
        <v>269</v>
      </c>
      <c r="C21" s="14"/>
      <c r="D21" s="15">
        <v>2</v>
      </c>
      <c r="E21" s="26">
        <f>Tableau13[[#This Row],[PU]]*1.2</f>
        <v>2.4</v>
      </c>
      <c r="F21" t="str">
        <f t="shared" si="0"/>
        <v>C2450Cal</v>
      </c>
    </row>
    <row r="22" spans="1:6">
      <c r="A22" s="14" t="s">
        <v>246</v>
      </c>
      <c r="B22" s="14" t="s">
        <v>270</v>
      </c>
      <c r="C22" s="14"/>
      <c r="D22" s="15">
        <v>8.25</v>
      </c>
      <c r="E22" s="26">
        <f>Tableau13[[#This Row],[PU]]*1.2</f>
        <v>9.9</v>
      </c>
      <c r="F22" t="str">
        <f t="shared" si="0"/>
        <v>D1200Cal</v>
      </c>
    </row>
    <row r="23" spans="1:6">
      <c r="A23" s="14" t="s">
        <v>248</v>
      </c>
      <c r="B23" s="14" t="s">
        <v>271</v>
      </c>
      <c r="C23" s="14"/>
      <c r="D23" s="15">
        <v>8.25</v>
      </c>
      <c r="E23" s="26">
        <f>Tableau13[[#This Row],[PU]]*1.2</f>
        <v>9.9</v>
      </c>
      <c r="F23" t="str">
        <f t="shared" si="0"/>
        <v>D1450Cal</v>
      </c>
    </row>
    <row r="24" spans="1:6">
      <c r="A24" s="14" t="s">
        <v>250</v>
      </c>
      <c r="B24" s="14" t="s">
        <v>272</v>
      </c>
      <c r="C24" s="14"/>
      <c r="D24" s="15">
        <v>9</v>
      </c>
      <c r="E24" s="26">
        <f>Tableau13[[#This Row],[PU]]*1.2</f>
        <v>10.799999999999999</v>
      </c>
      <c r="F24" t="str">
        <f t="shared" si="0"/>
        <v>D1700Cal</v>
      </c>
    </row>
    <row r="25" spans="1:6">
      <c r="A25" s="14" t="s">
        <v>252</v>
      </c>
      <c r="B25" s="14" t="s">
        <v>273</v>
      </c>
      <c r="C25" s="14"/>
      <c r="D25" s="15">
        <v>10</v>
      </c>
      <c r="E25" s="26">
        <f>Tableau13[[#This Row],[PU]]*1.2</f>
        <v>12</v>
      </c>
      <c r="F25" t="str">
        <f t="shared" si="0"/>
        <v>D1950Cal</v>
      </c>
    </row>
    <row r="26" spans="1:6">
      <c r="A26" s="14" t="s">
        <v>254</v>
      </c>
      <c r="B26" s="14" t="s">
        <v>274</v>
      </c>
      <c r="C26" s="14"/>
      <c r="D26" s="15">
        <v>11</v>
      </c>
      <c r="E26" s="26">
        <f>Tableau13[[#This Row],[PU]]*1.2</f>
        <v>13.2</v>
      </c>
      <c r="F26" t="str">
        <f t="shared" si="0"/>
        <v>D2200Cal</v>
      </c>
    </row>
    <row r="27" spans="1:6">
      <c r="A27" s="14" t="s">
        <v>256</v>
      </c>
      <c r="B27" s="14" t="s">
        <v>275</v>
      </c>
      <c r="C27" s="14"/>
      <c r="D27" s="15">
        <v>13</v>
      </c>
      <c r="E27" s="26">
        <f>Tableau13[[#This Row],[PU]]*1.2</f>
        <v>15.6</v>
      </c>
      <c r="F27" t="str">
        <f t="shared" si="0"/>
        <v>D2450Cal</v>
      </c>
    </row>
    <row r="28" spans="1:6">
      <c r="A28" s="14" t="s">
        <v>276</v>
      </c>
      <c r="B28" s="14" t="s">
        <v>150</v>
      </c>
      <c r="C28" s="14"/>
      <c r="D28" s="15">
        <v>55.8</v>
      </c>
      <c r="E28" s="26">
        <f>Tableau13[[#This Row],[PU]]*1.2</f>
        <v>66.959999999999994</v>
      </c>
      <c r="F28" t="str">
        <f t="shared" si="0"/>
        <v>F1200Cal</v>
      </c>
    </row>
    <row r="29" spans="1:6">
      <c r="A29" s="14" t="s">
        <v>277</v>
      </c>
      <c r="B29" s="14" t="s">
        <v>152</v>
      </c>
      <c r="C29" s="14"/>
      <c r="D29" s="15">
        <v>63.3</v>
      </c>
      <c r="E29" s="26">
        <f>Tableau13[[#This Row],[PU]]*1.2</f>
        <v>75.959999999999994</v>
      </c>
      <c r="F29" t="str">
        <f t="shared" si="0"/>
        <v>F1450Cal</v>
      </c>
    </row>
    <row r="30" spans="1:6">
      <c r="A30" s="14" t="s">
        <v>278</v>
      </c>
      <c r="B30" s="14" t="s">
        <v>154</v>
      </c>
      <c r="C30" s="14"/>
      <c r="D30" s="15">
        <v>69.95</v>
      </c>
      <c r="E30" s="26">
        <f>Tableau13[[#This Row],[PU]]*1.2</f>
        <v>83.94</v>
      </c>
      <c r="F30" t="str">
        <f t="shared" si="0"/>
        <v>F1700Cal</v>
      </c>
    </row>
    <row r="31" spans="1:6">
      <c r="A31" s="14" t="s">
        <v>279</v>
      </c>
      <c r="B31" s="14" t="s">
        <v>156</v>
      </c>
      <c r="C31" s="14"/>
      <c r="D31" s="15">
        <v>75.3</v>
      </c>
      <c r="E31" s="26">
        <f>Tableau13[[#This Row],[PU]]*1.2</f>
        <v>90.36</v>
      </c>
      <c r="F31" t="str">
        <f t="shared" si="0"/>
        <v>F1950Cal</v>
      </c>
    </row>
    <row r="32" spans="1:6">
      <c r="A32" s="14" t="s">
        <v>280</v>
      </c>
      <c r="B32" s="14" t="s">
        <v>158</v>
      </c>
      <c r="C32" s="14"/>
      <c r="D32" s="15">
        <v>87.35</v>
      </c>
      <c r="E32" s="26">
        <f>Tableau13[[#This Row],[PU]]*1.2</f>
        <v>104.82</v>
      </c>
      <c r="F32" t="str">
        <f t="shared" si="0"/>
        <v>F2200Cal</v>
      </c>
    </row>
    <row r="33" spans="1:6">
      <c r="A33" s="14" t="s">
        <v>281</v>
      </c>
      <c r="B33" s="14" t="s">
        <v>160</v>
      </c>
      <c r="C33" s="14"/>
      <c r="D33" s="15">
        <v>92</v>
      </c>
      <c r="E33" s="26">
        <f>Tableau13[[#This Row],[PU]]*1.2</f>
        <v>110.39999999999999</v>
      </c>
      <c r="F33" t="str">
        <f t="shared" si="0"/>
        <v>F2450Cal</v>
      </c>
    </row>
  </sheetData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9"/>
  <dimension ref="A1:G17"/>
  <sheetViews>
    <sheetView workbookViewId="0">
      <selection activeCell="E18" sqref="E18"/>
    </sheetView>
  </sheetViews>
  <sheetFormatPr baseColWidth="10" defaultRowHeight="15"/>
  <cols>
    <col min="1" max="1" width="9.28515625" customWidth="1"/>
    <col min="2" max="2" width="14.140625" customWidth="1"/>
    <col min="3" max="3" width="21.7109375" customWidth="1"/>
    <col min="5" max="5" width="11.5703125" bestFit="1" customWidth="1"/>
    <col min="6" max="6" width="17.42578125" bestFit="1" customWidth="1"/>
    <col min="8" max="8" width="13.5703125" bestFit="1" customWidth="1"/>
  </cols>
  <sheetData>
    <row r="1" spans="1:7" ht="15.75">
      <c r="A1" s="27"/>
      <c r="B1" s="27"/>
      <c r="C1" s="27"/>
      <c r="D1" s="27"/>
      <c r="E1" s="27"/>
      <c r="F1" s="27"/>
      <c r="G1" s="27"/>
    </row>
    <row r="2" spans="1:7" ht="18">
      <c r="A2" s="27"/>
      <c r="B2" s="27"/>
      <c r="C2" s="27"/>
      <c r="D2" s="28" t="s">
        <v>282</v>
      </c>
      <c r="E2" s="27"/>
      <c r="F2" s="27"/>
      <c r="G2" s="27"/>
    </row>
    <row r="3" spans="1:7" ht="18">
      <c r="A3" s="27"/>
      <c r="B3" s="27" t="s">
        <v>306</v>
      </c>
      <c r="C3" s="27"/>
      <c r="D3" s="29" t="s">
        <v>283</v>
      </c>
      <c r="E3" s="27"/>
      <c r="F3" s="27"/>
      <c r="G3" s="27"/>
    </row>
    <row r="4" spans="1:7" ht="18">
      <c r="A4" s="27"/>
      <c r="B4" s="27" t="s">
        <v>303</v>
      </c>
      <c r="C4" s="27"/>
      <c r="D4" s="29" t="s">
        <v>284</v>
      </c>
      <c r="E4" s="27"/>
      <c r="F4" s="27"/>
      <c r="G4" s="27"/>
    </row>
    <row r="5" spans="1:7" ht="15.75">
      <c r="A5" s="27"/>
      <c r="B5" s="27"/>
      <c r="C5" s="27"/>
      <c r="D5" s="27"/>
      <c r="E5" s="27"/>
      <c r="F5" s="27"/>
      <c r="G5" s="27"/>
    </row>
    <row r="6" spans="1:7" ht="22.5">
      <c r="A6" s="27"/>
      <c r="B6" s="27"/>
      <c r="C6" s="24" t="s">
        <v>285</v>
      </c>
      <c r="D6" s="30"/>
      <c r="E6" s="27"/>
      <c r="F6" s="31">
        <f ca="1">TODAY()</f>
        <v>42725</v>
      </c>
      <c r="G6" s="27"/>
    </row>
    <row r="7" spans="1:7" ht="15.75">
      <c r="A7" s="27"/>
      <c r="B7" s="27"/>
      <c r="C7" s="27"/>
      <c r="D7" s="27"/>
      <c r="E7" s="27"/>
      <c r="F7" s="27"/>
      <c r="G7" s="27"/>
    </row>
    <row r="8" spans="1:7" ht="15.75">
      <c r="A8" s="27"/>
      <c r="B8" s="27"/>
      <c r="C8" s="27"/>
      <c r="D8" s="27"/>
      <c r="E8" s="27"/>
      <c r="F8" s="27"/>
      <c r="G8" s="27"/>
    </row>
    <row r="9" spans="1:7" ht="15.75">
      <c r="A9" s="27"/>
      <c r="B9" s="32" t="s">
        <v>286</v>
      </c>
      <c r="C9" s="32" t="s">
        <v>146</v>
      </c>
      <c r="D9" s="32" t="s">
        <v>147</v>
      </c>
      <c r="E9" s="32" t="s">
        <v>287</v>
      </c>
      <c r="F9" s="32" t="s">
        <v>288</v>
      </c>
      <c r="G9" s="27"/>
    </row>
    <row r="10" spans="1:7" ht="15.75">
      <c r="A10" s="27"/>
      <c r="B10" s="27"/>
      <c r="C10" s="27"/>
      <c r="D10" s="27"/>
      <c r="E10" s="27"/>
      <c r="F10" s="27"/>
      <c r="G10" s="27"/>
    </row>
    <row r="11" spans="1:7" ht="15.75">
      <c r="A11" s="27"/>
      <c r="B11" s="27" t="str">
        <f>IFERROR(VLOOKUP(VLOOKUP(B4,Client!I:O,7,FALSE),Produits!B:F,5,FALSE),"")</f>
        <v>F1950Cal</v>
      </c>
      <c r="C11" s="27" t="str">
        <f>IFERROR(VLOOKUP(B4,Client!I:O,7,FALSE),"")</f>
        <v>Formule Douceur - 1950 calories</v>
      </c>
      <c r="D11" s="27">
        <f>IFERROR(VLOOKUP(VLOOKUP(B4,Client!I:O,7,FALSE),Produits!B:F,3,FALSE),"")</f>
        <v>75.3</v>
      </c>
      <c r="E11" s="27">
        <v>1</v>
      </c>
      <c r="F11" s="33">
        <f>IFERROR(D11*E11,"")</f>
        <v>75.3</v>
      </c>
      <c r="G11" s="27"/>
    </row>
    <row r="12" spans="1:7" ht="15.75">
      <c r="A12" s="27"/>
      <c r="B12" s="27"/>
      <c r="C12" s="27"/>
      <c r="D12" s="27"/>
      <c r="E12" s="27"/>
      <c r="F12" s="33"/>
      <c r="G12" s="27"/>
    </row>
    <row r="13" spans="1:7" ht="15.75">
      <c r="A13" s="27"/>
      <c r="B13" s="34"/>
      <c r="C13" s="34"/>
      <c r="D13" s="34" t="s">
        <v>289</v>
      </c>
      <c r="E13" s="34"/>
      <c r="F13" s="35">
        <f>SUM(F10:F12)</f>
        <v>75.3</v>
      </c>
      <c r="G13" s="27"/>
    </row>
    <row r="14" spans="1:7" ht="15.75">
      <c r="A14" s="27"/>
      <c r="B14" s="27"/>
      <c r="C14" s="27"/>
      <c r="D14" s="27" t="s">
        <v>290</v>
      </c>
      <c r="E14" s="36">
        <v>5.5E-2</v>
      </c>
      <c r="F14" s="33">
        <f>F13*E14</f>
        <v>4.1414999999999997</v>
      </c>
      <c r="G14" s="27"/>
    </row>
    <row r="15" spans="1:7" ht="15.75">
      <c r="A15" s="27"/>
      <c r="B15" s="27"/>
      <c r="C15" s="27"/>
      <c r="D15" s="37" t="s">
        <v>291</v>
      </c>
      <c r="E15" s="37"/>
      <c r="F15" s="38">
        <f>F13+F14</f>
        <v>79.441499999999991</v>
      </c>
      <c r="G15" s="27"/>
    </row>
    <row r="16" spans="1:7" ht="15.75">
      <c r="A16" s="27"/>
      <c r="B16" s="27"/>
      <c r="C16" s="27"/>
      <c r="D16" s="27"/>
      <c r="E16" s="27"/>
      <c r="F16" s="27"/>
      <c r="G16" s="27"/>
    </row>
    <row r="17" spans="1:7" ht="15.75">
      <c r="A17" s="27"/>
      <c r="B17" s="27"/>
      <c r="C17" s="27"/>
      <c r="D17" s="27"/>
      <c r="E17" s="27"/>
      <c r="F17" s="27"/>
      <c r="G17" s="27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1</vt:i4>
      </vt:variant>
    </vt:vector>
  </HeadingPairs>
  <TitlesOfParts>
    <vt:vector size="10" baseType="lpstr">
      <vt:lpstr>Client</vt:lpstr>
      <vt:lpstr>Formules</vt:lpstr>
      <vt:lpstr>ComptesPro</vt:lpstr>
      <vt:lpstr>CompteClient</vt:lpstr>
      <vt:lpstr>Feuil1</vt:lpstr>
      <vt:lpstr>Employés</vt:lpstr>
      <vt:lpstr>Services</vt:lpstr>
      <vt:lpstr>Produits</vt:lpstr>
      <vt:lpstr>ModeleFact</vt:lpstr>
      <vt:lpstr>client</vt:lpstr>
    </vt:vector>
  </TitlesOfParts>
  <Company>Universite de Lorraine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EtudiantUL</dc:creator>
  <cp:lastModifiedBy>Utilisateur</cp:lastModifiedBy>
  <cp:lastPrinted>2016-12-21T10:24:58Z</cp:lastPrinted>
  <dcterms:created xsi:type="dcterms:W3CDTF">2016-11-05T07:54:55Z</dcterms:created>
  <dcterms:modified xsi:type="dcterms:W3CDTF">2016-12-21T11:09:43Z</dcterms:modified>
</cp:coreProperties>
</file>