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loum TOURE\Desktop\"/>
    </mc:Choice>
  </mc:AlternateContent>
  <bookViews>
    <workbookView xWindow="0" yWindow="0" windowWidth="20490" windowHeight="7275" activeTab="2"/>
  </bookViews>
  <sheets>
    <sheet name="MENU PRINCIPAL" sheetId="1" r:id="rId1"/>
    <sheet name="QUART cas roulement =3" sheetId="2" r:id="rId2"/>
    <sheet name="QUART cas roulement=4" sheetId="4" r:id="rId3"/>
    <sheet name="TOV" sheetId="3" state="hidden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4" l="1"/>
  <c r="K26" i="4"/>
  <c r="K27" i="4"/>
  <c r="K28" i="4"/>
  <c r="S43" i="4"/>
  <c r="S44" i="4"/>
  <c r="S45" i="4"/>
  <c r="K34" i="4"/>
  <c r="K35" i="4"/>
  <c r="R43" i="4"/>
  <c r="R45" i="4"/>
  <c r="S34" i="4"/>
  <c r="S16" i="4"/>
  <c r="S17" i="4"/>
  <c r="S25" i="4"/>
  <c r="K16" i="4"/>
  <c r="K17" i="4"/>
  <c r="M7" i="4"/>
  <c r="I7" i="4"/>
  <c r="I9" i="4"/>
  <c r="L8" i="4" l="1"/>
  <c r="N8" i="4" s="1"/>
  <c r="O8" i="4" s="1"/>
  <c r="D15" i="4"/>
  <c r="D24" i="4" s="1"/>
  <c r="D33" i="4" s="1"/>
  <c r="D42" i="4" s="1"/>
  <c r="D14" i="4"/>
  <c r="D23" i="4" s="1"/>
  <c r="D32" i="4" s="1"/>
  <c r="D41" i="4" s="1"/>
  <c r="H9" i="4"/>
  <c r="F9" i="4"/>
  <c r="H8" i="4"/>
  <c r="J8" i="4" s="1"/>
  <c r="K8" i="4" s="1"/>
  <c r="G8" i="4"/>
  <c r="F8" i="4"/>
  <c r="J7" i="4"/>
  <c r="K7" i="4" s="1"/>
  <c r="H7" i="4"/>
  <c r="F7" i="4"/>
  <c r="L6" i="4"/>
  <c r="N6" i="4" s="1"/>
  <c r="O6" i="4" s="1"/>
  <c r="H6" i="4"/>
  <c r="J6" i="4" s="1"/>
  <c r="K6" i="4" s="1"/>
  <c r="P6" i="4" s="1"/>
  <c r="G6" i="4"/>
  <c r="F6" i="4"/>
  <c r="H5" i="4"/>
  <c r="H15" i="4" s="1"/>
  <c r="H24" i="4" s="1"/>
  <c r="H33" i="4" s="1"/>
  <c r="H42" i="4" s="1"/>
  <c r="F5" i="4"/>
  <c r="F15" i="4" s="1"/>
  <c r="F24" i="4" s="1"/>
  <c r="F33" i="4" s="1"/>
  <c r="F42" i="4" s="1"/>
  <c r="E5" i="4"/>
  <c r="E15" i="4" s="1"/>
  <c r="E24" i="4" s="1"/>
  <c r="E33" i="4" s="1"/>
  <c r="E42" i="4" s="1"/>
  <c r="D5" i="4"/>
  <c r="C5" i="4"/>
  <c r="C15" i="4" s="1"/>
  <c r="C24" i="4" s="1"/>
  <c r="C33" i="4" s="1"/>
  <c r="C42" i="4" s="1"/>
  <c r="H4" i="4"/>
  <c r="H14" i="4" s="1"/>
  <c r="H23" i="4" s="1"/>
  <c r="H32" i="4" s="1"/>
  <c r="H41" i="4" s="1"/>
  <c r="F4" i="4"/>
  <c r="F14" i="4" s="1"/>
  <c r="F23" i="4" s="1"/>
  <c r="F32" i="4" s="1"/>
  <c r="F41" i="4" s="1"/>
  <c r="E4" i="4"/>
  <c r="E14" i="4" s="1"/>
  <c r="E23" i="4" s="1"/>
  <c r="E32" i="4" s="1"/>
  <c r="E41" i="4" s="1"/>
  <c r="D4" i="4"/>
  <c r="C4" i="4"/>
  <c r="C14" i="4" s="1"/>
  <c r="C23" i="4" s="1"/>
  <c r="C32" i="4" s="1"/>
  <c r="C41" i="4" s="1"/>
  <c r="C3" i="4"/>
  <c r="G3" i="4" s="1"/>
  <c r="K3" i="4" s="1"/>
  <c r="O3" i="4" s="1"/>
  <c r="S3" i="4" s="1"/>
  <c r="W3" i="4" s="1"/>
  <c r="AA3" i="4" s="1"/>
  <c r="Y1" i="4"/>
  <c r="P8" i="4" l="1"/>
  <c r="L7" i="4"/>
  <c r="L9" i="4"/>
  <c r="R6" i="4"/>
  <c r="S6" i="4" s="1"/>
  <c r="T6" i="4"/>
  <c r="V6" i="4" s="1"/>
  <c r="W6" i="4" s="1"/>
  <c r="AB6" i="4" s="1"/>
  <c r="AD6" i="4" s="1"/>
  <c r="C16" i="4" s="1"/>
  <c r="L4" i="4"/>
  <c r="L5" i="4"/>
  <c r="G7" i="4"/>
  <c r="C13" i="4"/>
  <c r="N2" i="4"/>
  <c r="J4" i="4"/>
  <c r="J5" i="4"/>
  <c r="G9" i="4"/>
  <c r="J9" i="4"/>
  <c r="K9" i="4" s="1"/>
  <c r="G4" i="4"/>
  <c r="I4" i="4"/>
  <c r="G5" i="4"/>
  <c r="I5" i="4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C41" i="2"/>
  <c r="C4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C32" i="2"/>
  <c r="C3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C23" i="2"/>
  <c r="C2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C14" i="2"/>
  <c r="C13" i="2"/>
  <c r="F5" i="2"/>
  <c r="F4" i="2"/>
  <c r="E4" i="2"/>
  <c r="E5" i="2"/>
  <c r="C5" i="2"/>
  <c r="D5" i="2"/>
  <c r="C4" i="2"/>
  <c r="D4" i="2"/>
  <c r="T8" i="4" l="1"/>
  <c r="V8" i="4" s="1"/>
  <c r="W8" i="4" s="1"/>
  <c r="R8" i="4"/>
  <c r="S8" i="4" s="1"/>
  <c r="N7" i="4"/>
  <c r="O7" i="4" s="1"/>
  <c r="P7" i="4"/>
  <c r="Q7" i="4" s="1"/>
  <c r="N9" i="4"/>
  <c r="O9" i="4" s="1"/>
  <c r="G15" i="4"/>
  <c r="G24" i="4" s="1"/>
  <c r="G33" i="4" s="1"/>
  <c r="G42" i="4" s="1"/>
  <c r="K5" i="4"/>
  <c r="G14" i="4"/>
  <c r="G23" i="4" s="1"/>
  <c r="G32" i="4" s="1"/>
  <c r="G41" i="4" s="1"/>
  <c r="K4" i="4"/>
  <c r="J15" i="4"/>
  <c r="J24" i="4" s="1"/>
  <c r="J33" i="4" s="1"/>
  <c r="J42" i="4" s="1"/>
  <c r="N5" i="4"/>
  <c r="T7" i="4"/>
  <c r="V7" i="4" s="1"/>
  <c r="W7" i="4" s="1"/>
  <c r="R7" i="4"/>
  <c r="S7" i="4" s="1"/>
  <c r="L14" i="4"/>
  <c r="L23" i="4" s="1"/>
  <c r="L32" i="4" s="1"/>
  <c r="L41" i="4" s="1"/>
  <c r="P4" i="4"/>
  <c r="I15" i="4"/>
  <c r="I24" i="4" s="1"/>
  <c r="I33" i="4" s="1"/>
  <c r="I42" i="4" s="1"/>
  <c r="M5" i="4"/>
  <c r="I14" i="4"/>
  <c r="I23" i="4" s="1"/>
  <c r="I32" i="4" s="1"/>
  <c r="I41" i="4" s="1"/>
  <c r="M4" i="4"/>
  <c r="P9" i="4"/>
  <c r="J14" i="4"/>
  <c r="J23" i="4" s="1"/>
  <c r="J32" i="4" s="1"/>
  <c r="J41" i="4" s="1"/>
  <c r="N4" i="4"/>
  <c r="G13" i="4"/>
  <c r="K13" i="4" s="1"/>
  <c r="O13" i="4" s="1"/>
  <c r="S13" i="4" s="1"/>
  <c r="W13" i="4" s="1"/>
  <c r="AA13" i="4" s="1"/>
  <c r="N12" i="4"/>
  <c r="C22" i="4"/>
  <c r="L15" i="4"/>
  <c r="L24" i="4" s="1"/>
  <c r="L33" i="4" s="1"/>
  <c r="L42" i="4" s="1"/>
  <c r="P5" i="4"/>
  <c r="X6" i="4"/>
  <c r="Z6" i="4" s="1"/>
  <c r="AA6" i="4" s="1"/>
  <c r="D16" i="4" s="1"/>
  <c r="F16" i="4" s="1"/>
  <c r="AD14" i="2"/>
  <c r="AD13" i="2"/>
  <c r="AD41" i="2"/>
  <c r="AD40" i="2"/>
  <c r="AD32" i="2"/>
  <c r="AD31" i="2"/>
  <c r="AD23" i="2"/>
  <c r="AD22" i="2"/>
  <c r="F7" i="2"/>
  <c r="G7" i="2" s="1"/>
  <c r="I7" i="2" s="1"/>
  <c r="L7" i="2" s="1"/>
  <c r="H7" i="2"/>
  <c r="J7" i="2"/>
  <c r="S7" i="2"/>
  <c r="F8" i="2"/>
  <c r="G8" i="2" s="1"/>
  <c r="I8" i="2" s="1"/>
  <c r="L8" i="2" s="1"/>
  <c r="H8" i="2"/>
  <c r="J8" i="2"/>
  <c r="S8" i="2"/>
  <c r="F6" i="2"/>
  <c r="K6" i="2" s="1"/>
  <c r="H6" i="2"/>
  <c r="J6" i="2" s="1"/>
  <c r="S6" i="2" s="1"/>
  <c r="AB8" i="4" l="1"/>
  <c r="AD8" i="4" s="1"/>
  <c r="C18" i="4" s="1"/>
  <c r="H18" i="4" s="1"/>
  <c r="J18" i="4" s="1"/>
  <c r="K18" i="4" s="1"/>
  <c r="U8" i="4"/>
  <c r="X8" i="4" s="1"/>
  <c r="Z8" i="4" s="1"/>
  <c r="AA8" i="4" s="1"/>
  <c r="AC8" i="4" s="1"/>
  <c r="D18" i="4" s="1"/>
  <c r="F18" i="4" s="1"/>
  <c r="W18" i="4" s="1"/>
  <c r="U7" i="4"/>
  <c r="X7" i="4" s="1"/>
  <c r="Z7" i="4" s="1"/>
  <c r="AA7" i="4" s="1"/>
  <c r="AC7" i="4" s="1"/>
  <c r="D17" i="4" s="1"/>
  <c r="F17" i="4" s="1"/>
  <c r="W16" i="4"/>
  <c r="G16" i="4"/>
  <c r="P15" i="4"/>
  <c r="P24" i="4" s="1"/>
  <c r="P33" i="4" s="1"/>
  <c r="P42" i="4" s="1"/>
  <c r="T5" i="4"/>
  <c r="C31" i="4"/>
  <c r="G22" i="4"/>
  <c r="K22" i="4" s="1"/>
  <c r="O22" i="4" s="1"/>
  <c r="S22" i="4" s="1"/>
  <c r="W22" i="4" s="1"/>
  <c r="AA22" i="4" s="1"/>
  <c r="N21" i="4"/>
  <c r="T9" i="4"/>
  <c r="V9" i="4" s="1"/>
  <c r="W9" i="4" s="1"/>
  <c r="R9" i="4"/>
  <c r="S9" i="4" s="1"/>
  <c r="W17" i="4"/>
  <c r="G17" i="4"/>
  <c r="N15" i="4"/>
  <c r="N24" i="4" s="1"/>
  <c r="N33" i="4" s="1"/>
  <c r="N42" i="4" s="1"/>
  <c r="R5" i="4"/>
  <c r="K14" i="4"/>
  <c r="K23" i="4" s="1"/>
  <c r="K32" i="4" s="1"/>
  <c r="K41" i="4" s="1"/>
  <c r="O4" i="4"/>
  <c r="K15" i="4"/>
  <c r="K24" i="4" s="1"/>
  <c r="K33" i="4" s="1"/>
  <c r="K42" i="4" s="1"/>
  <c r="O5" i="4"/>
  <c r="H16" i="4"/>
  <c r="J16" i="4" s="1"/>
  <c r="N14" i="4"/>
  <c r="N23" i="4" s="1"/>
  <c r="N32" i="4" s="1"/>
  <c r="N41" i="4" s="1"/>
  <c r="R4" i="4"/>
  <c r="M14" i="4"/>
  <c r="M23" i="4" s="1"/>
  <c r="M32" i="4" s="1"/>
  <c r="M41" i="4" s="1"/>
  <c r="Q4" i="4"/>
  <c r="M15" i="4"/>
  <c r="M24" i="4" s="1"/>
  <c r="M33" i="4" s="1"/>
  <c r="M42" i="4" s="1"/>
  <c r="Q5" i="4"/>
  <c r="P14" i="4"/>
  <c r="P23" i="4" s="1"/>
  <c r="P32" i="4" s="1"/>
  <c r="P41" i="4" s="1"/>
  <c r="T4" i="4"/>
  <c r="Y7" i="4"/>
  <c r="AB7" i="4" s="1"/>
  <c r="AD7" i="4" s="1"/>
  <c r="C17" i="4" s="1"/>
  <c r="E17" i="4" s="1"/>
  <c r="H17" i="4" s="1"/>
  <c r="J17" i="4" s="1"/>
  <c r="G6" i="2"/>
  <c r="W8" i="2"/>
  <c r="K8" i="2"/>
  <c r="W7" i="2"/>
  <c r="K7" i="2"/>
  <c r="M8" i="2"/>
  <c r="P8" i="2" s="1"/>
  <c r="R8" i="2" s="1"/>
  <c r="N8" i="2"/>
  <c r="O8" i="2" s="1"/>
  <c r="N7" i="2"/>
  <c r="O7" i="2" s="1"/>
  <c r="M7" i="2"/>
  <c r="P7" i="2" s="1"/>
  <c r="R7" i="2"/>
  <c r="Q7" i="2"/>
  <c r="T7" i="2" s="1"/>
  <c r="W6" i="2"/>
  <c r="I6" i="2"/>
  <c r="L6" i="2" s="1"/>
  <c r="N6" i="2" s="1"/>
  <c r="O6" i="2" s="1"/>
  <c r="J5" i="2"/>
  <c r="N5" i="2" s="1"/>
  <c r="R5" i="2" s="1"/>
  <c r="V5" i="2" s="1"/>
  <c r="Z5" i="2" s="1"/>
  <c r="AD5" i="2" s="1"/>
  <c r="I5" i="2"/>
  <c r="M5" i="2" s="1"/>
  <c r="Q5" i="2" s="1"/>
  <c r="U5" i="2" s="1"/>
  <c r="Y5" i="2" s="1"/>
  <c r="AC5" i="2" s="1"/>
  <c r="H5" i="2"/>
  <c r="L5" i="2" s="1"/>
  <c r="P5" i="2" s="1"/>
  <c r="T5" i="2" s="1"/>
  <c r="X5" i="2" s="1"/>
  <c r="AB5" i="2" s="1"/>
  <c r="G5" i="2"/>
  <c r="K5" i="2" s="1"/>
  <c r="O5" i="2" s="1"/>
  <c r="S5" i="2" s="1"/>
  <c r="W5" i="2" s="1"/>
  <c r="AA5" i="2" s="1"/>
  <c r="J4" i="2"/>
  <c r="N4" i="2" s="1"/>
  <c r="R4" i="2" s="1"/>
  <c r="V4" i="2" s="1"/>
  <c r="Z4" i="2" s="1"/>
  <c r="AD4" i="2" s="1"/>
  <c r="I4" i="2"/>
  <c r="M4" i="2" s="1"/>
  <c r="Q4" i="2" s="1"/>
  <c r="U4" i="2" s="1"/>
  <c r="Y4" i="2" s="1"/>
  <c r="AC4" i="2" s="1"/>
  <c r="H4" i="2"/>
  <c r="L4" i="2" s="1"/>
  <c r="P4" i="2" s="1"/>
  <c r="T4" i="2" s="1"/>
  <c r="X4" i="2" s="1"/>
  <c r="AB4" i="2" s="1"/>
  <c r="G4" i="2"/>
  <c r="K4" i="2" s="1"/>
  <c r="O4" i="2" s="1"/>
  <c r="S4" i="2" s="1"/>
  <c r="W4" i="2" s="1"/>
  <c r="AA4" i="2" s="1"/>
  <c r="Y1" i="2"/>
  <c r="D7" i="1"/>
  <c r="G18" i="4" l="1"/>
  <c r="I18" i="4" s="1"/>
  <c r="L18" i="4" s="1"/>
  <c r="N18" i="4" s="1"/>
  <c r="O18" i="4" s="1"/>
  <c r="I17" i="4"/>
  <c r="L17" i="4" s="1"/>
  <c r="N17" i="4" s="1"/>
  <c r="O17" i="4" s="1"/>
  <c r="T14" i="4"/>
  <c r="T23" i="4" s="1"/>
  <c r="T32" i="4" s="1"/>
  <c r="T41" i="4" s="1"/>
  <c r="X4" i="4"/>
  <c r="O15" i="4"/>
  <c r="O24" i="4" s="1"/>
  <c r="O33" i="4" s="1"/>
  <c r="O42" i="4" s="1"/>
  <c r="S5" i="4"/>
  <c r="O14" i="4"/>
  <c r="O23" i="4" s="1"/>
  <c r="O32" i="4" s="1"/>
  <c r="O41" i="4" s="1"/>
  <c r="S4" i="4"/>
  <c r="R15" i="4"/>
  <c r="R24" i="4" s="1"/>
  <c r="R33" i="4" s="1"/>
  <c r="R42" i="4" s="1"/>
  <c r="V5" i="4"/>
  <c r="X9" i="4"/>
  <c r="Z9" i="4" s="1"/>
  <c r="AA9" i="4" s="1"/>
  <c r="D19" i="4" s="1"/>
  <c r="F19" i="4" s="1"/>
  <c r="Y9" i="4"/>
  <c r="AB9" i="4" s="1"/>
  <c r="AD9" i="4" s="1"/>
  <c r="C19" i="4" s="1"/>
  <c r="G31" i="4"/>
  <c r="K31" i="4" s="1"/>
  <c r="O31" i="4" s="1"/>
  <c r="S31" i="4" s="1"/>
  <c r="W31" i="4" s="1"/>
  <c r="AA31" i="4" s="1"/>
  <c r="N30" i="4"/>
  <c r="C40" i="4"/>
  <c r="Q15" i="4"/>
  <c r="Q24" i="4" s="1"/>
  <c r="Q33" i="4" s="1"/>
  <c r="Q42" i="4" s="1"/>
  <c r="U5" i="4"/>
  <c r="Q14" i="4"/>
  <c r="Q23" i="4" s="1"/>
  <c r="Q32" i="4" s="1"/>
  <c r="Q41" i="4" s="1"/>
  <c r="U4" i="4"/>
  <c r="R14" i="4"/>
  <c r="R23" i="4" s="1"/>
  <c r="R32" i="4" s="1"/>
  <c r="R41" i="4" s="1"/>
  <c r="V4" i="4"/>
  <c r="T15" i="4"/>
  <c r="T24" i="4" s="1"/>
  <c r="T33" i="4" s="1"/>
  <c r="T42" i="4" s="1"/>
  <c r="X5" i="4"/>
  <c r="L16" i="4"/>
  <c r="N16" i="4" s="1"/>
  <c r="O16" i="4" s="1"/>
  <c r="Q8" i="2"/>
  <c r="T8" i="2" s="1"/>
  <c r="V7" i="2"/>
  <c r="U7" i="2"/>
  <c r="X7" i="2" s="1"/>
  <c r="M6" i="2"/>
  <c r="P6" i="2" s="1"/>
  <c r="R6" i="2" s="1"/>
  <c r="C3" i="2"/>
  <c r="M18" i="4" l="1"/>
  <c r="P18" i="4" s="1"/>
  <c r="R18" i="4" s="1"/>
  <c r="S18" i="4" s="1"/>
  <c r="M17" i="4"/>
  <c r="P17" i="4" s="1"/>
  <c r="R17" i="4" s="1"/>
  <c r="E19" i="4"/>
  <c r="H19" i="4" s="1"/>
  <c r="J19" i="4" s="1"/>
  <c r="K19" i="4" s="1"/>
  <c r="G3" i="2"/>
  <c r="K3" i="2" s="1"/>
  <c r="O3" i="2" s="1"/>
  <c r="S3" i="2" s="1"/>
  <c r="W3" i="2" s="1"/>
  <c r="AA3" i="2" s="1"/>
  <c r="C12" i="2"/>
  <c r="P16" i="4"/>
  <c r="R16" i="4" s="1"/>
  <c r="X15" i="4"/>
  <c r="X24" i="4" s="1"/>
  <c r="X33" i="4" s="1"/>
  <c r="X42" i="4" s="1"/>
  <c r="AB5" i="4"/>
  <c r="AB15" i="4" s="1"/>
  <c r="AB24" i="4" s="1"/>
  <c r="AB33" i="4" s="1"/>
  <c r="AB42" i="4" s="1"/>
  <c r="V14" i="4"/>
  <c r="V23" i="4" s="1"/>
  <c r="V32" i="4" s="1"/>
  <c r="V41" i="4" s="1"/>
  <c r="Z4" i="4"/>
  <c r="U14" i="4"/>
  <c r="U23" i="4" s="1"/>
  <c r="U32" i="4" s="1"/>
  <c r="U41" i="4" s="1"/>
  <c r="Y4" i="4"/>
  <c r="U15" i="4"/>
  <c r="U24" i="4" s="1"/>
  <c r="U33" i="4" s="1"/>
  <c r="U42" i="4" s="1"/>
  <c r="Y5" i="4"/>
  <c r="V15" i="4"/>
  <c r="V24" i="4" s="1"/>
  <c r="V33" i="4" s="1"/>
  <c r="V42" i="4" s="1"/>
  <c r="Z5" i="4"/>
  <c r="S14" i="4"/>
  <c r="S23" i="4" s="1"/>
  <c r="S32" i="4" s="1"/>
  <c r="S41" i="4" s="1"/>
  <c r="W4" i="4"/>
  <c r="S15" i="4"/>
  <c r="S24" i="4" s="1"/>
  <c r="S33" i="4" s="1"/>
  <c r="S42" i="4" s="1"/>
  <c r="W5" i="4"/>
  <c r="X14" i="4"/>
  <c r="X23" i="4" s="1"/>
  <c r="X32" i="4" s="1"/>
  <c r="X41" i="4" s="1"/>
  <c r="AB4" i="4"/>
  <c r="AB14" i="4" s="1"/>
  <c r="AB23" i="4" s="1"/>
  <c r="AB32" i="4" s="1"/>
  <c r="AB41" i="4" s="1"/>
  <c r="G40" i="4"/>
  <c r="K40" i="4" s="1"/>
  <c r="O40" i="4" s="1"/>
  <c r="S40" i="4" s="1"/>
  <c r="W40" i="4" s="1"/>
  <c r="AA40" i="4" s="1"/>
  <c r="N39" i="4"/>
  <c r="W19" i="4"/>
  <c r="G19" i="4"/>
  <c r="L19" i="4" s="1"/>
  <c r="N19" i="4" s="1"/>
  <c r="O19" i="4" s="1"/>
  <c r="U8" i="2"/>
  <c r="X8" i="2" s="1"/>
  <c r="V8" i="2"/>
  <c r="Z7" i="2"/>
  <c r="AA7" i="2" s="1"/>
  <c r="Y7" i="2"/>
  <c r="AB7" i="2" s="1"/>
  <c r="AD7" i="2" s="1"/>
  <c r="C16" i="2" s="1"/>
  <c r="N2" i="2"/>
  <c r="Q6" i="2"/>
  <c r="T6" i="2" s="1"/>
  <c r="T17" i="4" l="1"/>
  <c r="Q18" i="4"/>
  <c r="T18" i="4" s="1"/>
  <c r="X18" i="4" s="1"/>
  <c r="N11" i="2"/>
  <c r="C21" i="2"/>
  <c r="G12" i="2"/>
  <c r="K12" i="2" s="1"/>
  <c r="O12" i="2" s="1"/>
  <c r="S12" i="2" s="1"/>
  <c r="W12" i="2" s="1"/>
  <c r="AA12" i="2" s="1"/>
  <c r="T16" i="4"/>
  <c r="X16" i="4" s="1"/>
  <c r="M19" i="4"/>
  <c r="P19" i="4" s="1"/>
  <c r="R19" i="4" s="1"/>
  <c r="S19" i="4" s="1"/>
  <c r="V17" i="4"/>
  <c r="U17" i="4"/>
  <c r="X17" i="4" s="1"/>
  <c r="Y15" i="4"/>
  <c r="Y24" i="4" s="1"/>
  <c r="Y33" i="4" s="1"/>
  <c r="Y42" i="4" s="1"/>
  <c r="AC5" i="4"/>
  <c r="AC15" i="4" s="1"/>
  <c r="AC24" i="4" s="1"/>
  <c r="AC33" i="4" s="1"/>
  <c r="AC42" i="4" s="1"/>
  <c r="Y14" i="4"/>
  <c r="Y23" i="4" s="1"/>
  <c r="Y32" i="4" s="1"/>
  <c r="Y41" i="4" s="1"/>
  <c r="AC4" i="4"/>
  <c r="AC14" i="4" s="1"/>
  <c r="AC23" i="4" s="1"/>
  <c r="AC32" i="4" s="1"/>
  <c r="AC41" i="4" s="1"/>
  <c r="Z14" i="4"/>
  <c r="AD4" i="4"/>
  <c r="W15" i="4"/>
  <c r="W24" i="4" s="1"/>
  <c r="W33" i="4" s="1"/>
  <c r="W42" i="4" s="1"/>
  <c r="AA5" i="4"/>
  <c r="AA15" i="4" s="1"/>
  <c r="AA24" i="4" s="1"/>
  <c r="AA33" i="4" s="1"/>
  <c r="AA42" i="4" s="1"/>
  <c r="W14" i="4"/>
  <c r="W23" i="4" s="1"/>
  <c r="W32" i="4" s="1"/>
  <c r="W41" i="4" s="1"/>
  <c r="AA4" i="4"/>
  <c r="AA14" i="4" s="1"/>
  <c r="AA23" i="4" s="1"/>
  <c r="AA32" i="4" s="1"/>
  <c r="AA41" i="4" s="1"/>
  <c r="Z15" i="4"/>
  <c r="AD5" i="4"/>
  <c r="Y8" i="2"/>
  <c r="AB8" i="2" s="1"/>
  <c r="AD8" i="2" s="1"/>
  <c r="C17" i="2" s="1"/>
  <c r="Z8" i="2"/>
  <c r="AA8" i="2" s="1"/>
  <c r="AC7" i="2"/>
  <c r="D16" i="2" s="1"/>
  <c r="F16" i="2" s="1"/>
  <c r="V6" i="2"/>
  <c r="U6" i="2"/>
  <c r="X6" i="2" s="1"/>
  <c r="V18" i="4" l="1"/>
  <c r="Q19" i="4"/>
  <c r="T19" i="4" s="1"/>
  <c r="V19" i="4" s="1"/>
  <c r="V16" i="4"/>
  <c r="N20" i="2"/>
  <c r="C30" i="2"/>
  <c r="G21" i="2"/>
  <c r="K21" i="2" s="1"/>
  <c r="O21" i="2" s="1"/>
  <c r="S21" i="2" s="1"/>
  <c r="W21" i="2" s="1"/>
  <c r="AA21" i="2" s="1"/>
  <c r="Z18" i="4"/>
  <c r="AA18" i="4" s="1"/>
  <c r="Y18" i="4"/>
  <c r="AB18" i="4" s="1"/>
  <c r="AD18" i="4" s="1"/>
  <c r="C27" i="4" s="1"/>
  <c r="Z16" i="4"/>
  <c r="AA16" i="4" s="1"/>
  <c r="AB16" i="4"/>
  <c r="AD16" i="4" s="1"/>
  <c r="C25" i="4" s="1"/>
  <c r="Z17" i="4"/>
  <c r="AA17" i="4" s="1"/>
  <c r="Y17" i="4"/>
  <c r="AB17" i="4" s="1"/>
  <c r="AD17" i="4" s="1"/>
  <c r="C26" i="4" s="1"/>
  <c r="Z24" i="4"/>
  <c r="AD15" i="4"/>
  <c r="U19" i="4"/>
  <c r="X19" i="4" s="1"/>
  <c r="Z23" i="4"/>
  <c r="AD14" i="4"/>
  <c r="AC8" i="2"/>
  <c r="D17" i="2" s="1"/>
  <c r="F17" i="2" s="1"/>
  <c r="E16" i="2"/>
  <c r="H16" i="2" s="1"/>
  <c r="J16" i="2" s="1"/>
  <c r="S16" i="2" s="1"/>
  <c r="W17" i="2"/>
  <c r="K17" i="2"/>
  <c r="G17" i="2"/>
  <c r="W16" i="2"/>
  <c r="G16" i="2"/>
  <c r="K16" i="2"/>
  <c r="E17" i="2"/>
  <c r="H17" i="2" s="1"/>
  <c r="J17" i="2" s="1"/>
  <c r="S17" i="2" s="1"/>
  <c r="Z6" i="2"/>
  <c r="AA6" i="2" s="1"/>
  <c r="Y6" i="2"/>
  <c r="AB6" i="2" s="1"/>
  <c r="AD6" i="2" s="1"/>
  <c r="C15" i="2" s="1"/>
  <c r="N29" i="2" l="1"/>
  <c r="C39" i="2"/>
  <c r="G30" i="2"/>
  <c r="K30" i="2" s="1"/>
  <c r="O30" i="2" s="1"/>
  <c r="S30" i="2" s="1"/>
  <c r="W30" i="2" s="1"/>
  <c r="AA30" i="2" s="1"/>
  <c r="Z19" i="4"/>
  <c r="AA19" i="4" s="1"/>
  <c r="AB19" i="4"/>
  <c r="AD19" i="4" s="1"/>
  <c r="C28" i="4" s="1"/>
  <c r="Z32" i="4"/>
  <c r="AD23" i="4"/>
  <c r="AD24" i="4"/>
  <c r="Z33" i="4"/>
  <c r="AC17" i="4"/>
  <c r="D26" i="4" s="1"/>
  <c r="F26" i="4" s="1"/>
  <c r="D25" i="4"/>
  <c r="F25" i="4" s="1"/>
  <c r="AC18" i="4"/>
  <c r="D27" i="4" s="1"/>
  <c r="F27" i="4" s="1"/>
  <c r="I16" i="2"/>
  <c r="L16" i="2" s="1"/>
  <c r="N16" i="2" s="1"/>
  <c r="O16" i="2" s="1"/>
  <c r="I17" i="2"/>
  <c r="L17" i="2" s="1"/>
  <c r="N17" i="2" s="1"/>
  <c r="O17" i="2" s="1"/>
  <c r="M17" i="2"/>
  <c r="P17" i="2" s="1"/>
  <c r="R17" i="2" s="1"/>
  <c r="AC6" i="2"/>
  <c r="D15" i="2" s="1"/>
  <c r="F15" i="2" s="1"/>
  <c r="G39" i="2" l="1"/>
  <c r="K39" i="2" s="1"/>
  <c r="O39" i="2" s="1"/>
  <c r="S39" i="2" s="1"/>
  <c r="W39" i="2" s="1"/>
  <c r="AA39" i="2" s="1"/>
  <c r="N38" i="2"/>
  <c r="H25" i="4"/>
  <c r="J25" i="4" s="1"/>
  <c r="W27" i="4"/>
  <c r="G27" i="4"/>
  <c r="W26" i="4"/>
  <c r="G26" i="4"/>
  <c r="Z41" i="4"/>
  <c r="AD41" i="4" s="1"/>
  <c r="AD32" i="4"/>
  <c r="W25" i="4"/>
  <c r="G25" i="4"/>
  <c r="Z42" i="4"/>
  <c r="AD42" i="4" s="1"/>
  <c r="AD33" i="4"/>
  <c r="E27" i="4"/>
  <c r="H27" i="4" s="1"/>
  <c r="J27" i="4" s="1"/>
  <c r="H26" i="4"/>
  <c r="J26" i="4" s="1"/>
  <c r="AC19" i="4"/>
  <c r="D28" i="4" s="1"/>
  <c r="F28" i="4" s="1"/>
  <c r="M16" i="2"/>
  <c r="P16" i="2" s="1"/>
  <c r="K15" i="2"/>
  <c r="W15" i="2"/>
  <c r="G15" i="2"/>
  <c r="Q17" i="2"/>
  <c r="T17" i="2" s="1"/>
  <c r="E15" i="2"/>
  <c r="H15" i="2" s="1"/>
  <c r="J15" i="2" s="1"/>
  <c r="S15" i="2" s="1"/>
  <c r="L25" i="4" l="1"/>
  <c r="N25" i="4" s="1"/>
  <c r="O25" i="4" s="1"/>
  <c r="I26" i="4"/>
  <c r="L26" i="4" s="1"/>
  <c r="N26" i="4" s="1"/>
  <c r="O26" i="4" s="1"/>
  <c r="W28" i="4"/>
  <c r="G28" i="4"/>
  <c r="E28" i="4"/>
  <c r="H28" i="4" s="1"/>
  <c r="J28" i="4" s="1"/>
  <c r="L27" i="4"/>
  <c r="N27" i="4" s="1"/>
  <c r="O27" i="4" s="1"/>
  <c r="R16" i="2"/>
  <c r="Q16" i="2"/>
  <c r="T16" i="2" s="1"/>
  <c r="I15" i="2"/>
  <c r="L15" i="2" s="1"/>
  <c r="N15" i="2" s="1"/>
  <c r="O15" i="2" s="1"/>
  <c r="M15" i="2"/>
  <c r="P15" i="2" s="1"/>
  <c r="R15" i="2" s="1"/>
  <c r="V17" i="2"/>
  <c r="U17" i="2"/>
  <c r="X17" i="2" s="1"/>
  <c r="P25" i="4" l="1"/>
  <c r="R25" i="4" s="1"/>
  <c r="M26" i="4"/>
  <c r="P26" i="4" s="1"/>
  <c r="R26" i="4" s="1"/>
  <c r="S26" i="4" s="1"/>
  <c r="M27" i="4"/>
  <c r="P27" i="4" s="1"/>
  <c r="R27" i="4" s="1"/>
  <c r="S27" i="4" s="1"/>
  <c r="Q26" i="4"/>
  <c r="T26" i="4" s="1"/>
  <c r="I28" i="4"/>
  <c r="L28" i="4" s="1"/>
  <c r="N28" i="4" s="1"/>
  <c r="O28" i="4" s="1"/>
  <c r="V16" i="2"/>
  <c r="U16" i="2"/>
  <c r="X16" i="2" s="1"/>
  <c r="Z17" i="2"/>
  <c r="AA17" i="2" s="1"/>
  <c r="Y17" i="2"/>
  <c r="AB17" i="2" s="1"/>
  <c r="AD17" i="2" s="1"/>
  <c r="C26" i="2" s="1"/>
  <c r="Q15" i="2"/>
  <c r="T15" i="2" s="1"/>
  <c r="T25" i="4" l="1"/>
  <c r="P28" i="4"/>
  <c r="R28" i="4" s="1"/>
  <c r="S28" i="4" s="1"/>
  <c r="Q27" i="4"/>
  <c r="T27" i="4" s="1"/>
  <c r="U27" i="4" s="1"/>
  <c r="X27" i="4" s="1"/>
  <c r="V26" i="4"/>
  <c r="X26" i="4"/>
  <c r="Z16" i="2"/>
  <c r="AA16" i="2" s="1"/>
  <c r="Y16" i="2"/>
  <c r="AB16" i="2" s="1"/>
  <c r="AD16" i="2" s="1"/>
  <c r="C25" i="2" s="1"/>
  <c r="AC17" i="2"/>
  <c r="D26" i="2" s="1"/>
  <c r="F26" i="2" s="1"/>
  <c r="K26" i="2"/>
  <c r="W26" i="2"/>
  <c r="G26" i="2"/>
  <c r="V15" i="2"/>
  <c r="U15" i="2"/>
  <c r="X15" i="2" s="1"/>
  <c r="E26" i="2"/>
  <c r="H26" i="2" s="1"/>
  <c r="J26" i="2" s="1"/>
  <c r="S26" i="2" s="1"/>
  <c r="V27" i="4" l="1"/>
  <c r="Q28" i="4"/>
  <c r="T28" i="4" s="1"/>
  <c r="V28" i="4" s="1"/>
  <c r="X25" i="4"/>
  <c r="V25" i="4"/>
  <c r="Z26" i="4"/>
  <c r="AA26" i="4" s="1"/>
  <c r="Y26" i="4"/>
  <c r="AB26" i="4" s="1"/>
  <c r="AD26" i="4" s="1"/>
  <c r="C35" i="4" s="1"/>
  <c r="Z27" i="4"/>
  <c r="AA27" i="4" s="1"/>
  <c r="AB27" i="4"/>
  <c r="AD27" i="4" s="1"/>
  <c r="C36" i="4" s="1"/>
  <c r="AC16" i="2"/>
  <c r="D25" i="2" s="1"/>
  <c r="F25" i="2" s="1"/>
  <c r="Y15" i="2"/>
  <c r="AB15" i="2" s="1"/>
  <c r="AD15" i="2" s="1"/>
  <c r="C24" i="2" s="1"/>
  <c r="Z15" i="2"/>
  <c r="AA15" i="2" s="1"/>
  <c r="AC15" i="2" s="1"/>
  <c r="D24" i="2" s="1"/>
  <c r="F24" i="2" s="1"/>
  <c r="I26" i="2"/>
  <c r="L26" i="2" s="1"/>
  <c r="N26" i="2" s="1"/>
  <c r="O26" i="2" s="1"/>
  <c r="M26" i="2"/>
  <c r="P26" i="2" s="1"/>
  <c r="R26" i="2" s="1"/>
  <c r="U28" i="4" l="1"/>
  <c r="X28" i="4" s="1"/>
  <c r="Z28" i="4" s="1"/>
  <c r="AA28" i="4" s="1"/>
  <c r="Z25" i="4"/>
  <c r="AA25" i="4" s="1"/>
  <c r="AB25" i="4"/>
  <c r="AD25" i="4" s="1"/>
  <c r="C34" i="4" s="1"/>
  <c r="AC27" i="4"/>
  <c r="D36" i="4" s="1"/>
  <c r="F36" i="4" s="1"/>
  <c r="W36" i="4" s="1"/>
  <c r="AC26" i="4"/>
  <c r="D35" i="4" s="1"/>
  <c r="F35" i="4" s="1"/>
  <c r="W35" i="4" s="1"/>
  <c r="W25" i="2"/>
  <c r="G25" i="2"/>
  <c r="K25" i="2"/>
  <c r="E25" i="2"/>
  <c r="H25" i="2" s="1"/>
  <c r="J25" i="2" s="1"/>
  <c r="S25" i="2" s="1"/>
  <c r="W24" i="2"/>
  <c r="G24" i="2"/>
  <c r="K24" i="2"/>
  <c r="Q26" i="2"/>
  <c r="T26" i="2" s="1"/>
  <c r="E24" i="2"/>
  <c r="H24" i="2" s="1"/>
  <c r="J24" i="2" s="1"/>
  <c r="S24" i="2" s="1"/>
  <c r="E36" i="4" l="1"/>
  <c r="H36" i="4" s="1"/>
  <c r="J36" i="4" s="1"/>
  <c r="K36" i="4" s="1"/>
  <c r="Y28" i="4"/>
  <c r="AB28" i="4" s="1"/>
  <c r="AD28" i="4" s="1"/>
  <c r="C37" i="4" s="1"/>
  <c r="D34" i="4"/>
  <c r="F34" i="4" s="1"/>
  <c r="G34" i="4" s="1"/>
  <c r="G36" i="4"/>
  <c r="E35" i="4"/>
  <c r="H35" i="4" s="1"/>
  <c r="J35" i="4" s="1"/>
  <c r="G35" i="4"/>
  <c r="I25" i="2"/>
  <c r="L25" i="2" s="1"/>
  <c r="N25" i="2" s="1"/>
  <c r="O25" i="2" s="1"/>
  <c r="M25" i="2"/>
  <c r="P25" i="2" s="1"/>
  <c r="R25" i="2" s="1"/>
  <c r="V26" i="2"/>
  <c r="U26" i="2"/>
  <c r="X26" i="2" s="1"/>
  <c r="I24" i="2"/>
  <c r="L24" i="2" s="1"/>
  <c r="N24" i="2" s="1"/>
  <c r="O24" i="2" s="1"/>
  <c r="D37" i="4" l="1"/>
  <c r="F37" i="4" s="1"/>
  <c r="W37" i="4" s="1"/>
  <c r="I36" i="4"/>
  <c r="L36" i="4" s="1"/>
  <c r="N36" i="4" s="1"/>
  <c r="O36" i="4" s="1"/>
  <c r="H34" i="4"/>
  <c r="J34" i="4" s="1"/>
  <c r="W34" i="4"/>
  <c r="L35" i="4"/>
  <c r="N35" i="4" s="1"/>
  <c r="O35" i="4" s="1"/>
  <c r="M35" i="4"/>
  <c r="P35" i="4" s="1"/>
  <c r="R35" i="4" s="1"/>
  <c r="S35" i="4" s="1"/>
  <c r="Q25" i="2"/>
  <c r="T25" i="2" s="1"/>
  <c r="Z26" i="2"/>
  <c r="AA26" i="2" s="1"/>
  <c r="Y26" i="2"/>
  <c r="AB26" i="2" s="1"/>
  <c r="AD26" i="2" s="1"/>
  <c r="C35" i="2" s="1"/>
  <c r="Q24" i="2"/>
  <c r="T24" i="2" s="1"/>
  <c r="M24" i="2"/>
  <c r="P24" i="2" s="1"/>
  <c r="R24" i="2" s="1"/>
  <c r="G37" i="4" l="1"/>
  <c r="E37" i="4"/>
  <c r="H37" i="4" s="1"/>
  <c r="J37" i="4" s="1"/>
  <c r="K37" i="4" s="1"/>
  <c r="P36" i="4"/>
  <c r="R36" i="4" s="1"/>
  <c r="S36" i="4" s="1"/>
  <c r="L34" i="4"/>
  <c r="Q35" i="4"/>
  <c r="T35" i="4" s="1"/>
  <c r="V25" i="2"/>
  <c r="U25" i="2"/>
  <c r="X25" i="2" s="1"/>
  <c r="V24" i="2"/>
  <c r="U24" i="2"/>
  <c r="X24" i="2" s="1"/>
  <c r="AC26" i="2"/>
  <c r="D35" i="2" s="1"/>
  <c r="F35" i="2" s="1"/>
  <c r="I37" i="4" l="1"/>
  <c r="L37" i="4" s="1"/>
  <c r="N37" i="4" s="1"/>
  <c r="O37" i="4" s="1"/>
  <c r="Q36" i="4"/>
  <c r="T36" i="4" s="1"/>
  <c r="U36" i="4" s="1"/>
  <c r="X36" i="4" s="1"/>
  <c r="Y36" i="4" s="1"/>
  <c r="AB36" i="4" s="1"/>
  <c r="AD36" i="4" s="1"/>
  <c r="C45" i="4" s="1"/>
  <c r="N34" i="4"/>
  <c r="O34" i="4" s="1"/>
  <c r="P34" i="4"/>
  <c r="R34" i="4" s="1"/>
  <c r="V35" i="4"/>
  <c r="U35" i="4"/>
  <c r="X35" i="4" s="1"/>
  <c r="Y35" i="4" s="1"/>
  <c r="Y25" i="2"/>
  <c r="AB25" i="2" s="1"/>
  <c r="AD25" i="2" s="1"/>
  <c r="C34" i="2" s="1"/>
  <c r="Z25" i="2"/>
  <c r="AA25" i="2" s="1"/>
  <c r="AC25" i="2" s="1"/>
  <c r="D34" i="2" s="1"/>
  <c r="F34" i="2" s="1"/>
  <c r="K35" i="2"/>
  <c r="G35" i="2"/>
  <c r="W35" i="2"/>
  <c r="E35" i="2"/>
  <c r="H35" i="2" s="1"/>
  <c r="J35" i="2" s="1"/>
  <c r="S35" i="2" s="1"/>
  <c r="Z24" i="2"/>
  <c r="AA24" i="2" s="1"/>
  <c r="Y24" i="2"/>
  <c r="AB24" i="2" s="1"/>
  <c r="AD24" i="2" s="1"/>
  <c r="C33" i="2" s="1"/>
  <c r="M37" i="4" l="1"/>
  <c r="P37" i="4" s="1"/>
  <c r="R37" i="4" s="1"/>
  <c r="S37" i="4" s="1"/>
  <c r="Z36" i="4"/>
  <c r="AA36" i="4" s="1"/>
  <c r="V36" i="4"/>
  <c r="T34" i="4"/>
  <c r="Z35" i="4"/>
  <c r="AA35" i="4" s="1"/>
  <c r="AB35" i="4"/>
  <c r="AD35" i="4" s="1"/>
  <c r="C44" i="4" s="1"/>
  <c r="D45" i="4"/>
  <c r="F45" i="4" s="1"/>
  <c r="W34" i="2"/>
  <c r="G34" i="2"/>
  <c r="I34" i="2" s="1"/>
  <c r="L34" i="2" s="1"/>
  <c r="N34" i="2" s="1"/>
  <c r="O34" i="2" s="1"/>
  <c r="K34" i="2"/>
  <c r="AC24" i="2"/>
  <c r="D33" i="2" s="1"/>
  <c r="F33" i="2" s="1"/>
  <c r="W33" i="2" s="1"/>
  <c r="E34" i="2"/>
  <c r="H34" i="2" s="1"/>
  <c r="J34" i="2" s="1"/>
  <c r="S34" i="2" s="1"/>
  <c r="K33" i="2"/>
  <c r="G33" i="2"/>
  <c r="E33" i="2"/>
  <c r="H33" i="2" s="1"/>
  <c r="J33" i="2" s="1"/>
  <c r="S33" i="2" s="1"/>
  <c r="I35" i="2"/>
  <c r="L35" i="2" s="1"/>
  <c r="N35" i="2" s="1"/>
  <c r="O35" i="2" s="1"/>
  <c r="T37" i="4" l="1"/>
  <c r="V37" i="4" s="1"/>
  <c r="X34" i="4"/>
  <c r="V34" i="4"/>
  <c r="AC35" i="4"/>
  <c r="D44" i="4" s="1"/>
  <c r="F44" i="4" s="1"/>
  <c r="W44" i="4" s="1"/>
  <c r="W45" i="4"/>
  <c r="G45" i="4"/>
  <c r="E45" i="4"/>
  <c r="I33" i="2"/>
  <c r="L33" i="2" s="1"/>
  <c r="N33" i="2" s="1"/>
  <c r="O33" i="2" s="1"/>
  <c r="Q34" i="2"/>
  <c r="T34" i="2" s="1"/>
  <c r="V34" i="2" s="1"/>
  <c r="M35" i="2"/>
  <c r="P35" i="2" s="1"/>
  <c r="R35" i="2" s="1"/>
  <c r="U34" i="2"/>
  <c r="X34" i="2" s="1"/>
  <c r="M34" i="2"/>
  <c r="P34" i="2" s="1"/>
  <c r="R34" i="2" s="1"/>
  <c r="M33" i="2"/>
  <c r="P33" i="2" s="1"/>
  <c r="R33" i="2" s="1"/>
  <c r="Q35" i="2"/>
  <c r="T35" i="2" s="1"/>
  <c r="U37" i="4" l="1"/>
  <c r="X37" i="4" s="1"/>
  <c r="H45" i="4"/>
  <c r="J45" i="4" s="1"/>
  <c r="K45" i="4" s="1"/>
  <c r="AB34" i="4"/>
  <c r="AD34" i="4" s="1"/>
  <c r="C43" i="4" s="1"/>
  <c r="Z34" i="4"/>
  <c r="AA34" i="4" s="1"/>
  <c r="G44" i="4"/>
  <c r="E44" i="4"/>
  <c r="H44" i="4" s="1"/>
  <c r="J44" i="4" s="1"/>
  <c r="I45" i="4"/>
  <c r="L45" i="4" s="1"/>
  <c r="N45" i="4" s="1"/>
  <c r="O45" i="4" s="1"/>
  <c r="Y34" i="2"/>
  <c r="AB34" i="2" s="1"/>
  <c r="AD34" i="2" s="1"/>
  <c r="C43" i="2" s="1"/>
  <c r="Z34" i="2"/>
  <c r="AA34" i="2" s="1"/>
  <c r="AC34" i="2" s="1"/>
  <c r="D43" i="2" s="1"/>
  <c r="F43" i="2" s="1"/>
  <c r="G43" i="2" s="1"/>
  <c r="I43" i="2" s="1"/>
  <c r="L43" i="2" s="1"/>
  <c r="N43" i="2" s="1"/>
  <c r="O43" i="2" s="1"/>
  <c r="W43" i="2"/>
  <c r="E43" i="2"/>
  <c r="H43" i="2" s="1"/>
  <c r="J43" i="2" s="1"/>
  <c r="S43" i="2" s="1"/>
  <c r="V35" i="2"/>
  <c r="U35" i="2"/>
  <c r="X35" i="2" s="1"/>
  <c r="Q33" i="2"/>
  <c r="T33" i="2" s="1"/>
  <c r="Y37" i="4" l="1"/>
  <c r="AB37" i="4" s="1"/>
  <c r="AD37" i="4" s="1"/>
  <c r="C46" i="4" s="1"/>
  <c r="Z37" i="4"/>
  <c r="AA37" i="4" s="1"/>
  <c r="K44" i="4"/>
  <c r="M45" i="4"/>
  <c r="P45" i="4" s="1"/>
  <c r="D43" i="4"/>
  <c r="F43" i="4" s="1"/>
  <c r="I44" i="4"/>
  <c r="L44" i="4" s="1"/>
  <c r="N44" i="4" s="1"/>
  <c r="O44" i="4" s="1"/>
  <c r="T45" i="4"/>
  <c r="V45" i="4" s="1"/>
  <c r="X45" i="4"/>
  <c r="K43" i="2"/>
  <c r="M43" i="2" s="1"/>
  <c r="P43" i="2" s="1"/>
  <c r="R43" i="2" s="1"/>
  <c r="V33" i="2"/>
  <c r="U33" i="2"/>
  <c r="X33" i="2" s="1"/>
  <c r="Q43" i="2"/>
  <c r="T43" i="2" s="1"/>
  <c r="Z35" i="2"/>
  <c r="AA35" i="2" s="1"/>
  <c r="Y35" i="2"/>
  <c r="AB35" i="2" s="1"/>
  <c r="AD35" i="2" s="1"/>
  <c r="C44" i="2" s="1"/>
  <c r="AC37" i="4" l="1"/>
  <c r="D46" i="4" s="1"/>
  <c r="F46" i="4" s="1"/>
  <c r="M44" i="4"/>
  <c r="P44" i="4" s="1"/>
  <c r="H43" i="4"/>
  <c r="J43" i="4" s="1"/>
  <c r="W43" i="4"/>
  <c r="G43" i="4"/>
  <c r="L43" i="4" s="1"/>
  <c r="N43" i="4" s="1"/>
  <c r="O43" i="4" s="1"/>
  <c r="P43" i="4"/>
  <c r="Q44" i="4"/>
  <c r="Z45" i="4"/>
  <c r="AA45" i="4" s="1"/>
  <c r="AB45" i="4"/>
  <c r="AD45" i="4" s="1"/>
  <c r="U43" i="2"/>
  <c r="X43" i="2" s="1"/>
  <c r="V43" i="2"/>
  <c r="AC35" i="2"/>
  <c r="D44" i="2" s="1"/>
  <c r="F44" i="2" s="1"/>
  <c r="Z33" i="2"/>
  <c r="AA33" i="2" s="1"/>
  <c r="Y33" i="2"/>
  <c r="AB33" i="2" s="1"/>
  <c r="AD33" i="2" s="1"/>
  <c r="C42" i="2" s="1"/>
  <c r="W46" i="4" l="1"/>
  <c r="G46" i="4"/>
  <c r="H46" i="4"/>
  <c r="J46" i="4" s="1"/>
  <c r="K46" i="4" s="1"/>
  <c r="T44" i="4"/>
  <c r="U44" i="4" s="1"/>
  <c r="X44" i="4" s="1"/>
  <c r="R44" i="4"/>
  <c r="K43" i="4"/>
  <c r="V44" i="4"/>
  <c r="T43" i="4"/>
  <c r="V43" i="4" s="1"/>
  <c r="AC45" i="4"/>
  <c r="Z44" i="4"/>
  <c r="AA44" i="4" s="1"/>
  <c r="Y44" i="4"/>
  <c r="AB44" i="4" s="1"/>
  <c r="AD44" i="4" s="1"/>
  <c r="AC33" i="2"/>
  <c r="D42" i="2" s="1"/>
  <c r="F42" i="2" s="1"/>
  <c r="E44" i="2"/>
  <c r="H44" i="2" s="1"/>
  <c r="J44" i="2" s="1"/>
  <c r="S44" i="2" s="1"/>
  <c r="W42" i="2"/>
  <c r="G42" i="2"/>
  <c r="K42" i="2"/>
  <c r="E42" i="2"/>
  <c r="H42" i="2" s="1"/>
  <c r="J42" i="2" s="1"/>
  <c r="S42" i="2" s="1"/>
  <c r="K44" i="2"/>
  <c r="G44" i="2"/>
  <c r="I44" i="2" s="1"/>
  <c r="L44" i="2" s="1"/>
  <c r="N44" i="2" s="1"/>
  <c r="O44" i="2" s="1"/>
  <c r="W44" i="2"/>
  <c r="Y43" i="2"/>
  <c r="AB43" i="2" s="1"/>
  <c r="AD43" i="2" s="1"/>
  <c r="Z43" i="2"/>
  <c r="AA43" i="2" s="1"/>
  <c r="I46" i="4" l="1"/>
  <c r="L46" i="4" s="1"/>
  <c r="N46" i="4" s="1"/>
  <c r="O46" i="4" s="1"/>
  <c r="X43" i="4"/>
  <c r="Z43" i="4" s="1"/>
  <c r="AA43" i="4" s="1"/>
  <c r="AC44" i="4"/>
  <c r="AC43" i="2"/>
  <c r="M44" i="2"/>
  <c r="P44" i="2" s="1"/>
  <c r="R44" i="2" s="1"/>
  <c r="I42" i="2"/>
  <c r="L42" i="2" s="1"/>
  <c r="N42" i="2" s="1"/>
  <c r="O42" i="2" s="1"/>
  <c r="M46" i="4" l="1"/>
  <c r="P46" i="4" s="1"/>
  <c r="Q46" i="4" s="1"/>
  <c r="AB43" i="4"/>
  <c r="AD43" i="4" s="1"/>
  <c r="M42" i="2"/>
  <c r="P42" i="2" s="1"/>
  <c r="R42" i="2" s="1"/>
  <c r="Q44" i="2"/>
  <c r="T44" i="2" s="1"/>
  <c r="Q42" i="2"/>
  <c r="T42" i="2" s="1"/>
  <c r="T46" i="4" l="1"/>
  <c r="V46" i="4" s="1"/>
  <c r="R46" i="4"/>
  <c r="S46" i="4" s="1"/>
  <c r="V44" i="2"/>
  <c r="U44" i="2"/>
  <c r="X44" i="2" s="1"/>
  <c r="V42" i="2"/>
  <c r="U42" i="2"/>
  <c r="X42" i="2" s="1"/>
  <c r="X46" i="4" l="1"/>
  <c r="Y46" i="4" s="1"/>
  <c r="AB46" i="4" s="1"/>
  <c r="AD46" i="4" s="1"/>
  <c r="Z42" i="2"/>
  <c r="AA42" i="2" s="1"/>
  <c r="Y42" i="2"/>
  <c r="AB42" i="2" s="1"/>
  <c r="AD42" i="2" s="1"/>
  <c r="Z44" i="2"/>
  <c r="AA44" i="2" s="1"/>
  <c r="Y44" i="2"/>
  <c r="AB44" i="2" s="1"/>
  <c r="AD44" i="2" s="1"/>
  <c r="Z46" i="4" l="1"/>
  <c r="AA46" i="4" s="1"/>
  <c r="AC46" i="4" s="1"/>
  <c r="AC44" i="2"/>
  <c r="AC42" i="2"/>
</calcChain>
</file>

<file path=xl/sharedStrings.xml><?xml version="1.0" encoding="utf-8"?>
<sst xmlns="http://schemas.openxmlformats.org/spreadsheetml/2006/main" count="97" uniqueCount="27">
  <si>
    <t>Mois</t>
  </si>
  <si>
    <t>Janvier</t>
  </si>
  <si>
    <t>Année</t>
  </si>
  <si>
    <t>roulement</t>
  </si>
  <si>
    <t>LISTE DES AGENTS</t>
  </si>
  <si>
    <t>Prénoms et NOM</t>
  </si>
  <si>
    <t>Matricule</t>
  </si>
  <si>
    <t>00:07</t>
  </si>
  <si>
    <t>07:14</t>
  </si>
  <si>
    <t>14:20</t>
  </si>
  <si>
    <t>20:00</t>
  </si>
  <si>
    <t>agent1</t>
  </si>
  <si>
    <t>X</t>
  </si>
  <si>
    <t>Agent2</t>
  </si>
  <si>
    <t>TABLEAU DE QUART</t>
  </si>
  <si>
    <t>H.dédut</t>
  </si>
  <si>
    <t>H.fin</t>
  </si>
  <si>
    <t>Agent3</t>
  </si>
  <si>
    <t>Agent4</t>
  </si>
  <si>
    <t>Agent5</t>
  </si>
  <si>
    <t>Agent6</t>
  </si>
  <si>
    <t>Agent1</t>
  </si>
  <si>
    <t>blok 1</t>
  </si>
  <si>
    <t>blok 2</t>
  </si>
  <si>
    <t>blok 3</t>
  </si>
  <si>
    <t>blok 4</t>
  </si>
  <si>
    <t>blok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</si>
</sst>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dddd\ dd\ mmmm\ yyyy"/>
    <numFmt numFmtId="166" formatCode="mmm\ yyyy"/>
    <numFmt numFmtId="167" formatCode="dddd\ dd"/>
    <numFmt numFmtId="168" formatCode="hh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>
      <protection locked="0"/>
    </xf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0" fontId="10" fillId="4" borderId="0" xfId="1" applyFont="1" applyFill="1" applyAlignment="1" applyProtection="1"/>
    <xf numFmtId="166" fontId="10" fillId="4" borderId="0" xfId="1" applyNumberFormat="1" applyFont="1" applyFill="1" applyAlignment="1" applyProtection="1"/>
    <xf numFmtId="167" fontId="1" fillId="0" borderId="0" xfId="0" applyNumberFormat="1" applyFont="1" applyAlignment="1"/>
    <xf numFmtId="0" fontId="13" fillId="0" borderId="0" xfId="0" applyFont="1" applyAlignment="1"/>
    <xf numFmtId="0" fontId="14" fillId="0" borderId="0" xfId="0" applyFont="1" applyAlignment="1"/>
    <xf numFmtId="0" fontId="14" fillId="0" borderId="1" xfId="0" applyFont="1" applyBorder="1" applyAlignment="1">
      <alignment horizontal="center"/>
    </xf>
    <xf numFmtId="168" fontId="14" fillId="5" borderId="1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168" fontId="14" fillId="5" borderId="1" xfId="0" applyNumberFormat="1" applyFont="1" applyFill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5" fillId="3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4" fillId="0" borderId="0" xfId="0" applyFont="1" applyFill="1" applyAlignment="1">
      <alignment vertical="center"/>
    </xf>
    <xf numFmtId="168" fontId="16" fillId="0" borderId="12" xfId="0" applyNumberFormat="1" applyFont="1" applyFill="1" applyBorder="1" applyAlignment="1">
      <alignment horizontal="center" vertical="center"/>
    </xf>
    <xf numFmtId="168" fontId="16" fillId="0" borderId="2" xfId="0" applyNumberFormat="1" applyFont="1" applyFill="1" applyBorder="1" applyAlignment="1">
      <alignment horizontal="center" vertical="center"/>
    </xf>
    <xf numFmtId="0" fontId="15" fillId="0" borderId="2" xfId="0" applyNumberFormat="1" applyFont="1" applyBorder="1" applyAlignment="1">
      <alignment vertical="center"/>
    </xf>
    <xf numFmtId="0" fontId="15" fillId="0" borderId="3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15" fillId="0" borderId="2" xfId="0" applyNumberFormat="1" applyFont="1" applyBorder="1" applyAlignment="1">
      <alignment horizontal="center" vertical="center"/>
    </xf>
    <xf numFmtId="0" fontId="0" fillId="0" borderId="0" xfId="0" applyNumberFormat="1"/>
    <xf numFmtId="0" fontId="7" fillId="0" borderId="0" xfId="0" applyFont="1" applyAlignment="1">
      <alignment horizontal="center" vertical="center"/>
    </xf>
    <xf numFmtId="168" fontId="14" fillId="5" borderId="7" xfId="0" applyNumberFormat="1" applyFont="1" applyFill="1" applyBorder="1" applyAlignment="1">
      <alignment horizontal="center" vertical="center"/>
    </xf>
    <xf numFmtId="168" fontId="14" fillId="5" borderId="9" xfId="0" applyNumberFormat="1" applyFont="1" applyFill="1" applyBorder="1" applyAlignment="1">
      <alignment horizontal="center" vertical="center"/>
    </xf>
    <xf numFmtId="168" fontId="14" fillId="5" borderId="7" xfId="0" applyNumberFormat="1" applyFont="1" applyFill="1" applyBorder="1" applyAlignment="1">
      <alignment horizontal="center"/>
    </xf>
    <xf numFmtId="168" fontId="14" fillId="5" borderId="9" xfId="0" applyNumberFormat="1" applyFont="1" applyFill="1" applyBorder="1" applyAlignment="1">
      <alignment horizontal="center"/>
    </xf>
    <xf numFmtId="166" fontId="11" fillId="0" borderId="4" xfId="1" applyNumberFormat="1" applyFont="1" applyFill="1" applyBorder="1" applyAlignment="1" applyProtection="1">
      <alignment horizontal="center"/>
    </xf>
    <xf numFmtId="166" fontId="11" fillId="0" borderId="5" xfId="1" applyNumberFormat="1" applyFont="1" applyFill="1" applyBorder="1" applyAlignment="1" applyProtection="1">
      <alignment horizontal="center"/>
    </xf>
    <xf numFmtId="166" fontId="11" fillId="0" borderId="6" xfId="1" applyNumberFormat="1" applyFont="1" applyFill="1" applyBorder="1" applyAlignment="1" applyProtection="1">
      <alignment horizontal="center"/>
    </xf>
    <xf numFmtId="167" fontId="14" fillId="0" borderId="7" xfId="0" applyNumberFormat="1" applyFont="1" applyBorder="1" applyAlignment="1">
      <alignment horizontal="center"/>
    </xf>
    <xf numFmtId="167" fontId="14" fillId="0" borderId="8" xfId="0" applyNumberFormat="1" applyFont="1" applyBorder="1" applyAlignment="1">
      <alignment horizontal="center"/>
    </xf>
    <xf numFmtId="167" fontId="14" fillId="0" borderId="9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30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numFmt numFmtId="169" formatCode="dddd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9</xdr:row>
          <xdr:rowOff>133350</xdr:rowOff>
        </xdr:from>
        <xdr:to>
          <xdr:col>9</xdr:col>
          <xdr:colOff>466725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1019175</xdr:colOff>
      <xdr:row>14</xdr:row>
      <xdr:rowOff>85723</xdr:rowOff>
    </xdr:from>
    <xdr:to>
      <xdr:col>9</xdr:col>
      <xdr:colOff>57150</xdr:colOff>
      <xdr:row>19</xdr:row>
      <xdr:rowOff>180975</xdr:rowOff>
    </xdr:to>
    <xdr:sp macro="" textlink="">
      <xdr:nvSpPr>
        <xdr:cNvPr id="3" name="ZoneTexte 2"/>
        <xdr:cNvSpPr txBox="1"/>
      </xdr:nvSpPr>
      <xdr:spPr>
        <a:xfrm>
          <a:off x="1781175" y="2638423"/>
          <a:ext cx="5429250" cy="1047752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latin typeface="Times New Roman" panose="02020603050405020304" pitchFamily="18" charset="0"/>
              <a:cs typeface="Times New Roman" panose="02020603050405020304" pitchFamily="18" charset="0"/>
            </a:rPr>
            <a:t>Explication</a:t>
          </a:r>
          <a:r>
            <a:rPr lang="fr-FR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: </a:t>
          </a:r>
        </a:p>
        <a:p>
          <a:r>
            <a:rPr lang="fr-FR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Si je clique sur le bouton valider, mon macro me permet de mettre à jour automatiquement le 1er tableau de la 1ère semaine de la feuille QUART.</a:t>
          </a:r>
        </a:p>
        <a:p>
          <a:endParaRPr lang="fr-FR" sz="1200" baseline="0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JOURS FERIES"/>
      <sheetName val="QUART"/>
      <sheetName val="HEURES"/>
      <sheetName val="TOV"/>
      <sheetName val="file"/>
    </sheetNames>
    <definedNames>
      <definedName name="list_agent"/>
    </definedNames>
    <sheetDataSet>
      <sheetData sheetId="0">
        <row r="2">
          <cell r="F2" t="str">
            <v>Janvier</v>
          </cell>
        </row>
        <row r="3">
          <cell r="F3">
            <v>2018</v>
          </cell>
        </row>
      </sheetData>
      <sheetData sheetId="1"/>
      <sheetData sheetId="2">
        <row r="3">
          <cell r="C3">
            <v>43101</v>
          </cell>
        </row>
      </sheetData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Liste_agents" displayName="Liste_agents" ref="B8:G14" totalsRowShown="0">
  <autoFilter ref="B8:G14"/>
  <tableColumns count="6">
    <tableColumn id="1" name="Prénoms et NOM"/>
    <tableColumn id="7" name="Matricule" dataDxfId="306"/>
    <tableColumn id="3" name="00:07" dataDxfId="305"/>
    <tableColumn id="4" name="07:14" dataDxfId="304"/>
    <tableColumn id="5" name="14:20" dataDxfId="303"/>
    <tableColumn id="6" name="20:00" dataDxfId="3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B6:AE8" headerRowCount="0" totalsRowShown="0">
  <tableColumns count="30">
    <tableColumn id="1" name="Colonne1"/>
    <tableColumn id="2" name="Colonne2" headerRowDxfId="296" dataDxfId="295"/>
    <tableColumn id="3" name="Colonne3" headerRowDxfId="294" dataDxfId="293"/>
    <tableColumn id="4" name="Colonne4" headerRowDxfId="292" dataDxfId="291"/>
    <tableColumn id="5" name="Colonne5" headerRowDxfId="290" dataDxfId="289">
      <calculatedColumnFormula>IF(Tableau5[[#This Row],[Colonne3]]="X","X","")</calculatedColumnFormula>
    </tableColumn>
    <tableColumn id="6" name="Colonne6">
      <calculatedColumnFormula>IF(Tableau5[[#This Row],[Colonne5]]="X","X","")</calculatedColumnFormula>
    </tableColumn>
    <tableColumn id="7" name="Colonne7">
      <calculatedColumnFormula>IF(Tableau5[[#This Row],[Colonne4]]="X","X","")</calculatedColumnFormula>
    </tableColumn>
    <tableColumn id="8" name="Colonne8" dataDxfId="288">
      <calculatedColumnFormula>IF(OR(Tableau5[[#This Row],[Colonne6]]="X",Tableau5[[#This Row],[Colonne7]]="X"),"","X")</calculatedColumnFormula>
    </tableColumn>
    <tableColumn id="9" name="Colonne9">
      <calculatedColumnFormula>IF(Tableau5[[#This Row],[Colonne7]]="X","X","")</calculatedColumnFormula>
    </tableColumn>
    <tableColumn id="10" name="Colonne10">
      <calculatedColumnFormula>IF(Tableau5[[#This Row],[Colonne5]]="X","X","")</calculatedColumnFormula>
    </tableColumn>
    <tableColumn id="11" name="Colonne11" dataDxfId="287">
      <calculatedColumnFormula>IF(Tableau5[[#This Row],[Colonne8]]="X","X","")</calculatedColumnFormula>
    </tableColumn>
    <tableColumn id="12" name="Colonne12" dataDxfId="286">
      <calculatedColumnFormula>IF(OR(Tableau5[[#This Row],[Colonne10]]="X",Tableau5[[#This Row],[Colonne11]]="X"),"","X")</calculatedColumnFormula>
    </tableColumn>
    <tableColumn id="13" name="Colonne13" dataDxfId="285">
      <calculatedColumnFormula>IF(Tableau5[[#This Row],[Colonne11]]="X","X","")</calculatedColumnFormula>
    </tableColumn>
    <tableColumn id="14" name="Colonne14" dataDxfId="284">
      <calculatedColumnFormula>IF(Tableau5[[#This Row],[Colonne13]]="X","X", "")</calculatedColumnFormula>
    </tableColumn>
    <tableColumn id="15" name="Colonne15" dataDxfId="283">
      <calculatedColumnFormula>IF(Tableau5[[#This Row],[Colonne12]]="X","X","")</calculatedColumnFormula>
    </tableColumn>
    <tableColumn id="16" name="Colonne16" dataDxfId="282">
      <calculatedColumnFormula>IF(OR(Tableau5[[#This Row],[Colonne14]]="X",Tableau5[[#This Row],[Colonne15]]="X"),"","X")</calculatedColumnFormula>
    </tableColumn>
    <tableColumn id="17" name="Colonne17" dataDxfId="281">
      <calculatedColumnFormula>IF(Tableau5[[#This Row],[Colonne15]]="X","X","")</calculatedColumnFormula>
    </tableColumn>
    <tableColumn id="18" name="Colonne18" dataDxfId="280">
      <calculatedColumnFormula>IF(Tableau5[[#This Row],[Colonne9]]="X","X", "")</calculatedColumnFormula>
    </tableColumn>
    <tableColumn id="19" name="Colonne19" dataDxfId="279">
      <calculatedColumnFormula>IF(Tableau5[[#This Row],[Colonne16]]="X","X","")</calculatedColumnFormula>
    </tableColumn>
    <tableColumn id="20" name="Colonne20" dataDxfId="278">
      <calculatedColumnFormula>IF(OR(Tableau5[[#This Row],[Colonne18]]="X",Tableau5[[#This Row],[Colonne19]]="X"),"","X")</calculatedColumnFormula>
    </tableColumn>
    <tableColumn id="21" name="Colonne21" dataDxfId="277">
      <calculatedColumnFormula>IF(Tableau5[[#This Row],[Colonne19]]="X","X","")</calculatedColumnFormula>
    </tableColumn>
    <tableColumn id="22" name="Colonne22" dataDxfId="276">
      <calculatedColumnFormula>IF(Tableau5[[#This Row],[Colonne5]]="X","X", "")</calculatedColumnFormula>
    </tableColumn>
    <tableColumn id="23" name="Colonne23" dataDxfId="275">
      <calculatedColumnFormula>IF(Tableau5[[#This Row],[Colonne20]]="X","X","")</calculatedColumnFormula>
    </tableColumn>
    <tableColumn id="24" name="Colonne24" dataDxfId="274">
      <calculatedColumnFormula>IF(OR(Tableau5[[#This Row],[Colonne22]]="X",Tableau5[[#This Row],[Colonne23]]="X"),"","X")</calculatedColumnFormula>
    </tableColumn>
    <tableColumn id="25" name="Colonne25" dataDxfId="273">
      <calculatedColumnFormula>IF(Tableau5[[#This Row],[Colonne23]]="X","X","")</calculatedColumnFormula>
    </tableColumn>
    <tableColumn id="26" name="Colonne26" dataDxfId="272">
      <calculatedColumnFormula>IF(Tableau5[[#This Row],[Colonne25]]="X","X", "")</calculatedColumnFormula>
    </tableColumn>
    <tableColumn id="27" name="Colonne27" dataDxfId="271">
      <calculatedColumnFormula>IF(Tableau5[[#This Row],[Colonne24]]="X","X","")</calculatedColumnFormula>
    </tableColumn>
    <tableColumn id="28" name="Colonne28" dataDxfId="270">
      <calculatedColumnFormula>IF(OR(Tableau5[[#This Row],[Colonne26]]="X",Tableau5[[#This Row],[Colonne27]]="X"),"","X")</calculatedColumnFormula>
    </tableColumn>
    <tableColumn id="29" name="Colonne29" dataDxfId="269">
      <calculatedColumnFormula>IF(Tableau5[[#This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54" displayName="Tableau54" ref="B15:AE17" headerRowCount="0" totalsRowShown="0">
  <tableColumns count="30">
    <tableColumn id="1" name="Colonne1"/>
    <tableColumn id="2" name="Colonne2" headerRowDxfId="268" dataDxfId="267">
      <calculatedColumnFormula>IF(AD6="X","X","")</calculatedColumnFormula>
    </tableColumn>
    <tableColumn id="3" name="Colonne3" headerRowDxfId="266" dataDxfId="265">
      <calculatedColumnFormula>IF(AC6="X","X","")</calculatedColumnFormula>
    </tableColumn>
    <tableColumn id="4" name="Colonne4" headerRowDxfId="264" dataDxfId="263">
      <calculatedColumnFormula>IF(OR(Tableau54[[#This Row],[Colonne2]]="X",Tableau54[[#This Row],[Colonne3]]="X"),"","X")</calculatedColumnFormula>
    </tableColumn>
    <tableColumn id="5" name="Colonne5" headerRowDxfId="262" dataDxfId="261">
      <calculatedColumnFormula>IF(Tableau54[[#This Row],[Colonne3]]="X","X","")</calculatedColumnFormula>
    </tableColumn>
    <tableColumn id="6" name="Colonne6">
      <calculatedColumnFormula>IF(Tableau54[[#This Row],[Colonne5]]="X","X","")</calculatedColumnFormula>
    </tableColumn>
    <tableColumn id="7" name="Colonne7">
      <calculatedColumnFormula>IF(Tableau54[[#This Row],[Colonne4]]="X","X","")</calculatedColumnFormula>
    </tableColumn>
    <tableColumn id="8" name="Colonne8" dataDxfId="260">
      <calculatedColumnFormula>IF(OR(Tableau54[[#This Row],[Colonne6]]="X",Tableau54[[#This Row],[Colonne7]]="X"),"","X")</calculatedColumnFormula>
    </tableColumn>
    <tableColumn id="9" name="Colonne9">
      <calculatedColumnFormula>IF(Tableau54[[#This Row],[Colonne7]]="X","X","")</calculatedColumnFormula>
    </tableColumn>
    <tableColumn id="10" name="Colonne10">
      <calculatedColumnFormula>IF(Tableau54[[#This Row],[Colonne5]]="X","X","")</calculatedColumnFormula>
    </tableColumn>
    <tableColumn id="11" name="Colonne11" dataDxfId="259">
      <calculatedColumnFormula>IF(Tableau54[[#This Row],[Colonne8]]="X","X","")</calculatedColumnFormula>
    </tableColumn>
    <tableColumn id="12" name="Colonne12" dataDxfId="258">
      <calculatedColumnFormula>IF(OR(Tableau54[[#This Row],[Colonne10]]="X",Tableau54[[#This Row],[Colonne11]]="X"),"","X")</calculatedColumnFormula>
    </tableColumn>
    <tableColumn id="13" name="Colonne13" dataDxfId="257">
      <calculatedColumnFormula>IF(Tableau54[[#This Row],[Colonne11]]="X","X","")</calculatedColumnFormula>
    </tableColumn>
    <tableColumn id="14" name="Colonne14" dataDxfId="256">
      <calculatedColumnFormula>IF(Tableau54[[#This Row],[Colonne13]]="X","X", "")</calculatedColumnFormula>
    </tableColumn>
    <tableColumn id="15" name="Colonne15" dataDxfId="255">
      <calculatedColumnFormula>IF(Tableau54[[#This Row],[Colonne12]]="X","X","")</calculatedColumnFormula>
    </tableColumn>
    <tableColumn id="16" name="Colonne16" dataDxfId="254">
      <calculatedColumnFormula>IF(OR(Tableau54[[#This Row],[Colonne14]]="X",Tableau54[[#This Row],[Colonne15]]="X"),"","X")</calculatedColumnFormula>
    </tableColumn>
    <tableColumn id="17" name="Colonne17" dataDxfId="253">
      <calculatedColumnFormula>IF(Tableau54[[#This Row],[Colonne15]]="X","X","")</calculatedColumnFormula>
    </tableColumn>
    <tableColumn id="18" name="Colonne18" dataDxfId="252">
      <calculatedColumnFormula>IF(Tableau54[[#This Row],[Colonne9]]="X","X", "")</calculatedColumnFormula>
    </tableColumn>
    <tableColumn id="19" name="Colonne19" dataDxfId="251">
      <calculatedColumnFormula>IF(Tableau54[[#This Row],[Colonne16]]="X","X","")</calculatedColumnFormula>
    </tableColumn>
    <tableColumn id="20" name="Colonne20" dataDxfId="250">
      <calculatedColumnFormula>IF(OR(Tableau54[[#This Row],[Colonne18]]="X",Tableau54[[#This Row],[Colonne19]]="X"),"","X")</calculatedColumnFormula>
    </tableColumn>
    <tableColumn id="21" name="Colonne21" dataDxfId="249">
      <calculatedColumnFormula>IF(Tableau54[[#This Row],[Colonne19]]="X","X","")</calculatedColumnFormula>
    </tableColumn>
    <tableColumn id="22" name="Colonne22" dataDxfId="248">
      <calculatedColumnFormula>IF(Tableau54[[#This Row],[Colonne5]]="X","X", "")</calculatedColumnFormula>
    </tableColumn>
    <tableColumn id="23" name="Colonne23" dataDxfId="247">
      <calculatedColumnFormula>IF(Tableau54[[#This Row],[Colonne20]]="X","X","")</calculatedColumnFormula>
    </tableColumn>
    <tableColumn id="24" name="Colonne24" dataDxfId="246">
      <calculatedColumnFormula>IF(OR(Tableau54[[#This Row],[Colonne22]]="X",Tableau54[[#This Row],[Colonne23]]="X"),"","X")</calculatedColumnFormula>
    </tableColumn>
    <tableColumn id="25" name="Colonne25" dataDxfId="245">
      <calculatedColumnFormula>IF(Tableau54[[#This Row],[Colonne23]]="X","X","")</calculatedColumnFormula>
    </tableColumn>
    <tableColumn id="26" name="Colonne26" dataDxfId="244">
      <calculatedColumnFormula>IF(Tableau54[[#This Row],[Colonne25]]="X","X", "")</calculatedColumnFormula>
    </tableColumn>
    <tableColumn id="27" name="Colonne27" dataDxfId="243">
      <calculatedColumnFormula>IF(Tableau54[[#This Row],[Colonne24]]="X","X","")</calculatedColumnFormula>
    </tableColumn>
    <tableColumn id="28" name="Colonne28" dataDxfId="242">
      <calculatedColumnFormula>IF(OR(Tableau54[[#This Row],[Colonne26]]="X",Tableau54[[#This Row],[Colonne27]]="X"),"","X")</calculatedColumnFormula>
    </tableColumn>
    <tableColumn id="29" name="Colonne29" dataDxfId="241">
      <calculatedColumnFormula>IF(Tableau54[[#This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4" name="Tableau55" displayName="Tableau55" ref="B24:AE26" headerRowCount="0" totalsRowShown="0">
  <tableColumns count="30">
    <tableColumn id="1" name="Colonne1"/>
    <tableColumn id="2" name="Colonne2" headerRowDxfId="240" dataDxfId="239">
      <calculatedColumnFormula>IF(AD15="X","X","")</calculatedColumnFormula>
    </tableColumn>
    <tableColumn id="3" name="Colonne3" headerRowDxfId="238" dataDxfId="237">
      <calculatedColumnFormula>IF(AC15="X","X","")</calculatedColumnFormula>
    </tableColumn>
    <tableColumn id="4" name="Colonne4" headerRowDxfId="236" dataDxfId="235">
      <calculatedColumnFormula>IF(OR(Tableau55[[#This Row],[Colonne2]]="X",Tableau55[[#This Row],[Colonne3]]="X"),"","X")</calculatedColumnFormula>
    </tableColumn>
    <tableColumn id="5" name="Colonne5" headerRowDxfId="234" dataDxfId="233">
      <calculatedColumnFormula>IF(Tableau55[[#This Row],[Colonne3]]="X","X","")</calculatedColumnFormula>
    </tableColumn>
    <tableColumn id="6" name="Colonne6">
      <calculatedColumnFormula>IF(Tableau55[[#This Row],[Colonne5]]="X","X","")</calculatedColumnFormula>
    </tableColumn>
    <tableColumn id="7" name="Colonne7">
      <calculatedColumnFormula>IF(Tableau55[[#This Row],[Colonne4]]="X","X","")</calculatedColumnFormula>
    </tableColumn>
    <tableColumn id="8" name="Colonne8" dataDxfId="232">
      <calculatedColumnFormula>IF(OR(Tableau55[[#This Row],[Colonne6]]="X",Tableau55[[#This Row],[Colonne7]]="X"),"","X")</calculatedColumnFormula>
    </tableColumn>
    <tableColumn id="9" name="Colonne9">
      <calculatedColumnFormula>IF(Tableau55[[#This Row],[Colonne7]]="X","X","")</calculatedColumnFormula>
    </tableColumn>
    <tableColumn id="10" name="Colonne10">
      <calculatedColumnFormula>IF(Tableau55[[#This Row],[Colonne5]]="X","X","")</calculatedColumnFormula>
    </tableColumn>
    <tableColumn id="11" name="Colonne11" dataDxfId="231">
      <calculatedColumnFormula>IF(Tableau55[[#This Row],[Colonne8]]="X","X","")</calculatedColumnFormula>
    </tableColumn>
    <tableColumn id="12" name="Colonne12" dataDxfId="230">
      <calculatedColumnFormula>IF(OR(Tableau55[[#This Row],[Colonne10]]="X",Tableau55[[#This Row],[Colonne11]]="X"),"","X")</calculatedColumnFormula>
    </tableColumn>
    <tableColumn id="13" name="Colonne13" dataDxfId="229">
      <calculatedColumnFormula>IF(Tableau55[[#This Row],[Colonne11]]="X","X","")</calculatedColumnFormula>
    </tableColumn>
    <tableColumn id="14" name="Colonne14" dataDxfId="228">
      <calculatedColumnFormula>IF(Tableau55[[#This Row],[Colonne13]]="X","X", "")</calculatedColumnFormula>
    </tableColumn>
    <tableColumn id="15" name="Colonne15" dataDxfId="227">
      <calculatedColumnFormula>IF(Tableau55[[#This Row],[Colonne12]]="X","X","")</calculatedColumnFormula>
    </tableColumn>
    <tableColumn id="16" name="Colonne16" dataDxfId="226">
      <calculatedColumnFormula>IF(OR(Tableau55[[#This Row],[Colonne14]]="X",Tableau55[[#This Row],[Colonne15]]="X"),"","X")</calculatedColumnFormula>
    </tableColumn>
    <tableColumn id="17" name="Colonne17" dataDxfId="225">
      <calculatedColumnFormula>IF(Tableau55[[#This Row],[Colonne15]]="X","X","")</calculatedColumnFormula>
    </tableColumn>
    <tableColumn id="18" name="Colonne18" dataDxfId="224">
      <calculatedColumnFormula>IF(Tableau55[[#This Row],[Colonne9]]="X","X", "")</calculatedColumnFormula>
    </tableColumn>
    <tableColumn id="19" name="Colonne19" dataDxfId="223">
      <calculatedColumnFormula>IF(Tableau55[[#This Row],[Colonne16]]="X","X","")</calculatedColumnFormula>
    </tableColumn>
    <tableColumn id="20" name="Colonne20" dataDxfId="222">
      <calculatedColumnFormula>IF(OR(Tableau55[[#This Row],[Colonne18]]="X",Tableau55[[#This Row],[Colonne19]]="X"),"","X")</calculatedColumnFormula>
    </tableColumn>
    <tableColumn id="21" name="Colonne21" dataDxfId="221">
      <calculatedColumnFormula>IF(Tableau55[[#This Row],[Colonne19]]="X","X","")</calculatedColumnFormula>
    </tableColumn>
    <tableColumn id="22" name="Colonne22" dataDxfId="220">
      <calculatedColumnFormula>IF(Tableau55[[#This Row],[Colonne5]]="X","X", "")</calculatedColumnFormula>
    </tableColumn>
    <tableColumn id="23" name="Colonne23" dataDxfId="219">
      <calculatedColumnFormula>IF(Tableau55[[#This Row],[Colonne20]]="X","X","")</calculatedColumnFormula>
    </tableColumn>
    <tableColumn id="24" name="Colonne24" dataDxfId="218">
      <calculatedColumnFormula>IF(OR(Tableau55[[#This Row],[Colonne22]]="X",Tableau55[[#This Row],[Colonne23]]="X"),"","X")</calculatedColumnFormula>
    </tableColumn>
    <tableColumn id="25" name="Colonne25" dataDxfId="217">
      <calculatedColumnFormula>IF(Tableau55[[#This Row],[Colonne23]]="X","X","")</calculatedColumnFormula>
    </tableColumn>
    <tableColumn id="26" name="Colonne26" dataDxfId="216">
      <calculatedColumnFormula>IF(Tableau55[[#This Row],[Colonne25]]="X","X", "")</calculatedColumnFormula>
    </tableColumn>
    <tableColumn id="27" name="Colonne27" dataDxfId="215">
      <calculatedColumnFormula>IF(Tableau55[[#This Row],[Colonne24]]="X","X","")</calculatedColumnFormula>
    </tableColumn>
    <tableColumn id="28" name="Colonne28" dataDxfId="214">
      <calculatedColumnFormula>IF(OR(Tableau55[[#This Row],[Colonne26]]="X",Tableau55[[#This Row],[Colonne27]]="X"),"","X")</calculatedColumnFormula>
    </tableColumn>
    <tableColumn id="29" name="Colonne29" dataDxfId="213">
      <calculatedColumnFormula>IF(Tableau55[[#This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5" name="Tableau56" displayName="Tableau56" ref="B33:AE35" headerRowCount="0" totalsRowShown="0">
  <tableColumns count="30">
    <tableColumn id="1" name="Colonne1"/>
    <tableColumn id="2" name="Colonne2" headerRowDxfId="212" dataDxfId="211">
      <calculatedColumnFormula>IF(AD24="X","X","")</calculatedColumnFormula>
    </tableColumn>
    <tableColumn id="3" name="Colonne3" headerRowDxfId="210" dataDxfId="209">
      <calculatedColumnFormula>IF(AC24="X","X","")</calculatedColumnFormula>
    </tableColumn>
    <tableColumn id="4" name="Colonne4" headerRowDxfId="208" dataDxfId="207">
      <calculatedColumnFormula>IF(OR(Tableau56[[#This Row],[Colonne2]]="X",Tableau56[[#This Row],[Colonne3]]="X"),"","X")</calculatedColumnFormula>
    </tableColumn>
    <tableColumn id="5" name="Colonne5" headerRowDxfId="206" dataDxfId="205">
      <calculatedColumnFormula>IF(Tableau56[[#This Row],[Colonne3]]="X","X","")</calculatedColumnFormula>
    </tableColumn>
    <tableColumn id="6" name="Colonne6">
      <calculatedColumnFormula>IF(Tableau56[[#This Row],[Colonne5]]="X","X","")</calculatedColumnFormula>
    </tableColumn>
    <tableColumn id="7" name="Colonne7">
      <calculatedColumnFormula>IF(Tableau56[[#This Row],[Colonne4]]="X","X","")</calculatedColumnFormula>
    </tableColumn>
    <tableColumn id="8" name="Colonne8" dataDxfId="204">
      <calculatedColumnFormula>IF(OR(Tableau56[[#This Row],[Colonne6]]="X",Tableau56[[#This Row],[Colonne7]]="X"),"","X")</calculatedColumnFormula>
    </tableColumn>
    <tableColumn id="9" name="Colonne9">
      <calculatedColumnFormula>IF(Tableau56[[#This Row],[Colonne7]]="X","X","")</calculatedColumnFormula>
    </tableColumn>
    <tableColumn id="10" name="Colonne10">
      <calculatedColumnFormula>IF(Tableau56[[#This Row],[Colonne5]]="X","X","")</calculatedColumnFormula>
    </tableColumn>
    <tableColumn id="11" name="Colonne11" dataDxfId="203">
      <calculatedColumnFormula>IF(Tableau56[[#This Row],[Colonne8]]="X","X","")</calculatedColumnFormula>
    </tableColumn>
    <tableColumn id="12" name="Colonne12" dataDxfId="202">
      <calculatedColumnFormula>IF(OR(Tableau56[[#This Row],[Colonne10]]="X",Tableau56[[#This Row],[Colonne11]]="X"),"","X")</calculatedColumnFormula>
    </tableColumn>
    <tableColumn id="13" name="Colonne13" dataDxfId="201">
      <calculatedColumnFormula>IF(Tableau56[[#This Row],[Colonne11]]="X","X","")</calculatedColumnFormula>
    </tableColumn>
    <tableColumn id="14" name="Colonne14" dataDxfId="200">
      <calculatedColumnFormula>IF(Tableau56[[#This Row],[Colonne13]]="X","X", "")</calculatedColumnFormula>
    </tableColumn>
    <tableColumn id="15" name="Colonne15" dataDxfId="199">
      <calculatedColumnFormula>IF(Tableau56[[#This Row],[Colonne12]]="X","X","")</calculatedColumnFormula>
    </tableColumn>
    <tableColumn id="16" name="Colonne16" dataDxfId="198">
      <calculatedColumnFormula>IF(OR(Tableau56[[#This Row],[Colonne14]]="X",Tableau56[[#This Row],[Colonne15]]="X"),"","X")</calculatedColumnFormula>
    </tableColumn>
    <tableColumn id="17" name="Colonne17" dataDxfId="197">
      <calculatedColumnFormula>IF(Tableau56[[#This Row],[Colonne15]]="X","X","")</calculatedColumnFormula>
    </tableColumn>
    <tableColumn id="18" name="Colonne18" dataDxfId="196">
      <calculatedColumnFormula>IF(Tableau56[[#This Row],[Colonne9]]="X","X", "")</calculatedColumnFormula>
    </tableColumn>
    <tableColumn id="19" name="Colonne19" dataDxfId="195">
      <calculatedColumnFormula>IF(Tableau56[[#This Row],[Colonne16]]="X","X","")</calculatedColumnFormula>
    </tableColumn>
    <tableColumn id="20" name="Colonne20" dataDxfId="194">
      <calculatedColumnFormula>IF(OR(Tableau56[[#This Row],[Colonne18]]="X",Tableau56[[#This Row],[Colonne19]]="X"),"","X")</calculatedColumnFormula>
    </tableColumn>
    <tableColumn id="21" name="Colonne21" dataDxfId="193">
      <calculatedColumnFormula>IF(Tableau56[[#This Row],[Colonne19]]="X","X","")</calculatedColumnFormula>
    </tableColumn>
    <tableColumn id="22" name="Colonne22" dataDxfId="192">
      <calculatedColumnFormula>IF(Tableau56[[#This Row],[Colonne5]]="X","X", "")</calculatedColumnFormula>
    </tableColumn>
    <tableColumn id="23" name="Colonne23" dataDxfId="191">
      <calculatedColumnFormula>IF(Tableau56[[#This Row],[Colonne20]]="X","X","")</calculatedColumnFormula>
    </tableColumn>
    <tableColumn id="24" name="Colonne24" dataDxfId="190">
      <calculatedColumnFormula>IF(OR(Tableau56[[#This Row],[Colonne22]]="X",Tableau56[[#This Row],[Colonne23]]="X"),"","X")</calculatedColumnFormula>
    </tableColumn>
    <tableColumn id="25" name="Colonne25" dataDxfId="189">
      <calculatedColumnFormula>IF(Tableau56[[#This Row],[Colonne23]]="X","X","")</calculatedColumnFormula>
    </tableColumn>
    <tableColumn id="26" name="Colonne26" dataDxfId="188">
      <calculatedColumnFormula>IF(Tableau56[[#This Row],[Colonne25]]="X","X", "")</calculatedColumnFormula>
    </tableColumn>
    <tableColumn id="27" name="Colonne27" dataDxfId="187">
      <calculatedColumnFormula>IF(Tableau56[[#This Row],[Colonne24]]="X","X","")</calculatedColumnFormula>
    </tableColumn>
    <tableColumn id="28" name="Colonne28" dataDxfId="186">
      <calculatedColumnFormula>IF(OR(Tableau56[[#This Row],[Colonne26]]="X",Tableau56[[#This Row],[Colonne27]]="X"),"","X")</calculatedColumnFormula>
    </tableColumn>
    <tableColumn id="29" name="Colonne29" dataDxfId="185">
      <calculatedColumnFormula>IF(Tableau56[[#This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id="6" name="Tableau567" displayName="Tableau567" ref="B42:AE44" headerRowCount="0" totalsRowShown="0">
  <tableColumns count="30">
    <tableColumn id="1" name="Colonne1"/>
    <tableColumn id="2" name="Colonne2" headerRowDxfId="184" dataDxfId="183">
      <calculatedColumnFormula>IF(AD33="X","X","")</calculatedColumnFormula>
    </tableColumn>
    <tableColumn id="3" name="Colonne3" headerRowDxfId="182" dataDxfId="181">
      <calculatedColumnFormula>IF(AC33="X","X","")</calculatedColumnFormula>
    </tableColumn>
    <tableColumn id="4" name="Colonne4" headerRowDxfId="180" dataDxfId="179">
      <calculatedColumnFormula>IF(OR(Tableau567[[#This Row],[Colonne2]]="X",Tableau567[[#This Row],[Colonne3]]="X"),"","X")</calculatedColumnFormula>
    </tableColumn>
    <tableColumn id="5" name="Colonne5" headerRowDxfId="178" dataDxfId="177">
      <calculatedColumnFormula>IF(Tableau567[[#This Row],[Colonne3]]="X","X","")</calculatedColumnFormula>
    </tableColumn>
    <tableColumn id="6" name="Colonne6">
      <calculatedColumnFormula>IF(Tableau567[[#This Row],[Colonne5]]="X","X","")</calculatedColumnFormula>
    </tableColumn>
    <tableColumn id="7" name="Colonne7">
      <calculatedColumnFormula>IF(Tableau567[[#This Row],[Colonne4]]="X","X","")</calculatedColumnFormula>
    </tableColumn>
    <tableColumn id="8" name="Colonne8" dataDxfId="176">
      <calculatedColumnFormula>IF(OR(Tableau567[[#This Row],[Colonne6]]="X",Tableau567[[#This Row],[Colonne7]]="X"),"","X")</calculatedColumnFormula>
    </tableColumn>
    <tableColumn id="9" name="Colonne9">
      <calculatedColumnFormula>IF(Tableau567[[#This Row],[Colonne7]]="X","X","")</calculatedColumnFormula>
    </tableColumn>
    <tableColumn id="10" name="Colonne10">
      <calculatedColumnFormula>IF(Tableau567[[#This Row],[Colonne5]]="X","X","")</calculatedColumnFormula>
    </tableColumn>
    <tableColumn id="11" name="Colonne11" dataDxfId="175">
      <calculatedColumnFormula>IF(Tableau567[[#This Row],[Colonne8]]="X","X","")</calculatedColumnFormula>
    </tableColumn>
    <tableColumn id="12" name="Colonne12" dataDxfId="174">
      <calculatedColumnFormula>IF(OR(Tableau567[[#This Row],[Colonne10]]="X",Tableau567[[#This Row],[Colonne11]]="X"),"","X")</calculatedColumnFormula>
    </tableColumn>
    <tableColumn id="13" name="Colonne13" dataDxfId="173">
      <calculatedColumnFormula>IF(Tableau567[[#This Row],[Colonne11]]="X","X","")</calculatedColumnFormula>
    </tableColumn>
    <tableColumn id="14" name="Colonne14" dataDxfId="172">
      <calculatedColumnFormula>IF(Tableau567[[#This Row],[Colonne13]]="X","X", "")</calculatedColumnFormula>
    </tableColumn>
    <tableColumn id="15" name="Colonne15" dataDxfId="171">
      <calculatedColumnFormula>IF(Tableau567[[#This Row],[Colonne12]]="X","X","")</calculatedColumnFormula>
    </tableColumn>
    <tableColumn id="16" name="Colonne16" dataDxfId="170">
      <calculatedColumnFormula>IF(OR(Tableau567[[#This Row],[Colonne14]]="X",Tableau567[[#This Row],[Colonne15]]="X"),"","X")</calculatedColumnFormula>
    </tableColumn>
    <tableColumn id="17" name="Colonne17" dataDxfId="169">
      <calculatedColumnFormula>IF(Tableau567[[#This Row],[Colonne15]]="X","X","")</calculatedColumnFormula>
    </tableColumn>
    <tableColumn id="18" name="Colonne18" dataDxfId="168">
      <calculatedColumnFormula>IF(Tableau567[[#This Row],[Colonne9]]="X","X", "")</calculatedColumnFormula>
    </tableColumn>
    <tableColumn id="19" name="Colonne19" dataDxfId="167">
      <calculatedColumnFormula>IF(Tableau567[[#This Row],[Colonne16]]="X","X","")</calculatedColumnFormula>
    </tableColumn>
    <tableColumn id="20" name="Colonne20" dataDxfId="166">
      <calculatedColumnFormula>IF(OR(Tableau567[[#This Row],[Colonne18]]="X",Tableau567[[#This Row],[Colonne19]]="X"),"","X")</calculatedColumnFormula>
    </tableColumn>
    <tableColumn id="21" name="Colonne21" dataDxfId="165">
      <calculatedColumnFormula>IF(Tableau567[[#This Row],[Colonne19]]="X","X","")</calculatedColumnFormula>
    </tableColumn>
    <tableColumn id="22" name="Colonne22" dataDxfId="164">
      <calculatedColumnFormula>IF(Tableau567[[#This Row],[Colonne5]]="X","X", "")</calculatedColumnFormula>
    </tableColumn>
    <tableColumn id="23" name="Colonne23" dataDxfId="163">
      <calculatedColumnFormula>IF(Tableau567[[#This Row],[Colonne20]]="X","X","")</calculatedColumnFormula>
    </tableColumn>
    <tableColumn id="24" name="Colonne24" dataDxfId="162">
      <calculatedColumnFormula>IF(OR(Tableau567[[#This Row],[Colonne22]]="X",Tableau567[[#This Row],[Colonne23]]="X"),"","X")</calculatedColumnFormula>
    </tableColumn>
    <tableColumn id="25" name="Colonne25" dataDxfId="161">
      <calculatedColumnFormula>IF(Tableau567[[#This Row],[Colonne23]]="X","X","")</calculatedColumnFormula>
    </tableColumn>
    <tableColumn id="26" name="Colonne26" dataDxfId="160">
      <calculatedColumnFormula>IF(Tableau567[[#This Row],[Colonne25]]="X","X", "")</calculatedColumnFormula>
    </tableColumn>
    <tableColumn id="27" name="Colonne27" dataDxfId="159">
      <calculatedColumnFormula>IF(Tableau567[[#This Row],[Colonne24]]="X","X","")</calculatedColumnFormula>
    </tableColumn>
    <tableColumn id="28" name="Colonne28" dataDxfId="158">
      <calculatedColumnFormula>IF(OR(Tableau567[[#This Row],[Colonne26]]="X",Tableau567[[#This Row],[Colonne27]]="X"),"","X")</calculatedColumnFormula>
    </tableColumn>
    <tableColumn id="29" name="Colonne29" dataDxfId="157">
      <calculatedColumnFormula>IF(Tableau567[[#This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id="8" name="Tableau59" displayName="Tableau59" ref="B6:AE9" headerRowCount="0" totalsRowShown="0">
  <tableColumns count="30">
    <tableColumn id="1" name="Colonne1"/>
    <tableColumn id="2" name="Colonne2" headerRowDxfId="151" dataDxfId="150"/>
    <tableColumn id="3" name="Colonne3" headerRowDxfId="149" dataDxfId="148"/>
    <tableColumn id="4" name="Colonne4" headerRowDxfId="147" dataDxfId="146"/>
    <tableColumn id="5" name="Colonne5" headerRowDxfId="145" dataDxfId="144">
      <calculatedColumnFormula>IF(Tableau59[[#This Row],[Colonne3]]="X","X","")</calculatedColumnFormula>
    </tableColumn>
    <tableColumn id="6" name="Colonne6">
      <calculatedColumnFormula>IF(Tableau59[[#This Row],[Colonne5]]="X","X","")</calculatedColumnFormula>
    </tableColumn>
    <tableColumn id="7" name="Colonne7">
      <calculatedColumnFormula>IF(Tableau59[[#This Row],[Colonne4]]="X","X","")</calculatedColumnFormula>
    </tableColumn>
    <tableColumn id="8" name="Colonne8" dataDxfId="10">
      <calculatedColumnFormula>IF(OR(Tableau59[[#This Row],[Colonne6]]="X",Tableau59[[#This Row],[Colonne2]]="X"),"","X")</calculatedColumnFormula>
    </tableColumn>
    <tableColumn id="9" name="Colonne9">
      <calculatedColumnFormula>IF(Tableau59[[#This Row],[Colonne7]]="X","X","")</calculatedColumnFormula>
    </tableColumn>
    <tableColumn id="10" name="Colonne10" dataDxfId="143">
      <calculatedColumnFormula>IF(Tableau59[[#This Row],[Colonne9]]="X","X","")</calculatedColumnFormula>
    </tableColumn>
    <tableColumn id="11" name="Colonne11" dataDxfId="142">
      <calculatedColumnFormula>IF(Tableau59[[#This Row],[Colonne8]]="X","X","")</calculatedColumnFormula>
    </tableColumn>
    <tableColumn id="12" name="Colonne12" dataDxfId="9">
      <calculatedColumnFormula>IF(OR(Tableau59[[#This Row],[Colonne6]]="X",Tableau59[[#This Row],[Colonne2]]="X"),"","X")</calculatedColumnFormula>
    </tableColumn>
    <tableColumn id="13" name="Colonne13" dataDxfId="141">
      <calculatedColumnFormula>IF(Tableau59[[#This Row],[Colonne11]]="X","X","")</calculatedColumnFormula>
    </tableColumn>
    <tableColumn id="14" name="Colonne14" dataDxfId="140">
      <calculatedColumnFormula>IF(Tableau59[[#This Row],[Colonne13]]="X","X", "")</calculatedColumnFormula>
    </tableColumn>
    <tableColumn id="15" name="Colonne15" dataDxfId="139">
      <calculatedColumnFormula>IF(Tableau59[[#This Row],[Colonne12]]="X","X","")</calculatedColumnFormula>
    </tableColumn>
    <tableColumn id="16" name="Colonne16" dataDxfId="138">
      <calculatedColumnFormula>IF(AND((OR(Tableau59[[#This Row],[Colonne6]]="X",Tableau59[[#This Row],[Colonne10]]="X")),Tableau59[[#This Row],[Colonne15]]="X"),"","X")</calculatedColumnFormula>
    </tableColumn>
    <tableColumn id="17" name="Colonne17" dataDxfId="137">
      <calculatedColumnFormula>IF(Tableau59[[#This Row],[Colonne15]]="X","X","")</calculatedColumnFormula>
    </tableColumn>
    <tableColumn id="18" name="Colonne18" dataDxfId="136">
      <calculatedColumnFormula>IF(Tableau59[[#This Row],[Colonne17]]="X","X", "")</calculatedColumnFormula>
    </tableColumn>
    <tableColumn id="19" name="Colonne19" dataDxfId="135">
      <calculatedColumnFormula>IF(Tableau59[[#This Row],[Colonne16]]="X","X","")</calculatedColumnFormula>
    </tableColumn>
    <tableColumn id="20" name="Colonne20" dataDxfId="134">
      <calculatedColumnFormula>IF(OR(Tableau59[[#This Row],[Colonne18]]="X",Tableau59[[#This Row],[Colonne19]]="X"),"","X")</calculatedColumnFormula>
    </tableColumn>
    <tableColumn id="21" name="Colonne21" dataDxfId="133">
      <calculatedColumnFormula>IF(Tableau59[[#This Row],[Colonne19]]="X","X","")</calculatedColumnFormula>
    </tableColumn>
    <tableColumn id="22" name="Colonne22" dataDxfId="11">
      <calculatedColumnFormula>IF(Tableau59[[#This Row],[Colonne21]]="X","X", "")</calculatedColumnFormula>
    </tableColumn>
    <tableColumn id="23" name="Colonne23" dataDxfId="132">
      <calculatedColumnFormula>IF(Tableau59[[#This Row],[Colonne20]]="X","X","")</calculatedColumnFormula>
    </tableColumn>
    <tableColumn id="24" name="Colonne24" dataDxfId="131">
      <calculatedColumnFormula>IF(OR(Tableau59[[#This Row],[Colonne22]]="X",Tableau59[[#This Row],[Colonne18]]="X"),"","X")</calculatedColumnFormula>
    </tableColumn>
    <tableColumn id="25" name="Colonne25" dataDxfId="130">
      <calculatedColumnFormula>IF(Tableau59[[#This Row],[Colonne23]]="X","X","")</calculatedColumnFormula>
    </tableColumn>
    <tableColumn id="26" name="Colonne26" dataDxfId="129">
      <calculatedColumnFormula>IF(Tableau59[[#This Row],[Colonne25]]="X","X", "")</calculatedColumnFormula>
    </tableColumn>
    <tableColumn id="27" name="Colonne27" dataDxfId="128">
      <calculatedColumnFormula>IF(Tableau59[[#This Row],[Colonne24]]="X","X","")</calculatedColumnFormula>
    </tableColumn>
    <tableColumn id="28" name="Colonne28" dataDxfId="127">
      <calculatedColumnFormula>IF(OR(Tableau59[[#This Row],[Colonne26]]="X",Tableau59[[#This Row],[Colonne22]]="X"),"","X")</calculatedColumnFormula>
    </tableColumn>
    <tableColumn id="29" name="Colonne29" dataDxfId="126">
      <calculatedColumnFormula>IF(Tableau59[[#This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id="9" name="Tableau5410" displayName="Tableau5410" ref="B16:AE19" headerRowCount="0" totalsRowShown="0">
  <tableColumns count="30">
    <tableColumn id="1" name="Colonne1"/>
    <tableColumn id="2" name="Colonne2" headerRowDxfId="125" dataDxfId="124">
      <calculatedColumnFormula>IF(AD6="X","X","")</calculatedColumnFormula>
    </tableColumn>
    <tableColumn id="3" name="Colonne3" headerRowDxfId="123" dataDxfId="122">
      <calculatedColumnFormula>IF(AC6="X","X","")</calculatedColumnFormula>
    </tableColumn>
    <tableColumn id="4" name="Colonne4" headerRowDxfId="121" dataDxfId="120">
      <calculatedColumnFormula>IF(OR(Tableau5410[[#This Row],[Colonne2]]="X",Tableau5410[[#This Row],[Colonne3]]="X"),"","X")</calculatedColumnFormula>
    </tableColumn>
    <tableColumn id="5" name="Colonne5" headerRowDxfId="119" dataDxfId="118">
      <calculatedColumnFormula>IF(Tableau5410[[#This Row],[Colonne3]]="X","X","")</calculatedColumnFormula>
    </tableColumn>
    <tableColumn id="6" name="Colonne6">
      <calculatedColumnFormula>IF(Tableau5410[[#This Row],[Colonne5]]="X","X","")</calculatedColumnFormula>
    </tableColumn>
    <tableColumn id="7" name="Colonne7">
      <calculatedColumnFormula>IF(Tableau5410[[#This Row],[Colonne4]]="X","X","")</calculatedColumnFormula>
    </tableColumn>
    <tableColumn id="8" name="Colonne8" dataDxfId="117">
      <calculatedColumnFormula>IF(OR(Tableau5410[[#This Row],[Colonne6]]="X",Tableau5410[[#This Row],[Colonne7]]="X"),"","X")</calculatedColumnFormula>
    </tableColumn>
    <tableColumn id="9" name="Colonne9">
      <calculatedColumnFormula>IF(Tableau5410[[#This Row],[Colonne7]]="X","X","")</calculatedColumnFormula>
    </tableColumn>
    <tableColumn id="10" name="Colonne10" dataDxfId="8">
      <calculatedColumnFormula>IF(Tableau5410[[#This Row],[Colonne9]]="X","X","")</calculatedColumnFormula>
    </tableColumn>
    <tableColumn id="11" name="Colonne11" dataDxfId="116">
      <calculatedColumnFormula>IF(Tableau5410[[#This Row],[Colonne8]]="X","X","")</calculatedColumnFormula>
    </tableColumn>
    <tableColumn id="12" name="Colonne12" dataDxfId="115">
      <calculatedColumnFormula>IF(OR(Tableau5410[[#This Row],[Colonne10]]="X",Tableau5410[[#This Row],[Colonne11]]="X"),"","X")</calculatedColumnFormula>
    </tableColumn>
    <tableColumn id="13" name="Colonne13" dataDxfId="114">
      <calculatedColumnFormula>IF(Tableau5410[[#This Row],[Colonne11]]="X","X","")</calculatedColumnFormula>
    </tableColumn>
    <tableColumn id="14" name="Colonne14" dataDxfId="113">
      <calculatedColumnFormula>IF(Tableau5410[[#This Row],[Colonne13]]="X","X", "")</calculatedColumnFormula>
    </tableColumn>
    <tableColumn id="15" name="Colonne15" dataDxfId="112">
      <calculatedColumnFormula>IF(Tableau5410[[#This Row],[Colonne12]]="X","X","")</calculatedColumnFormula>
    </tableColumn>
    <tableColumn id="16" name="Colonne16" dataDxfId="111">
      <calculatedColumnFormula>IF(OR(Tableau5410[[#This Row],[Colonne14]]="X",Tableau5410[[#This Row],[Colonne15]]="X"),"","X")</calculatedColumnFormula>
    </tableColumn>
    <tableColumn id="17" name="Colonne17" dataDxfId="110">
      <calculatedColumnFormula>IF(Tableau5410[[#This Row],[Colonne15]]="X","X","")</calculatedColumnFormula>
    </tableColumn>
    <tableColumn id="18" name="Colonne18" dataDxfId="5">
      <calculatedColumnFormula>IF(Tableau5410[[#This Row],[Colonne17]]="X","X", "")</calculatedColumnFormula>
    </tableColumn>
    <tableColumn id="19" name="Colonne19" dataDxfId="109">
      <calculatedColumnFormula>IF(Tableau5410[[#This Row],[Colonne16]]="X","X","")</calculatedColumnFormula>
    </tableColumn>
    <tableColumn id="20" name="Colonne20" dataDxfId="108">
      <calculatedColumnFormula>IF(OR(Tableau5410[[#This Row],[Colonne18]]="X",Tableau5410[[#This Row],[Colonne19]]="X"),"","X")</calculatedColumnFormula>
    </tableColumn>
    <tableColumn id="21" name="Colonne21" dataDxfId="107">
      <calculatedColumnFormula>IF(Tableau5410[[#This Row],[Colonne19]]="X","X","")</calculatedColumnFormula>
    </tableColumn>
    <tableColumn id="22" name="Colonne22" dataDxfId="106">
      <calculatedColumnFormula>IF(Tableau5410[[#This Row],[Colonne5]]="X","X", "")</calculatedColumnFormula>
    </tableColumn>
    <tableColumn id="23" name="Colonne23" dataDxfId="105">
      <calculatedColumnFormula>IF(Tableau5410[[#This Row],[Colonne20]]="X","X","")</calculatedColumnFormula>
    </tableColumn>
    <tableColumn id="24" name="Colonne24" dataDxfId="104">
      <calculatedColumnFormula>IF(OR(Tableau5410[[#This Row],[Colonne22]]="X",Tableau5410[[#This Row],[Colonne23]]="X"),"","X")</calculatedColumnFormula>
    </tableColumn>
    <tableColumn id="25" name="Colonne25" dataDxfId="103">
      <calculatedColumnFormula>IF(Tableau5410[[#This Row],[Colonne23]]="X","X","")</calculatedColumnFormula>
    </tableColumn>
    <tableColumn id="26" name="Colonne26" dataDxfId="102">
      <calculatedColumnFormula>IF(Tableau5410[[#This Row],[Colonne25]]="X","X", "")</calculatedColumnFormula>
    </tableColumn>
    <tableColumn id="27" name="Colonne27" dataDxfId="101">
      <calculatedColumnFormula>IF(Tableau5410[[#This Row],[Colonne24]]="X","X","")</calculatedColumnFormula>
    </tableColumn>
    <tableColumn id="28" name="Colonne28" dataDxfId="100">
      <calculatedColumnFormula>IF(OR(Tableau5410[[#This Row],[Colonne26]]="X",Tableau5410[[#This Row],[Colonne27]]="X"),"","X")</calculatedColumnFormula>
    </tableColumn>
    <tableColumn id="29" name="Colonne29" dataDxfId="99">
      <calculatedColumnFormula>IF(Tableau5410[[#This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9.xml><?xml version="1.0" encoding="utf-8"?>
<table xmlns="http://schemas.openxmlformats.org/spreadsheetml/2006/main" id="10" name="Tableau5511" displayName="Tableau5511" ref="B25:AE28" headerRowCount="0" totalsRowShown="0">
  <tableColumns count="30">
    <tableColumn id="1" name="Colonne1"/>
    <tableColumn id="2" name="Colonne2" headerRowDxfId="98" dataDxfId="97">
      <calculatedColumnFormula>IF(AD16="X","X","")</calculatedColumnFormula>
    </tableColumn>
    <tableColumn id="3" name="Colonne3" headerRowDxfId="96" dataDxfId="95">
      <calculatedColumnFormula>IF(AC16="X","X","")</calculatedColumnFormula>
    </tableColumn>
    <tableColumn id="4" name="Colonne4" headerRowDxfId="94" dataDxfId="93">
      <calculatedColumnFormula>IF(OR(Tableau5511[[#This Row],[Colonne2]]="X",Tableau5511[[#This Row],[Colonne3]]="X"),"","X")</calculatedColumnFormula>
    </tableColumn>
    <tableColumn id="5" name="Colonne5" headerRowDxfId="92" dataDxfId="91">
      <calculatedColumnFormula>IF(Tableau5511[[#This Row],[Colonne3]]="X","X","")</calculatedColumnFormula>
    </tableColumn>
    <tableColumn id="6" name="Colonne6">
      <calculatedColumnFormula>IF(Tableau5511[[#This Row],[Colonne5]]="X","X","")</calculatedColumnFormula>
    </tableColumn>
    <tableColumn id="7" name="Colonne7">
      <calculatedColumnFormula>IF(Tableau5511[[#This Row],[Colonne4]]="X","X","")</calculatedColumnFormula>
    </tableColumn>
    <tableColumn id="8" name="Colonne8" dataDxfId="90">
      <calculatedColumnFormula>IF(OR(Tableau5511[[#This Row],[Colonne6]]="X",Tableau5511[[#This Row],[Colonne7]]="X"),"","X")</calculatedColumnFormula>
    </tableColumn>
    <tableColumn id="9" name="Colonne9">
      <calculatedColumnFormula>IF(Tableau5511[[#This Row],[Colonne7]]="X","X","")</calculatedColumnFormula>
    </tableColumn>
    <tableColumn id="10" name="Colonne10" dataDxfId="0">
      <calculatedColumnFormula>IF(Tableau5511[[#This Row],[Colonne9]]="X","X","")</calculatedColumnFormula>
    </tableColumn>
    <tableColumn id="11" name="Colonne11" dataDxfId="89">
      <calculatedColumnFormula>IF(Tableau5511[[#This Row],[Colonne8]]="X","X","")</calculatedColumnFormula>
    </tableColumn>
    <tableColumn id="12" name="Colonne12" dataDxfId="88">
      <calculatedColumnFormula>IF(OR(Tableau5511[[#This Row],[Colonne10]]="X",Tableau5511[[#This Row],[Colonne11]]="X"),"","X")</calculatedColumnFormula>
    </tableColumn>
    <tableColumn id="13" name="Colonne13" dataDxfId="87">
      <calculatedColumnFormula>IF(Tableau5511[[#This Row],[Colonne11]]="X","X","")</calculatedColumnFormula>
    </tableColumn>
    <tableColumn id="14" name="Colonne14" dataDxfId="86">
      <calculatedColumnFormula>IF(Tableau5511[[#This Row],[Colonne13]]="X","X", "")</calculatedColumnFormula>
    </tableColumn>
    <tableColumn id="15" name="Colonne15" dataDxfId="85">
      <calculatedColumnFormula>IF(Tableau5511[[#This Row],[Colonne12]]="X","X","")</calculatedColumnFormula>
    </tableColumn>
    <tableColumn id="16" name="Colonne16" dataDxfId="84">
      <calculatedColumnFormula>IF(OR(Tableau5511[[#This Row],[Colonne14]]="X",Tableau5511[[#This Row],[Colonne15]]="X"),"","X")</calculatedColumnFormula>
    </tableColumn>
    <tableColumn id="17" name="Colonne17" dataDxfId="83">
      <calculatedColumnFormula>IF(Tableau5511[[#This Row],[Colonne15]]="X","X","")</calculatedColumnFormula>
    </tableColumn>
    <tableColumn id="18" name="Colonne18" dataDxfId="7">
      <calculatedColumnFormula>IF(Tableau5511[[#This Row],[Colonne17]]="X","X", "")</calculatedColumnFormula>
    </tableColumn>
    <tableColumn id="19" name="Colonne19" dataDxfId="82">
      <calculatedColumnFormula>IF(Tableau5511[[#This Row],[Colonne16]]="X","X","")</calculatedColumnFormula>
    </tableColumn>
    <tableColumn id="20" name="Colonne20" dataDxfId="81">
      <calculatedColumnFormula>IF(OR(Tableau5511[[#This Row],[Colonne18]]="X",Tableau5511[[#This Row],[Colonne19]]="X"),"","X")</calculatedColumnFormula>
    </tableColumn>
    <tableColumn id="21" name="Colonne21" dataDxfId="80">
      <calculatedColumnFormula>IF(Tableau5511[[#This Row],[Colonne19]]="X","X","")</calculatedColumnFormula>
    </tableColumn>
    <tableColumn id="22" name="Colonne22" dataDxfId="79">
      <calculatedColumnFormula>IF(Tableau5511[[#This Row],[Colonne5]]="X","X", "")</calculatedColumnFormula>
    </tableColumn>
    <tableColumn id="23" name="Colonne23" dataDxfId="78">
      <calculatedColumnFormula>IF(Tableau5511[[#This Row],[Colonne20]]="X","X","")</calculatedColumnFormula>
    </tableColumn>
    <tableColumn id="24" name="Colonne24" dataDxfId="77">
      <calculatedColumnFormula>IF(OR(Tableau5511[[#This Row],[Colonne22]]="X",Tableau5511[[#This Row],[Colonne23]]="X"),"","X")</calculatedColumnFormula>
    </tableColumn>
    <tableColumn id="25" name="Colonne25" dataDxfId="76">
      <calculatedColumnFormula>IF(Tableau5511[[#This Row],[Colonne23]]="X","X","")</calculatedColumnFormula>
    </tableColumn>
    <tableColumn id="26" name="Colonne26" dataDxfId="75">
      <calculatedColumnFormula>IF(Tableau5511[[#This Row],[Colonne25]]="X","X", "")</calculatedColumnFormula>
    </tableColumn>
    <tableColumn id="27" name="Colonne27" dataDxfId="74">
      <calculatedColumnFormula>IF(Tableau5511[[#This Row],[Colonne24]]="X","X","")</calculatedColumnFormula>
    </tableColumn>
    <tableColumn id="28" name="Colonne28" dataDxfId="73">
      <calculatedColumnFormula>IF(OR(Tableau5511[[#This Row],[Colonne26]]="X",Tableau5511[[#This Row],[Colonne27]]="X"),"","X")</calculatedColumnFormula>
    </tableColumn>
    <tableColumn id="29" name="Colonne29" dataDxfId="72">
      <calculatedColumnFormula>IF(Tableau5511[[#This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10.xml><?xml version="1.0" encoding="utf-8"?>
<table xmlns="http://schemas.openxmlformats.org/spreadsheetml/2006/main" id="11" name="Tableau5612" displayName="Tableau5612" ref="B34:AE37" headerRowCount="0" totalsRowShown="0">
  <tableColumns count="30">
    <tableColumn id="1" name="Colonne1"/>
    <tableColumn id="2" name="Colonne2" headerRowDxfId="71" dataDxfId="70">
      <calculatedColumnFormula>IF(AD25="X","X","")</calculatedColumnFormula>
    </tableColumn>
    <tableColumn id="3" name="Colonne3" headerRowDxfId="69" dataDxfId="68">
      <calculatedColumnFormula>IF(AC25="X","X","")</calculatedColumnFormula>
    </tableColumn>
    <tableColumn id="4" name="Colonne4" headerRowDxfId="67" dataDxfId="66">
      <calculatedColumnFormula>IF(OR(Tableau5612[[#This Row],[Colonne2]]="X",Tableau5612[[#This Row],[Colonne3]]="X"),"","X")</calculatedColumnFormula>
    </tableColumn>
    <tableColumn id="5" name="Colonne5" headerRowDxfId="65" dataDxfId="64">
      <calculatedColumnFormula>IF(Tableau5612[[#This Row],[Colonne3]]="X","X","")</calculatedColumnFormula>
    </tableColumn>
    <tableColumn id="6" name="Colonne6">
      <calculatedColumnFormula>IF(Tableau5612[[#This Row],[Colonne5]]="X","X","")</calculatedColumnFormula>
    </tableColumn>
    <tableColumn id="7" name="Colonne7">
      <calculatedColumnFormula>IF(Tableau5612[[#This Row],[Colonne4]]="X","X","")</calculatedColumnFormula>
    </tableColumn>
    <tableColumn id="8" name="Colonne8" dataDxfId="63">
      <calculatedColumnFormula>IF(OR(Tableau5612[[#This Row],[Colonne6]]="X",Tableau5612[[#This Row],[Colonne7]]="X"),"","X")</calculatedColumnFormula>
    </tableColumn>
    <tableColumn id="9" name="Colonne9">
      <calculatedColumnFormula>IF(Tableau5612[[#This Row],[Colonne7]]="X","X","")</calculatedColumnFormula>
    </tableColumn>
    <tableColumn id="10" name="Colonne10" dataDxfId="2">
      <calculatedColumnFormula>IF(Tableau5612[[#This Row],[Colonne9]]="X","X","")</calculatedColumnFormula>
    </tableColumn>
    <tableColumn id="11" name="Colonne11" dataDxfId="62">
      <calculatedColumnFormula>IF(Tableau5612[[#This Row],[Colonne8]]="X","X","")</calculatedColumnFormula>
    </tableColumn>
    <tableColumn id="12" name="Colonne12" dataDxfId="61">
      <calculatedColumnFormula>IF(OR(Tableau5612[[#This Row],[Colonne10]]="X",Tableau5612[[#This Row],[Colonne11]]="X"),"","X")</calculatedColumnFormula>
    </tableColumn>
    <tableColumn id="13" name="Colonne13" dataDxfId="60">
      <calculatedColumnFormula>IF(Tableau5612[[#This Row],[Colonne11]]="X","X","")</calculatedColumnFormula>
    </tableColumn>
    <tableColumn id="14" name="Colonne14" dataDxfId="59">
      <calculatedColumnFormula>IF(Tableau5612[[#This Row],[Colonne13]]="X","X", "")</calculatedColumnFormula>
    </tableColumn>
    <tableColumn id="15" name="Colonne15" dataDxfId="58">
      <calculatedColumnFormula>IF(Tableau5612[[#This Row],[Colonne12]]="X","X","")</calculatedColumnFormula>
    </tableColumn>
    <tableColumn id="16" name="Colonne16" dataDxfId="57">
      <calculatedColumnFormula>IF(OR(Tableau5612[[#This Row],[Colonne14]]="X",Tableau5612[[#This Row],[Colonne15]]="X"),"","X")</calculatedColumnFormula>
    </tableColumn>
    <tableColumn id="17" name="Colonne17" dataDxfId="56">
      <calculatedColumnFormula>IF(Tableau5612[[#This Row],[Colonne15]]="X","X","")</calculatedColumnFormula>
    </tableColumn>
    <tableColumn id="18" name="Colonne18" dataDxfId="4">
      <calculatedColumnFormula>IF(Tableau5612[[#This Row],[Colonne17]]="X","X", "")</calculatedColumnFormula>
    </tableColumn>
    <tableColumn id="19" name="Colonne19" dataDxfId="55">
      <calculatedColumnFormula>IF(Tableau5612[[#This Row],[Colonne16]]="X","X","")</calculatedColumnFormula>
    </tableColumn>
    <tableColumn id="20" name="Colonne20" dataDxfId="54">
      <calculatedColumnFormula>IF(OR(Tableau5612[[#This Row],[Colonne18]]="X",Tableau5612[[#This Row],[Colonne19]]="X"),"","X")</calculatedColumnFormula>
    </tableColumn>
    <tableColumn id="21" name="Colonne21" dataDxfId="53">
      <calculatedColumnFormula>IF(Tableau5612[[#This Row],[Colonne19]]="X","X","")</calculatedColumnFormula>
    </tableColumn>
    <tableColumn id="22" name="Colonne22" dataDxfId="52">
      <calculatedColumnFormula>IF(Tableau5612[[#This Row],[Colonne5]]="X","X", "")</calculatedColumnFormula>
    </tableColumn>
    <tableColumn id="23" name="Colonne23" dataDxfId="51">
      <calculatedColumnFormula>IF(Tableau5612[[#This Row],[Colonne20]]="X","X","")</calculatedColumnFormula>
    </tableColumn>
    <tableColumn id="24" name="Colonne24" dataDxfId="50">
      <calculatedColumnFormula>IF(OR(Tableau5612[[#This Row],[Colonne22]]="X",Tableau5612[[#This Row],[Colonne23]]="X"),"","X")</calculatedColumnFormula>
    </tableColumn>
    <tableColumn id="25" name="Colonne25" dataDxfId="49">
      <calculatedColumnFormula>IF(Tableau5612[[#This Row],[Colonne23]]="X","X","")</calculatedColumnFormula>
    </tableColumn>
    <tableColumn id="26" name="Colonne26" dataDxfId="48">
      <calculatedColumnFormula>IF(Tableau5612[[#This Row],[Colonne25]]="X","X", "")</calculatedColumnFormula>
    </tableColumn>
    <tableColumn id="27" name="Colonne27" dataDxfId="47">
      <calculatedColumnFormula>IF(Tableau5612[[#This Row],[Colonne24]]="X","X","")</calculatedColumnFormula>
    </tableColumn>
    <tableColumn id="28" name="Colonne28" dataDxfId="46">
      <calculatedColumnFormula>IF(OR(Tableau5612[[#This Row],[Colonne26]]="X",Tableau5612[[#This Row],[Colonne27]]="X"),"","X")</calculatedColumnFormula>
    </tableColumn>
    <tableColumn id="29" name="Colonne29" dataDxfId="45">
      <calculatedColumnFormula>IF(Tableau5612[[#This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11.xml><?xml version="1.0" encoding="utf-8"?>
<table xmlns="http://schemas.openxmlformats.org/spreadsheetml/2006/main" id="12" name="Tableau56713" displayName="Tableau56713" ref="B43:AE46" headerRowCount="0" totalsRowShown="0">
  <tableColumns count="30">
    <tableColumn id="1" name="Colonne1"/>
    <tableColumn id="2" name="Colonne2" headerRowDxfId="44" dataDxfId="43">
      <calculatedColumnFormula>IF(AD34="X","X","")</calculatedColumnFormula>
    </tableColumn>
    <tableColumn id="3" name="Colonne3" headerRowDxfId="42" dataDxfId="41">
      <calculatedColumnFormula>IF(AC34="X","X","")</calculatedColumnFormula>
    </tableColumn>
    <tableColumn id="4" name="Colonne4" headerRowDxfId="40" dataDxfId="39">
      <calculatedColumnFormula>IF(OR(Tableau56713[[#This Row],[Colonne2]]="X",Tableau56713[[#This Row],[Colonne3]]="X"),"","X")</calculatedColumnFormula>
    </tableColumn>
    <tableColumn id="5" name="Colonne5" headerRowDxfId="38" dataDxfId="37">
      <calculatedColumnFormula>IF(Tableau56713[[#This Row],[Colonne3]]="X","X","")</calculatedColumnFormula>
    </tableColumn>
    <tableColumn id="6" name="Colonne6">
      <calculatedColumnFormula>IF(Tableau56713[[#This Row],[Colonne5]]="X","X","")</calculatedColumnFormula>
    </tableColumn>
    <tableColumn id="7" name="Colonne7">
      <calculatedColumnFormula>IF(Tableau56713[[#This Row],[Colonne4]]="X","X","")</calculatedColumnFormula>
    </tableColumn>
    <tableColumn id="8" name="Colonne8" dataDxfId="36">
      <calculatedColumnFormula>IF(OR(Tableau56713[[#This Row],[Colonne6]]="X",Tableau56713[[#This Row],[Colonne7]]="X"),"","X")</calculatedColumnFormula>
    </tableColumn>
    <tableColumn id="9" name="Colonne9">
      <calculatedColumnFormula>IF(Tableau56713[[#This Row],[Colonne7]]="X","X","")</calculatedColumnFormula>
    </tableColumn>
    <tableColumn id="10" name="Colonne10" dataDxfId="6">
      <calculatedColumnFormula>IF(Tableau56713[[#This Row],[Colonne9]]="X","X","")</calculatedColumnFormula>
    </tableColumn>
    <tableColumn id="11" name="Colonne11" dataDxfId="35">
      <calculatedColumnFormula>IF(Tableau56713[[#This Row],[Colonne8]]="X","X","")</calculatedColumnFormula>
    </tableColumn>
    <tableColumn id="12" name="Colonne12" dataDxfId="34">
      <calculatedColumnFormula>IF(OR(Tableau56713[[#This Row],[Colonne10]]="X",Tableau56713[[#This Row],[Colonne11]]="X"),"","X")</calculatedColumnFormula>
    </tableColumn>
    <tableColumn id="13" name="Colonne13" dataDxfId="33">
      <calculatedColumnFormula>IF(Tableau56713[[#This Row],[Colonne11]]="X","X","")</calculatedColumnFormula>
    </tableColumn>
    <tableColumn id="14" name="Colonne14" dataDxfId="32">
      <calculatedColumnFormula>IF(Tableau56713[[#This Row],[Colonne13]]="X","X", "")</calculatedColumnFormula>
    </tableColumn>
    <tableColumn id="15" name="Colonne15" dataDxfId="31">
      <calculatedColumnFormula>IF(Tableau56713[[#This Row],[Colonne12]]="X","X","")</calculatedColumnFormula>
    </tableColumn>
    <tableColumn id="16" name="Colonne16" dataDxfId="30">
      <calculatedColumnFormula>IF(OR(Tableau56713[[#This Row],[Colonne14]]="X",Tableau56713[[#This Row],[Colonne15]]="X"),"","X")</calculatedColumnFormula>
    </tableColumn>
    <tableColumn id="17" name="Colonne17" dataDxfId="3">
      <calculatedColumnFormula>IF(Tableau56713[[#This Row],[Colonne16]]="X","X","")</calculatedColumnFormula>
    </tableColumn>
    <tableColumn id="18" name="Colonne18" dataDxfId="1">
      <calculatedColumnFormula>IF(Tableau56713[[#This Row],[Colonne17]]="X","X", "")</calculatedColumnFormula>
    </tableColumn>
    <tableColumn id="19" name="Colonne19" dataDxfId="29">
      <calculatedColumnFormula>IF(Tableau56713[[#This Row],[Colonne16]]="X","X","")</calculatedColumnFormula>
    </tableColumn>
    <tableColumn id="20" name="Colonne20" dataDxfId="28">
      <calculatedColumnFormula>IF(OR(Tableau56713[[#This Row],[Colonne18]]="X",Tableau56713[[#This Row],[Colonne19]]="X"),"","X")</calculatedColumnFormula>
    </tableColumn>
    <tableColumn id="21" name="Colonne21" dataDxfId="27">
      <calculatedColumnFormula>IF(Tableau56713[[#This Row],[Colonne19]]="X","X","")</calculatedColumnFormula>
    </tableColumn>
    <tableColumn id="22" name="Colonne22" dataDxfId="26">
      <calculatedColumnFormula>IF(Tableau56713[[#This Row],[Colonne5]]="X","X", "")</calculatedColumnFormula>
    </tableColumn>
    <tableColumn id="23" name="Colonne23" dataDxfId="25">
      <calculatedColumnFormula>IF(Tableau56713[[#This Row],[Colonne20]]="X","X","")</calculatedColumnFormula>
    </tableColumn>
    <tableColumn id="24" name="Colonne24" dataDxfId="24">
      <calculatedColumnFormula>IF(OR(Tableau56713[[#This Row],[Colonne22]]="X",Tableau56713[[#This Row],[Colonne23]]="X"),"","X")</calculatedColumnFormula>
    </tableColumn>
    <tableColumn id="25" name="Colonne25" dataDxfId="23">
      <calculatedColumnFormula>IF(Tableau56713[[#This Row],[Colonne23]]="X","X","")</calculatedColumnFormula>
    </tableColumn>
    <tableColumn id="26" name="Colonne26" dataDxfId="22">
      <calculatedColumnFormula>IF(Tableau56713[[#This Row],[Colonne25]]="X","X", "")</calculatedColumnFormula>
    </tableColumn>
    <tableColumn id="27" name="Colonne27" dataDxfId="21">
      <calculatedColumnFormula>IF(Tableau56713[[#This Row],[Colonne24]]="X","X","")</calculatedColumnFormula>
    </tableColumn>
    <tableColumn id="28" name="Colonne28" dataDxfId="20">
      <calculatedColumnFormula>IF(OR(Tableau56713[[#This Row],[Colonne26]]="X",Tableau56713[[#This Row],[Colonne27]]="X"),"","X")</calculatedColumnFormula>
    </tableColumn>
    <tableColumn id="29" name="Colonne29" dataDxfId="19">
      <calculatedColumnFormula>IF(Tableau56713[[#This Row],[Colonne27]]="X","X","")</calculatedColumnFormula>
    </tableColumn>
    <tableColumn id="30" name="Colonne30"/>
  </tableColumns>
  <tableStyleInfo name="TableStyleLight21" showFirstColumn="0" showLastColumn="0" showRowStripes="1" showColumnStripes="0"/>
</table>
</file>

<file path=xl/tables/table12.xml><?xml version="1.0" encoding="utf-8"?>
<table xmlns="http://schemas.openxmlformats.org/spreadsheetml/2006/main" id="7" name="Shift_times" displayName="Shift_times" ref="A1:E4" totalsRowShown="0" headerRowDxfId="18" dataDxfId="17">
  <autoFilter ref="A1:E4"/>
  <tableColumns count="5">
    <tableColumn id="2" name="blok 1" dataDxfId="16"/>
    <tableColumn id="3" name="blok 2" dataDxfId="15"/>
    <tableColumn id="4" name="blok 3" dataDxfId="14"/>
    <tableColumn id="5" name="blok 4" dataDxfId="13"/>
    <tableColumn id="6" name="blok 5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4"/>
  <sheetViews>
    <sheetView workbookViewId="0">
      <selection activeCell="K11" sqref="K11"/>
    </sheetView>
  </sheetViews>
  <sheetFormatPr baseColWidth="10" defaultRowHeight="15" x14ac:dyDescent="0.25"/>
  <cols>
    <col min="1" max="1" width="11.42578125" style="2"/>
    <col min="2" max="2" width="26.85546875" style="2" bestFit="1" customWidth="1"/>
    <col min="3" max="3" width="11.85546875" style="2" bestFit="1" customWidth="1"/>
    <col min="4" max="4" width="7.85546875" style="2" bestFit="1" customWidth="1"/>
    <col min="5" max="5" width="10.7109375" style="2" bestFit="1" customWidth="1"/>
    <col min="6" max="7" width="7.85546875" style="2" bestFit="1" customWidth="1"/>
    <col min="8" max="11" width="11.42578125" style="2"/>
    <col min="12" max="15" width="5.5703125" style="2" bestFit="1" customWidth="1"/>
    <col min="16" max="16384" width="11.42578125" style="2"/>
  </cols>
  <sheetData>
    <row r="1" spans="1:11" x14ac:dyDescent="0.25">
      <c r="A1" s="1"/>
    </row>
    <row r="2" spans="1:11" x14ac:dyDescent="0.25">
      <c r="E2" s="3" t="s">
        <v>0</v>
      </c>
      <c r="F2" s="3" t="s">
        <v>1</v>
      </c>
      <c r="H2" s="4"/>
    </row>
    <row r="3" spans="1:11" x14ac:dyDescent="0.25">
      <c r="B3" s="3"/>
      <c r="C3" s="3"/>
      <c r="E3" s="5" t="s">
        <v>2</v>
      </c>
      <c r="F3" s="2">
        <v>2018</v>
      </c>
      <c r="H3" s="4"/>
    </row>
    <row r="4" spans="1:11" x14ac:dyDescent="0.25">
      <c r="H4" s="3"/>
    </row>
    <row r="5" spans="1:11" x14ac:dyDescent="0.25">
      <c r="I5" s="6" t="s">
        <v>3</v>
      </c>
      <c r="J5" s="6">
        <v>2</v>
      </c>
    </row>
    <row r="6" spans="1:11" ht="21" x14ac:dyDescent="0.25">
      <c r="B6" s="7" t="s">
        <v>4</v>
      </c>
      <c r="C6" s="3"/>
      <c r="D6" s="8"/>
      <c r="H6" s="3"/>
    </row>
    <row r="7" spans="1:11" x14ac:dyDescent="0.25">
      <c r="D7" s="40" t="str">
        <f>"QUART DU "&amp;TEXT([1]QUART!C3," jj-mm-aaaa")&amp;""</f>
        <v>QUART DU  01-01-2018</v>
      </c>
      <c r="E7" s="40"/>
      <c r="F7" s="40"/>
      <c r="G7" s="40"/>
      <c r="K7" s="3"/>
    </row>
    <row r="8" spans="1:11" x14ac:dyDescent="0.25">
      <c r="B8" s="3" t="s">
        <v>5</v>
      </c>
      <c r="C8" s="3" t="s">
        <v>6</v>
      </c>
      <c r="D8" s="9" t="s">
        <v>7</v>
      </c>
      <c r="E8" s="9" t="s">
        <v>8</v>
      </c>
      <c r="F8" s="10" t="s">
        <v>9</v>
      </c>
      <c r="G8" s="10" t="s">
        <v>10</v>
      </c>
      <c r="K8" s="3"/>
    </row>
    <row r="9" spans="1:11" x14ac:dyDescent="0.25">
      <c r="B9" s="3" t="s">
        <v>11</v>
      </c>
      <c r="C9" s="3">
        <v>21356</v>
      </c>
      <c r="D9" s="11" t="s">
        <v>12</v>
      </c>
      <c r="E9" s="12"/>
      <c r="F9" s="11"/>
      <c r="G9" s="12"/>
    </row>
    <row r="10" spans="1:11" x14ac:dyDescent="0.25">
      <c r="B10" s="3" t="s">
        <v>13</v>
      </c>
      <c r="C10" s="3">
        <v>32512</v>
      </c>
      <c r="D10" s="11"/>
      <c r="E10" s="11" t="s">
        <v>12</v>
      </c>
      <c r="F10" s="11"/>
      <c r="G10" s="12" t="s">
        <v>12</v>
      </c>
    </row>
    <row r="11" spans="1:11" x14ac:dyDescent="0.25">
      <c r="B11" s="3" t="s">
        <v>17</v>
      </c>
      <c r="C11" s="3">
        <v>25635</v>
      </c>
      <c r="D11" s="11"/>
      <c r="E11" s="12"/>
      <c r="F11" s="11" t="s">
        <v>12</v>
      </c>
      <c r="G11" s="12"/>
    </row>
    <row r="12" spans="1:11" x14ac:dyDescent="0.25">
      <c r="B12" s="2" t="s">
        <v>18</v>
      </c>
      <c r="C12" s="3"/>
      <c r="D12" s="12"/>
      <c r="E12" s="12"/>
      <c r="F12" s="12"/>
      <c r="G12" s="12"/>
    </row>
    <row r="13" spans="1:11" x14ac:dyDescent="0.25">
      <c r="B13" s="2" t="s">
        <v>19</v>
      </c>
      <c r="C13" s="3"/>
      <c r="D13" s="12"/>
      <c r="E13" s="12"/>
      <c r="F13" s="12"/>
      <c r="G13" s="12"/>
    </row>
    <row r="14" spans="1:11" x14ac:dyDescent="0.25">
      <c r="B14" s="2" t="s">
        <v>20</v>
      </c>
      <c r="C14" s="3"/>
      <c r="D14" s="12"/>
      <c r="E14" s="12"/>
      <c r="F14" s="12"/>
      <c r="G14" s="12"/>
    </row>
  </sheetData>
  <mergeCells count="1">
    <mergeCell ref="D7:G7"/>
  </mergeCells>
  <dataValidations count="2">
    <dataValidation type="list" allowBlank="1" showInputMessage="1" showErrorMessage="1" sqref="F2">
      <formula1>"Janvier, Février, Mars, Avril, Mai, Juin, Juillet, Août, Septembre, Octobre, Novembre, Décembre"</formula1>
    </dataValidation>
    <dataValidation type="list" allowBlank="1" showInputMessage="1" showErrorMessage="1" sqref="J5">
      <formula1>"1,2,3,4,5,6,7,8,9,10"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list_agent">
                <anchor moveWithCells="1" sizeWithCells="1">
                  <from>
                    <xdr:col>7</xdr:col>
                    <xdr:colOff>457200</xdr:colOff>
                    <xdr:row>9</xdr:row>
                    <xdr:rowOff>133350</xdr:rowOff>
                  </from>
                  <to>
                    <xdr:col>9</xdr:col>
                    <xdr:colOff>466725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44"/>
  <sheetViews>
    <sheetView workbookViewId="0">
      <selection activeCell="D5" sqref="D5"/>
    </sheetView>
  </sheetViews>
  <sheetFormatPr baseColWidth="10" defaultRowHeight="15" x14ac:dyDescent="0.25"/>
  <cols>
    <col min="3" max="30" width="3.7109375" customWidth="1"/>
    <col min="31" max="31" width="3.7109375" hidden="1" customWidth="1"/>
  </cols>
  <sheetData>
    <row r="1" spans="1:39" ht="26.25" thickBot="1" x14ac:dyDescent="0.4">
      <c r="A1" s="13"/>
      <c r="B1" s="13"/>
      <c r="C1" s="13"/>
      <c r="D1" s="14"/>
      <c r="E1" s="13"/>
      <c r="F1" s="13"/>
      <c r="G1" s="15"/>
      <c r="H1" s="13"/>
      <c r="I1" s="13"/>
      <c r="J1" s="13"/>
      <c r="K1" s="16" t="s">
        <v>14</v>
      </c>
      <c r="L1" s="16"/>
      <c r="M1" s="16"/>
      <c r="N1" s="16"/>
      <c r="O1" s="16"/>
      <c r="P1" s="16"/>
      <c r="Q1" s="16"/>
      <c r="R1" s="16"/>
      <c r="S1" s="16"/>
      <c r="T1" s="16"/>
      <c r="U1" s="16"/>
      <c r="V1" s="13"/>
      <c r="W1" s="13"/>
      <c r="X1" s="17"/>
      <c r="Y1" s="45" t="str">
        <f>'[1]MENU PRINCIPAL'!F2&amp;'[1]MENU PRINCIPAL'!F3</f>
        <v>Janvier2018</v>
      </c>
      <c r="Z1" s="46"/>
      <c r="AA1" s="46"/>
      <c r="AB1" s="46"/>
      <c r="AC1" s="47"/>
      <c r="AD1" s="18"/>
      <c r="AE1" s="18"/>
      <c r="AF1" s="13"/>
      <c r="AG1" s="2"/>
      <c r="AH1" s="2"/>
      <c r="AI1" s="2"/>
      <c r="AJ1" s="2"/>
      <c r="AK1" s="2"/>
      <c r="AL1" s="2"/>
      <c r="AM1" s="2"/>
    </row>
    <row r="2" spans="1:39" ht="23.25" x14ac:dyDescent="0.35">
      <c r="A2" s="13"/>
      <c r="B2" s="31"/>
      <c r="C2" s="2"/>
      <c r="D2" s="2"/>
      <c r="E2" s="2"/>
      <c r="F2" s="2"/>
      <c r="G2" s="19"/>
      <c r="H2" s="20"/>
      <c r="I2" s="20"/>
      <c r="J2" s="20"/>
      <c r="K2" s="20"/>
      <c r="L2" s="20"/>
      <c r="M2" s="20"/>
      <c r="N2" s="20" t="str">
        <f>"Sémaine du "&amp;TEXT(Y1,"jj/mm")&amp;" au "&amp;TEXT(C3+6,"jj/mm aaaa")</f>
        <v>Sémaine du 01/01 au 07/01 2018</v>
      </c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13"/>
      <c r="AG2" s="2"/>
      <c r="AH2" s="2"/>
      <c r="AI2" s="2"/>
      <c r="AJ2" s="2"/>
      <c r="AK2" s="2"/>
      <c r="AL2" s="2"/>
      <c r="AM2" s="2"/>
    </row>
    <row r="3" spans="1:39" x14ac:dyDescent="0.25">
      <c r="A3" s="13"/>
      <c r="B3" s="21"/>
      <c r="C3" s="48">
        <f>Y1-WEEKDAY(Y1,2)+1</f>
        <v>43101</v>
      </c>
      <c r="D3" s="49"/>
      <c r="E3" s="49"/>
      <c r="F3" s="50"/>
      <c r="G3" s="48">
        <f>C3+1</f>
        <v>43102</v>
      </c>
      <c r="H3" s="49"/>
      <c r="I3" s="49"/>
      <c r="J3" s="50"/>
      <c r="K3" s="48">
        <f>G3+1</f>
        <v>43103</v>
      </c>
      <c r="L3" s="49"/>
      <c r="M3" s="49"/>
      <c r="N3" s="50"/>
      <c r="O3" s="48">
        <f>K3+1</f>
        <v>43104</v>
      </c>
      <c r="P3" s="49"/>
      <c r="Q3" s="49"/>
      <c r="R3" s="50"/>
      <c r="S3" s="48">
        <f>O3+1</f>
        <v>43105</v>
      </c>
      <c r="T3" s="49"/>
      <c r="U3" s="49"/>
      <c r="V3" s="50"/>
      <c r="W3" s="48">
        <f>S3+1</f>
        <v>43106</v>
      </c>
      <c r="X3" s="49"/>
      <c r="Y3" s="49"/>
      <c r="Z3" s="50"/>
      <c r="AA3" s="48">
        <f>W3+1</f>
        <v>43107</v>
      </c>
      <c r="AB3" s="49"/>
      <c r="AC3" s="49"/>
      <c r="AD3" s="49"/>
      <c r="AE3" s="50"/>
      <c r="AF3" s="2"/>
      <c r="AG3" s="2"/>
      <c r="AH3" s="2"/>
      <c r="AI3" s="2"/>
      <c r="AJ3" s="2"/>
      <c r="AK3" s="2"/>
      <c r="AL3" s="2"/>
      <c r="AM3" s="2"/>
    </row>
    <row r="4" spans="1:39" x14ac:dyDescent="0.25">
      <c r="A4" s="13"/>
      <c r="B4" s="22" t="s">
        <v>15</v>
      </c>
      <c r="C4" s="23">
        <f>TOV!A2</f>
        <v>0</v>
      </c>
      <c r="D4" s="23">
        <f>TOV!B2</f>
        <v>0.29166666666666669</v>
      </c>
      <c r="E4" s="25">
        <f>TOV!C3</f>
        <v>0.54166666666666663</v>
      </c>
      <c r="F4" s="25">
        <f>TOV!D3</f>
        <v>0.83333333333333337</v>
      </c>
      <c r="G4" s="23">
        <f t="shared" ref="G4:V5" si="0">C4</f>
        <v>0</v>
      </c>
      <c r="H4" s="23">
        <f t="shared" si="0"/>
        <v>0.29166666666666669</v>
      </c>
      <c r="I4" s="23">
        <f t="shared" si="0"/>
        <v>0.54166666666666663</v>
      </c>
      <c r="J4" s="23">
        <f t="shared" si="0"/>
        <v>0.83333333333333337</v>
      </c>
      <c r="K4" s="23">
        <f t="shared" si="0"/>
        <v>0</v>
      </c>
      <c r="L4" s="23">
        <f t="shared" si="0"/>
        <v>0.29166666666666669</v>
      </c>
      <c r="M4" s="23">
        <f t="shared" si="0"/>
        <v>0.54166666666666663</v>
      </c>
      <c r="N4" s="23">
        <f t="shared" si="0"/>
        <v>0.83333333333333337</v>
      </c>
      <c r="O4" s="23">
        <f t="shared" si="0"/>
        <v>0</v>
      </c>
      <c r="P4" s="23">
        <f t="shared" si="0"/>
        <v>0.29166666666666669</v>
      </c>
      <c r="Q4" s="23">
        <f t="shared" si="0"/>
        <v>0.54166666666666663</v>
      </c>
      <c r="R4" s="23">
        <f t="shared" si="0"/>
        <v>0.83333333333333337</v>
      </c>
      <c r="S4" s="23">
        <f t="shared" si="0"/>
        <v>0</v>
      </c>
      <c r="T4" s="23">
        <f t="shared" si="0"/>
        <v>0.29166666666666669</v>
      </c>
      <c r="U4" s="23">
        <f t="shared" si="0"/>
        <v>0.54166666666666663</v>
      </c>
      <c r="V4" s="23">
        <f t="shared" si="0"/>
        <v>0.83333333333333337</v>
      </c>
      <c r="W4" s="23">
        <f t="shared" ref="Q4:AD5" si="1">S4</f>
        <v>0</v>
      </c>
      <c r="X4" s="23">
        <f t="shared" si="1"/>
        <v>0.29166666666666669</v>
      </c>
      <c r="Y4" s="23">
        <f t="shared" si="1"/>
        <v>0.54166666666666663</v>
      </c>
      <c r="Z4" s="23">
        <f t="shared" si="1"/>
        <v>0.83333333333333337</v>
      </c>
      <c r="AA4" s="23">
        <f t="shared" si="1"/>
        <v>0</v>
      </c>
      <c r="AB4" s="23">
        <f t="shared" si="1"/>
        <v>0.29166666666666669</v>
      </c>
      <c r="AC4" s="23">
        <f t="shared" si="1"/>
        <v>0.54166666666666663</v>
      </c>
      <c r="AD4" s="41">
        <f t="shared" si="1"/>
        <v>0.83333333333333337</v>
      </c>
      <c r="AE4" s="42"/>
      <c r="AF4" s="2"/>
      <c r="AG4" s="2"/>
      <c r="AH4" s="2"/>
      <c r="AI4" s="2"/>
      <c r="AJ4" s="2"/>
      <c r="AK4" s="2"/>
      <c r="AL4" s="2"/>
      <c r="AM4" s="2"/>
    </row>
    <row r="5" spans="1:39" x14ac:dyDescent="0.25">
      <c r="A5" s="13"/>
      <c r="B5" s="24" t="s">
        <v>16</v>
      </c>
      <c r="C5" s="25">
        <f>TOV!A4</f>
        <v>0.29166666666666669</v>
      </c>
      <c r="D5" s="25">
        <f>TOV!B4</f>
        <v>0.54166666666666663</v>
      </c>
      <c r="E5" s="25">
        <f>TOV!C4</f>
        <v>0.83333333333333337</v>
      </c>
      <c r="F5" s="25">
        <f>TOV!E4</f>
        <v>1</v>
      </c>
      <c r="G5" s="25">
        <f t="shared" si="0"/>
        <v>0.29166666666666669</v>
      </c>
      <c r="H5" s="25">
        <f t="shared" si="0"/>
        <v>0.54166666666666663</v>
      </c>
      <c r="I5" s="25">
        <f t="shared" si="0"/>
        <v>0.83333333333333337</v>
      </c>
      <c r="J5" s="25">
        <f t="shared" si="0"/>
        <v>1</v>
      </c>
      <c r="K5" s="25">
        <f t="shared" si="0"/>
        <v>0.29166666666666669</v>
      </c>
      <c r="L5" s="25">
        <f t="shared" si="0"/>
        <v>0.54166666666666663</v>
      </c>
      <c r="M5" s="25">
        <f t="shared" si="0"/>
        <v>0.83333333333333337</v>
      </c>
      <c r="N5" s="25">
        <f t="shared" si="0"/>
        <v>1</v>
      </c>
      <c r="O5" s="25">
        <f t="shared" si="0"/>
        <v>0.29166666666666669</v>
      </c>
      <c r="P5" s="25">
        <f t="shared" si="0"/>
        <v>0.54166666666666663</v>
      </c>
      <c r="Q5" s="25">
        <f t="shared" si="1"/>
        <v>0.83333333333333337</v>
      </c>
      <c r="R5" s="25">
        <f t="shared" si="1"/>
        <v>1</v>
      </c>
      <c r="S5" s="25">
        <f t="shared" si="1"/>
        <v>0.29166666666666669</v>
      </c>
      <c r="T5" s="25">
        <f t="shared" si="1"/>
        <v>0.54166666666666663</v>
      </c>
      <c r="U5" s="25">
        <f t="shared" si="1"/>
        <v>0.83333333333333337</v>
      </c>
      <c r="V5" s="25">
        <f t="shared" si="1"/>
        <v>1</v>
      </c>
      <c r="W5" s="25">
        <f t="shared" si="1"/>
        <v>0.29166666666666669</v>
      </c>
      <c r="X5" s="25">
        <f t="shared" si="1"/>
        <v>0.54166666666666663</v>
      </c>
      <c r="Y5" s="25">
        <f t="shared" si="1"/>
        <v>0.83333333333333337</v>
      </c>
      <c r="Z5" s="25">
        <f t="shared" si="1"/>
        <v>1</v>
      </c>
      <c r="AA5" s="25">
        <f t="shared" si="1"/>
        <v>0.29166666666666669</v>
      </c>
      <c r="AB5" s="25">
        <f t="shared" si="1"/>
        <v>0.54166666666666663</v>
      </c>
      <c r="AC5" s="25">
        <f t="shared" si="1"/>
        <v>0.83333333333333337</v>
      </c>
      <c r="AD5" s="43">
        <f t="shared" si="1"/>
        <v>1</v>
      </c>
      <c r="AE5" s="44"/>
      <c r="AF5" s="2"/>
      <c r="AG5" s="2"/>
      <c r="AH5" s="2"/>
      <c r="AI5" s="2"/>
      <c r="AJ5" s="2"/>
      <c r="AK5" s="2"/>
      <c r="AL5" s="2"/>
      <c r="AM5" s="2"/>
    </row>
    <row r="6" spans="1:39" x14ac:dyDescent="0.25">
      <c r="A6" s="13"/>
      <c r="B6" s="2" t="s">
        <v>21</v>
      </c>
      <c r="C6" s="26" t="s">
        <v>12</v>
      </c>
      <c r="D6" s="26"/>
      <c r="E6" s="26"/>
      <c r="F6" s="27" t="str">
        <f>IF(Tableau5[[#This Row],[Colonne3]]="X","X","")</f>
        <v/>
      </c>
      <c r="G6" s="2" t="str">
        <f>IF(Tableau5[[#This Row],[Colonne5]]="X","X","")</f>
        <v/>
      </c>
      <c r="H6" s="2" t="str">
        <f>IF(Tableau5[[#This Row],[Colonne4]]="X","X","")</f>
        <v/>
      </c>
      <c r="I6" s="2" t="str">
        <f>IF(OR(Tableau5[[#This Row],[Colonne6]]="X",Tableau5[[#This Row],[Colonne7]]="X"),"","X")</f>
        <v>X</v>
      </c>
      <c r="J6" s="2" t="str">
        <f>IF(Tableau5[[#This Row],[Colonne7]]="X","X","")</f>
        <v/>
      </c>
      <c r="K6" s="2" t="str">
        <f>IF(Tableau5[[#This Row],[Colonne5]]="X","X","")</f>
        <v/>
      </c>
      <c r="L6" s="2" t="str">
        <f>IF(Tableau5[[#This Row],[Colonne8]]="X","X","")</f>
        <v>X</v>
      </c>
      <c r="M6" s="2" t="str">
        <f>IF(OR(Tableau5[[#This Row],[Colonne10]]="X",Tableau5[[#This Row],[Colonne11]]="X"),"","X")</f>
        <v/>
      </c>
      <c r="N6" s="2" t="str">
        <f>IF(Tableau5[[#This Row],[Colonne11]]="X","X","")</f>
        <v>X</v>
      </c>
      <c r="O6" s="2" t="str">
        <f>IF(Tableau5[[#This Row],[Colonne13]]="X","X", "")</f>
        <v>X</v>
      </c>
      <c r="P6" s="2" t="str">
        <f>IF(Tableau5[[#This Row],[Colonne12]]="X","X","")</f>
        <v/>
      </c>
      <c r="Q6" s="2" t="str">
        <f>IF(OR(Tableau5[[#This Row],[Colonne14]]="X",Tableau5[[#This Row],[Colonne15]]="X"),"","X")</f>
        <v/>
      </c>
      <c r="R6" s="2" t="str">
        <f>IF(Tableau5[[#This Row],[Colonne15]]="X","X","")</f>
        <v/>
      </c>
      <c r="S6" s="2" t="str">
        <f>IF(Tableau5[[#This Row],[Colonne9]]="X","X", "")</f>
        <v/>
      </c>
      <c r="T6" s="2" t="str">
        <f>IF(Tableau5[[#This Row],[Colonne16]]="X","X","")</f>
        <v/>
      </c>
      <c r="U6" s="2" t="str">
        <f>IF(OR(Tableau5[[#This Row],[Colonne18]]="X",Tableau5[[#This Row],[Colonne19]]="X"),"","X")</f>
        <v>X</v>
      </c>
      <c r="V6" s="2" t="str">
        <f>IF(Tableau5[[#This Row],[Colonne19]]="X","X","")</f>
        <v/>
      </c>
      <c r="W6" s="2" t="str">
        <f>IF(Tableau5[[#This Row],[Colonne5]]="X","X", "")</f>
        <v/>
      </c>
      <c r="X6" s="2" t="str">
        <f>IF(Tableau5[[#This Row],[Colonne20]]="X","X","")</f>
        <v>X</v>
      </c>
      <c r="Y6" s="2" t="str">
        <f>IF(OR(Tableau5[[#This Row],[Colonne22]]="X",Tableau5[[#This Row],[Colonne23]]="X"),"","X")</f>
        <v/>
      </c>
      <c r="Z6" s="2" t="str">
        <f>IF(Tableau5[[#This Row],[Colonne23]]="X","X","")</f>
        <v>X</v>
      </c>
      <c r="AA6" s="2" t="str">
        <f>IF(Tableau5[[#This Row],[Colonne25]]="X","X", "")</f>
        <v>X</v>
      </c>
      <c r="AB6" s="2" t="str">
        <f>IF(Tableau5[[#This Row],[Colonne24]]="X","X","")</f>
        <v/>
      </c>
      <c r="AC6" s="2" t="str">
        <f>IF(OR(Tableau5[[#This Row],[Colonne26]]="X",Tableau5[[#This Row],[Colonne27]]="X"),"","X")</f>
        <v/>
      </c>
      <c r="AD6" s="2" t="str">
        <f>IF(Tableau5[[#This Row],[Colonne27]]="X","X","")</f>
        <v/>
      </c>
      <c r="AE6" s="2"/>
      <c r="AF6" s="2"/>
      <c r="AG6" s="2"/>
      <c r="AH6" s="2"/>
      <c r="AI6" s="2"/>
      <c r="AJ6" s="2"/>
      <c r="AK6" s="2"/>
      <c r="AL6" s="2"/>
      <c r="AM6" s="2"/>
    </row>
    <row r="7" spans="1:39" x14ac:dyDescent="0.25">
      <c r="A7" s="13"/>
      <c r="B7" s="28" t="s">
        <v>13</v>
      </c>
      <c r="C7" s="29"/>
      <c r="D7" s="29" t="s">
        <v>12</v>
      </c>
      <c r="E7" s="29"/>
      <c r="F7" s="27" t="str">
        <f>IF(Tableau5[[#This Row],[Colonne3]]="X","X","")</f>
        <v>X</v>
      </c>
      <c r="G7" s="2" t="str">
        <f>IF(Tableau5[[#This Row],[Colonne5]]="X","X","")</f>
        <v>X</v>
      </c>
      <c r="H7" s="2" t="str">
        <f>IF(Tableau5[[#This Row],[Colonne4]]="X","X","")</f>
        <v/>
      </c>
      <c r="I7" s="2" t="str">
        <f>IF(OR(Tableau5[[#This Row],[Colonne6]]="X",Tableau5[[#This Row],[Colonne7]]="X"),"","X")</f>
        <v/>
      </c>
      <c r="J7" s="2" t="str">
        <f>IF(Tableau5[[#This Row],[Colonne7]]="X","X","")</f>
        <v/>
      </c>
      <c r="K7" s="2" t="str">
        <f>IF(Tableau5[[#This Row],[Colonne5]]="X","X","")</f>
        <v>X</v>
      </c>
      <c r="L7" s="2" t="str">
        <f>IF(Tableau5[[#This Row],[Colonne8]]="X","X","")</f>
        <v/>
      </c>
      <c r="M7" s="2" t="str">
        <f>IF(OR(Tableau5[[#This Row],[Colonne10]]="X",Tableau5[[#This Row],[Colonne11]]="X"),"","X")</f>
        <v/>
      </c>
      <c r="N7" s="2" t="str">
        <f>IF(Tableau5[[#This Row],[Colonne11]]="X","X","")</f>
        <v/>
      </c>
      <c r="O7" s="2" t="str">
        <f>IF(Tableau5[[#This Row],[Colonne13]]="X","X", "")</f>
        <v/>
      </c>
      <c r="P7" s="2" t="str">
        <f>IF(Tableau5[[#This Row],[Colonne12]]="X","X","")</f>
        <v/>
      </c>
      <c r="Q7" s="2" t="str">
        <f>IF(OR(Tableau5[[#This Row],[Colonne14]]="X",Tableau5[[#This Row],[Colonne15]]="X"),"","X")</f>
        <v>X</v>
      </c>
      <c r="R7" s="2" t="str">
        <f>IF(Tableau5[[#This Row],[Colonne15]]="X","X","")</f>
        <v/>
      </c>
      <c r="S7" s="2" t="str">
        <f>IF(Tableau5[[#This Row],[Colonne9]]="X","X", "")</f>
        <v/>
      </c>
      <c r="T7" s="2" t="str">
        <f>IF(Tableau5[[#This Row],[Colonne16]]="X","X","")</f>
        <v>X</v>
      </c>
      <c r="U7" s="2" t="str">
        <f>IF(OR(Tableau5[[#This Row],[Colonne18]]="X",Tableau5[[#This Row],[Colonne19]]="X"),"","X")</f>
        <v/>
      </c>
      <c r="V7" s="2" t="str">
        <f>IF(Tableau5[[#This Row],[Colonne19]]="X","X","")</f>
        <v>X</v>
      </c>
      <c r="W7" s="2" t="str">
        <f>IF(Tableau5[[#This Row],[Colonne5]]="X","X", "")</f>
        <v>X</v>
      </c>
      <c r="X7" s="2" t="str">
        <f>IF(Tableau5[[#This Row],[Colonne20]]="X","X","")</f>
        <v/>
      </c>
      <c r="Y7" s="2" t="str">
        <f>IF(OR(Tableau5[[#This Row],[Colonne22]]="X",Tableau5[[#This Row],[Colonne23]]="X"),"","X")</f>
        <v/>
      </c>
      <c r="Z7" s="2" t="str">
        <f>IF(Tableau5[[#This Row],[Colonne23]]="X","X","")</f>
        <v/>
      </c>
      <c r="AA7" s="2" t="str">
        <f>IF(Tableau5[[#This Row],[Colonne25]]="X","X", "")</f>
        <v/>
      </c>
      <c r="AB7" s="2" t="str">
        <f>IF(Tableau5[[#This Row],[Colonne24]]="X","X","")</f>
        <v/>
      </c>
      <c r="AC7" s="2" t="str">
        <f>IF(OR(Tableau5[[#This Row],[Colonne26]]="X",Tableau5[[#This Row],[Colonne27]]="X"),"","X")</f>
        <v>X</v>
      </c>
      <c r="AD7" s="2" t="str">
        <f>IF(Tableau5[[#This Row],[Colonne27]]="X","X","")</f>
        <v/>
      </c>
      <c r="AE7" s="2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13"/>
      <c r="B8" s="28" t="s">
        <v>17</v>
      </c>
      <c r="C8" s="30"/>
      <c r="D8" s="30"/>
      <c r="E8" s="30" t="s">
        <v>12</v>
      </c>
      <c r="F8" s="27" t="str">
        <f>IF(Tableau5[[#This Row],[Colonne3]]="X","X","")</f>
        <v/>
      </c>
      <c r="G8" s="2" t="str">
        <f>IF(Tableau5[[#This Row],[Colonne5]]="X","X","")</f>
        <v/>
      </c>
      <c r="H8" s="2" t="str">
        <f>IF(Tableau5[[#This Row],[Colonne4]]="X","X","")</f>
        <v>X</v>
      </c>
      <c r="I8" s="2" t="str">
        <f>IF(OR(Tableau5[[#This Row],[Colonne6]]="X",Tableau5[[#This Row],[Colonne7]]="X"),"","X")</f>
        <v/>
      </c>
      <c r="J8" s="2" t="str">
        <f>IF(Tableau5[[#This Row],[Colonne7]]="X","X","")</f>
        <v>X</v>
      </c>
      <c r="K8" s="2" t="str">
        <f>IF(Tableau5[[#This Row],[Colonne5]]="X","X","")</f>
        <v/>
      </c>
      <c r="L8" s="2" t="str">
        <f>IF(Tableau5[[#This Row],[Colonne8]]="X","X","")</f>
        <v/>
      </c>
      <c r="M8" s="2" t="str">
        <f>IF(OR(Tableau5[[#This Row],[Colonne10]]="X",Tableau5[[#This Row],[Colonne11]]="X"),"","X")</f>
        <v>X</v>
      </c>
      <c r="N8" s="2" t="str">
        <f>IF(Tableau5[[#This Row],[Colonne11]]="X","X","")</f>
        <v/>
      </c>
      <c r="O8" s="2" t="str">
        <f>IF(Tableau5[[#This Row],[Colonne13]]="X","X", "")</f>
        <v/>
      </c>
      <c r="P8" s="2" t="str">
        <f>IF(Tableau5[[#This Row],[Colonne12]]="X","X","")</f>
        <v>X</v>
      </c>
      <c r="Q8" s="2" t="str">
        <f>IF(OR(Tableau5[[#This Row],[Colonne14]]="X",Tableau5[[#This Row],[Colonne15]]="X"),"","X")</f>
        <v/>
      </c>
      <c r="R8" s="2" t="str">
        <f>IF(Tableau5[[#This Row],[Colonne15]]="X","X","")</f>
        <v>X</v>
      </c>
      <c r="S8" s="2" t="str">
        <f>IF(Tableau5[[#This Row],[Colonne9]]="X","X", "")</f>
        <v>X</v>
      </c>
      <c r="T8" s="2" t="str">
        <f>IF(Tableau5[[#This Row],[Colonne16]]="X","X","")</f>
        <v/>
      </c>
      <c r="U8" s="2" t="str">
        <f>IF(OR(Tableau5[[#This Row],[Colonne18]]="X",Tableau5[[#This Row],[Colonne19]]="X"),"","X")</f>
        <v/>
      </c>
      <c r="V8" s="2" t="str">
        <f>IF(Tableau5[[#This Row],[Colonne19]]="X","X","")</f>
        <v/>
      </c>
      <c r="W8" s="2" t="str">
        <f>IF(Tableau5[[#This Row],[Colonne5]]="X","X", "")</f>
        <v/>
      </c>
      <c r="X8" s="2" t="str">
        <f>IF(Tableau5[[#This Row],[Colonne20]]="X","X","")</f>
        <v/>
      </c>
      <c r="Y8" s="2" t="str">
        <f>IF(OR(Tableau5[[#This Row],[Colonne22]]="X",Tableau5[[#This Row],[Colonne23]]="X"),"","X")</f>
        <v>X</v>
      </c>
      <c r="Z8" s="2" t="str">
        <f>IF(Tableau5[[#This Row],[Colonne23]]="X","X","")</f>
        <v/>
      </c>
      <c r="AA8" s="2" t="str">
        <f>IF(Tableau5[[#This Row],[Colonne25]]="X","X", "")</f>
        <v/>
      </c>
      <c r="AB8" s="2" t="str">
        <f>IF(Tableau5[[#This Row],[Colonne24]]="X","X","")</f>
        <v>X</v>
      </c>
      <c r="AC8" s="2" t="str">
        <f>IF(OR(Tableau5[[#This Row],[Colonne26]]="X",Tableau5[[#This Row],[Colonne27]]="X"),"","X")</f>
        <v/>
      </c>
      <c r="AD8" s="2" t="str">
        <f>IF(Tableau5[[#This Row],[Colonne27]]="X","X","")</f>
        <v>X</v>
      </c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5">
      <c r="A9" s="1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5">
      <c r="A10" s="1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ht="23.25" x14ac:dyDescent="0.35">
      <c r="A11" s="13"/>
      <c r="B11" s="31"/>
      <c r="C11" s="2"/>
      <c r="D11" s="2"/>
      <c r="E11" s="2"/>
      <c r="F11" s="2"/>
      <c r="G11" s="19"/>
      <c r="H11" s="20"/>
      <c r="I11" s="20"/>
      <c r="J11" s="20"/>
      <c r="K11" s="20"/>
      <c r="L11" s="20"/>
      <c r="M11" s="20"/>
      <c r="N11" s="20" t="str">
        <f>"Sémaine du "&amp;TEXT(C12,"jj/mm")&amp;" au "&amp;TEXT(C12+6,"jj/mm aaaa")</f>
        <v>Sémaine du 08/01 au 14/01 2018</v>
      </c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"/>
      <c r="AG11" s="2"/>
      <c r="AH11" s="2"/>
      <c r="AI11" s="2"/>
      <c r="AJ11" s="2"/>
      <c r="AK11" s="2"/>
      <c r="AL11" s="2"/>
      <c r="AM11" s="2"/>
    </row>
    <row r="12" spans="1:39" x14ac:dyDescent="0.25">
      <c r="A12" s="13"/>
      <c r="B12" s="21"/>
      <c r="C12" s="48">
        <f>C3+7</f>
        <v>43108</v>
      </c>
      <c r="D12" s="49"/>
      <c r="E12" s="49"/>
      <c r="F12" s="50"/>
      <c r="G12" s="48">
        <f>C12+1</f>
        <v>43109</v>
      </c>
      <c r="H12" s="49"/>
      <c r="I12" s="49"/>
      <c r="J12" s="50"/>
      <c r="K12" s="48">
        <f>G12+1</f>
        <v>43110</v>
      </c>
      <c r="L12" s="49"/>
      <c r="M12" s="49"/>
      <c r="N12" s="50"/>
      <c r="O12" s="48">
        <f>K12+1</f>
        <v>43111</v>
      </c>
      <c r="P12" s="49"/>
      <c r="Q12" s="49"/>
      <c r="R12" s="50"/>
      <c r="S12" s="48">
        <f>O12+1</f>
        <v>43112</v>
      </c>
      <c r="T12" s="49"/>
      <c r="U12" s="49"/>
      <c r="V12" s="50"/>
      <c r="W12" s="48">
        <f>S12+1</f>
        <v>43113</v>
      </c>
      <c r="X12" s="49"/>
      <c r="Y12" s="49"/>
      <c r="Z12" s="50"/>
      <c r="AA12" s="48">
        <f>W12+1</f>
        <v>43114</v>
      </c>
      <c r="AB12" s="49"/>
      <c r="AC12" s="49"/>
      <c r="AD12" s="49"/>
      <c r="AE12" s="50"/>
      <c r="AF12" s="2"/>
      <c r="AG12" s="2"/>
      <c r="AH12" s="2"/>
      <c r="AI12" s="2"/>
      <c r="AJ12" s="2"/>
      <c r="AK12" s="2"/>
      <c r="AL12" s="2"/>
      <c r="AM12" s="2"/>
    </row>
    <row r="13" spans="1:39" x14ac:dyDescent="0.25">
      <c r="A13" s="13"/>
      <c r="B13" s="22" t="s">
        <v>15</v>
      </c>
      <c r="C13" s="23">
        <f>C4</f>
        <v>0</v>
      </c>
      <c r="D13" s="23">
        <f t="shared" ref="D13:AC13" si="2">D4</f>
        <v>0.29166666666666669</v>
      </c>
      <c r="E13" s="23">
        <f t="shared" si="2"/>
        <v>0.54166666666666663</v>
      </c>
      <c r="F13" s="23">
        <f t="shared" si="2"/>
        <v>0.83333333333333337</v>
      </c>
      <c r="G13" s="23">
        <f t="shared" si="2"/>
        <v>0</v>
      </c>
      <c r="H13" s="23">
        <f t="shared" si="2"/>
        <v>0.29166666666666669</v>
      </c>
      <c r="I13" s="23">
        <f t="shared" si="2"/>
        <v>0.54166666666666663</v>
      </c>
      <c r="J13" s="23">
        <f t="shared" si="2"/>
        <v>0.83333333333333337</v>
      </c>
      <c r="K13" s="23">
        <f t="shared" si="2"/>
        <v>0</v>
      </c>
      <c r="L13" s="23">
        <f t="shared" si="2"/>
        <v>0.29166666666666669</v>
      </c>
      <c r="M13" s="23">
        <f t="shared" si="2"/>
        <v>0.54166666666666663</v>
      </c>
      <c r="N13" s="23">
        <f t="shared" si="2"/>
        <v>0.83333333333333337</v>
      </c>
      <c r="O13" s="23">
        <f t="shared" si="2"/>
        <v>0</v>
      </c>
      <c r="P13" s="23">
        <f t="shared" si="2"/>
        <v>0.29166666666666669</v>
      </c>
      <c r="Q13" s="23">
        <f t="shared" si="2"/>
        <v>0.54166666666666663</v>
      </c>
      <c r="R13" s="23">
        <f t="shared" si="2"/>
        <v>0.83333333333333337</v>
      </c>
      <c r="S13" s="23">
        <f t="shared" si="2"/>
        <v>0</v>
      </c>
      <c r="T13" s="23">
        <f t="shared" si="2"/>
        <v>0.29166666666666669</v>
      </c>
      <c r="U13" s="23">
        <f t="shared" si="2"/>
        <v>0.54166666666666663</v>
      </c>
      <c r="V13" s="23">
        <f t="shared" si="2"/>
        <v>0.83333333333333337</v>
      </c>
      <c r="W13" s="23">
        <f t="shared" si="2"/>
        <v>0</v>
      </c>
      <c r="X13" s="23">
        <f t="shared" si="2"/>
        <v>0.29166666666666669</v>
      </c>
      <c r="Y13" s="23">
        <f t="shared" si="2"/>
        <v>0.54166666666666663</v>
      </c>
      <c r="Z13" s="23">
        <f t="shared" si="2"/>
        <v>0.83333333333333337</v>
      </c>
      <c r="AA13" s="23">
        <f t="shared" si="2"/>
        <v>0</v>
      </c>
      <c r="AB13" s="23">
        <f t="shared" si="2"/>
        <v>0.29166666666666669</v>
      </c>
      <c r="AC13" s="23">
        <f t="shared" si="2"/>
        <v>0.54166666666666663</v>
      </c>
      <c r="AD13" s="41">
        <f t="shared" ref="AD13:AD14" si="3">Z13</f>
        <v>0.83333333333333337</v>
      </c>
      <c r="AE13" s="42"/>
      <c r="AF13" s="2"/>
      <c r="AG13" s="2"/>
      <c r="AH13" s="2"/>
      <c r="AI13" s="2"/>
      <c r="AJ13" s="2"/>
      <c r="AK13" s="2"/>
      <c r="AL13" s="2"/>
      <c r="AM13" s="2"/>
    </row>
    <row r="14" spans="1:39" x14ac:dyDescent="0.25">
      <c r="A14" s="13"/>
      <c r="B14" s="24" t="s">
        <v>16</v>
      </c>
      <c r="C14" s="25">
        <f>C5</f>
        <v>0.29166666666666669</v>
      </c>
      <c r="D14" s="25">
        <f t="shared" ref="D14:AC14" si="4">D5</f>
        <v>0.54166666666666663</v>
      </c>
      <c r="E14" s="25">
        <f t="shared" si="4"/>
        <v>0.83333333333333337</v>
      </c>
      <c r="F14" s="25">
        <f t="shared" si="4"/>
        <v>1</v>
      </c>
      <c r="G14" s="25">
        <f t="shared" si="4"/>
        <v>0.29166666666666669</v>
      </c>
      <c r="H14" s="25">
        <f t="shared" si="4"/>
        <v>0.54166666666666663</v>
      </c>
      <c r="I14" s="25">
        <f t="shared" si="4"/>
        <v>0.83333333333333337</v>
      </c>
      <c r="J14" s="25">
        <f t="shared" si="4"/>
        <v>1</v>
      </c>
      <c r="K14" s="25">
        <f t="shared" si="4"/>
        <v>0.29166666666666669</v>
      </c>
      <c r="L14" s="25">
        <f t="shared" si="4"/>
        <v>0.54166666666666663</v>
      </c>
      <c r="M14" s="25">
        <f t="shared" si="4"/>
        <v>0.83333333333333337</v>
      </c>
      <c r="N14" s="25">
        <f t="shared" si="4"/>
        <v>1</v>
      </c>
      <c r="O14" s="25">
        <f t="shared" si="4"/>
        <v>0.29166666666666669</v>
      </c>
      <c r="P14" s="25">
        <f t="shared" si="4"/>
        <v>0.54166666666666663</v>
      </c>
      <c r="Q14" s="25">
        <f t="shared" si="4"/>
        <v>0.83333333333333337</v>
      </c>
      <c r="R14" s="25">
        <f t="shared" si="4"/>
        <v>1</v>
      </c>
      <c r="S14" s="25">
        <f t="shared" si="4"/>
        <v>0.29166666666666669</v>
      </c>
      <c r="T14" s="25">
        <f t="shared" si="4"/>
        <v>0.54166666666666663</v>
      </c>
      <c r="U14" s="25">
        <f t="shared" si="4"/>
        <v>0.83333333333333337</v>
      </c>
      <c r="V14" s="25">
        <f t="shared" si="4"/>
        <v>1</v>
      </c>
      <c r="W14" s="25">
        <f t="shared" si="4"/>
        <v>0.29166666666666669</v>
      </c>
      <c r="X14" s="25">
        <f t="shared" si="4"/>
        <v>0.54166666666666663</v>
      </c>
      <c r="Y14" s="25">
        <f t="shared" si="4"/>
        <v>0.83333333333333337</v>
      </c>
      <c r="Z14" s="25">
        <f t="shared" si="4"/>
        <v>1</v>
      </c>
      <c r="AA14" s="25">
        <f t="shared" si="4"/>
        <v>0.29166666666666669</v>
      </c>
      <c r="AB14" s="25">
        <f t="shared" si="4"/>
        <v>0.54166666666666663</v>
      </c>
      <c r="AC14" s="25">
        <f t="shared" si="4"/>
        <v>0.83333333333333337</v>
      </c>
      <c r="AD14" s="43">
        <f t="shared" si="3"/>
        <v>1</v>
      </c>
      <c r="AE14" s="44"/>
      <c r="AF14" s="2"/>
      <c r="AG14" s="2"/>
      <c r="AH14" s="2"/>
      <c r="AI14" s="2"/>
      <c r="AJ14" s="2"/>
      <c r="AK14" s="2"/>
      <c r="AL14" s="2"/>
      <c r="AM14" s="2"/>
    </row>
    <row r="15" spans="1:39" x14ac:dyDescent="0.25">
      <c r="A15" s="13"/>
      <c r="B15" s="2" t="s">
        <v>21</v>
      </c>
      <c r="C15" s="2" t="str">
        <f t="shared" ref="C15:C17" si="5">IF(AD6="X","X","")</f>
        <v/>
      </c>
      <c r="D15" s="26" t="str">
        <f>IF(AC6="X","X","")</f>
        <v/>
      </c>
      <c r="E15" s="2" t="str">
        <f>IF(OR(Tableau54[[#This Row],[Colonne2]]="X",Tableau54[[#This Row],[Colonne3]]="X"),"","X")</f>
        <v>X</v>
      </c>
      <c r="F15" s="27" t="str">
        <f>IF(Tableau54[[#This Row],[Colonne3]]="X","X","")</f>
        <v/>
      </c>
      <c r="G15" s="2" t="str">
        <f>IF(Tableau54[[#This Row],[Colonne5]]="X","X","")</f>
        <v/>
      </c>
      <c r="H15" s="2" t="str">
        <f>IF(Tableau54[[#This Row],[Colonne4]]="X","X","")</f>
        <v>X</v>
      </c>
      <c r="I15" s="2" t="str">
        <f>IF(OR(Tableau54[[#This Row],[Colonne6]]="X",Tableau54[[#This Row],[Colonne7]]="X"),"","X")</f>
        <v/>
      </c>
      <c r="J15" s="2" t="str">
        <f>IF(Tableau54[[#This Row],[Colonne7]]="X","X","")</f>
        <v>X</v>
      </c>
      <c r="K15" s="2" t="str">
        <f>IF(Tableau54[[#This Row],[Colonne5]]="X","X","")</f>
        <v/>
      </c>
      <c r="L15" s="2" t="str">
        <f>IF(Tableau54[[#This Row],[Colonne8]]="X","X","")</f>
        <v/>
      </c>
      <c r="M15" s="2" t="str">
        <f>IF(OR(Tableau54[[#This Row],[Colonne10]]="X",Tableau54[[#This Row],[Colonne11]]="X"),"","X")</f>
        <v>X</v>
      </c>
      <c r="N15" s="2" t="str">
        <f>IF(Tableau54[[#This Row],[Colonne11]]="X","X","")</f>
        <v/>
      </c>
      <c r="O15" s="2" t="str">
        <f>IF(Tableau54[[#This Row],[Colonne13]]="X","X", "")</f>
        <v/>
      </c>
      <c r="P15" s="2" t="str">
        <f>IF(Tableau54[[#This Row],[Colonne12]]="X","X","")</f>
        <v>X</v>
      </c>
      <c r="Q15" s="2" t="str">
        <f>IF(OR(Tableau54[[#This Row],[Colonne14]]="X",Tableau54[[#This Row],[Colonne15]]="X"),"","X")</f>
        <v/>
      </c>
      <c r="R15" s="2" t="str">
        <f>IF(Tableau54[[#This Row],[Colonne15]]="X","X","")</f>
        <v>X</v>
      </c>
      <c r="S15" s="2" t="str">
        <f>IF(Tableau54[[#This Row],[Colonne9]]="X","X", "")</f>
        <v>X</v>
      </c>
      <c r="T15" s="2" t="str">
        <f>IF(Tableau54[[#This Row],[Colonne16]]="X","X","")</f>
        <v/>
      </c>
      <c r="U15" s="2" t="str">
        <f>IF(OR(Tableau54[[#This Row],[Colonne18]]="X",Tableau54[[#This Row],[Colonne19]]="X"),"","X")</f>
        <v/>
      </c>
      <c r="V15" s="2" t="str">
        <f>IF(Tableau54[[#This Row],[Colonne19]]="X","X","")</f>
        <v/>
      </c>
      <c r="W15" s="2" t="str">
        <f>IF(Tableau54[[#This Row],[Colonne5]]="X","X", "")</f>
        <v/>
      </c>
      <c r="X15" s="2" t="str">
        <f>IF(Tableau54[[#This Row],[Colonne20]]="X","X","")</f>
        <v/>
      </c>
      <c r="Y15" s="2" t="str">
        <f>IF(OR(Tableau54[[#This Row],[Colonne22]]="X",Tableau54[[#This Row],[Colonne23]]="X"),"","X")</f>
        <v>X</v>
      </c>
      <c r="Z15" s="2" t="str">
        <f>IF(Tableau54[[#This Row],[Colonne23]]="X","X","")</f>
        <v/>
      </c>
      <c r="AA15" s="2" t="str">
        <f>IF(Tableau54[[#This Row],[Colonne25]]="X","X", "")</f>
        <v/>
      </c>
      <c r="AB15" s="2" t="str">
        <f>IF(Tableau54[[#This Row],[Colonne24]]="X","X","")</f>
        <v>X</v>
      </c>
      <c r="AC15" s="2" t="str">
        <f>IF(OR(Tableau54[[#This Row],[Colonne26]]="X",Tableau54[[#This Row],[Colonne27]]="X"),"","X")</f>
        <v/>
      </c>
      <c r="AD15" s="2" t="str">
        <f>IF(Tableau54[[#This Row],[Colonne27]]="X","X","")</f>
        <v>X</v>
      </c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5">
      <c r="A16" s="13"/>
      <c r="B16" s="28" t="s">
        <v>13</v>
      </c>
      <c r="C16" s="29" t="str">
        <f t="shared" si="5"/>
        <v/>
      </c>
      <c r="D16" s="26" t="str">
        <f t="shared" ref="D16:D17" si="6">IF(AC7="X","X","")</f>
        <v>X</v>
      </c>
      <c r="E16" s="2" t="str">
        <f>IF(OR(Tableau54[[#This Row],[Colonne2]]="X",Tableau54[[#This Row],[Colonne3]]="X"),"","X")</f>
        <v/>
      </c>
      <c r="F16" s="27" t="str">
        <f>IF(Tableau54[[#This Row],[Colonne3]]="X","X","")</f>
        <v>X</v>
      </c>
      <c r="G16" s="2" t="str">
        <f>IF(Tableau54[[#This Row],[Colonne5]]="X","X","")</f>
        <v>X</v>
      </c>
      <c r="H16" s="2" t="str">
        <f>IF(Tableau54[[#This Row],[Colonne4]]="X","X","")</f>
        <v/>
      </c>
      <c r="I16" s="2" t="str">
        <f>IF(OR(Tableau54[[#This Row],[Colonne6]]="X",Tableau54[[#This Row],[Colonne7]]="X"),"","X")</f>
        <v/>
      </c>
      <c r="J16" s="2" t="str">
        <f>IF(Tableau54[[#This Row],[Colonne7]]="X","X","")</f>
        <v/>
      </c>
      <c r="K16" s="2" t="str">
        <f>IF(Tableau54[[#This Row],[Colonne5]]="X","X","")</f>
        <v>X</v>
      </c>
      <c r="L16" s="2" t="str">
        <f>IF(Tableau54[[#This Row],[Colonne8]]="X","X","")</f>
        <v/>
      </c>
      <c r="M16" s="2" t="str">
        <f>IF(OR(Tableau54[[#This Row],[Colonne10]]="X",Tableau54[[#This Row],[Colonne11]]="X"),"","X")</f>
        <v/>
      </c>
      <c r="N16" s="2" t="str">
        <f>IF(Tableau54[[#This Row],[Colonne11]]="X","X","")</f>
        <v/>
      </c>
      <c r="O16" s="2" t="str">
        <f>IF(Tableau54[[#This Row],[Colonne13]]="X","X", "")</f>
        <v/>
      </c>
      <c r="P16" s="2" t="str">
        <f>IF(Tableau54[[#This Row],[Colonne12]]="X","X","")</f>
        <v/>
      </c>
      <c r="Q16" s="2" t="str">
        <f>IF(OR(Tableau54[[#This Row],[Colonne14]]="X",Tableau54[[#This Row],[Colonne15]]="X"),"","X")</f>
        <v>X</v>
      </c>
      <c r="R16" s="2" t="str">
        <f>IF(Tableau54[[#This Row],[Colonne15]]="X","X","")</f>
        <v/>
      </c>
      <c r="S16" s="2" t="str">
        <f>IF(Tableau54[[#This Row],[Colonne9]]="X","X", "")</f>
        <v/>
      </c>
      <c r="T16" s="2" t="str">
        <f>IF(Tableau54[[#This Row],[Colonne16]]="X","X","")</f>
        <v>X</v>
      </c>
      <c r="U16" s="2" t="str">
        <f>IF(OR(Tableau54[[#This Row],[Colonne18]]="X",Tableau54[[#This Row],[Colonne19]]="X"),"","X")</f>
        <v/>
      </c>
      <c r="V16" s="2" t="str">
        <f>IF(Tableau54[[#This Row],[Colonne19]]="X","X","")</f>
        <v>X</v>
      </c>
      <c r="W16" s="2" t="str">
        <f>IF(Tableau54[[#This Row],[Colonne5]]="X","X", "")</f>
        <v>X</v>
      </c>
      <c r="X16" s="2" t="str">
        <f>IF(Tableau54[[#This Row],[Colonne20]]="X","X","")</f>
        <v/>
      </c>
      <c r="Y16" s="2" t="str">
        <f>IF(OR(Tableau54[[#This Row],[Colonne22]]="X",Tableau54[[#This Row],[Colonne23]]="X"),"","X")</f>
        <v/>
      </c>
      <c r="Z16" s="2" t="str">
        <f>IF(Tableau54[[#This Row],[Colonne23]]="X","X","")</f>
        <v/>
      </c>
      <c r="AA16" s="2" t="str">
        <f>IF(Tableau54[[#This Row],[Colonne25]]="X","X", "")</f>
        <v/>
      </c>
      <c r="AB16" s="2" t="str">
        <f>IF(Tableau54[[#This Row],[Colonne24]]="X","X","")</f>
        <v/>
      </c>
      <c r="AC16" s="2" t="str">
        <f>IF(OR(Tableau54[[#This Row],[Colonne26]]="X",Tableau54[[#This Row],[Colonne27]]="X"),"","X")</f>
        <v>X</v>
      </c>
      <c r="AD16" s="2" t="str">
        <f>IF(Tableau54[[#This Row],[Colonne27]]="X","X","")</f>
        <v/>
      </c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5">
      <c r="A17" s="13"/>
      <c r="B17" s="28" t="s">
        <v>17</v>
      </c>
      <c r="C17" s="30" t="str">
        <f t="shared" si="5"/>
        <v>X</v>
      </c>
      <c r="D17" s="26" t="str">
        <f t="shared" si="6"/>
        <v/>
      </c>
      <c r="E17" s="2" t="str">
        <f>IF(OR(Tableau54[[#This Row],[Colonne2]]="X",Tableau54[[#This Row],[Colonne3]]="X"),"","X")</f>
        <v/>
      </c>
      <c r="F17" s="27" t="str">
        <f>IF(Tableau54[[#This Row],[Colonne3]]="X","X","")</f>
        <v/>
      </c>
      <c r="G17" s="2" t="str">
        <f>IF(Tableau54[[#This Row],[Colonne5]]="X","X","")</f>
        <v/>
      </c>
      <c r="H17" s="2" t="str">
        <f>IF(Tableau54[[#This Row],[Colonne4]]="X","X","")</f>
        <v/>
      </c>
      <c r="I17" s="2" t="str">
        <f>IF(OR(Tableau54[[#This Row],[Colonne6]]="X",Tableau54[[#This Row],[Colonne7]]="X"),"","X")</f>
        <v>X</v>
      </c>
      <c r="J17" s="2" t="str">
        <f>IF(Tableau54[[#This Row],[Colonne7]]="X","X","")</f>
        <v/>
      </c>
      <c r="K17" s="2" t="str">
        <f>IF(Tableau54[[#This Row],[Colonne5]]="X","X","")</f>
        <v/>
      </c>
      <c r="L17" s="2" t="str">
        <f>IF(Tableau54[[#This Row],[Colonne8]]="X","X","")</f>
        <v>X</v>
      </c>
      <c r="M17" s="2" t="str">
        <f>IF(OR(Tableau54[[#This Row],[Colonne10]]="X",Tableau54[[#This Row],[Colonne11]]="X"),"","X")</f>
        <v/>
      </c>
      <c r="N17" s="2" t="str">
        <f>IF(Tableau54[[#This Row],[Colonne11]]="X","X","")</f>
        <v>X</v>
      </c>
      <c r="O17" s="2" t="str">
        <f>IF(Tableau54[[#This Row],[Colonne13]]="X","X", "")</f>
        <v>X</v>
      </c>
      <c r="P17" s="2" t="str">
        <f>IF(Tableau54[[#This Row],[Colonne12]]="X","X","")</f>
        <v/>
      </c>
      <c r="Q17" s="2" t="str">
        <f>IF(OR(Tableau54[[#This Row],[Colonne14]]="X",Tableau54[[#This Row],[Colonne15]]="X"),"","X")</f>
        <v/>
      </c>
      <c r="R17" s="2" t="str">
        <f>IF(Tableau54[[#This Row],[Colonne15]]="X","X","")</f>
        <v/>
      </c>
      <c r="S17" s="2" t="str">
        <f>IF(Tableau54[[#This Row],[Colonne9]]="X","X", "")</f>
        <v/>
      </c>
      <c r="T17" s="2" t="str">
        <f>IF(Tableau54[[#This Row],[Colonne16]]="X","X","")</f>
        <v/>
      </c>
      <c r="U17" s="2" t="str">
        <f>IF(OR(Tableau54[[#This Row],[Colonne18]]="X",Tableau54[[#This Row],[Colonne19]]="X"),"","X")</f>
        <v>X</v>
      </c>
      <c r="V17" s="2" t="str">
        <f>IF(Tableau54[[#This Row],[Colonne19]]="X","X","")</f>
        <v/>
      </c>
      <c r="W17" s="2" t="str">
        <f>IF(Tableau54[[#This Row],[Colonne5]]="X","X", "")</f>
        <v/>
      </c>
      <c r="X17" s="2" t="str">
        <f>IF(Tableau54[[#This Row],[Colonne20]]="X","X","")</f>
        <v>X</v>
      </c>
      <c r="Y17" s="2" t="str">
        <f>IF(OR(Tableau54[[#This Row],[Colonne22]]="X",Tableau54[[#This Row],[Colonne23]]="X"),"","X")</f>
        <v/>
      </c>
      <c r="Z17" s="2" t="str">
        <f>IF(Tableau54[[#This Row],[Colonne23]]="X","X","")</f>
        <v>X</v>
      </c>
      <c r="AA17" s="2" t="str">
        <f>IF(Tableau54[[#This Row],[Colonne25]]="X","X", "")</f>
        <v>X</v>
      </c>
      <c r="AB17" s="2" t="str">
        <f>IF(Tableau54[[#This Row],[Colonne24]]="X","X","")</f>
        <v/>
      </c>
      <c r="AC17" s="2" t="str">
        <f>IF(OR(Tableau54[[#This Row],[Colonne26]]="X",Tableau54[[#This Row],[Colonne27]]="X"),"","X")</f>
        <v/>
      </c>
      <c r="AD17" s="2" t="str">
        <f>IF(Tableau54[[#This Row],[Colonne27]]="X","X","")</f>
        <v/>
      </c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ht="23.25" x14ac:dyDescent="0.35">
      <c r="A20" s="13"/>
      <c r="B20" s="31"/>
      <c r="C20" s="2"/>
      <c r="D20" s="2"/>
      <c r="E20" s="2"/>
      <c r="F20" s="2"/>
      <c r="G20" s="19"/>
      <c r="H20" s="20"/>
      <c r="I20" s="20"/>
      <c r="J20" s="20"/>
      <c r="K20" s="20"/>
      <c r="L20" s="20"/>
      <c r="M20" s="20"/>
      <c r="N20" s="20" t="str">
        <f>"Sémaine du "&amp;TEXT(C21,"jj/mm")&amp;" au "&amp;TEXT(C21+6,"jj/mm aaaa")</f>
        <v>Sémaine du 15/01 au 21/01 2018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"/>
      <c r="AG20" s="2"/>
      <c r="AH20" s="2"/>
      <c r="AI20" s="2"/>
      <c r="AJ20" s="2"/>
      <c r="AK20" s="2"/>
      <c r="AL20" s="2"/>
      <c r="AM20" s="2"/>
    </row>
    <row r="21" spans="1:39" x14ac:dyDescent="0.25">
      <c r="A21" s="13"/>
      <c r="B21" s="21"/>
      <c r="C21" s="48">
        <f>C12+7</f>
        <v>43115</v>
      </c>
      <c r="D21" s="49"/>
      <c r="E21" s="49"/>
      <c r="F21" s="50"/>
      <c r="G21" s="48">
        <f>C21+1</f>
        <v>43116</v>
      </c>
      <c r="H21" s="49"/>
      <c r="I21" s="49"/>
      <c r="J21" s="50"/>
      <c r="K21" s="48">
        <f>G21+1</f>
        <v>43117</v>
      </c>
      <c r="L21" s="49"/>
      <c r="M21" s="49"/>
      <c r="N21" s="50"/>
      <c r="O21" s="48">
        <f>K21+1</f>
        <v>43118</v>
      </c>
      <c r="P21" s="49"/>
      <c r="Q21" s="49"/>
      <c r="R21" s="50"/>
      <c r="S21" s="48">
        <f>O21+1</f>
        <v>43119</v>
      </c>
      <c r="T21" s="49"/>
      <c r="U21" s="49"/>
      <c r="V21" s="50"/>
      <c r="W21" s="48">
        <f>S21+1</f>
        <v>43120</v>
      </c>
      <c r="X21" s="49"/>
      <c r="Y21" s="49"/>
      <c r="Z21" s="50"/>
      <c r="AA21" s="48">
        <f>W21+1</f>
        <v>43121</v>
      </c>
      <c r="AB21" s="49"/>
      <c r="AC21" s="49"/>
      <c r="AD21" s="49"/>
      <c r="AE21" s="50"/>
      <c r="AF21" s="2"/>
      <c r="AG21" s="2"/>
      <c r="AH21" s="2"/>
      <c r="AI21" s="2"/>
      <c r="AJ21" s="2"/>
      <c r="AK21" s="2"/>
      <c r="AL21" s="2"/>
      <c r="AM21" s="2"/>
    </row>
    <row r="22" spans="1:39" x14ac:dyDescent="0.25">
      <c r="A22" s="13"/>
      <c r="B22" s="22" t="s">
        <v>15</v>
      </c>
      <c r="C22" s="23">
        <f>C13</f>
        <v>0</v>
      </c>
      <c r="D22" s="23">
        <f t="shared" ref="D22:AC22" si="7">D13</f>
        <v>0.29166666666666669</v>
      </c>
      <c r="E22" s="23">
        <f t="shared" si="7"/>
        <v>0.54166666666666663</v>
      </c>
      <c r="F22" s="23">
        <f t="shared" si="7"/>
        <v>0.83333333333333337</v>
      </c>
      <c r="G22" s="23">
        <f t="shared" si="7"/>
        <v>0</v>
      </c>
      <c r="H22" s="23">
        <f t="shared" si="7"/>
        <v>0.29166666666666669</v>
      </c>
      <c r="I22" s="23">
        <f t="shared" si="7"/>
        <v>0.54166666666666663</v>
      </c>
      <c r="J22" s="23">
        <f t="shared" si="7"/>
        <v>0.83333333333333337</v>
      </c>
      <c r="K22" s="23">
        <f t="shared" si="7"/>
        <v>0</v>
      </c>
      <c r="L22" s="23">
        <f t="shared" si="7"/>
        <v>0.29166666666666669</v>
      </c>
      <c r="M22" s="23">
        <f t="shared" si="7"/>
        <v>0.54166666666666663</v>
      </c>
      <c r="N22" s="23">
        <f t="shared" si="7"/>
        <v>0.83333333333333337</v>
      </c>
      <c r="O22" s="23">
        <f t="shared" si="7"/>
        <v>0</v>
      </c>
      <c r="P22" s="23">
        <f t="shared" si="7"/>
        <v>0.29166666666666669</v>
      </c>
      <c r="Q22" s="23">
        <f t="shared" si="7"/>
        <v>0.54166666666666663</v>
      </c>
      <c r="R22" s="23">
        <f t="shared" si="7"/>
        <v>0.83333333333333337</v>
      </c>
      <c r="S22" s="23">
        <f t="shared" si="7"/>
        <v>0</v>
      </c>
      <c r="T22" s="23">
        <f t="shared" si="7"/>
        <v>0.29166666666666669</v>
      </c>
      <c r="U22" s="23">
        <f t="shared" si="7"/>
        <v>0.54166666666666663</v>
      </c>
      <c r="V22" s="23">
        <f t="shared" si="7"/>
        <v>0.83333333333333337</v>
      </c>
      <c r="W22" s="23">
        <f t="shared" si="7"/>
        <v>0</v>
      </c>
      <c r="X22" s="23">
        <f t="shared" si="7"/>
        <v>0.29166666666666669</v>
      </c>
      <c r="Y22" s="23">
        <f t="shared" si="7"/>
        <v>0.54166666666666663</v>
      </c>
      <c r="Z22" s="23">
        <f t="shared" si="7"/>
        <v>0.83333333333333337</v>
      </c>
      <c r="AA22" s="23">
        <f t="shared" si="7"/>
        <v>0</v>
      </c>
      <c r="AB22" s="23">
        <f t="shared" si="7"/>
        <v>0.29166666666666669</v>
      </c>
      <c r="AC22" s="23">
        <f t="shared" si="7"/>
        <v>0.54166666666666663</v>
      </c>
      <c r="AD22" s="41">
        <f t="shared" ref="AD22:AD23" si="8">Z22</f>
        <v>0.83333333333333337</v>
      </c>
      <c r="AE22" s="42"/>
      <c r="AF22" s="2"/>
      <c r="AG22" s="2"/>
      <c r="AH22" s="2"/>
      <c r="AI22" s="2"/>
      <c r="AJ22" s="2"/>
      <c r="AK22" s="2"/>
      <c r="AL22" s="2"/>
      <c r="AM22" s="2"/>
    </row>
    <row r="23" spans="1:39" x14ac:dyDescent="0.25">
      <c r="B23" s="24" t="s">
        <v>16</v>
      </c>
      <c r="C23" s="23">
        <f>C14</f>
        <v>0.29166666666666669</v>
      </c>
      <c r="D23" s="23">
        <f t="shared" ref="D23:AC23" si="9">D14</f>
        <v>0.54166666666666663</v>
      </c>
      <c r="E23" s="23">
        <f t="shared" si="9"/>
        <v>0.83333333333333337</v>
      </c>
      <c r="F23" s="23">
        <f t="shared" si="9"/>
        <v>1</v>
      </c>
      <c r="G23" s="23">
        <f t="shared" si="9"/>
        <v>0.29166666666666669</v>
      </c>
      <c r="H23" s="23">
        <f t="shared" si="9"/>
        <v>0.54166666666666663</v>
      </c>
      <c r="I23" s="23">
        <f t="shared" si="9"/>
        <v>0.83333333333333337</v>
      </c>
      <c r="J23" s="23">
        <f t="shared" si="9"/>
        <v>1</v>
      </c>
      <c r="K23" s="23">
        <f t="shared" si="9"/>
        <v>0.29166666666666669</v>
      </c>
      <c r="L23" s="23">
        <f t="shared" si="9"/>
        <v>0.54166666666666663</v>
      </c>
      <c r="M23" s="23">
        <f t="shared" si="9"/>
        <v>0.83333333333333337</v>
      </c>
      <c r="N23" s="23">
        <f t="shared" si="9"/>
        <v>1</v>
      </c>
      <c r="O23" s="23">
        <f t="shared" si="9"/>
        <v>0.29166666666666669</v>
      </c>
      <c r="P23" s="23">
        <f t="shared" si="9"/>
        <v>0.54166666666666663</v>
      </c>
      <c r="Q23" s="23">
        <f t="shared" si="9"/>
        <v>0.83333333333333337</v>
      </c>
      <c r="R23" s="23">
        <f t="shared" si="9"/>
        <v>1</v>
      </c>
      <c r="S23" s="23">
        <f t="shared" si="9"/>
        <v>0.29166666666666669</v>
      </c>
      <c r="T23" s="23">
        <f t="shared" si="9"/>
        <v>0.54166666666666663</v>
      </c>
      <c r="U23" s="23">
        <f t="shared" si="9"/>
        <v>0.83333333333333337</v>
      </c>
      <c r="V23" s="23">
        <f t="shared" si="9"/>
        <v>1</v>
      </c>
      <c r="W23" s="23">
        <f t="shared" si="9"/>
        <v>0.29166666666666669</v>
      </c>
      <c r="X23" s="23">
        <f t="shared" si="9"/>
        <v>0.54166666666666663</v>
      </c>
      <c r="Y23" s="23">
        <f t="shared" si="9"/>
        <v>0.83333333333333337</v>
      </c>
      <c r="Z23" s="23">
        <f t="shared" si="9"/>
        <v>1</v>
      </c>
      <c r="AA23" s="23">
        <f t="shared" si="9"/>
        <v>0.29166666666666669</v>
      </c>
      <c r="AB23" s="23">
        <f t="shared" si="9"/>
        <v>0.54166666666666663</v>
      </c>
      <c r="AC23" s="23">
        <f t="shared" si="9"/>
        <v>0.83333333333333337</v>
      </c>
      <c r="AD23" s="43">
        <f t="shared" si="8"/>
        <v>1</v>
      </c>
      <c r="AE23" s="44"/>
    </row>
    <row r="24" spans="1:39" x14ac:dyDescent="0.25">
      <c r="B24" s="2" t="s">
        <v>21</v>
      </c>
      <c r="C24" s="2" t="str">
        <f t="shared" ref="C24:C26" si="10">IF(AD15="X","X","")</f>
        <v>X</v>
      </c>
      <c r="D24" s="26" t="str">
        <f>IF(AC15="X","X","")</f>
        <v/>
      </c>
      <c r="E24" s="2" t="str">
        <f>IF(OR(Tableau55[[#This Row],[Colonne2]]="X",Tableau55[[#This Row],[Colonne3]]="X"),"","X")</f>
        <v/>
      </c>
      <c r="F24" s="27" t="str">
        <f>IF(Tableau55[[#This Row],[Colonne3]]="X","X","")</f>
        <v/>
      </c>
      <c r="G24" s="2" t="str">
        <f>IF(Tableau55[[#This Row],[Colonne5]]="X","X","")</f>
        <v/>
      </c>
      <c r="H24" s="2" t="str">
        <f>IF(Tableau55[[#This Row],[Colonne4]]="X","X","")</f>
        <v/>
      </c>
      <c r="I24" s="2" t="str">
        <f>IF(OR(Tableau55[[#This Row],[Colonne6]]="X",Tableau55[[#This Row],[Colonne7]]="X"),"","X")</f>
        <v>X</v>
      </c>
      <c r="J24" s="2" t="str">
        <f>IF(Tableau55[[#This Row],[Colonne7]]="X","X","")</f>
        <v/>
      </c>
      <c r="K24" s="2" t="str">
        <f>IF(Tableau55[[#This Row],[Colonne5]]="X","X","")</f>
        <v/>
      </c>
      <c r="L24" s="2" t="str">
        <f>IF(Tableau55[[#This Row],[Colonne8]]="X","X","")</f>
        <v>X</v>
      </c>
      <c r="M24" s="2" t="str">
        <f>IF(OR(Tableau55[[#This Row],[Colonne10]]="X",Tableau55[[#This Row],[Colonne11]]="X"),"","X")</f>
        <v/>
      </c>
      <c r="N24" s="2" t="str">
        <f>IF(Tableau55[[#This Row],[Colonne11]]="X","X","")</f>
        <v>X</v>
      </c>
      <c r="O24" s="2" t="str">
        <f>IF(Tableau55[[#This Row],[Colonne13]]="X","X", "")</f>
        <v>X</v>
      </c>
      <c r="P24" s="2" t="str">
        <f>IF(Tableau55[[#This Row],[Colonne12]]="X","X","")</f>
        <v/>
      </c>
      <c r="Q24" s="2" t="str">
        <f>IF(OR(Tableau55[[#This Row],[Colonne14]]="X",Tableau55[[#This Row],[Colonne15]]="X"),"","X")</f>
        <v/>
      </c>
      <c r="R24" s="2" t="str">
        <f>IF(Tableau55[[#This Row],[Colonne15]]="X","X","")</f>
        <v/>
      </c>
      <c r="S24" s="2" t="str">
        <f>IF(Tableau55[[#This Row],[Colonne9]]="X","X", "")</f>
        <v/>
      </c>
      <c r="T24" s="2" t="str">
        <f>IF(Tableau55[[#This Row],[Colonne16]]="X","X","")</f>
        <v/>
      </c>
      <c r="U24" s="2" t="str">
        <f>IF(OR(Tableau55[[#This Row],[Colonne18]]="X",Tableau55[[#This Row],[Colonne19]]="X"),"","X")</f>
        <v>X</v>
      </c>
      <c r="V24" s="2" t="str">
        <f>IF(Tableau55[[#This Row],[Colonne19]]="X","X","")</f>
        <v/>
      </c>
      <c r="W24" s="2" t="str">
        <f>IF(Tableau55[[#This Row],[Colonne5]]="X","X", "")</f>
        <v/>
      </c>
      <c r="X24" s="2" t="str">
        <f>IF(Tableau55[[#This Row],[Colonne20]]="X","X","")</f>
        <v>X</v>
      </c>
      <c r="Y24" s="2" t="str">
        <f>IF(OR(Tableau55[[#This Row],[Colonne22]]="X",Tableau55[[#This Row],[Colonne23]]="X"),"","X")</f>
        <v/>
      </c>
      <c r="Z24" s="2" t="str">
        <f>IF(Tableau55[[#This Row],[Colonne23]]="X","X","")</f>
        <v>X</v>
      </c>
      <c r="AA24" s="2" t="str">
        <f>IF(Tableau55[[#This Row],[Colonne25]]="X","X", "")</f>
        <v>X</v>
      </c>
      <c r="AB24" s="2" t="str">
        <f>IF(Tableau55[[#This Row],[Colonne24]]="X","X","")</f>
        <v/>
      </c>
      <c r="AC24" s="2" t="str">
        <f>IF(OR(Tableau55[[#This Row],[Colonne26]]="X",Tableau55[[#This Row],[Colonne27]]="X"),"","X")</f>
        <v/>
      </c>
      <c r="AD24" s="2" t="str">
        <f>IF(Tableau55[[#This Row],[Colonne27]]="X","X","")</f>
        <v/>
      </c>
      <c r="AE24" s="2"/>
    </row>
    <row r="25" spans="1:39" x14ac:dyDescent="0.25">
      <c r="B25" s="28" t="s">
        <v>13</v>
      </c>
      <c r="C25" s="29" t="str">
        <f t="shared" si="10"/>
        <v/>
      </c>
      <c r="D25" s="26" t="str">
        <f t="shared" ref="D25:D26" si="11">IF(AC16="X","X","")</f>
        <v>X</v>
      </c>
      <c r="E25" s="2" t="str">
        <f>IF(OR(Tableau55[[#This Row],[Colonne2]]="X",Tableau55[[#This Row],[Colonne3]]="X"),"","X")</f>
        <v/>
      </c>
      <c r="F25" s="27" t="str">
        <f>IF(Tableau55[[#This Row],[Colonne3]]="X","X","")</f>
        <v>X</v>
      </c>
      <c r="G25" s="2" t="str">
        <f>IF(Tableau55[[#This Row],[Colonne5]]="X","X","")</f>
        <v>X</v>
      </c>
      <c r="H25" s="2" t="str">
        <f>IF(Tableau55[[#This Row],[Colonne4]]="X","X","")</f>
        <v/>
      </c>
      <c r="I25" s="2" t="str">
        <f>IF(OR(Tableau55[[#This Row],[Colonne6]]="X",Tableau55[[#This Row],[Colonne7]]="X"),"","X")</f>
        <v/>
      </c>
      <c r="J25" s="2" t="str">
        <f>IF(Tableau55[[#This Row],[Colonne7]]="X","X","")</f>
        <v/>
      </c>
      <c r="K25" s="2" t="str">
        <f>IF(Tableau55[[#This Row],[Colonne5]]="X","X","")</f>
        <v>X</v>
      </c>
      <c r="L25" s="2" t="str">
        <f>IF(Tableau55[[#This Row],[Colonne8]]="X","X","")</f>
        <v/>
      </c>
      <c r="M25" s="2" t="str">
        <f>IF(OR(Tableau55[[#This Row],[Colonne10]]="X",Tableau55[[#This Row],[Colonne11]]="X"),"","X")</f>
        <v/>
      </c>
      <c r="N25" s="2" t="str">
        <f>IF(Tableau55[[#This Row],[Colonne11]]="X","X","")</f>
        <v/>
      </c>
      <c r="O25" s="2" t="str">
        <f>IF(Tableau55[[#This Row],[Colonne13]]="X","X", "")</f>
        <v/>
      </c>
      <c r="P25" s="2" t="str">
        <f>IF(Tableau55[[#This Row],[Colonne12]]="X","X","")</f>
        <v/>
      </c>
      <c r="Q25" s="2" t="str">
        <f>IF(OR(Tableau55[[#This Row],[Colonne14]]="X",Tableau55[[#This Row],[Colonne15]]="X"),"","X")</f>
        <v>X</v>
      </c>
      <c r="R25" s="2" t="str">
        <f>IF(Tableau55[[#This Row],[Colonne15]]="X","X","")</f>
        <v/>
      </c>
      <c r="S25" s="2" t="str">
        <f>IF(Tableau55[[#This Row],[Colonne9]]="X","X", "")</f>
        <v/>
      </c>
      <c r="T25" s="2" t="str">
        <f>IF(Tableau55[[#This Row],[Colonne16]]="X","X","")</f>
        <v>X</v>
      </c>
      <c r="U25" s="2" t="str">
        <f>IF(OR(Tableau55[[#This Row],[Colonne18]]="X",Tableau55[[#This Row],[Colonne19]]="X"),"","X")</f>
        <v/>
      </c>
      <c r="V25" s="2" t="str">
        <f>IF(Tableau55[[#This Row],[Colonne19]]="X","X","")</f>
        <v>X</v>
      </c>
      <c r="W25" s="2" t="str">
        <f>IF(Tableau55[[#This Row],[Colonne5]]="X","X", "")</f>
        <v>X</v>
      </c>
      <c r="X25" s="2" t="str">
        <f>IF(Tableau55[[#This Row],[Colonne20]]="X","X","")</f>
        <v/>
      </c>
      <c r="Y25" s="2" t="str">
        <f>IF(OR(Tableau55[[#This Row],[Colonne22]]="X",Tableau55[[#This Row],[Colonne23]]="X"),"","X")</f>
        <v/>
      </c>
      <c r="Z25" s="2" t="str">
        <f>IF(Tableau55[[#This Row],[Colonne23]]="X","X","")</f>
        <v/>
      </c>
      <c r="AA25" s="2" t="str">
        <f>IF(Tableau55[[#This Row],[Colonne25]]="X","X", "")</f>
        <v/>
      </c>
      <c r="AB25" s="2" t="str">
        <f>IF(Tableau55[[#This Row],[Colonne24]]="X","X","")</f>
        <v/>
      </c>
      <c r="AC25" s="2" t="str">
        <f>IF(OR(Tableau55[[#This Row],[Colonne26]]="X",Tableau55[[#This Row],[Colonne27]]="X"),"","X")</f>
        <v>X</v>
      </c>
      <c r="AD25" s="2" t="str">
        <f>IF(Tableau55[[#This Row],[Colonne27]]="X","X","")</f>
        <v/>
      </c>
      <c r="AE25" s="2"/>
    </row>
    <row r="26" spans="1:39" x14ac:dyDescent="0.25">
      <c r="B26" s="28" t="s">
        <v>17</v>
      </c>
      <c r="C26" s="30" t="str">
        <f t="shared" si="10"/>
        <v/>
      </c>
      <c r="D26" s="26" t="str">
        <f t="shared" si="11"/>
        <v/>
      </c>
      <c r="E26" s="2" t="str">
        <f>IF(OR(Tableau55[[#This Row],[Colonne2]]="X",Tableau55[[#This Row],[Colonne3]]="X"),"","X")</f>
        <v>X</v>
      </c>
      <c r="F26" s="27" t="str">
        <f>IF(Tableau55[[#This Row],[Colonne3]]="X","X","")</f>
        <v/>
      </c>
      <c r="G26" s="2" t="str">
        <f>IF(Tableau55[[#This Row],[Colonne5]]="X","X","")</f>
        <v/>
      </c>
      <c r="H26" s="2" t="str">
        <f>IF(Tableau55[[#This Row],[Colonne4]]="X","X","")</f>
        <v>X</v>
      </c>
      <c r="I26" s="2" t="str">
        <f>IF(OR(Tableau55[[#This Row],[Colonne6]]="X",Tableau55[[#This Row],[Colonne7]]="X"),"","X")</f>
        <v/>
      </c>
      <c r="J26" s="2" t="str">
        <f>IF(Tableau55[[#This Row],[Colonne7]]="X","X","")</f>
        <v>X</v>
      </c>
      <c r="K26" s="2" t="str">
        <f>IF(Tableau55[[#This Row],[Colonne5]]="X","X","")</f>
        <v/>
      </c>
      <c r="L26" s="2" t="str">
        <f>IF(Tableau55[[#This Row],[Colonne8]]="X","X","")</f>
        <v/>
      </c>
      <c r="M26" s="2" t="str">
        <f>IF(OR(Tableau55[[#This Row],[Colonne10]]="X",Tableau55[[#This Row],[Colonne11]]="X"),"","X")</f>
        <v>X</v>
      </c>
      <c r="N26" s="2" t="str">
        <f>IF(Tableau55[[#This Row],[Colonne11]]="X","X","")</f>
        <v/>
      </c>
      <c r="O26" s="2" t="str">
        <f>IF(Tableau55[[#This Row],[Colonne13]]="X","X", "")</f>
        <v/>
      </c>
      <c r="P26" s="2" t="str">
        <f>IF(Tableau55[[#This Row],[Colonne12]]="X","X","")</f>
        <v>X</v>
      </c>
      <c r="Q26" s="2" t="str">
        <f>IF(OR(Tableau55[[#This Row],[Colonne14]]="X",Tableau55[[#This Row],[Colonne15]]="X"),"","X")</f>
        <v/>
      </c>
      <c r="R26" s="2" t="str">
        <f>IF(Tableau55[[#This Row],[Colonne15]]="X","X","")</f>
        <v>X</v>
      </c>
      <c r="S26" s="2" t="str">
        <f>IF(Tableau55[[#This Row],[Colonne9]]="X","X", "")</f>
        <v>X</v>
      </c>
      <c r="T26" s="2" t="str">
        <f>IF(Tableau55[[#This Row],[Colonne16]]="X","X","")</f>
        <v/>
      </c>
      <c r="U26" s="2" t="str">
        <f>IF(OR(Tableau55[[#This Row],[Colonne18]]="X",Tableau55[[#This Row],[Colonne19]]="X"),"","X")</f>
        <v/>
      </c>
      <c r="V26" s="2" t="str">
        <f>IF(Tableau55[[#This Row],[Colonne19]]="X","X","")</f>
        <v/>
      </c>
      <c r="W26" s="2" t="str">
        <f>IF(Tableau55[[#This Row],[Colonne5]]="X","X", "")</f>
        <v/>
      </c>
      <c r="X26" s="2" t="str">
        <f>IF(Tableau55[[#This Row],[Colonne20]]="X","X","")</f>
        <v/>
      </c>
      <c r="Y26" s="2" t="str">
        <f>IF(OR(Tableau55[[#This Row],[Colonne22]]="X",Tableau55[[#This Row],[Colonne23]]="X"),"","X")</f>
        <v>X</v>
      </c>
      <c r="Z26" s="2" t="str">
        <f>IF(Tableau55[[#This Row],[Colonne23]]="X","X","")</f>
        <v/>
      </c>
      <c r="AA26" s="2" t="str">
        <f>IF(Tableau55[[#This Row],[Colonne25]]="X","X", "")</f>
        <v/>
      </c>
      <c r="AB26" s="2" t="str">
        <f>IF(Tableau55[[#This Row],[Colonne24]]="X","X","")</f>
        <v>X</v>
      </c>
      <c r="AC26" s="2" t="str">
        <f>IF(OR(Tableau55[[#This Row],[Colonne26]]="X",Tableau55[[#This Row],[Colonne27]]="X"),"","X")</f>
        <v/>
      </c>
      <c r="AD26" s="2" t="str">
        <f>IF(Tableau55[[#This Row],[Colonne27]]="X","X","")</f>
        <v>X</v>
      </c>
      <c r="AE26" s="2"/>
    </row>
    <row r="29" spans="1:39" ht="23.25" x14ac:dyDescent="0.35">
      <c r="B29" s="31"/>
      <c r="C29" s="2"/>
      <c r="D29" s="2"/>
      <c r="E29" s="2"/>
      <c r="F29" s="2"/>
      <c r="G29" s="19"/>
      <c r="H29" s="20"/>
      <c r="I29" s="20"/>
      <c r="J29" s="20"/>
      <c r="K29" s="20"/>
      <c r="L29" s="20"/>
      <c r="M29" s="20"/>
      <c r="N29" s="20" t="str">
        <f>"Sémaine du "&amp;TEXT(C30,"jj/mm")&amp;" au "&amp;TEXT(C30+6,"jj/mm aaaa")</f>
        <v>Sémaine du 22/01 au 28/01 2018</v>
      </c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9" x14ac:dyDescent="0.25">
      <c r="B30" s="21"/>
      <c r="C30" s="48">
        <f>C21+7</f>
        <v>43122</v>
      </c>
      <c r="D30" s="49"/>
      <c r="E30" s="49"/>
      <c r="F30" s="50"/>
      <c r="G30" s="48">
        <f>C30+1</f>
        <v>43123</v>
      </c>
      <c r="H30" s="49"/>
      <c r="I30" s="49"/>
      <c r="J30" s="50"/>
      <c r="K30" s="48">
        <f>G30+1</f>
        <v>43124</v>
      </c>
      <c r="L30" s="49"/>
      <c r="M30" s="49"/>
      <c r="N30" s="50"/>
      <c r="O30" s="48">
        <f>K30+1</f>
        <v>43125</v>
      </c>
      <c r="P30" s="49"/>
      <c r="Q30" s="49"/>
      <c r="R30" s="50"/>
      <c r="S30" s="48">
        <f>O30+1</f>
        <v>43126</v>
      </c>
      <c r="T30" s="49"/>
      <c r="U30" s="49"/>
      <c r="V30" s="50"/>
      <c r="W30" s="48">
        <f>S30+1</f>
        <v>43127</v>
      </c>
      <c r="X30" s="49"/>
      <c r="Y30" s="49"/>
      <c r="Z30" s="50"/>
      <c r="AA30" s="48">
        <f>W30+1</f>
        <v>43128</v>
      </c>
      <c r="AB30" s="49"/>
      <c r="AC30" s="49"/>
      <c r="AD30" s="49"/>
      <c r="AE30" s="50"/>
    </row>
    <row r="31" spans="1:39" x14ac:dyDescent="0.25">
      <c r="B31" s="22" t="s">
        <v>15</v>
      </c>
      <c r="C31" s="23">
        <f>C22</f>
        <v>0</v>
      </c>
      <c r="D31" s="23">
        <f t="shared" ref="D31:AC31" si="12">D22</f>
        <v>0.29166666666666669</v>
      </c>
      <c r="E31" s="23">
        <f t="shared" si="12"/>
        <v>0.54166666666666663</v>
      </c>
      <c r="F31" s="23">
        <f t="shared" si="12"/>
        <v>0.83333333333333337</v>
      </c>
      <c r="G31" s="23">
        <f t="shared" si="12"/>
        <v>0</v>
      </c>
      <c r="H31" s="23">
        <f t="shared" si="12"/>
        <v>0.29166666666666669</v>
      </c>
      <c r="I31" s="23">
        <f t="shared" si="12"/>
        <v>0.54166666666666663</v>
      </c>
      <c r="J31" s="23">
        <f t="shared" si="12"/>
        <v>0.83333333333333337</v>
      </c>
      <c r="K31" s="23">
        <f t="shared" si="12"/>
        <v>0</v>
      </c>
      <c r="L31" s="23">
        <f t="shared" si="12"/>
        <v>0.29166666666666669</v>
      </c>
      <c r="M31" s="23">
        <f t="shared" si="12"/>
        <v>0.54166666666666663</v>
      </c>
      <c r="N31" s="23">
        <f t="shared" si="12"/>
        <v>0.83333333333333337</v>
      </c>
      <c r="O31" s="23">
        <f t="shared" si="12"/>
        <v>0</v>
      </c>
      <c r="P31" s="23">
        <f t="shared" si="12"/>
        <v>0.29166666666666669</v>
      </c>
      <c r="Q31" s="23">
        <f t="shared" si="12"/>
        <v>0.54166666666666663</v>
      </c>
      <c r="R31" s="23">
        <f t="shared" si="12"/>
        <v>0.83333333333333337</v>
      </c>
      <c r="S31" s="23">
        <f t="shared" si="12"/>
        <v>0</v>
      </c>
      <c r="T31" s="23">
        <f t="shared" si="12"/>
        <v>0.29166666666666669</v>
      </c>
      <c r="U31" s="23">
        <f t="shared" si="12"/>
        <v>0.54166666666666663</v>
      </c>
      <c r="V31" s="23">
        <f t="shared" si="12"/>
        <v>0.83333333333333337</v>
      </c>
      <c r="W31" s="23">
        <f t="shared" si="12"/>
        <v>0</v>
      </c>
      <c r="X31" s="23">
        <f t="shared" si="12"/>
        <v>0.29166666666666669</v>
      </c>
      <c r="Y31" s="23">
        <f t="shared" si="12"/>
        <v>0.54166666666666663</v>
      </c>
      <c r="Z31" s="23">
        <f t="shared" si="12"/>
        <v>0.83333333333333337</v>
      </c>
      <c r="AA31" s="23">
        <f t="shared" si="12"/>
        <v>0</v>
      </c>
      <c r="AB31" s="23">
        <f t="shared" si="12"/>
        <v>0.29166666666666669</v>
      </c>
      <c r="AC31" s="23">
        <f t="shared" si="12"/>
        <v>0.54166666666666663</v>
      </c>
      <c r="AD31" s="41">
        <f t="shared" ref="AD31:AD32" si="13">Z31</f>
        <v>0.83333333333333337</v>
      </c>
      <c r="AE31" s="42"/>
    </row>
    <row r="32" spans="1:39" x14ac:dyDescent="0.25">
      <c r="B32" s="24" t="s">
        <v>16</v>
      </c>
      <c r="C32" s="23">
        <f>C23</f>
        <v>0.29166666666666669</v>
      </c>
      <c r="D32" s="23">
        <f t="shared" ref="D32:AC32" si="14">D23</f>
        <v>0.54166666666666663</v>
      </c>
      <c r="E32" s="23">
        <f t="shared" si="14"/>
        <v>0.83333333333333337</v>
      </c>
      <c r="F32" s="23">
        <f t="shared" si="14"/>
        <v>1</v>
      </c>
      <c r="G32" s="23">
        <f t="shared" si="14"/>
        <v>0.29166666666666669</v>
      </c>
      <c r="H32" s="23">
        <f t="shared" si="14"/>
        <v>0.54166666666666663</v>
      </c>
      <c r="I32" s="23">
        <f t="shared" si="14"/>
        <v>0.83333333333333337</v>
      </c>
      <c r="J32" s="23">
        <f t="shared" si="14"/>
        <v>1</v>
      </c>
      <c r="K32" s="23">
        <f t="shared" si="14"/>
        <v>0.29166666666666669</v>
      </c>
      <c r="L32" s="23">
        <f t="shared" si="14"/>
        <v>0.54166666666666663</v>
      </c>
      <c r="M32" s="23">
        <f t="shared" si="14"/>
        <v>0.83333333333333337</v>
      </c>
      <c r="N32" s="23">
        <f t="shared" si="14"/>
        <v>1</v>
      </c>
      <c r="O32" s="23">
        <f t="shared" si="14"/>
        <v>0.29166666666666669</v>
      </c>
      <c r="P32" s="23">
        <f t="shared" si="14"/>
        <v>0.54166666666666663</v>
      </c>
      <c r="Q32" s="23">
        <f t="shared" si="14"/>
        <v>0.83333333333333337</v>
      </c>
      <c r="R32" s="23">
        <f t="shared" si="14"/>
        <v>1</v>
      </c>
      <c r="S32" s="23">
        <f t="shared" si="14"/>
        <v>0.29166666666666669</v>
      </c>
      <c r="T32" s="23">
        <f t="shared" si="14"/>
        <v>0.54166666666666663</v>
      </c>
      <c r="U32" s="23">
        <f t="shared" si="14"/>
        <v>0.83333333333333337</v>
      </c>
      <c r="V32" s="23">
        <f t="shared" si="14"/>
        <v>1</v>
      </c>
      <c r="W32" s="23">
        <f t="shared" si="14"/>
        <v>0.29166666666666669</v>
      </c>
      <c r="X32" s="23">
        <f t="shared" si="14"/>
        <v>0.54166666666666663</v>
      </c>
      <c r="Y32" s="23">
        <f t="shared" si="14"/>
        <v>0.83333333333333337</v>
      </c>
      <c r="Z32" s="23">
        <f t="shared" si="14"/>
        <v>1</v>
      </c>
      <c r="AA32" s="23">
        <f t="shared" si="14"/>
        <v>0.29166666666666669</v>
      </c>
      <c r="AB32" s="23">
        <f t="shared" si="14"/>
        <v>0.54166666666666663</v>
      </c>
      <c r="AC32" s="23">
        <f t="shared" si="14"/>
        <v>0.83333333333333337</v>
      </c>
      <c r="AD32" s="43">
        <f t="shared" si="13"/>
        <v>1</v>
      </c>
      <c r="AE32" s="44"/>
    </row>
    <row r="33" spans="2:31" x14ac:dyDescent="0.25">
      <c r="B33" s="2" t="s">
        <v>21</v>
      </c>
      <c r="C33" s="2" t="str">
        <f t="shared" ref="C33:C35" si="15">IF(AD24="X","X","")</f>
        <v/>
      </c>
      <c r="D33" s="26" t="str">
        <f>IF(AC24="X","X","")</f>
        <v/>
      </c>
      <c r="E33" s="2" t="str">
        <f>IF(OR(Tableau56[[#This Row],[Colonne2]]="X",Tableau56[[#This Row],[Colonne3]]="X"),"","X")</f>
        <v>X</v>
      </c>
      <c r="F33" s="27" t="str">
        <f>IF(Tableau56[[#This Row],[Colonne3]]="X","X","")</f>
        <v/>
      </c>
      <c r="G33" s="2" t="str">
        <f>IF(Tableau56[[#This Row],[Colonne5]]="X","X","")</f>
        <v/>
      </c>
      <c r="H33" s="2" t="str">
        <f>IF(Tableau56[[#This Row],[Colonne4]]="X","X","")</f>
        <v>X</v>
      </c>
      <c r="I33" s="2" t="str">
        <f>IF(OR(Tableau56[[#This Row],[Colonne6]]="X",Tableau56[[#This Row],[Colonne7]]="X"),"","X")</f>
        <v/>
      </c>
      <c r="J33" s="2" t="str">
        <f>IF(Tableau56[[#This Row],[Colonne7]]="X","X","")</f>
        <v>X</v>
      </c>
      <c r="K33" s="2" t="str">
        <f>IF(Tableau56[[#This Row],[Colonne5]]="X","X","")</f>
        <v/>
      </c>
      <c r="L33" s="2" t="str">
        <f>IF(Tableau56[[#This Row],[Colonne8]]="X","X","")</f>
        <v/>
      </c>
      <c r="M33" s="2" t="str">
        <f>IF(OR(Tableau56[[#This Row],[Colonne10]]="X",Tableau56[[#This Row],[Colonne11]]="X"),"","X")</f>
        <v>X</v>
      </c>
      <c r="N33" s="2" t="str">
        <f>IF(Tableau56[[#This Row],[Colonne11]]="X","X","")</f>
        <v/>
      </c>
      <c r="O33" s="2" t="str">
        <f>IF(Tableau56[[#This Row],[Colonne13]]="X","X", "")</f>
        <v/>
      </c>
      <c r="P33" s="2" t="str">
        <f>IF(Tableau56[[#This Row],[Colonne12]]="X","X","")</f>
        <v>X</v>
      </c>
      <c r="Q33" s="2" t="str">
        <f>IF(OR(Tableau56[[#This Row],[Colonne14]]="X",Tableau56[[#This Row],[Colonne15]]="X"),"","X")</f>
        <v/>
      </c>
      <c r="R33" s="2" t="str">
        <f>IF(Tableau56[[#This Row],[Colonne15]]="X","X","")</f>
        <v>X</v>
      </c>
      <c r="S33" s="2" t="str">
        <f>IF(Tableau56[[#This Row],[Colonne9]]="X","X", "")</f>
        <v>X</v>
      </c>
      <c r="T33" s="2" t="str">
        <f>IF(Tableau56[[#This Row],[Colonne16]]="X","X","")</f>
        <v/>
      </c>
      <c r="U33" s="2" t="str">
        <f>IF(OR(Tableau56[[#This Row],[Colonne18]]="X",Tableau56[[#This Row],[Colonne19]]="X"),"","X")</f>
        <v/>
      </c>
      <c r="V33" s="2" t="str">
        <f>IF(Tableau56[[#This Row],[Colonne19]]="X","X","")</f>
        <v/>
      </c>
      <c r="W33" s="2" t="str">
        <f>IF(Tableau56[[#This Row],[Colonne5]]="X","X", "")</f>
        <v/>
      </c>
      <c r="X33" s="2" t="str">
        <f>IF(Tableau56[[#This Row],[Colonne20]]="X","X","")</f>
        <v/>
      </c>
      <c r="Y33" s="2" t="str">
        <f>IF(OR(Tableau56[[#This Row],[Colonne22]]="X",Tableau56[[#This Row],[Colonne23]]="X"),"","X")</f>
        <v>X</v>
      </c>
      <c r="Z33" s="2" t="str">
        <f>IF(Tableau56[[#This Row],[Colonne23]]="X","X","")</f>
        <v/>
      </c>
      <c r="AA33" s="2" t="str">
        <f>IF(Tableau56[[#This Row],[Colonne25]]="X","X", "")</f>
        <v/>
      </c>
      <c r="AB33" s="2" t="str">
        <f>IF(Tableau56[[#This Row],[Colonne24]]="X","X","")</f>
        <v>X</v>
      </c>
      <c r="AC33" s="2" t="str">
        <f>IF(OR(Tableau56[[#This Row],[Colonne26]]="X",Tableau56[[#This Row],[Colonne27]]="X"),"","X")</f>
        <v/>
      </c>
      <c r="AD33" s="2" t="str">
        <f>IF(Tableau56[[#This Row],[Colonne27]]="X","X","")</f>
        <v>X</v>
      </c>
      <c r="AE33" s="2"/>
    </row>
    <row r="34" spans="2:31" x14ac:dyDescent="0.25">
      <c r="B34" s="28" t="s">
        <v>13</v>
      </c>
      <c r="C34" s="29" t="str">
        <f t="shared" si="15"/>
        <v/>
      </c>
      <c r="D34" s="26" t="str">
        <f t="shared" ref="D34:D35" si="16">IF(AC25="X","X","")</f>
        <v>X</v>
      </c>
      <c r="E34" s="2" t="str">
        <f>IF(OR(Tableau56[[#This Row],[Colonne2]]="X",Tableau56[[#This Row],[Colonne3]]="X"),"","X")</f>
        <v/>
      </c>
      <c r="F34" s="27" t="str">
        <f>IF(Tableau56[[#This Row],[Colonne3]]="X","X","")</f>
        <v>X</v>
      </c>
      <c r="G34" s="2" t="str">
        <f>IF(Tableau56[[#This Row],[Colonne5]]="X","X","")</f>
        <v>X</v>
      </c>
      <c r="H34" s="2" t="str">
        <f>IF(Tableau56[[#This Row],[Colonne4]]="X","X","")</f>
        <v/>
      </c>
      <c r="I34" s="2" t="str">
        <f>IF(OR(Tableau56[[#This Row],[Colonne6]]="X",Tableau56[[#This Row],[Colonne7]]="X"),"","X")</f>
        <v/>
      </c>
      <c r="J34" s="2" t="str">
        <f>IF(Tableau56[[#This Row],[Colonne7]]="X","X","")</f>
        <v/>
      </c>
      <c r="K34" s="2" t="str">
        <f>IF(Tableau56[[#This Row],[Colonne5]]="X","X","")</f>
        <v>X</v>
      </c>
      <c r="L34" s="2" t="str">
        <f>IF(Tableau56[[#This Row],[Colonne8]]="X","X","")</f>
        <v/>
      </c>
      <c r="M34" s="2" t="str">
        <f>IF(OR(Tableau56[[#This Row],[Colonne10]]="X",Tableau56[[#This Row],[Colonne11]]="X"),"","X")</f>
        <v/>
      </c>
      <c r="N34" s="2" t="str">
        <f>IF(Tableau56[[#This Row],[Colonne11]]="X","X","")</f>
        <v/>
      </c>
      <c r="O34" s="2" t="str">
        <f>IF(Tableau56[[#This Row],[Colonne13]]="X","X", "")</f>
        <v/>
      </c>
      <c r="P34" s="2" t="str">
        <f>IF(Tableau56[[#This Row],[Colonne12]]="X","X","")</f>
        <v/>
      </c>
      <c r="Q34" s="2" t="str">
        <f>IF(OR(Tableau56[[#This Row],[Colonne14]]="X",Tableau56[[#This Row],[Colonne15]]="X"),"","X")</f>
        <v>X</v>
      </c>
      <c r="R34" s="2" t="str">
        <f>IF(Tableau56[[#This Row],[Colonne15]]="X","X","")</f>
        <v/>
      </c>
      <c r="S34" s="2" t="str">
        <f>IF(Tableau56[[#This Row],[Colonne9]]="X","X", "")</f>
        <v/>
      </c>
      <c r="T34" s="2" t="str">
        <f>IF(Tableau56[[#This Row],[Colonne16]]="X","X","")</f>
        <v>X</v>
      </c>
      <c r="U34" s="2" t="str">
        <f>IF(OR(Tableau56[[#This Row],[Colonne18]]="X",Tableau56[[#This Row],[Colonne19]]="X"),"","X")</f>
        <v/>
      </c>
      <c r="V34" s="2" t="str">
        <f>IF(Tableau56[[#This Row],[Colonne19]]="X","X","")</f>
        <v>X</v>
      </c>
      <c r="W34" s="2" t="str">
        <f>IF(Tableau56[[#This Row],[Colonne5]]="X","X", "")</f>
        <v>X</v>
      </c>
      <c r="X34" s="2" t="str">
        <f>IF(Tableau56[[#This Row],[Colonne20]]="X","X","")</f>
        <v/>
      </c>
      <c r="Y34" s="2" t="str">
        <f>IF(OR(Tableau56[[#This Row],[Colonne22]]="X",Tableau56[[#This Row],[Colonne23]]="X"),"","X")</f>
        <v/>
      </c>
      <c r="Z34" s="2" t="str">
        <f>IF(Tableau56[[#This Row],[Colonne23]]="X","X","")</f>
        <v/>
      </c>
      <c r="AA34" s="2" t="str">
        <f>IF(Tableau56[[#This Row],[Colonne25]]="X","X", "")</f>
        <v/>
      </c>
      <c r="AB34" s="2" t="str">
        <f>IF(Tableau56[[#This Row],[Colonne24]]="X","X","")</f>
        <v/>
      </c>
      <c r="AC34" s="2" t="str">
        <f>IF(OR(Tableau56[[#This Row],[Colonne26]]="X",Tableau56[[#This Row],[Colonne27]]="X"),"","X")</f>
        <v>X</v>
      </c>
      <c r="AD34" s="2" t="str">
        <f>IF(Tableau56[[#This Row],[Colonne27]]="X","X","")</f>
        <v/>
      </c>
      <c r="AE34" s="2"/>
    </row>
    <row r="35" spans="2:31" x14ac:dyDescent="0.25">
      <c r="B35" s="28" t="s">
        <v>17</v>
      </c>
      <c r="C35" s="30" t="str">
        <f t="shared" si="15"/>
        <v>X</v>
      </c>
      <c r="D35" s="26" t="str">
        <f t="shared" si="16"/>
        <v/>
      </c>
      <c r="E35" s="2" t="str">
        <f>IF(OR(Tableau56[[#This Row],[Colonne2]]="X",Tableau56[[#This Row],[Colonne3]]="X"),"","X")</f>
        <v/>
      </c>
      <c r="F35" s="27" t="str">
        <f>IF(Tableau56[[#This Row],[Colonne3]]="X","X","")</f>
        <v/>
      </c>
      <c r="G35" s="2" t="str">
        <f>IF(Tableau56[[#This Row],[Colonne5]]="X","X","")</f>
        <v/>
      </c>
      <c r="H35" s="2" t="str">
        <f>IF(Tableau56[[#This Row],[Colonne4]]="X","X","")</f>
        <v/>
      </c>
      <c r="I35" s="2" t="str">
        <f>IF(OR(Tableau56[[#This Row],[Colonne6]]="X",Tableau56[[#This Row],[Colonne7]]="X"),"","X")</f>
        <v>X</v>
      </c>
      <c r="J35" s="2" t="str">
        <f>IF(Tableau56[[#This Row],[Colonne7]]="X","X","")</f>
        <v/>
      </c>
      <c r="K35" s="2" t="str">
        <f>IF(Tableau56[[#This Row],[Colonne5]]="X","X","")</f>
        <v/>
      </c>
      <c r="L35" s="2" t="str">
        <f>IF(Tableau56[[#This Row],[Colonne8]]="X","X","")</f>
        <v>X</v>
      </c>
      <c r="M35" s="2" t="str">
        <f>IF(OR(Tableau56[[#This Row],[Colonne10]]="X",Tableau56[[#This Row],[Colonne11]]="X"),"","X")</f>
        <v/>
      </c>
      <c r="N35" s="2" t="str">
        <f>IF(Tableau56[[#This Row],[Colonne11]]="X","X","")</f>
        <v>X</v>
      </c>
      <c r="O35" s="2" t="str">
        <f>IF(Tableau56[[#This Row],[Colonne13]]="X","X", "")</f>
        <v>X</v>
      </c>
      <c r="P35" s="2" t="str">
        <f>IF(Tableau56[[#This Row],[Colonne12]]="X","X","")</f>
        <v/>
      </c>
      <c r="Q35" s="2" t="str">
        <f>IF(OR(Tableau56[[#This Row],[Colonne14]]="X",Tableau56[[#This Row],[Colonne15]]="X"),"","X")</f>
        <v/>
      </c>
      <c r="R35" s="2" t="str">
        <f>IF(Tableau56[[#This Row],[Colonne15]]="X","X","")</f>
        <v/>
      </c>
      <c r="S35" s="2" t="str">
        <f>IF(Tableau56[[#This Row],[Colonne9]]="X","X", "")</f>
        <v/>
      </c>
      <c r="T35" s="2" t="str">
        <f>IF(Tableau56[[#This Row],[Colonne16]]="X","X","")</f>
        <v/>
      </c>
      <c r="U35" s="2" t="str">
        <f>IF(OR(Tableau56[[#This Row],[Colonne18]]="X",Tableau56[[#This Row],[Colonne19]]="X"),"","X")</f>
        <v>X</v>
      </c>
      <c r="V35" s="2" t="str">
        <f>IF(Tableau56[[#This Row],[Colonne19]]="X","X","")</f>
        <v/>
      </c>
      <c r="W35" s="2" t="str">
        <f>IF(Tableau56[[#This Row],[Colonne5]]="X","X", "")</f>
        <v/>
      </c>
      <c r="X35" s="2" t="str">
        <f>IF(Tableau56[[#This Row],[Colonne20]]="X","X","")</f>
        <v>X</v>
      </c>
      <c r="Y35" s="2" t="str">
        <f>IF(OR(Tableau56[[#This Row],[Colonne22]]="X",Tableau56[[#This Row],[Colonne23]]="X"),"","X")</f>
        <v/>
      </c>
      <c r="Z35" s="2" t="str">
        <f>IF(Tableau56[[#This Row],[Colonne23]]="X","X","")</f>
        <v>X</v>
      </c>
      <c r="AA35" s="2" t="str">
        <f>IF(Tableau56[[#This Row],[Colonne25]]="X","X", "")</f>
        <v>X</v>
      </c>
      <c r="AB35" s="2" t="str">
        <f>IF(Tableau56[[#This Row],[Colonne24]]="X","X","")</f>
        <v/>
      </c>
      <c r="AC35" s="2" t="str">
        <f>IF(OR(Tableau56[[#This Row],[Colonne26]]="X",Tableau56[[#This Row],[Colonne27]]="X"),"","X")</f>
        <v/>
      </c>
      <c r="AD35" s="2" t="str">
        <f>IF(Tableau56[[#This Row],[Colonne27]]="X","X","")</f>
        <v/>
      </c>
      <c r="AE35" s="2"/>
    </row>
    <row r="38" spans="2:31" ht="23.25" x14ac:dyDescent="0.35">
      <c r="B38" s="31"/>
      <c r="C38" s="2"/>
      <c r="D38" s="2"/>
      <c r="E38" s="2"/>
      <c r="F38" s="2"/>
      <c r="G38" s="19"/>
      <c r="H38" s="20"/>
      <c r="I38" s="20"/>
      <c r="J38" s="20"/>
      <c r="K38" s="20"/>
      <c r="L38" s="20"/>
      <c r="M38" s="20"/>
      <c r="N38" s="20" t="str">
        <f>"Sémaine du "&amp;TEXT(C39,"jj/mm")&amp;" au "&amp;TEXT(C39+6,"jj/mm aaaa")</f>
        <v>Sémaine du 29/01 au 04/02 2018</v>
      </c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2:31" x14ac:dyDescent="0.25">
      <c r="B39" s="21"/>
      <c r="C39" s="48">
        <f>C30+7</f>
        <v>43129</v>
      </c>
      <c r="D39" s="49"/>
      <c r="E39" s="49"/>
      <c r="F39" s="50"/>
      <c r="G39" s="48">
        <f>C39+1</f>
        <v>43130</v>
      </c>
      <c r="H39" s="49"/>
      <c r="I39" s="49"/>
      <c r="J39" s="50"/>
      <c r="K39" s="48">
        <f>G39+1</f>
        <v>43131</v>
      </c>
      <c r="L39" s="49"/>
      <c r="M39" s="49"/>
      <c r="N39" s="50"/>
      <c r="O39" s="48">
        <f>K39+1</f>
        <v>43132</v>
      </c>
      <c r="P39" s="49"/>
      <c r="Q39" s="49"/>
      <c r="R39" s="50"/>
      <c r="S39" s="48">
        <f>O39+1</f>
        <v>43133</v>
      </c>
      <c r="T39" s="49"/>
      <c r="U39" s="49"/>
      <c r="V39" s="50"/>
      <c r="W39" s="48">
        <f>S39+1</f>
        <v>43134</v>
      </c>
      <c r="X39" s="49"/>
      <c r="Y39" s="49"/>
      <c r="Z39" s="50"/>
      <c r="AA39" s="48">
        <f>W39+1</f>
        <v>43135</v>
      </c>
      <c r="AB39" s="49"/>
      <c r="AC39" s="49"/>
      <c r="AD39" s="49"/>
      <c r="AE39" s="50"/>
    </row>
    <row r="40" spans="2:31" x14ac:dyDescent="0.25">
      <c r="B40" s="22" t="s">
        <v>15</v>
      </c>
      <c r="C40" s="23">
        <f>C31</f>
        <v>0</v>
      </c>
      <c r="D40" s="23">
        <f t="shared" ref="D40:AC40" si="17">D31</f>
        <v>0.29166666666666669</v>
      </c>
      <c r="E40" s="23">
        <f t="shared" si="17"/>
        <v>0.54166666666666663</v>
      </c>
      <c r="F40" s="23">
        <f t="shared" si="17"/>
        <v>0.83333333333333337</v>
      </c>
      <c r="G40" s="23">
        <f t="shared" si="17"/>
        <v>0</v>
      </c>
      <c r="H40" s="23">
        <f t="shared" si="17"/>
        <v>0.29166666666666669</v>
      </c>
      <c r="I40" s="23">
        <f t="shared" si="17"/>
        <v>0.54166666666666663</v>
      </c>
      <c r="J40" s="23">
        <f t="shared" si="17"/>
        <v>0.83333333333333337</v>
      </c>
      <c r="K40" s="23">
        <f t="shared" si="17"/>
        <v>0</v>
      </c>
      <c r="L40" s="23">
        <f t="shared" si="17"/>
        <v>0.29166666666666669</v>
      </c>
      <c r="M40" s="23">
        <f t="shared" si="17"/>
        <v>0.54166666666666663</v>
      </c>
      <c r="N40" s="23">
        <f t="shared" si="17"/>
        <v>0.83333333333333337</v>
      </c>
      <c r="O40" s="23">
        <f t="shared" si="17"/>
        <v>0</v>
      </c>
      <c r="P40" s="23">
        <f t="shared" si="17"/>
        <v>0.29166666666666669</v>
      </c>
      <c r="Q40" s="23">
        <f t="shared" si="17"/>
        <v>0.54166666666666663</v>
      </c>
      <c r="R40" s="23">
        <f t="shared" si="17"/>
        <v>0.83333333333333337</v>
      </c>
      <c r="S40" s="23">
        <f t="shared" si="17"/>
        <v>0</v>
      </c>
      <c r="T40" s="23">
        <f t="shared" si="17"/>
        <v>0.29166666666666669</v>
      </c>
      <c r="U40" s="23">
        <f t="shared" si="17"/>
        <v>0.54166666666666663</v>
      </c>
      <c r="V40" s="23">
        <f t="shared" si="17"/>
        <v>0.83333333333333337</v>
      </c>
      <c r="W40" s="23">
        <f t="shared" si="17"/>
        <v>0</v>
      </c>
      <c r="X40" s="23">
        <f t="shared" si="17"/>
        <v>0.29166666666666669</v>
      </c>
      <c r="Y40" s="23">
        <f t="shared" si="17"/>
        <v>0.54166666666666663</v>
      </c>
      <c r="Z40" s="23">
        <f t="shared" si="17"/>
        <v>0.83333333333333337</v>
      </c>
      <c r="AA40" s="23">
        <f t="shared" si="17"/>
        <v>0</v>
      </c>
      <c r="AB40" s="23">
        <f t="shared" si="17"/>
        <v>0.29166666666666669</v>
      </c>
      <c r="AC40" s="23">
        <f t="shared" si="17"/>
        <v>0.54166666666666663</v>
      </c>
      <c r="AD40" s="41">
        <f t="shared" ref="AD40:AD41" si="18">Z40</f>
        <v>0.83333333333333337</v>
      </c>
      <c r="AE40" s="42"/>
    </row>
    <row r="41" spans="2:31" x14ac:dyDescent="0.25">
      <c r="B41" s="24" t="s">
        <v>16</v>
      </c>
      <c r="C41" s="23">
        <f>C32</f>
        <v>0.29166666666666669</v>
      </c>
      <c r="D41" s="23">
        <f t="shared" ref="D41:AC41" si="19">D32</f>
        <v>0.54166666666666663</v>
      </c>
      <c r="E41" s="23">
        <f t="shared" si="19"/>
        <v>0.83333333333333337</v>
      </c>
      <c r="F41" s="23">
        <f t="shared" si="19"/>
        <v>1</v>
      </c>
      <c r="G41" s="23">
        <f t="shared" si="19"/>
        <v>0.29166666666666669</v>
      </c>
      <c r="H41" s="23">
        <f t="shared" si="19"/>
        <v>0.54166666666666663</v>
      </c>
      <c r="I41" s="23">
        <f t="shared" si="19"/>
        <v>0.83333333333333337</v>
      </c>
      <c r="J41" s="23">
        <f t="shared" si="19"/>
        <v>1</v>
      </c>
      <c r="K41" s="23">
        <f t="shared" si="19"/>
        <v>0.29166666666666669</v>
      </c>
      <c r="L41" s="23">
        <f t="shared" si="19"/>
        <v>0.54166666666666663</v>
      </c>
      <c r="M41" s="23">
        <f t="shared" si="19"/>
        <v>0.83333333333333337</v>
      </c>
      <c r="N41" s="23">
        <f t="shared" si="19"/>
        <v>1</v>
      </c>
      <c r="O41" s="23">
        <f t="shared" si="19"/>
        <v>0.29166666666666669</v>
      </c>
      <c r="P41" s="23">
        <f t="shared" si="19"/>
        <v>0.54166666666666663</v>
      </c>
      <c r="Q41" s="23">
        <f t="shared" si="19"/>
        <v>0.83333333333333337</v>
      </c>
      <c r="R41" s="23">
        <f t="shared" si="19"/>
        <v>1</v>
      </c>
      <c r="S41" s="23">
        <f t="shared" si="19"/>
        <v>0.29166666666666669</v>
      </c>
      <c r="T41" s="23">
        <f t="shared" si="19"/>
        <v>0.54166666666666663</v>
      </c>
      <c r="U41" s="23">
        <f t="shared" si="19"/>
        <v>0.83333333333333337</v>
      </c>
      <c r="V41" s="23">
        <f t="shared" si="19"/>
        <v>1</v>
      </c>
      <c r="W41" s="23">
        <f t="shared" si="19"/>
        <v>0.29166666666666669</v>
      </c>
      <c r="X41" s="23">
        <f t="shared" si="19"/>
        <v>0.54166666666666663</v>
      </c>
      <c r="Y41" s="23">
        <f t="shared" si="19"/>
        <v>0.83333333333333337</v>
      </c>
      <c r="Z41" s="23">
        <f t="shared" si="19"/>
        <v>1</v>
      </c>
      <c r="AA41" s="23">
        <f t="shared" si="19"/>
        <v>0.29166666666666669</v>
      </c>
      <c r="AB41" s="23">
        <f t="shared" si="19"/>
        <v>0.54166666666666663</v>
      </c>
      <c r="AC41" s="23">
        <f t="shared" si="19"/>
        <v>0.83333333333333337</v>
      </c>
      <c r="AD41" s="43">
        <f t="shared" si="18"/>
        <v>1</v>
      </c>
      <c r="AE41" s="44"/>
    </row>
    <row r="42" spans="2:31" x14ac:dyDescent="0.25">
      <c r="B42" s="2" t="s">
        <v>21</v>
      </c>
      <c r="C42" s="2" t="str">
        <f t="shared" ref="C42:C44" si="20">IF(AD33="X","X","")</f>
        <v>X</v>
      </c>
      <c r="D42" s="26" t="str">
        <f>IF(AC33="X","X","")</f>
        <v/>
      </c>
      <c r="E42" s="2" t="str">
        <f>IF(OR(Tableau567[[#This Row],[Colonne2]]="X",Tableau567[[#This Row],[Colonne3]]="X"),"","X")</f>
        <v/>
      </c>
      <c r="F42" s="27" t="str">
        <f>IF(Tableau567[[#This Row],[Colonne3]]="X","X","")</f>
        <v/>
      </c>
      <c r="G42" s="2" t="str">
        <f>IF(Tableau567[[#This Row],[Colonne5]]="X","X","")</f>
        <v/>
      </c>
      <c r="H42" s="2" t="str">
        <f>IF(Tableau567[[#This Row],[Colonne4]]="X","X","")</f>
        <v/>
      </c>
      <c r="I42" s="2" t="str">
        <f>IF(OR(Tableau567[[#This Row],[Colonne6]]="X",Tableau567[[#This Row],[Colonne7]]="X"),"","X")</f>
        <v>X</v>
      </c>
      <c r="J42" s="2" t="str">
        <f>IF(Tableau567[[#This Row],[Colonne7]]="X","X","")</f>
        <v/>
      </c>
      <c r="K42" s="2" t="str">
        <f>IF(Tableau567[[#This Row],[Colonne5]]="X","X","")</f>
        <v/>
      </c>
      <c r="L42" s="2" t="str">
        <f>IF(Tableau567[[#This Row],[Colonne8]]="X","X","")</f>
        <v>X</v>
      </c>
      <c r="M42" s="2" t="str">
        <f>IF(OR(Tableau567[[#This Row],[Colonne10]]="X",Tableau567[[#This Row],[Colonne11]]="X"),"","X")</f>
        <v/>
      </c>
      <c r="N42" s="2" t="str">
        <f>IF(Tableau567[[#This Row],[Colonne11]]="X","X","")</f>
        <v>X</v>
      </c>
      <c r="O42" s="2" t="str">
        <f>IF(Tableau567[[#This Row],[Colonne13]]="X","X", "")</f>
        <v>X</v>
      </c>
      <c r="P42" s="2" t="str">
        <f>IF(Tableau567[[#This Row],[Colonne12]]="X","X","")</f>
        <v/>
      </c>
      <c r="Q42" s="2" t="str">
        <f>IF(OR(Tableau567[[#This Row],[Colonne14]]="X",Tableau567[[#This Row],[Colonne15]]="X"),"","X")</f>
        <v/>
      </c>
      <c r="R42" s="2" t="str">
        <f>IF(Tableau567[[#This Row],[Colonne15]]="X","X","")</f>
        <v/>
      </c>
      <c r="S42" s="2" t="str">
        <f>IF(Tableau567[[#This Row],[Colonne9]]="X","X", "")</f>
        <v/>
      </c>
      <c r="T42" s="2" t="str">
        <f>IF(Tableau567[[#This Row],[Colonne16]]="X","X","")</f>
        <v/>
      </c>
      <c r="U42" s="2" t="str">
        <f>IF(OR(Tableau567[[#This Row],[Colonne18]]="X",Tableau567[[#This Row],[Colonne19]]="X"),"","X")</f>
        <v>X</v>
      </c>
      <c r="V42" s="2" t="str">
        <f>IF(Tableau567[[#This Row],[Colonne19]]="X","X","")</f>
        <v/>
      </c>
      <c r="W42" s="2" t="str">
        <f>IF(Tableau567[[#This Row],[Colonne5]]="X","X", "")</f>
        <v/>
      </c>
      <c r="X42" s="2" t="str">
        <f>IF(Tableau567[[#This Row],[Colonne20]]="X","X","")</f>
        <v>X</v>
      </c>
      <c r="Y42" s="2" t="str">
        <f>IF(OR(Tableau567[[#This Row],[Colonne22]]="X",Tableau567[[#This Row],[Colonne23]]="X"),"","X")</f>
        <v/>
      </c>
      <c r="Z42" s="2" t="str">
        <f>IF(Tableau567[[#This Row],[Colonne23]]="X","X","")</f>
        <v>X</v>
      </c>
      <c r="AA42" s="2" t="str">
        <f>IF(Tableau567[[#This Row],[Colonne25]]="X","X", "")</f>
        <v>X</v>
      </c>
      <c r="AB42" s="2" t="str">
        <f>IF(Tableau567[[#This Row],[Colonne24]]="X","X","")</f>
        <v/>
      </c>
      <c r="AC42" s="2" t="str">
        <f>IF(OR(Tableau567[[#This Row],[Colonne26]]="X",Tableau567[[#This Row],[Colonne27]]="X"),"","X")</f>
        <v/>
      </c>
      <c r="AD42" s="2" t="str">
        <f>IF(Tableau567[[#This Row],[Colonne27]]="X","X","")</f>
        <v/>
      </c>
      <c r="AE42" s="2"/>
    </row>
    <row r="43" spans="2:31" x14ac:dyDescent="0.25">
      <c r="B43" s="28" t="s">
        <v>13</v>
      </c>
      <c r="C43" s="29" t="str">
        <f t="shared" si="20"/>
        <v/>
      </c>
      <c r="D43" s="26" t="str">
        <f t="shared" ref="D43:D44" si="21">IF(AC34="X","X","")</f>
        <v>X</v>
      </c>
      <c r="E43" s="2" t="str">
        <f>IF(OR(Tableau567[[#This Row],[Colonne2]]="X",Tableau567[[#This Row],[Colonne3]]="X"),"","X")</f>
        <v/>
      </c>
      <c r="F43" s="27" t="str">
        <f>IF(Tableau567[[#This Row],[Colonne3]]="X","X","")</f>
        <v>X</v>
      </c>
      <c r="G43" s="2" t="str">
        <f>IF(Tableau567[[#This Row],[Colonne5]]="X","X","")</f>
        <v>X</v>
      </c>
      <c r="H43" s="2" t="str">
        <f>IF(Tableau567[[#This Row],[Colonne4]]="X","X","")</f>
        <v/>
      </c>
      <c r="I43" s="2" t="str">
        <f>IF(OR(Tableau567[[#This Row],[Colonne6]]="X",Tableau567[[#This Row],[Colonne7]]="X"),"","X")</f>
        <v/>
      </c>
      <c r="J43" s="2" t="str">
        <f>IF(Tableau567[[#This Row],[Colonne7]]="X","X","")</f>
        <v/>
      </c>
      <c r="K43" s="2" t="str">
        <f>IF(Tableau567[[#This Row],[Colonne5]]="X","X","")</f>
        <v>X</v>
      </c>
      <c r="L43" s="2" t="str">
        <f>IF(Tableau567[[#This Row],[Colonne8]]="X","X","")</f>
        <v/>
      </c>
      <c r="M43" s="2" t="str">
        <f>IF(OR(Tableau567[[#This Row],[Colonne10]]="X",Tableau567[[#This Row],[Colonne11]]="X"),"","X")</f>
        <v/>
      </c>
      <c r="N43" s="2" t="str">
        <f>IF(Tableau567[[#This Row],[Colonne11]]="X","X","")</f>
        <v/>
      </c>
      <c r="O43" s="2" t="str">
        <f>IF(Tableau567[[#This Row],[Colonne13]]="X","X", "")</f>
        <v/>
      </c>
      <c r="P43" s="2" t="str">
        <f>IF(Tableau567[[#This Row],[Colonne12]]="X","X","")</f>
        <v/>
      </c>
      <c r="Q43" s="2" t="str">
        <f>IF(OR(Tableau567[[#This Row],[Colonne14]]="X",Tableau567[[#This Row],[Colonne15]]="X"),"","X")</f>
        <v>X</v>
      </c>
      <c r="R43" s="2" t="str">
        <f>IF(Tableau567[[#This Row],[Colonne15]]="X","X","")</f>
        <v/>
      </c>
      <c r="S43" s="2" t="str">
        <f>IF(Tableau567[[#This Row],[Colonne9]]="X","X", "")</f>
        <v/>
      </c>
      <c r="T43" s="2" t="str">
        <f>IF(Tableau567[[#This Row],[Colonne16]]="X","X","")</f>
        <v>X</v>
      </c>
      <c r="U43" s="2" t="str">
        <f>IF(OR(Tableau567[[#This Row],[Colonne18]]="X",Tableau567[[#This Row],[Colonne19]]="X"),"","X")</f>
        <v/>
      </c>
      <c r="V43" s="2" t="str">
        <f>IF(Tableau567[[#This Row],[Colonne19]]="X","X","")</f>
        <v>X</v>
      </c>
      <c r="W43" s="2" t="str">
        <f>IF(Tableau567[[#This Row],[Colonne5]]="X","X", "")</f>
        <v>X</v>
      </c>
      <c r="X43" s="2" t="str">
        <f>IF(Tableau567[[#This Row],[Colonne20]]="X","X","")</f>
        <v/>
      </c>
      <c r="Y43" s="2" t="str">
        <f>IF(OR(Tableau567[[#This Row],[Colonne22]]="X",Tableau567[[#This Row],[Colonne23]]="X"),"","X")</f>
        <v/>
      </c>
      <c r="Z43" s="2" t="str">
        <f>IF(Tableau567[[#This Row],[Colonne23]]="X","X","")</f>
        <v/>
      </c>
      <c r="AA43" s="2" t="str">
        <f>IF(Tableau567[[#This Row],[Colonne25]]="X","X", "")</f>
        <v/>
      </c>
      <c r="AB43" s="2" t="str">
        <f>IF(Tableau567[[#This Row],[Colonne24]]="X","X","")</f>
        <v/>
      </c>
      <c r="AC43" s="2" t="str">
        <f>IF(OR(Tableau567[[#This Row],[Colonne26]]="X",Tableau567[[#This Row],[Colonne27]]="X"),"","X")</f>
        <v>X</v>
      </c>
      <c r="AD43" s="2" t="str">
        <f>IF(Tableau567[[#This Row],[Colonne27]]="X","X","")</f>
        <v/>
      </c>
      <c r="AE43" s="2"/>
    </row>
    <row r="44" spans="2:31" x14ac:dyDescent="0.25">
      <c r="B44" s="28" t="s">
        <v>17</v>
      </c>
      <c r="C44" s="30" t="str">
        <f t="shared" si="20"/>
        <v/>
      </c>
      <c r="D44" s="26" t="str">
        <f t="shared" si="21"/>
        <v/>
      </c>
      <c r="E44" s="2" t="str">
        <f>IF(OR(Tableau567[[#This Row],[Colonne2]]="X",Tableau567[[#This Row],[Colonne3]]="X"),"","X")</f>
        <v>X</v>
      </c>
      <c r="F44" s="27" t="str">
        <f>IF(Tableau567[[#This Row],[Colonne3]]="X","X","")</f>
        <v/>
      </c>
      <c r="G44" s="2" t="str">
        <f>IF(Tableau567[[#This Row],[Colonne5]]="X","X","")</f>
        <v/>
      </c>
      <c r="H44" s="2" t="str">
        <f>IF(Tableau567[[#This Row],[Colonne4]]="X","X","")</f>
        <v>X</v>
      </c>
      <c r="I44" s="2" t="str">
        <f>IF(OR(Tableau567[[#This Row],[Colonne6]]="X",Tableau567[[#This Row],[Colonne7]]="X"),"","X")</f>
        <v/>
      </c>
      <c r="J44" s="2" t="str">
        <f>IF(Tableau567[[#This Row],[Colonne7]]="X","X","")</f>
        <v>X</v>
      </c>
      <c r="K44" s="2" t="str">
        <f>IF(Tableau567[[#This Row],[Colonne5]]="X","X","")</f>
        <v/>
      </c>
      <c r="L44" s="2" t="str">
        <f>IF(Tableau567[[#This Row],[Colonne8]]="X","X","")</f>
        <v/>
      </c>
      <c r="M44" s="2" t="str">
        <f>IF(OR(Tableau567[[#This Row],[Colonne10]]="X",Tableau567[[#This Row],[Colonne11]]="X"),"","X")</f>
        <v>X</v>
      </c>
      <c r="N44" s="2" t="str">
        <f>IF(Tableau567[[#This Row],[Colonne11]]="X","X","")</f>
        <v/>
      </c>
      <c r="O44" s="2" t="str">
        <f>IF(Tableau567[[#This Row],[Colonne13]]="X","X", "")</f>
        <v/>
      </c>
      <c r="P44" s="2" t="str">
        <f>IF(Tableau567[[#This Row],[Colonne12]]="X","X","")</f>
        <v>X</v>
      </c>
      <c r="Q44" s="2" t="str">
        <f>IF(OR(Tableau567[[#This Row],[Colonne14]]="X",Tableau567[[#This Row],[Colonne15]]="X"),"","X")</f>
        <v/>
      </c>
      <c r="R44" s="2" t="str">
        <f>IF(Tableau567[[#This Row],[Colonne15]]="X","X","")</f>
        <v>X</v>
      </c>
      <c r="S44" s="2" t="str">
        <f>IF(Tableau567[[#This Row],[Colonne9]]="X","X", "")</f>
        <v>X</v>
      </c>
      <c r="T44" s="2" t="str">
        <f>IF(Tableau567[[#This Row],[Colonne16]]="X","X","")</f>
        <v/>
      </c>
      <c r="U44" s="2" t="str">
        <f>IF(OR(Tableau567[[#This Row],[Colonne18]]="X",Tableau567[[#This Row],[Colonne19]]="X"),"","X")</f>
        <v/>
      </c>
      <c r="V44" s="2" t="str">
        <f>IF(Tableau567[[#This Row],[Colonne19]]="X","X","")</f>
        <v/>
      </c>
      <c r="W44" s="2" t="str">
        <f>IF(Tableau567[[#This Row],[Colonne5]]="X","X", "")</f>
        <v/>
      </c>
      <c r="X44" s="2" t="str">
        <f>IF(Tableau567[[#This Row],[Colonne20]]="X","X","")</f>
        <v/>
      </c>
      <c r="Y44" s="2" t="str">
        <f>IF(OR(Tableau567[[#This Row],[Colonne22]]="X",Tableau567[[#This Row],[Colonne23]]="X"),"","X")</f>
        <v>X</v>
      </c>
      <c r="Z44" s="2" t="str">
        <f>IF(Tableau567[[#This Row],[Colonne23]]="X","X","")</f>
        <v/>
      </c>
      <c r="AA44" s="2" t="str">
        <f>IF(Tableau567[[#This Row],[Colonne25]]="X","X", "")</f>
        <v/>
      </c>
      <c r="AB44" s="2" t="str">
        <f>IF(Tableau567[[#This Row],[Colonne24]]="X","X","")</f>
        <v>X</v>
      </c>
      <c r="AC44" s="2" t="str">
        <f>IF(OR(Tableau567[[#This Row],[Colonne26]]="X",Tableau567[[#This Row],[Colonne27]]="X"),"","X")</f>
        <v/>
      </c>
      <c r="AD44" s="2" t="str">
        <f>IF(Tableau567[[#This Row],[Colonne27]]="X","X","")</f>
        <v>X</v>
      </c>
      <c r="AE44" s="2"/>
    </row>
  </sheetData>
  <mergeCells count="46">
    <mergeCell ref="AD40:AE40"/>
    <mergeCell ref="AD41:AE41"/>
    <mergeCell ref="AD31:AE31"/>
    <mergeCell ref="AD32:AE32"/>
    <mergeCell ref="C39:F39"/>
    <mergeCell ref="G39:J39"/>
    <mergeCell ref="K39:N39"/>
    <mergeCell ref="O39:R39"/>
    <mergeCell ref="S39:V39"/>
    <mergeCell ref="W39:Z39"/>
    <mergeCell ref="AA39:AE39"/>
    <mergeCell ref="AD22:AE22"/>
    <mergeCell ref="AD23:AE23"/>
    <mergeCell ref="C30:F30"/>
    <mergeCell ref="G30:J30"/>
    <mergeCell ref="K30:N30"/>
    <mergeCell ref="O30:R30"/>
    <mergeCell ref="S30:V30"/>
    <mergeCell ref="W30:Z30"/>
    <mergeCell ref="AA30:AE30"/>
    <mergeCell ref="W12:Z12"/>
    <mergeCell ref="AA12:AE12"/>
    <mergeCell ref="AD13:AE13"/>
    <mergeCell ref="AD14:AE14"/>
    <mergeCell ref="C21:F21"/>
    <mergeCell ref="G21:J21"/>
    <mergeCell ref="K21:N21"/>
    <mergeCell ref="O21:R21"/>
    <mergeCell ref="S21:V21"/>
    <mergeCell ref="W21:Z21"/>
    <mergeCell ref="AA21:AE21"/>
    <mergeCell ref="C12:F12"/>
    <mergeCell ref="G12:J12"/>
    <mergeCell ref="K12:N12"/>
    <mergeCell ref="O12:R12"/>
    <mergeCell ref="S12:V12"/>
    <mergeCell ref="AD4:AE4"/>
    <mergeCell ref="AD5:AE5"/>
    <mergeCell ref="Y1:AC1"/>
    <mergeCell ref="C3:F3"/>
    <mergeCell ref="G3:J3"/>
    <mergeCell ref="K3:N3"/>
    <mergeCell ref="O3:R3"/>
    <mergeCell ref="S3:V3"/>
    <mergeCell ref="W3:Z3"/>
    <mergeCell ref="AA3:AE3"/>
  </mergeCells>
  <conditionalFormatting sqref="C3:AE3">
    <cfRule type="timePeriod" dxfId="301" priority="5" timePeriod="lastMonth">
      <formula>AND(MONTH(C3)=MONTH(EDATE(TODAY(),0-1)),YEAR(C3)=YEAR(EDATE(TODAY(),0-1)))</formula>
    </cfRule>
  </conditionalFormatting>
  <conditionalFormatting sqref="C12:AE12">
    <cfRule type="timePeriod" dxfId="300" priority="4" timePeriod="lastMonth">
      <formula>AND(MONTH(C12)=MONTH(EDATE(TODAY(),0-1)),YEAR(C12)=YEAR(EDATE(TODAY(),0-1)))</formula>
    </cfRule>
  </conditionalFormatting>
  <conditionalFormatting sqref="C21:AE21">
    <cfRule type="timePeriod" dxfId="299" priority="3" timePeriod="lastMonth">
      <formula>AND(MONTH(C21)=MONTH(EDATE(TODAY(),0-1)),YEAR(C21)=YEAR(EDATE(TODAY(),0-1)))</formula>
    </cfRule>
  </conditionalFormatting>
  <conditionalFormatting sqref="C30:AE30">
    <cfRule type="timePeriod" dxfId="298" priority="2" timePeriod="lastMonth">
      <formula>AND(MONTH(C30)=MONTH(EDATE(TODAY(),0-1)),YEAR(C30)=YEAR(EDATE(TODAY(),0-1)))</formula>
    </cfRule>
  </conditionalFormatting>
  <conditionalFormatting sqref="C39:AE39">
    <cfRule type="timePeriod" dxfId="297" priority="1" timePeriod="lastMonth">
      <formula>AND(MONTH(C39)=MONTH(EDATE(TODAY(),0-1)),YEAR(C39)=YEAR(EDATE(TODAY(),0-1)))</formula>
    </cfRule>
  </conditionalFormatting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6"/>
  <sheetViews>
    <sheetView tabSelected="1" topLeftCell="A27" workbookViewId="0">
      <selection activeCell="U46" sqref="U46"/>
    </sheetView>
  </sheetViews>
  <sheetFormatPr baseColWidth="10" defaultRowHeight="15" x14ac:dyDescent="0.25"/>
  <cols>
    <col min="3" max="30" width="3.7109375" customWidth="1"/>
    <col min="31" max="31" width="3.7109375" hidden="1" customWidth="1"/>
  </cols>
  <sheetData>
    <row r="1" spans="1:39" ht="26.25" thickBot="1" x14ac:dyDescent="0.4">
      <c r="A1" s="13"/>
      <c r="B1" s="13"/>
      <c r="C1" s="13"/>
      <c r="D1" s="14"/>
      <c r="E1" s="13"/>
      <c r="F1" s="13"/>
      <c r="G1" s="15"/>
      <c r="H1" s="13"/>
      <c r="I1" s="13"/>
      <c r="J1" s="13"/>
      <c r="K1" s="16" t="s">
        <v>14</v>
      </c>
      <c r="L1" s="16"/>
      <c r="M1" s="16"/>
      <c r="N1" s="16"/>
      <c r="O1" s="16"/>
      <c r="P1" s="16"/>
      <c r="Q1" s="16"/>
      <c r="R1" s="16"/>
      <c r="S1" s="16"/>
      <c r="T1" s="16"/>
      <c r="U1" s="16"/>
      <c r="V1" s="13"/>
      <c r="W1" s="13"/>
      <c r="X1" s="17"/>
      <c r="Y1" s="45" t="str">
        <f>'[1]MENU PRINCIPAL'!F2&amp;'[1]MENU PRINCIPAL'!F3</f>
        <v>Janvier2018</v>
      </c>
      <c r="Z1" s="46"/>
      <c r="AA1" s="46"/>
      <c r="AB1" s="46"/>
      <c r="AC1" s="47"/>
      <c r="AD1" s="18"/>
      <c r="AE1" s="18"/>
      <c r="AF1" s="13"/>
      <c r="AG1" s="2"/>
      <c r="AH1" s="2"/>
      <c r="AI1" s="2"/>
      <c r="AJ1" s="2"/>
      <c r="AK1" s="2"/>
      <c r="AL1" s="2"/>
      <c r="AM1" s="2"/>
    </row>
    <row r="2" spans="1:39" ht="23.25" x14ac:dyDescent="0.35">
      <c r="A2" s="13"/>
      <c r="B2" s="31"/>
      <c r="C2" s="2"/>
      <c r="D2" s="2"/>
      <c r="E2" s="2"/>
      <c r="F2" s="2"/>
      <c r="G2" s="19"/>
      <c r="H2" s="20"/>
      <c r="I2" s="20"/>
      <c r="J2" s="20"/>
      <c r="K2" s="20"/>
      <c r="L2" s="20"/>
      <c r="M2" s="20"/>
      <c r="N2" s="20" t="str">
        <f>"Sémaine du "&amp;TEXT(Y1,"jj/mm")&amp;" au "&amp;TEXT(C3+6,"jj/mm aaaa")</f>
        <v>Sémaine du 01/01 au 07/01 2018</v>
      </c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13"/>
      <c r="AG2" s="2"/>
      <c r="AH2" s="2"/>
      <c r="AI2" s="2"/>
      <c r="AJ2" s="2"/>
      <c r="AK2" s="2"/>
      <c r="AL2" s="2"/>
      <c r="AM2" s="2"/>
    </row>
    <row r="3" spans="1:39" x14ac:dyDescent="0.25">
      <c r="A3" s="13"/>
      <c r="B3" s="21"/>
      <c r="C3" s="48">
        <f>Y1-WEEKDAY(Y1,2)+1</f>
        <v>43101</v>
      </c>
      <c r="D3" s="49"/>
      <c r="E3" s="49"/>
      <c r="F3" s="50"/>
      <c r="G3" s="48">
        <f>C3+1</f>
        <v>43102</v>
      </c>
      <c r="H3" s="49"/>
      <c r="I3" s="49"/>
      <c r="J3" s="50"/>
      <c r="K3" s="48">
        <f>G3+1</f>
        <v>43103</v>
      </c>
      <c r="L3" s="49"/>
      <c r="M3" s="49"/>
      <c r="N3" s="50"/>
      <c r="O3" s="48">
        <f>K3+1</f>
        <v>43104</v>
      </c>
      <c r="P3" s="49"/>
      <c r="Q3" s="49"/>
      <c r="R3" s="50"/>
      <c r="S3" s="48">
        <f>O3+1</f>
        <v>43105</v>
      </c>
      <c r="T3" s="49"/>
      <c r="U3" s="49"/>
      <c r="V3" s="50"/>
      <c r="W3" s="48">
        <f>S3+1</f>
        <v>43106</v>
      </c>
      <c r="X3" s="49"/>
      <c r="Y3" s="49"/>
      <c r="Z3" s="50"/>
      <c r="AA3" s="48">
        <f>W3+1</f>
        <v>43107</v>
      </c>
      <c r="AB3" s="49"/>
      <c r="AC3" s="49"/>
      <c r="AD3" s="49"/>
      <c r="AE3" s="50"/>
      <c r="AF3" s="2"/>
      <c r="AG3" s="2"/>
      <c r="AH3" s="2"/>
      <c r="AI3" s="2"/>
      <c r="AJ3" s="2"/>
      <c r="AK3" s="2"/>
      <c r="AL3" s="2"/>
      <c r="AM3" s="2"/>
    </row>
    <row r="4" spans="1:39" x14ac:dyDescent="0.25">
      <c r="A4" s="13"/>
      <c r="B4" s="22" t="s">
        <v>15</v>
      </c>
      <c r="C4" s="23">
        <f>TOV!A2</f>
        <v>0</v>
      </c>
      <c r="D4" s="23">
        <f>TOV!B2</f>
        <v>0.29166666666666669</v>
      </c>
      <c r="E4" s="25">
        <f>TOV!C3</f>
        <v>0.54166666666666663</v>
      </c>
      <c r="F4" s="25">
        <f>TOV!D3</f>
        <v>0.83333333333333337</v>
      </c>
      <c r="G4" s="23">
        <f t="shared" ref="G4:P5" si="0">C4</f>
        <v>0</v>
      </c>
      <c r="H4" s="23">
        <f t="shared" si="0"/>
        <v>0.29166666666666669</v>
      </c>
      <c r="I4" s="23">
        <f t="shared" si="0"/>
        <v>0.54166666666666663</v>
      </c>
      <c r="J4" s="23">
        <f t="shared" si="0"/>
        <v>0.83333333333333337</v>
      </c>
      <c r="K4" s="23">
        <f t="shared" si="0"/>
        <v>0</v>
      </c>
      <c r="L4" s="23">
        <f t="shared" si="0"/>
        <v>0.29166666666666669</v>
      </c>
      <c r="M4" s="23">
        <f t="shared" si="0"/>
        <v>0.54166666666666663</v>
      </c>
      <c r="N4" s="23">
        <f t="shared" si="0"/>
        <v>0.83333333333333337</v>
      </c>
      <c r="O4" s="23">
        <f t="shared" si="0"/>
        <v>0</v>
      </c>
      <c r="P4" s="23">
        <f t="shared" si="0"/>
        <v>0.29166666666666669</v>
      </c>
      <c r="Q4" s="23">
        <f t="shared" ref="Q4:Z5" si="1">M4</f>
        <v>0.54166666666666663</v>
      </c>
      <c r="R4" s="23">
        <f t="shared" si="1"/>
        <v>0.83333333333333337</v>
      </c>
      <c r="S4" s="23">
        <f t="shared" si="1"/>
        <v>0</v>
      </c>
      <c r="T4" s="23">
        <f t="shared" si="1"/>
        <v>0.29166666666666669</v>
      </c>
      <c r="U4" s="23">
        <f t="shared" si="1"/>
        <v>0.54166666666666663</v>
      </c>
      <c r="V4" s="23">
        <f t="shared" si="1"/>
        <v>0.83333333333333337</v>
      </c>
      <c r="W4" s="23">
        <f t="shared" si="1"/>
        <v>0</v>
      </c>
      <c r="X4" s="23">
        <f t="shared" si="1"/>
        <v>0.29166666666666669</v>
      </c>
      <c r="Y4" s="23">
        <f t="shared" si="1"/>
        <v>0.54166666666666663</v>
      </c>
      <c r="Z4" s="23">
        <f t="shared" si="1"/>
        <v>0.83333333333333337</v>
      </c>
      <c r="AA4" s="23">
        <f t="shared" ref="AA4:AJ5" si="2">W4</f>
        <v>0</v>
      </c>
      <c r="AB4" s="23">
        <f t="shared" si="2"/>
        <v>0.29166666666666669</v>
      </c>
      <c r="AC4" s="23">
        <f t="shared" si="2"/>
        <v>0.54166666666666663</v>
      </c>
      <c r="AD4" s="41">
        <f t="shared" si="2"/>
        <v>0.83333333333333337</v>
      </c>
      <c r="AE4" s="42"/>
      <c r="AF4" s="2"/>
      <c r="AG4" s="2"/>
      <c r="AH4" s="2"/>
      <c r="AI4" s="2"/>
      <c r="AJ4" s="2"/>
      <c r="AK4" s="2"/>
      <c r="AL4" s="2"/>
      <c r="AM4" s="2"/>
    </row>
    <row r="5" spans="1:39" x14ac:dyDescent="0.25">
      <c r="A5" s="13"/>
      <c r="B5" s="24" t="s">
        <v>16</v>
      </c>
      <c r="C5" s="25">
        <f>TOV!A4</f>
        <v>0.29166666666666669</v>
      </c>
      <c r="D5" s="25">
        <f>TOV!B4</f>
        <v>0.54166666666666663</v>
      </c>
      <c r="E5" s="25">
        <f>TOV!C4</f>
        <v>0.83333333333333337</v>
      </c>
      <c r="F5" s="25">
        <f>TOV!E4</f>
        <v>1</v>
      </c>
      <c r="G5" s="25">
        <f t="shared" si="0"/>
        <v>0.29166666666666669</v>
      </c>
      <c r="H5" s="25">
        <f t="shared" si="0"/>
        <v>0.54166666666666663</v>
      </c>
      <c r="I5" s="25">
        <f t="shared" si="0"/>
        <v>0.83333333333333337</v>
      </c>
      <c r="J5" s="25">
        <f t="shared" si="0"/>
        <v>1</v>
      </c>
      <c r="K5" s="25">
        <f t="shared" si="0"/>
        <v>0.29166666666666669</v>
      </c>
      <c r="L5" s="25">
        <f t="shared" si="0"/>
        <v>0.54166666666666663</v>
      </c>
      <c r="M5" s="25">
        <f t="shared" si="0"/>
        <v>0.83333333333333337</v>
      </c>
      <c r="N5" s="25">
        <f t="shared" si="0"/>
        <v>1</v>
      </c>
      <c r="O5" s="25">
        <f t="shared" si="0"/>
        <v>0.29166666666666669</v>
      </c>
      <c r="P5" s="25">
        <f t="shared" si="0"/>
        <v>0.54166666666666663</v>
      </c>
      <c r="Q5" s="25">
        <f t="shared" si="1"/>
        <v>0.83333333333333337</v>
      </c>
      <c r="R5" s="25">
        <f t="shared" si="1"/>
        <v>1</v>
      </c>
      <c r="S5" s="25">
        <f t="shared" si="1"/>
        <v>0.29166666666666669</v>
      </c>
      <c r="T5" s="25">
        <f t="shared" si="1"/>
        <v>0.54166666666666663</v>
      </c>
      <c r="U5" s="25">
        <f t="shared" si="1"/>
        <v>0.83333333333333337</v>
      </c>
      <c r="V5" s="25">
        <f t="shared" si="1"/>
        <v>1</v>
      </c>
      <c r="W5" s="25">
        <f t="shared" si="1"/>
        <v>0.29166666666666669</v>
      </c>
      <c r="X5" s="25">
        <f t="shared" si="1"/>
        <v>0.54166666666666663</v>
      </c>
      <c r="Y5" s="25">
        <f t="shared" si="1"/>
        <v>0.83333333333333337</v>
      </c>
      <c r="Z5" s="25">
        <f t="shared" si="1"/>
        <v>1</v>
      </c>
      <c r="AA5" s="25">
        <f t="shared" si="2"/>
        <v>0.29166666666666669</v>
      </c>
      <c r="AB5" s="25">
        <f t="shared" si="2"/>
        <v>0.54166666666666663</v>
      </c>
      <c r="AC5" s="25">
        <f t="shared" si="2"/>
        <v>0.83333333333333337</v>
      </c>
      <c r="AD5" s="43">
        <f t="shared" si="2"/>
        <v>1</v>
      </c>
      <c r="AE5" s="44"/>
      <c r="AF5" s="2"/>
      <c r="AG5" s="2"/>
      <c r="AH5" s="2"/>
      <c r="AI5" s="2"/>
      <c r="AJ5" s="2"/>
      <c r="AK5" s="2"/>
      <c r="AL5" s="2"/>
      <c r="AM5" s="2"/>
    </row>
    <row r="6" spans="1:39" x14ac:dyDescent="0.25">
      <c r="A6" s="13"/>
      <c r="B6" s="2" t="s">
        <v>21</v>
      </c>
      <c r="C6" s="26" t="s">
        <v>12</v>
      </c>
      <c r="D6" s="26"/>
      <c r="E6" s="26"/>
      <c r="F6" s="27" t="str">
        <f>IF(Tableau59[[#This Row],[Colonne3]]="X","X","")</f>
        <v/>
      </c>
      <c r="G6" s="2" t="str">
        <f>IF(Tableau59[[#This Row],[Colonne5]]="X","X","")</f>
        <v/>
      </c>
      <c r="H6" s="2" t="str">
        <f>IF(Tableau59[[#This Row],[Colonne4]]="X","X","")</f>
        <v/>
      </c>
      <c r="I6" s="2"/>
      <c r="J6" s="2" t="str">
        <f>IF(Tableau59[[#This Row],[Colonne7]]="X","X","")</f>
        <v/>
      </c>
      <c r="K6" s="2" t="str">
        <f>IF(Tableau59[[#This Row],[Colonne9]]="X","X","")</f>
        <v/>
      </c>
      <c r="L6" s="2" t="str">
        <f>IF(Tableau59[[#This Row],[Colonne8]]="X","X","")</f>
        <v/>
      </c>
      <c r="M6" s="2" t="s">
        <v>12</v>
      </c>
      <c r="N6" s="2" t="str">
        <f>IF(Tableau59[[#This Row],[Colonne11]]="X","X","")</f>
        <v/>
      </c>
      <c r="O6" s="2" t="str">
        <f>IF(Tableau59[[#This Row],[Colonne13]]="X","X", "")</f>
        <v/>
      </c>
      <c r="P6" s="2" t="str">
        <f>IF(Tableau59[[#This Row],[Colonne12]]="X","X","")</f>
        <v>X</v>
      </c>
      <c r="Q6" s="2"/>
      <c r="R6" s="2" t="str">
        <f>IF(Tableau59[[#This Row],[Colonne15]]="X","X","")</f>
        <v>X</v>
      </c>
      <c r="S6" s="2" t="str">
        <f>IF(Tableau59[[#This Row],[Colonne17]]="X","X", "")</f>
        <v>X</v>
      </c>
      <c r="T6" s="2" t="str">
        <f>IF(Tableau59[[#This Row],[Colonne16]]="X","X","")</f>
        <v/>
      </c>
      <c r="U6" s="2"/>
      <c r="V6" s="2" t="str">
        <f>IF(Tableau59[[#This Row],[Colonne19]]="X","X","")</f>
        <v/>
      </c>
      <c r="W6" s="2" t="str">
        <f>IF(Tableau59[[#This Row],[Colonne21]]="X","X", "")</f>
        <v/>
      </c>
      <c r="X6" s="2" t="str">
        <f>IF(Tableau59[[#This Row],[Colonne20]]="X","X","")</f>
        <v/>
      </c>
      <c r="Y6" s="2"/>
      <c r="Z6" s="2" t="str">
        <f>IF(Tableau59[[#This Row],[Colonne23]]="X","X","")</f>
        <v/>
      </c>
      <c r="AA6" s="2" t="str">
        <f>IF(Tableau59[[#This Row],[Colonne25]]="X","X", "")</f>
        <v/>
      </c>
      <c r="AB6" s="2" t="str">
        <f>IF(Tableau59[[#This Row],[Colonne24]]="X","X","")</f>
        <v/>
      </c>
      <c r="AC6" s="2" t="s">
        <v>12</v>
      </c>
      <c r="AD6" s="2" t="str">
        <f>IF(Tableau59[[#This Row],[Colonne27]]="X","X","")</f>
        <v/>
      </c>
      <c r="AE6" s="2"/>
      <c r="AF6" s="2"/>
      <c r="AG6" s="2"/>
      <c r="AH6" s="2"/>
      <c r="AI6" s="2"/>
      <c r="AJ6" s="2"/>
      <c r="AK6" s="2"/>
      <c r="AL6" s="2"/>
      <c r="AM6" s="2"/>
    </row>
    <row r="7" spans="1:39" x14ac:dyDescent="0.25">
      <c r="A7" s="13"/>
      <c r="B7" s="2" t="s">
        <v>13</v>
      </c>
      <c r="C7" s="29"/>
      <c r="D7" s="29" t="s">
        <v>12</v>
      </c>
      <c r="E7" s="29"/>
      <c r="F7" s="27" t="str">
        <f>IF(Tableau59[[#This Row],[Colonne3]]="X","X","")</f>
        <v>X</v>
      </c>
      <c r="G7" s="2" t="str">
        <f>IF(Tableau59[[#This Row],[Colonne5]]="X","X","")</f>
        <v>X</v>
      </c>
      <c r="H7" s="2" t="str">
        <f>IF(Tableau59[[#This Row],[Colonne4]]="X","X","")</f>
        <v/>
      </c>
      <c r="I7" s="2" t="str">
        <f>IF(OR(Tableau59[[#This Row],[Colonne6]]="X",Tableau59[[#This Row],[Colonne2]]="X"),"","X")</f>
        <v/>
      </c>
      <c r="J7" s="2" t="str">
        <f>IF(Tableau59[[#This Row],[Colonne7]]="X","X","")</f>
        <v/>
      </c>
      <c r="K7" s="2" t="str">
        <f>IF(Tableau59[[#This Row],[Colonne9]]="X","X","")</f>
        <v/>
      </c>
      <c r="L7" s="2" t="str">
        <f>IF(Tableau59[[#This Row],[Colonne8]]="X","X","")</f>
        <v/>
      </c>
      <c r="M7" s="2" t="str">
        <f>IF(OR(Tableau59[[#This Row],[Colonne6]]="X",Tableau59[[#This Row],[Colonne2]]="X"),"","X")</f>
        <v/>
      </c>
      <c r="N7" s="2" t="str">
        <f>IF(Tableau59[[#This Row],[Colonne11]]="X","X","")</f>
        <v/>
      </c>
      <c r="O7" s="2" t="str">
        <f>IF(Tableau59[[#This Row],[Colonne13]]="X","X", "")</f>
        <v/>
      </c>
      <c r="P7" s="2" t="str">
        <f>IF(Tableau59[[#This Row],[Colonne12]]="X","X","")</f>
        <v/>
      </c>
      <c r="Q7" s="2" t="str">
        <f>IF(AND((OR(Tableau59[[#This Row],[Colonne6]]="X",Tableau59[[#This Row],[Colonne10]]="X")),Tableau59[[#This Row],[Colonne15]]="X"),"","X")</f>
        <v>X</v>
      </c>
      <c r="R7" s="2" t="str">
        <f>IF(Tableau59[[#This Row],[Colonne15]]="X","X","")</f>
        <v/>
      </c>
      <c r="S7" s="2" t="str">
        <f>IF(Tableau59[[#This Row],[Colonne17]]="X","X", "")</f>
        <v/>
      </c>
      <c r="T7" s="2" t="str">
        <f>IF(Tableau59[[#This Row],[Colonne16]]="X","X","")</f>
        <v>X</v>
      </c>
      <c r="U7" s="2" t="str">
        <f>IF(OR(Tableau59[[#This Row],[Colonne18]]="X",Tableau59[[#This Row],[Colonne19]]="X"),"","X")</f>
        <v/>
      </c>
      <c r="V7" s="2" t="str">
        <f>IF(Tableau59[[#This Row],[Colonne19]]="X","X","")</f>
        <v>X</v>
      </c>
      <c r="W7" s="2" t="str">
        <f>IF(Tableau59[[#This Row],[Colonne21]]="X","X", "")</f>
        <v>X</v>
      </c>
      <c r="X7" s="2" t="str">
        <f>IF(Tableau59[[#This Row],[Colonne20]]="X","X","")</f>
        <v/>
      </c>
      <c r="Y7" s="2" t="str">
        <f>IF(OR(Tableau59[[#This Row],[Colonne22]]="X",Tableau59[[#This Row],[Colonne18]]="X"),"","X")</f>
        <v/>
      </c>
      <c r="Z7" s="2" t="str">
        <f>IF(Tableau59[[#This Row],[Colonne23]]="X","X","")</f>
        <v/>
      </c>
      <c r="AA7" s="2" t="str">
        <f>IF(Tableau59[[#This Row],[Colonne25]]="X","X", "")</f>
        <v/>
      </c>
      <c r="AB7" s="2" t="str">
        <f>IF(Tableau59[[#This Row],[Colonne24]]="X","X","")</f>
        <v/>
      </c>
      <c r="AC7" s="2" t="str">
        <f>IF(OR(Tableau59[[#This Row],[Colonne26]]="X",Tableau59[[#This Row],[Colonne22]]="X"),"","X")</f>
        <v/>
      </c>
      <c r="AD7" s="2" t="str">
        <f>IF(Tableau59[[#This Row],[Colonne27]]="X","X","")</f>
        <v/>
      </c>
      <c r="AE7" s="2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13"/>
      <c r="B8" s="2" t="s">
        <v>17</v>
      </c>
      <c r="C8" s="30"/>
      <c r="D8" s="30"/>
      <c r="E8" s="30" t="s">
        <v>12</v>
      </c>
      <c r="F8" s="27" t="str">
        <f>IF(Tableau59[[#This Row],[Colonne3]]="X","X","")</f>
        <v/>
      </c>
      <c r="G8" s="2" t="str">
        <f>IF(Tableau59[[#This Row],[Colonne5]]="X","X","")</f>
        <v/>
      </c>
      <c r="H8" s="2" t="str">
        <f>IF(Tableau59[[#This Row],[Colonne4]]="X","X","")</f>
        <v>X</v>
      </c>
      <c r="I8" s="2"/>
      <c r="J8" s="2" t="str">
        <f>IF(Tableau59[[#This Row],[Colonne7]]="X","X","")</f>
        <v>X</v>
      </c>
      <c r="K8" s="2" t="str">
        <f>IF(Tableau59[[#This Row],[Colonne9]]="X","X","")</f>
        <v>X</v>
      </c>
      <c r="L8" s="2" t="str">
        <f>IF(Tableau59[[#This Row],[Colonne8]]="X","X","")</f>
        <v/>
      </c>
      <c r="M8" s="2"/>
      <c r="N8" s="2" t="str">
        <f>IF(Tableau59[[#This Row],[Colonne11]]="X","X","")</f>
        <v/>
      </c>
      <c r="O8" s="2" t="str">
        <f>IF(Tableau59[[#This Row],[Colonne13]]="X","X", "")</f>
        <v/>
      </c>
      <c r="P8" s="2" t="str">
        <f>IF(Tableau59[[#This Row],[Colonne12]]="X","X","")</f>
        <v/>
      </c>
      <c r="Q8" s="2"/>
      <c r="R8" s="2" t="str">
        <f>IF(Tableau59[[#This Row],[Colonne15]]="X","X","")</f>
        <v/>
      </c>
      <c r="S8" s="2" t="str">
        <f>IF(Tableau59[[#This Row],[Colonne17]]="X","X", "")</f>
        <v/>
      </c>
      <c r="T8" s="2" t="str">
        <f>IF(Tableau59[[#This Row],[Colonne16]]="X","X","")</f>
        <v/>
      </c>
      <c r="U8" s="2" t="str">
        <f>IF(OR(Tableau59[[#This Row],[Colonne18]]="X",Tableau59[[#This Row],[Colonne19]]="X"),"","X")</f>
        <v>X</v>
      </c>
      <c r="V8" s="2" t="str">
        <f>IF(Tableau59[[#This Row],[Colonne19]]="X","X","")</f>
        <v/>
      </c>
      <c r="W8" s="2" t="str">
        <f>IF(Tableau59[[#This Row],[Colonne21]]="X","X", "")</f>
        <v/>
      </c>
      <c r="X8" s="2" t="str">
        <f>IF(Tableau59[[#This Row],[Colonne20]]="X","X","")</f>
        <v>X</v>
      </c>
      <c r="Y8" s="2"/>
      <c r="Z8" s="2" t="str">
        <f>IF(Tableau59[[#This Row],[Colonne23]]="X","X","")</f>
        <v>X</v>
      </c>
      <c r="AA8" s="2" t="str">
        <f>IF(Tableau59[[#This Row],[Colonne25]]="X","X", "")</f>
        <v>X</v>
      </c>
      <c r="AB8" s="2" t="str">
        <f>IF(Tableau59[[#This Row],[Colonne24]]="X","X","")</f>
        <v/>
      </c>
      <c r="AC8" s="2" t="str">
        <f>IF(OR(Tableau59[[#This Row],[Colonne26]]="X",Tableau59[[#This Row],[Colonne22]]="X"),"","X")</f>
        <v/>
      </c>
      <c r="AD8" s="2" t="str">
        <f>IF(Tableau59[[#This Row],[Colonne27]]="X","X","")</f>
        <v/>
      </c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5">
      <c r="A9" s="13"/>
      <c r="B9" s="2" t="s">
        <v>18</v>
      </c>
      <c r="C9" s="26"/>
      <c r="D9" s="26"/>
      <c r="E9" s="26"/>
      <c r="F9" s="27" t="str">
        <f>IF(Tableau59[[#This Row],[Colonne3]]="X","X","")</f>
        <v/>
      </c>
      <c r="G9" s="2" t="str">
        <f>IF(Tableau59[[#This Row],[Colonne5]]="X","X","")</f>
        <v/>
      </c>
      <c r="H9" s="2" t="str">
        <f>IF(Tableau59[[#This Row],[Colonne4]]="X","X","")</f>
        <v/>
      </c>
      <c r="I9" s="2" t="str">
        <f>IF(OR(Tableau59[[#This Row],[Colonne6]]="X",Tableau59[[#This Row],[Colonne2]]="X"),"","X")</f>
        <v>X</v>
      </c>
      <c r="J9" s="2" t="str">
        <f>IF(Tableau59[[#This Row],[Colonne7]]="X","X","")</f>
        <v/>
      </c>
      <c r="K9" s="2" t="str">
        <f>IF(Tableau59[[#This Row],[Colonne9]]="X","X","")</f>
        <v/>
      </c>
      <c r="L9" s="2" t="str">
        <f>IF(Tableau59[[#This Row],[Colonne8]]="X","X","")</f>
        <v>X</v>
      </c>
      <c r="M9" s="2"/>
      <c r="N9" s="2" t="str">
        <f>IF(Tableau59[[#This Row],[Colonne11]]="X","X","")</f>
        <v>X</v>
      </c>
      <c r="O9" s="2" t="str">
        <f>IF(Tableau59[[#This Row],[Colonne13]]="X","X", "")</f>
        <v>X</v>
      </c>
      <c r="P9" s="2" t="str">
        <f>IF(Tableau59[[#This Row],[Colonne12]]="X","X","")</f>
        <v/>
      </c>
      <c r="Q9" s="2"/>
      <c r="R9" s="2" t="str">
        <f>IF(Tableau59[[#This Row],[Colonne15]]="X","X","")</f>
        <v/>
      </c>
      <c r="S9" s="2" t="str">
        <f>IF(Tableau59[[#This Row],[Colonne17]]="X","X", "")</f>
        <v/>
      </c>
      <c r="T9" s="2" t="str">
        <f>IF(Tableau59[[#This Row],[Colonne16]]="X","X","")</f>
        <v/>
      </c>
      <c r="U9" s="2"/>
      <c r="V9" s="2" t="str">
        <f>IF(Tableau59[[#This Row],[Colonne19]]="X","X","")</f>
        <v/>
      </c>
      <c r="W9" s="2" t="str">
        <f>IF(Tableau59[[#This Row],[Colonne21]]="X","X", "")</f>
        <v/>
      </c>
      <c r="X9" s="2" t="str">
        <f>IF(Tableau59[[#This Row],[Colonne20]]="X","X","")</f>
        <v/>
      </c>
      <c r="Y9" s="2" t="str">
        <f>IF(OR(Tableau59[[#This Row],[Colonne22]]="X",Tableau59[[#This Row],[Colonne18]]="X"),"","X")</f>
        <v>X</v>
      </c>
      <c r="Z9" s="2" t="str">
        <f>IF(Tableau59[[#This Row],[Colonne23]]="X","X","")</f>
        <v/>
      </c>
      <c r="AA9" s="2" t="str">
        <f>IF(Tableau59[[#This Row],[Colonne25]]="X","X", "")</f>
        <v/>
      </c>
      <c r="AB9" s="2" t="str">
        <f>IF(Tableau59[[#This Row],[Colonne24]]="X","X","")</f>
        <v>X</v>
      </c>
      <c r="AC9" s="2"/>
      <c r="AD9" s="2" t="str">
        <f>IF(Tableau59[[#This Row],[Colonne27]]="X","X","")</f>
        <v>X</v>
      </c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5">
      <c r="A10" s="1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5">
      <c r="A11" s="1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ht="23.25" x14ac:dyDescent="0.35">
      <c r="A12" s="13"/>
      <c r="B12" s="31"/>
      <c r="C12" s="2"/>
      <c r="D12" s="2"/>
      <c r="E12" s="2"/>
      <c r="F12" s="2"/>
      <c r="G12" s="19"/>
      <c r="H12" s="20"/>
      <c r="I12" s="20"/>
      <c r="J12" s="20"/>
      <c r="K12" s="20"/>
      <c r="L12" s="20"/>
      <c r="M12" s="20"/>
      <c r="N12" s="20" t="str">
        <f>"Sémaine du "&amp;TEXT(C13,"jj/mm")&amp;" au "&amp;TEXT(C13+6,"jj/mm aaaa")</f>
        <v>Sémaine du 08/01 au 14/01 2018</v>
      </c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"/>
      <c r="AG12" s="2"/>
      <c r="AH12" s="2"/>
      <c r="AI12" s="2"/>
      <c r="AJ12" s="2"/>
      <c r="AK12" s="2"/>
      <c r="AL12" s="2"/>
      <c r="AM12" s="2"/>
    </row>
    <row r="13" spans="1:39" x14ac:dyDescent="0.25">
      <c r="A13" s="13"/>
      <c r="B13" s="21"/>
      <c r="C13" s="48">
        <f>C3+7</f>
        <v>43108</v>
      </c>
      <c r="D13" s="49"/>
      <c r="E13" s="49"/>
      <c r="F13" s="50"/>
      <c r="G13" s="48">
        <f>C13+1</f>
        <v>43109</v>
      </c>
      <c r="H13" s="49"/>
      <c r="I13" s="49"/>
      <c r="J13" s="50"/>
      <c r="K13" s="48">
        <f>G13+1</f>
        <v>43110</v>
      </c>
      <c r="L13" s="49"/>
      <c r="M13" s="49"/>
      <c r="N13" s="50"/>
      <c r="O13" s="48">
        <f>K13+1</f>
        <v>43111</v>
      </c>
      <c r="P13" s="49"/>
      <c r="Q13" s="49"/>
      <c r="R13" s="50"/>
      <c r="S13" s="48">
        <f>O13+1</f>
        <v>43112</v>
      </c>
      <c r="T13" s="49"/>
      <c r="U13" s="49"/>
      <c r="V13" s="50"/>
      <c r="W13" s="48">
        <f>S13+1</f>
        <v>43113</v>
      </c>
      <c r="X13" s="49"/>
      <c r="Y13" s="49"/>
      <c r="Z13" s="50"/>
      <c r="AA13" s="48">
        <f>W13+1</f>
        <v>43114</v>
      </c>
      <c r="AB13" s="49"/>
      <c r="AC13" s="49"/>
      <c r="AD13" s="49"/>
      <c r="AE13" s="50"/>
      <c r="AF13" s="2"/>
      <c r="AG13" s="2"/>
      <c r="AH13" s="2"/>
      <c r="AI13" s="2"/>
      <c r="AJ13" s="2"/>
      <c r="AK13" s="2"/>
      <c r="AL13" s="2"/>
      <c r="AM13" s="2"/>
    </row>
    <row r="14" spans="1:39" x14ac:dyDescent="0.25">
      <c r="A14" s="13"/>
      <c r="B14" s="22" t="s">
        <v>15</v>
      </c>
      <c r="C14" s="23">
        <f t="shared" ref="C14:AC14" si="3">C4</f>
        <v>0</v>
      </c>
      <c r="D14" s="23">
        <f t="shared" si="3"/>
        <v>0.29166666666666669</v>
      </c>
      <c r="E14" s="23">
        <f t="shared" si="3"/>
        <v>0.54166666666666663</v>
      </c>
      <c r="F14" s="23">
        <f t="shared" si="3"/>
        <v>0.83333333333333337</v>
      </c>
      <c r="G14" s="23">
        <f t="shared" si="3"/>
        <v>0</v>
      </c>
      <c r="H14" s="23">
        <f t="shared" si="3"/>
        <v>0.29166666666666669</v>
      </c>
      <c r="I14" s="23">
        <f t="shared" si="3"/>
        <v>0.54166666666666663</v>
      </c>
      <c r="J14" s="23">
        <f t="shared" si="3"/>
        <v>0.83333333333333337</v>
      </c>
      <c r="K14" s="23">
        <f t="shared" si="3"/>
        <v>0</v>
      </c>
      <c r="L14" s="23">
        <f t="shared" si="3"/>
        <v>0.29166666666666669</v>
      </c>
      <c r="M14" s="23">
        <f t="shared" si="3"/>
        <v>0.54166666666666663</v>
      </c>
      <c r="N14" s="23">
        <f t="shared" si="3"/>
        <v>0.83333333333333337</v>
      </c>
      <c r="O14" s="23">
        <f t="shared" si="3"/>
        <v>0</v>
      </c>
      <c r="P14" s="23">
        <f t="shared" si="3"/>
        <v>0.29166666666666669</v>
      </c>
      <c r="Q14" s="23">
        <f t="shared" si="3"/>
        <v>0.54166666666666663</v>
      </c>
      <c r="R14" s="23">
        <f t="shared" si="3"/>
        <v>0.83333333333333337</v>
      </c>
      <c r="S14" s="23">
        <f t="shared" si="3"/>
        <v>0</v>
      </c>
      <c r="T14" s="23">
        <f t="shared" si="3"/>
        <v>0.29166666666666669</v>
      </c>
      <c r="U14" s="23">
        <f t="shared" si="3"/>
        <v>0.54166666666666663</v>
      </c>
      <c r="V14" s="23">
        <f t="shared" si="3"/>
        <v>0.83333333333333337</v>
      </c>
      <c r="W14" s="23">
        <f t="shared" si="3"/>
        <v>0</v>
      </c>
      <c r="X14" s="23">
        <f t="shared" si="3"/>
        <v>0.29166666666666669</v>
      </c>
      <c r="Y14" s="23">
        <f t="shared" si="3"/>
        <v>0.54166666666666663</v>
      </c>
      <c r="Z14" s="23">
        <f t="shared" si="3"/>
        <v>0.83333333333333337</v>
      </c>
      <c r="AA14" s="23">
        <f t="shared" si="3"/>
        <v>0</v>
      </c>
      <c r="AB14" s="23">
        <f t="shared" si="3"/>
        <v>0.29166666666666669</v>
      </c>
      <c r="AC14" s="23">
        <f t="shared" si="3"/>
        <v>0.54166666666666663</v>
      </c>
      <c r="AD14" s="41">
        <f>Z14</f>
        <v>0.83333333333333337</v>
      </c>
      <c r="AE14" s="42"/>
      <c r="AF14" s="2"/>
      <c r="AG14" s="2"/>
      <c r="AH14" s="2"/>
      <c r="AI14" s="2"/>
      <c r="AJ14" s="2"/>
      <c r="AK14" s="2"/>
      <c r="AL14" s="2"/>
      <c r="AM14" s="2"/>
    </row>
    <row r="15" spans="1:39" x14ac:dyDescent="0.25">
      <c r="A15" s="13"/>
      <c r="B15" s="24" t="s">
        <v>16</v>
      </c>
      <c r="C15" s="25">
        <f t="shared" ref="C15:AC15" si="4">C5</f>
        <v>0.29166666666666669</v>
      </c>
      <c r="D15" s="25">
        <f t="shared" si="4"/>
        <v>0.54166666666666663</v>
      </c>
      <c r="E15" s="25">
        <f t="shared" si="4"/>
        <v>0.83333333333333337</v>
      </c>
      <c r="F15" s="25">
        <f t="shared" si="4"/>
        <v>1</v>
      </c>
      <c r="G15" s="25">
        <f t="shared" si="4"/>
        <v>0.29166666666666669</v>
      </c>
      <c r="H15" s="25">
        <f t="shared" si="4"/>
        <v>0.54166666666666663</v>
      </c>
      <c r="I15" s="25">
        <f t="shared" si="4"/>
        <v>0.83333333333333337</v>
      </c>
      <c r="J15" s="25">
        <f t="shared" si="4"/>
        <v>1</v>
      </c>
      <c r="K15" s="25">
        <f t="shared" si="4"/>
        <v>0.29166666666666669</v>
      </c>
      <c r="L15" s="25">
        <f t="shared" si="4"/>
        <v>0.54166666666666663</v>
      </c>
      <c r="M15" s="25">
        <f t="shared" si="4"/>
        <v>0.83333333333333337</v>
      </c>
      <c r="N15" s="25">
        <f t="shared" si="4"/>
        <v>1</v>
      </c>
      <c r="O15" s="25">
        <f t="shared" si="4"/>
        <v>0.29166666666666669</v>
      </c>
      <c r="P15" s="25">
        <f t="shared" si="4"/>
        <v>0.54166666666666663</v>
      </c>
      <c r="Q15" s="25">
        <f t="shared" si="4"/>
        <v>0.83333333333333337</v>
      </c>
      <c r="R15" s="25">
        <f t="shared" si="4"/>
        <v>1</v>
      </c>
      <c r="S15" s="25">
        <f t="shared" si="4"/>
        <v>0.29166666666666669</v>
      </c>
      <c r="T15" s="25">
        <f t="shared" si="4"/>
        <v>0.54166666666666663</v>
      </c>
      <c r="U15" s="25">
        <f t="shared" si="4"/>
        <v>0.83333333333333337</v>
      </c>
      <c r="V15" s="25">
        <f t="shared" si="4"/>
        <v>1</v>
      </c>
      <c r="W15" s="25">
        <f t="shared" si="4"/>
        <v>0.29166666666666669</v>
      </c>
      <c r="X15" s="25">
        <f t="shared" si="4"/>
        <v>0.54166666666666663</v>
      </c>
      <c r="Y15" s="25">
        <f t="shared" si="4"/>
        <v>0.83333333333333337</v>
      </c>
      <c r="Z15" s="25">
        <f t="shared" si="4"/>
        <v>1</v>
      </c>
      <c r="AA15" s="25">
        <f t="shared" si="4"/>
        <v>0.29166666666666669</v>
      </c>
      <c r="AB15" s="25">
        <f t="shared" si="4"/>
        <v>0.54166666666666663</v>
      </c>
      <c r="AC15" s="25">
        <f t="shared" si="4"/>
        <v>0.83333333333333337</v>
      </c>
      <c r="AD15" s="43">
        <f>Z15</f>
        <v>1</v>
      </c>
      <c r="AE15" s="44"/>
      <c r="AF15" s="2"/>
      <c r="AG15" s="2"/>
      <c r="AH15" s="2"/>
      <c r="AI15" s="2"/>
      <c r="AJ15" s="2"/>
      <c r="AK15" s="2"/>
      <c r="AL15" s="2"/>
      <c r="AM15" s="2"/>
    </row>
    <row r="16" spans="1:39" x14ac:dyDescent="0.25">
      <c r="A16" s="13"/>
      <c r="B16" s="2" t="s">
        <v>21</v>
      </c>
      <c r="C16" s="2" t="str">
        <f>IF(AD6="X","X","")</f>
        <v/>
      </c>
      <c r="D16" s="26" t="str">
        <f>IF(AC6="X","X","")</f>
        <v>X</v>
      </c>
      <c r="E16" s="2"/>
      <c r="F16" s="27" t="str">
        <f>IF(Tableau5410[[#This Row],[Colonne3]]="X","X","")</f>
        <v>X</v>
      </c>
      <c r="G16" s="2" t="str">
        <f>IF(Tableau5410[[#This Row],[Colonne5]]="X","X","")</f>
        <v>X</v>
      </c>
      <c r="H16" s="2" t="str">
        <f>IF(Tableau5410[[#This Row],[Colonne4]]="X","X","")</f>
        <v/>
      </c>
      <c r="I16" s="2"/>
      <c r="J16" s="2" t="str">
        <f>IF(Tableau5410[[#This Row],[Colonne7]]="X","X","")</f>
        <v/>
      </c>
      <c r="K16" s="2" t="str">
        <f>IF(Tableau5410[[#This Row],[Colonne9]]="X","X","")</f>
        <v/>
      </c>
      <c r="L16" s="2" t="str">
        <f>IF(Tableau5410[[#This Row],[Colonne8]]="X","X","")</f>
        <v/>
      </c>
      <c r="M16" s="2"/>
      <c r="N16" s="2" t="str">
        <f>IF(Tableau5410[[#This Row],[Colonne11]]="X","X","")</f>
        <v/>
      </c>
      <c r="O16" s="2" t="str">
        <f>IF(Tableau5410[[#This Row],[Colonne13]]="X","X", "")</f>
        <v/>
      </c>
      <c r="P16" s="2" t="str">
        <f>IF(Tableau5410[[#This Row],[Colonne12]]="X","X","")</f>
        <v/>
      </c>
      <c r="Q16" s="2" t="s">
        <v>12</v>
      </c>
      <c r="R16" s="2" t="str">
        <f>IF(Tableau5410[[#This Row],[Colonne15]]="X","X","")</f>
        <v/>
      </c>
      <c r="S16" s="2" t="str">
        <f>IF(Tableau5410[[#This Row],[Colonne17]]="X","X", "")</f>
        <v/>
      </c>
      <c r="T16" s="2" t="str">
        <f>IF(Tableau5410[[#This Row],[Colonne16]]="X","X","")</f>
        <v>X</v>
      </c>
      <c r="U16" s="2"/>
      <c r="V16" s="2" t="str">
        <f>IF(Tableau5410[[#This Row],[Colonne19]]="X","X","")</f>
        <v>X</v>
      </c>
      <c r="W16" s="2" t="str">
        <f>IF(Tableau5410[[#This Row],[Colonne5]]="X","X", "")</f>
        <v>X</v>
      </c>
      <c r="X16" s="2" t="str">
        <f>IF(Tableau5410[[#This Row],[Colonne20]]="X","X","")</f>
        <v/>
      </c>
      <c r="Y16" s="2"/>
      <c r="Z16" s="2" t="str">
        <f>IF(Tableau5410[[#This Row],[Colonne23]]="X","X","")</f>
        <v/>
      </c>
      <c r="AA16" s="2" t="str">
        <f>IF(Tableau5410[[#This Row],[Colonne25]]="X","X", "")</f>
        <v/>
      </c>
      <c r="AB16" s="2" t="str">
        <f>IF(Tableau5410[[#This Row],[Colonne24]]="X","X","")</f>
        <v/>
      </c>
      <c r="AC16" s="2"/>
      <c r="AD16" s="2" t="str">
        <f>IF(Tableau5410[[#This Row],[Colonne27]]="X","X","")</f>
        <v/>
      </c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5">
      <c r="A17" s="13"/>
      <c r="B17" s="2" t="s">
        <v>13</v>
      </c>
      <c r="C17" s="29" t="str">
        <f>IF(AD7="X","X","")</f>
        <v/>
      </c>
      <c r="D17" s="26" t="str">
        <f>IF(AC7="X","X","")</f>
        <v/>
      </c>
      <c r="E17" s="2" t="str">
        <f>IF(OR(Tableau5410[[#This Row],[Colonne2]]="X",Tableau5410[[#This Row],[Colonne3]]="X"),"","X")</f>
        <v>X</v>
      </c>
      <c r="F17" s="27" t="str">
        <f>IF(Tableau5410[[#This Row],[Colonne3]]="X","X","")</f>
        <v/>
      </c>
      <c r="G17" s="2" t="str">
        <f>IF(Tableau5410[[#This Row],[Colonne5]]="X","X","")</f>
        <v/>
      </c>
      <c r="H17" s="2" t="str">
        <f>IF(Tableau5410[[#This Row],[Colonne4]]="X","X","")</f>
        <v>X</v>
      </c>
      <c r="I17" s="2" t="str">
        <f>IF(OR(Tableau5410[[#This Row],[Colonne6]]="X",Tableau5410[[#This Row],[Colonne7]]="X"),"","X")</f>
        <v/>
      </c>
      <c r="J17" s="2" t="str">
        <f>IF(Tableau5410[[#This Row],[Colonne7]]="X","X","")</f>
        <v>X</v>
      </c>
      <c r="K17" s="2" t="str">
        <f>IF(Tableau5410[[#This Row],[Colonne9]]="X","X","")</f>
        <v>X</v>
      </c>
      <c r="L17" s="2" t="str">
        <f>IF(Tableau5410[[#This Row],[Colonne8]]="X","X","")</f>
        <v/>
      </c>
      <c r="M17" s="2" t="str">
        <f>IF(OR(Tableau5410[[#This Row],[Colonne10]]="X",Tableau5410[[#This Row],[Colonne11]]="X"),"","X")</f>
        <v/>
      </c>
      <c r="N17" s="2" t="str">
        <f>IF(Tableau5410[[#This Row],[Colonne11]]="X","X","")</f>
        <v/>
      </c>
      <c r="O17" s="2" t="str">
        <f>IF(Tableau5410[[#This Row],[Colonne13]]="X","X", "")</f>
        <v/>
      </c>
      <c r="P17" s="2" t="str">
        <f>IF(Tableau5410[[#This Row],[Colonne12]]="X","X","")</f>
        <v/>
      </c>
      <c r="Q17" s="2"/>
      <c r="R17" s="2" t="str">
        <f>IF(Tableau5410[[#This Row],[Colonne15]]="X","X","")</f>
        <v/>
      </c>
      <c r="S17" s="2" t="str">
        <f>IF(Tableau5410[[#This Row],[Colonne17]]="X","X", "")</f>
        <v/>
      </c>
      <c r="T17" s="2" t="str">
        <f>IF(Tableau5410[[#This Row],[Colonne16]]="X","X","")</f>
        <v/>
      </c>
      <c r="U17" s="2" t="str">
        <f>IF(OR(Tableau5410[[#This Row],[Colonne18]]="X",Tableau5410[[#This Row],[Colonne19]]="X"),"","X")</f>
        <v>X</v>
      </c>
      <c r="V17" s="2" t="str">
        <f>IF(Tableau5410[[#This Row],[Colonne19]]="X","X","")</f>
        <v/>
      </c>
      <c r="W17" s="2" t="str">
        <f>IF(Tableau5410[[#This Row],[Colonne5]]="X","X", "")</f>
        <v/>
      </c>
      <c r="X17" s="2" t="str">
        <f>IF(Tableau5410[[#This Row],[Colonne20]]="X","X","")</f>
        <v>X</v>
      </c>
      <c r="Y17" s="2" t="str">
        <f>IF(OR(Tableau5410[[#This Row],[Colonne22]]="X",Tableau5410[[#This Row],[Colonne23]]="X"),"","X")</f>
        <v/>
      </c>
      <c r="Z17" s="2" t="str">
        <f>IF(Tableau5410[[#This Row],[Colonne23]]="X","X","")</f>
        <v>X</v>
      </c>
      <c r="AA17" s="2" t="str">
        <f>IF(Tableau5410[[#This Row],[Colonne25]]="X","X", "")</f>
        <v>X</v>
      </c>
      <c r="AB17" s="2" t="str">
        <f>IF(Tableau5410[[#This Row],[Colonne24]]="X","X","")</f>
        <v/>
      </c>
      <c r="AC17" s="2" t="str">
        <f>IF(OR(Tableau5410[[#This Row],[Colonne26]]="X",Tableau5410[[#This Row],[Colonne27]]="X"),"","X")</f>
        <v/>
      </c>
      <c r="AD17" s="2" t="str">
        <f>IF(Tableau5410[[#This Row],[Colonne27]]="X","X","")</f>
        <v/>
      </c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5">
      <c r="A18" s="13"/>
      <c r="B18" s="2" t="s">
        <v>17</v>
      </c>
      <c r="C18" s="30" t="str">
        <f>IF(AD8="X","X","")</f>
        <v/>
      </c>
      <c r="D18" s="26" t="str">
        <f>IF(AC8="X","X","")</f>
        <v/>
      </c>
      <c r="E18" s="2"/>
      <c r="F18" s="27" t="str">
        <f>IF(Tableau5410[[#This Row],[Colonne3]]="X","X","")</f>
        <v/>
      </c>
      <c r="G18" s="2" t="str">
        <f>IF(Tableau5410[[#This Row],[Colonne5]]="X","X","")</f>
        <v/>
      </c>
      <c r="H18" s="2" t="str">
        <f>IF(Tableau5410[[#This Row],[Colonne4]]="X","X","")</f>
        <v/>
      </c>
      <c r="I18" s="2" t="str">
        <f>IF(OR(Tableau5410[[#This Row],[Colonne6]]="X",Tableau5410[[#This Row],[Colonne7]]="X"),"","X")</f>
        <v>X</v>
      </c>
      <c r="J18" s="2" t="str">
        <f>IF(Tableau5410[[#This Row],[Colonne7]]="X","X","")</f>
        <v/>
      </c>
      <c r="K18" s="2" t="str">
        <f>IF(Tableau5410[[#This Row],[Colonne9]]="X","X","")</f>
        <v/>
      </c>
      <c r="L18" s="2" t="str">
        <f>IF(Tableau5410[[#This Row],[Colonne8]]="X","X","")</f>
        <v>X</v>
      </c>
      <c r="M18" s="2" t="str">
        <f>IF(OR(Tableau5410[[#This Row],[Colonne10]]="X",Tableau5410[[#This Row],[Colonne11]]="X"),"","X")</f>
        <v/>
      </c>
      <c r="N18" s="2" t="str">
        <f>IF(Tableau5410[[#This Row],[Colonne11]]="X","X","")</f>
        <v>X</v>
      </c>
      <c r="O18" s="2" t="str">
        <f>IF(Tableau5410[[#This Row],[Colonne13]]="X","X", "")</f>
        <v>X</v>
      </c>
      <c r="P18" s="2" t="str">
        <f>IF(Tableau5410[[#This Row],[Colonne12]]="X","X","")</f>
        <v/>
      </c>
      <c r="Q18" s="2" t="str">
        <f>IF(OR(Tableau5410[[#This Row],[Colonne14]]="X",Tableau5410[[#This Row],[Colonne15]]="X"),"","X")</f>
        <v/>
      </c>
      <c r="R18" s="2" t="str">
        <f>IF(Tableau5410[[#This Row],[Colonne15]]="X","X","")</f>
        <v/>
      </c>
      <c r="S18" s="2" t="str">
        <f>IF(Tableau5410[[#This Row],[Colonne17]]="X","X", "")</f>
        <v/>
      </c>
      <c r="T18" s="2" t="str">
        <f>IF(Tableau5410[[#This Row],[Colonne16]]="X","X","")</f>
        <v/>
      </c>
      <c r="U18" s="2"/>
      <c r="V18" s="2" t="str">
        <f>IF(Tableau5410[[#This Row],[Colonne19]]="X","X","")</f>
        <v/>
      </c>
      <c r="W18" s="2" t="str">
        <f>IF(Tableau5410[[#This Row],[Colonne5]]="X","X", "")</f>
        <v/>
      </c>
      <c r="X18" s="2" t="str">
        <f>IF(Tableau5410[[#This Row],[Colonne20]]="X","X","")</f>
        <v/>
      </c>
      <c r="Y18" s="2" t="str">
        <f>IF(OR(Tableau5410[[#This Row],[Colonne22]]="X",Tableau5410[[#This Row],[Colonne23]]="X"),"","X")</f>
        <v>X</v>
      </c>
      <c r="Z18" s="2" t="str">
        <f>IF(Tableau5410[[#This Row],[Colonne23]]="X","X","")</f>
        <v/>
      </c>
      <c r="AA18" s="2" t="str">
        <f>IF(Tableau5410[[#This Row],[Colonne25]]="X","X", "")</f>
        <v/>
      </c>
      <c r="AB18" s="2" t="str">
        <f>IF(Tableau5410[[#This Row],[Colonne24]]="X","X","")</f>
        <v>X</v>
      </c>
      <c r="AC18" s="2" t="str">
        <f>IF(OR(Tableau5410[[#This Row],[Colonne26]]="X",Tableau5410[[#This Row],[Colonne27]]="X"),"","X")</f>
        <v/>
      </c>
      <c r="AD18" s="2" t="str">
        <f>IF(Tableau5410[[#This Row],[Colonne27]]="X","X","")</f>
        <v>X</v>
      </c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5">
      <c r="A19" s="13"/>
      <c r="B19" s="2" t="s">
        <v>18</v>
      </c>
      <c r="C19" s="26" t="str">
        <f>IF(AD9="X","X","")</f>
        <v>X</v>
      </c>
      <c r="D19" s="26" t="str">
        <f>IF(AC9="X","X","")</f>
        <v/>
      </c>
      <c r="E19" s="35" t="str">
        <f>IF(OR(Tableau5410[[#This Row],[Colonne2]]="X",Tableau5410[[#This Row],[Colonne3]]="X"),"","X")</f>
        <v/>
      </c>
      <c r="F19" s="36" t="str">
        <f>IF(Tableau5410[[#This Row],[Colonne3]]="X","X","")</f>
        <v/>
      </c>
      <c r="G19" s="2" t="str">
        <f>IF(Tableau5410[[#This Row],[Colonne5]]="X","X","")</f>
        <v/>
      </c>
      <c r="H19" s="2" t="str">
        <f>IF(Tableau5410[[#This Row],[Colonne4]]="X","X","")</f>
        <v/>
      </c>
      <c r="I19" s="37"/>
      <c r="J19" s="2" t="str">
        <f>IF(Tableau5410[[#This Row],[Colonne7]]="X","X","")</f>
        <v/>
      </c>
      <c r="K19" s="2" t="str">
        <f>IF(Tableau5410[[#This Row],[Colonne9]]="X","X","")</f>
        <v/>
      </c>
      <c r="L19" s="37" t="str">
        <f>IF(Tableau5410[[#This Row],[Colonne8]]="X","X","")</f>
        <v/>
      </c>
      <c r="M19" s="37" t="str">
        <f>IF(OR(Tableau5410[[#This Row],[Colonne10]]="X",Tableau5410[[#This Row],[Colonne11]]="X"),"","X")</f>
        <v>X</v>
      </c>
      <c r="N19" s="37" t="str">
        <f>IF(Tableau5410[[#This Row],[Colonne11]]="X","X","")</f>
        <v/>
      </c>
      <c r="O19" s="37" t="str">
        <f>IF(Tableau5410[[#This Row],[Colonne13]]="X","X", "")</f>
        <v/>
      </c>
      <c r="P19" s="37" t="str">
        <f>IF(Tableau5410[[#This Row],[Colonne12]]="X","X","")</f>
        <v>X</v>
      </c>
      <c r="Q19" s="37" t="str">
        <f>IF(OR(Tableau5410[[#This Row],[Colonne14]]="X",Tableau5410[[#This Row],[Colonne15]]="X"),"","X")</f>
        <v/>
      </c>
      <c r="R19" s="37" t="str">
        <f>IF(Tableau5410[[#This Row],[Colonne15]]="X","X","")</f>
        <v>X</v>
      </c>
      <c r="S19" s="37" t="str">
        <f>IF(Tableau5410[[#This Row],[Colonne17]]="X","X", "")</f>
        <v>X</v>
      </c>
      <c r="T19" s="37" t="str">
        <f>IF(Tableau5410[[#This Row],[Colonne16]]="X","X","")</f>
        <v/>
      </c>
      <c r="U19" s="37" t="str">
        <f>IF(OR(Tableau5410[[#This Row],[Colonne18]]="X",Tableau5410[[#This Row],[Colonne19]]="X"),"","X")</f>
        <v/>
      </c>
      <c r="V19" s="37" t="str">
        <f>IF(Tableau5410[[#This Row],[Colonne19]]="X","X","")</f>
        <v/>
      </c>
      <c r="W19" s="37" t="str">
        <f>IF(Tableau5410[[#This Row],[Colonne5]]="X","X", "")</f>
        <v/>
      </c>
      <c r="X19" s="37" t="str">
        <f>IF(Tableau5410[[#This Row],[Colonne20]]="X","X","")</f>
        <v/>
      </c>
      <c r="Y19" s="37"/>
      <c r="Z19" s="37" t="str">
        <f>IF(Tableau5410[[#This Row],[Colonne23]]="X","X","")</f>
        <v/>
      </c>
      <c r="AA19" s="37" t="str">
        <f>IF(Tableau5410[[#This Row],[Colonne25]]="X","X", "")</f>
        <v/>
      </c>
      <c r="AB19" s="37" t="str">
        <f>IF(Tableau5410[[#This Row],[Colonne24]]="X","X","")</f>
        <v/>
      </c>
      <c r="AC19" s="37" t="str">
        <f>IF(OR(Tableau5410[[#This Row],[Colonne26]]="X",Tableau5410[[#This Row],[Colonne27]]="X"),"","X")</f>
        <v>X</v>
      </c>
      <c r="AD19" s="37" t="str">
        <f>IF(Tableau5410[[#This Row],[Colonne27]]="X","X","")</f>
        <v/>
      </c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ht="23.25" x14ac:dyDescent="0.35">
      <c r="A21" s="13"/>
      <c r="B21" s="31"/>
      <c r="C21" s="2"/>
      <c r="D21" s="2"/>
      <c r="E21" s="2"/>
      <c r="F21" s="2"/>
      <c r="G21" s="19"/>
      <c r="H21" s="20"/>
      <c r="I21" s="20"/>
      <c r="J21" s="20"/>
      <c r="K21" s="20"/>
      <c r="L21" s="20"/>
      <c r="M21" s="20"/>
      <c r="N21" s="20" t="str">
        <f>"Sémaine du "&amp;TEXT(C22,"jj/mm")&amp;" au "&amp;TEXT(C22+6,"jj/mm aaaa")</f>
        <v>Sémaine du 15/01 au 21/01 2018</v>
      </c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"/>
      <c r="AG21" s="2"/>
      <c r="AH21" s="2"/>
      <c r="AI21" s="2"/>
      <c r="AJ21" s="2"/>
      <c r="AK21" s="2"/>
      <c r="AL21" s="2"/>
      <c r="AM21" s="2"/>
    </row>
    <row r="22" spans="1:39" x14ac:dyDescent="0.25">
      <c r="A22" s="13"/>
      <c r="B22" s="21"/>
      <c r="C22" s="48">
        <f>C13+7</f>
        <v>43115</v>
      </c>
      <c r="D22" s="49"/>
      <c r="E22" s="49"/>
      <c r="F22" s="50"/>
      <c r="G22" s="48">
        <f>C22+1</f>
        <v>43116</v>
      </c>
      <c r="H22" s="49"/>
      <c r="I22" s="49"/>
      <c r="J22" s="50"/>
      <c r="K22" s="48">
        <f>G22+1</f>
        <v>43117</v>
      </c>
      <c r="L22" s="49"/>
      <c r="M22" s="49"/>
      <c r="N22" s="50"/>
      <c r="O22" s="48">
        <f>K22+1</f>
        <v>43118</v>
      </c>
      <c r="P22" s="49"/>
      <c r="Q22" s="49"/>
      <c r="R22" s="50"/>
      <c r="S22" s="48">
        <f>O22+1</f>
        <v>43119</v>
      </c>
      <c r="T22" s="49"/>
      <c r="U22" s="49"/>
      <c r="V22" s="50"/>
      <c r="W22" s="48">
        <f>S22+1</f>
        <v>43120</v>
      </c>
      <c r="X22" s="49"/>
      <c r="Y22" s="49"/>
      <c r="Z22" s="50"/>
      <c r="AA22" s="48">
        <f>W22+1</f>
        <v>43121</v>
      </c>
      <c r="AB22" s="49"/>
      <c r="AC22" s="49"/>
      <c r="AD22" s="49"/>
      <c r="AE22" s="50"/>
      <c r="AF22" s="2"/>
      <c r="AG22" s="2"/>
      <c r="AH22" s="2"/>
      <c r="AI22" s="2"/>
      <c r="AJ22" s="2"/>
      <c r="AK22" s="2"/>
      <c r="AL22" s="2"/>
      <c r="AM22" s="2"/>
    </row>
    <row r="23" spans="1:39" x14ac:dyDescent="0.25">
      <c r="B23" s="22" t="s">
        <v>15</v>
      </c>
      <c r="C23" s="23">
        <f t="shared" ref="C23:AC23" si="5">C14</f>
        <v>0</v>
      </c>
      <c r="D23" s="23">
        <f t="shared" si="5"/>
        <v>0.29166666666666669</v>
      </c>
      <c r="E23" s="23">
        <f t="shared" si="5"/>
        <v>0.54166666666666663</v>
      </c>
      <c r="F23" s="23">
        <f t="shared" si="5"/>
        <v>0.83333333333333337</v>
      </c>
      <c r="G23" s="23">
        <f t="shared" si="5"/>
        <v>0</v>
      </c>
      <c r="H23" s="23">
        <f t="shared" si="5"/>
        <v>0.29166666666666669</v>
      </c>
      <c r="I23" s="23">
        <f t="shared" si="5"/>
        <v>0.54166666666666663</v>
      </c>
      <c r="J23" s="23">
        <f t="shared" si="5"/>
        <v>0.83333333333333337</v>
      </c>
      <c r="K23" s="23">
        <f t="shared" si="5"/>
        <v>0</v>
      </c>
      <c r="L23" s="23">
        <f t="shared" si="5"/>
        <v>0.29166666666666669</v>
      </c>
      <c r="M23" s="23">
        <f t="shared" si="5"/>
        <v>0.54166666666666663</v>
      </c>
      <c r="N23" s="23">
        <f t="shared" si="5"/>
        <v>0.83333333333333337</v>
      </c>
      <c r="O23" s="23">
        <f t="shared" si="5"/>
        <v>0</v>
      </c>
      <c r="P23" s="23">
        <f t="shared" si="5"/>
        <v>0.29166666666666669</v>
      </c>
      <c r="Q23" s="23">
        <f t="shared" si="5"/>
        <v>0.54166666666666663</v>
      </c>
      <c r="R23" s="23">
        <f t="shared" si="5"/>
        <v>0.83333333333333337</v>
      </c>
      <c r="S23" s="23">
        <f t="shared" si="5"/>
        <v>0</v>
      </c>
      <c r="T23" s="23">
        <f t="shared" si="5"/>
        <v>0.29166666666666669</v>
      </c>
      <c r="U23" s="23">
        <f t="shared" si="5"/>
        <v>0.54166666666666663</v>
      </c>
      <c r="V23" s="23">
        <f t="shared" si="5"/>
        <v>0.83333333333333337</v>
      </c>
      <c r="W23" s="23">
        <f t="shared" si="5"/>
        <v>0</v>
      </c>
      <c r="X23" s="23">
        <f t="shared" si="5"/>
        <v>0.29166666666666669</v>
      </c>
      <c r="Y23" s="23">
        <f t="shared" si="5"/>
        <v>0.54166666666666663</v>
      </c>
      <c r="Z23" s="23">
        <f t="shared" si="5"/>
        <v>0.83333333333333337</v>
      </c>
      <c r="AA23" s="23">
        <f t="shared" si="5"/>
        <v>0</v>
      </c>
      <c r="AB23" s="23">
        <f t="shared" si="5"/>
        <v>0.29166666666666669</v>
      </c>
      <c r="AC23" s="23">
        <f t="shared" si="5"/>
        <v>0.54166666666666663</v>
      </c>
      <c r="AD23" s="41">
        <f>Z23</f>
        <v>0.83333333333333337</v>
      </c>
      <c r="AE23" s="42"/>
    </row>
    <row r="24" spans="1:39" x14ac:dyDescent="0.25">
      <c r="B24" s="24" t="s">
        <v>16</v>
      </c>
      <c r="C24" s="23">
        <f t="shared" ref="C24:AC24" si="6">C15</f>
        <v>0.29166666666666669</v>
      </c>
      <c r="D24" s="23">
        <f t="shared" si="6"/>
        <v>0.54166666666666663</v>
      </c>
      <c r="E24" s="23">
        <f t="shared" si="6"/>
        <v>0.83333333333333337</v>
      </c>
      <c r="F24" s="23">
        <f t="shared" si="6"/>
        <v>1</v>
      </c>
      <c r="G24" s="23">
        <f t="shared" si="6"/>
        <v>0.29166666666666669</v>
      </c>
      <c r="H24" s="23">
        <f t="shared" si="6"/>
        <v>0.54166666666666663</v>
      </c>
      <c r="I24" s="23">
        <f t="shared" si="6"/>
        <v>0.83333333333333337</v>
      </c>
      <c r="J24" s="23">
        <f t="shared" si="6"/>
        <v>1</v>
      </c>
      <c r="K24" s="23">
        <f t="shared" si="6"/>
        <v>0.29166666666666669</v>
      </c>
      <c r="L24" s="23">
        <f t="shared" si="6"/>
        <v>0.54166666666666663</v>
      </c>
      <c r="M24" s="23">
        <f t="shared" si="6"/>
        <v>0.83333333333333337</v>
      </c>
      <c r="N24" s="23">
        <f t="shared" si="6"/>
        <v>1</v>
      </c>
      <c r="O24" s="23">
        <f t="shared" si="6"/>
        <v>0.29166666666666669</v>
      </c>
      <c r="P24" s="23">
        <f t="shared" si="6"/>
        <v>0.54166666666666663</v>
      </c>
      <c r="Q24" s="23">
        <f t="shared" si="6"/>
        <v>0.83333333333333337</v>
      </c>
      <c r="R24" s="23">
        <f t="shared" si="6"/>
        <v>1</v>
      </c>
      <c r="S24" s="23">
        <f t="shared" si="6"/>
        <v>0.29166666666666669</v>
      </c>
      <c r="T24" s="23">
        <f t="shared" si="6"/>
        <v>0.54166666666666663</v>
      </c>
      <c r="U24" s="23">
        <f t="shared" si="6"/>
        <v>0.83333333333333337</v>
      </c>
      <c r="V24" s="23">
        <f t="shared" si="6"/>
        <v>1</v>
      </c>
      <c r="W24" s="23">
        <f t="shared" si="6"/>
        <v>0.29166666666666669</v>
      </c>
      <c r="X24" s="23">
        <f t="shared" si="6"/>
        <v>0.54166666666666663</v>
      </c>
      <c r="Y24" s="23">
        <f t="shared" si="6"/>
        <v>0.83333333333333337</v>
      </c>
      <c r="Z24" s="23">
        <f t="shared" si="6"/>
        <v>1</v>
      </c>
      <c r="AA24" s="23">
        <f t="shared" si="6"/>
        <v>0.29166666666666669</v>
      </c>
      <c r="AB24" s="23">
        <f t="shared" si="6"/>
        <v>0.54166666666666663</v>
      </c>
      <c r="AC24" s="23">
        <f t="shared" si="6"/>
        <v>0.83333333333333337</v>
      </c>
      <c r="AD24" s="43">
        <f>Z24</f>
        <v>1</v>
      </c>
      <c r="AE24" s="44"/>
    </row>
    <row r="25" spans="1:39" x14ac:dyDescent="0.25">
      <c r="B25" s="2" t="s">
        <v>21</v>
      </c>
      <c r="C25" s="2" t="str">
        <f>IF(AD16="X","X","")</f>
        <v/>
      </c>
      <c r="D25" s="26" t="str">
        <f>IF(AC16="X","X","")</f>
        <v/>
      </c>
      <c r="E25" s="2" t="s">
        <v>12</v>
      </c>
      <c r="F25" s="27" t="str">
        <f>IF(Tableau5511[[#This Row],[Colonne3]]="X","X","")</f>
        <v/>
      </c>
      <c r="G25" s="2" t="str">
        <f>IF(Tableau5511[[#This Row],[Colonne5]]="X","X","")</f>
        <v/>
      </c>
      <c r="H25" s="2" t="str">
        <f>IF(Tableau5511[[#This Row],[Colonne4]]="X","X","")</f>
        <v>X</v>
      </c>
      <c r="I25" s="2"/>
      <c r="J25" s="2" t="str">
        <f>IF(Tableau5511[[#This Row],[Colonne7]]="X","X","")</f>
        <v>X</v>
      </c>
      <c r="K25" s="2" t="str">
        <f>IF(Tableau5511[[#This Row],[Colonne9]]="X","X","")</f>
        <v>X</v>
      </c>
      <c r="L25" s="2" t="str">
        <f>IF(Tableau5511[[#This Row],[Colonne8]]="X","X","")</f>
        <v/>
      </c>
      <c r="M25" s="2"/>
      <c r="N25" s="2" t="str">
        <f>IF(Tableau5511[[#This Row],[Colonne11]]="X","X","")</f>
        <v/>
      </c>
      <c r="O25" s="2" t="str">
        <f>IF(Tableau5511[[#This Row],[Colonne13]]="X","X", "")</f>
        <v/>
      </c>
      <c r="P25" s="2" t="str">
        <f>IF(Tableau5511[[#This Row],[Colonne12]]="X","X","")</f>
        <v/>
      </c>
      <c r="Q25" s="2"/>
      <c r="R25" s="2" t="str">
        <f>IF(Tableau5511[[#This Row],[Colonne15]]="X","X","")</f>
        <v/>
      </c>
      <c r="S25" s="2" t="str">
        <f>IF(Tableau5511[[#This Row],[Colonne17]]="X","X", "")</f>
        <v/>
      </c>
      <c r="T25" s="2" t="str">
        <f>IF(Tableau5511[[#This Row],[Colonne16]]="X","X","")</f>
        <v/>
      </c>
      <c r="U25" s="2" t="s">
        <v>12</v>
      </c>
      <c r="V25" s="2" t="str">
        <f>IF(Tableau5511[[#This Row],[Colonne19]]="X","X","")</f>
        <v/>
      </c>
      <c r="W25" s="2" t="str">
        <f>IF(Tableau5511[[#This Row],[Colonne5]]="X","X", "")</f>
        <v/>
      </c>
      <c r="X25" s="2" t="str">
        <f>IF(Tableau5511[[#This Row],[Colonne20]]="X","X","")</f>
        <v>X</v>
      </c>
      <c r="Y25" s="2"/>
      <c r="Z25" s="2" t="str">
        <f>IF(Tableau5511[[#This Row],[Colonne23]]="X","X","")</f>
        <v>X</v>
      </c>
      <c r="AA25" s="2" t="str">
        <f>IF(Tableau5511[[#This Row],[Colonne25]]="X","X", "")</f>
        <v>X</v>
      </c>
      <c r="AB25" s="2" t="str">
        <f>IF(Tableau5511[[#This Row],[Colonne24]]="X","X","")</f>
        <v/>
      </c>
      <c r="AC25" s="2"/>
      <c r="AD25" s="2" t="str">
        <f>IF(Tableau5511[[#This Row],[Colonne27]]="X","X","")</f>
        <v/>
      </c>
      <c r="AE25" s="2"/>
    </row>
    <row r="26" spans="1:39" x14ac:dyDescent="0.25">
      <c r="B26" s="2" t="s">
        <v>13</v>
      </c>
      <c r="C26" s="29" t="str">
        <f>IF(AD17="X","X","")</f>
        <v/>
      </c>
      <c r="D26" s="26" t="str">
        <f>IF(AC17="X","X","")</f>
        <v/>
      </c>
      <c r="E26" s="2"/>
      <c r="F26" s="27" t="str">
        <f>IF(Tableau5511[[#This Row],[Colonne3]]="X","X","")</f>
        <v/>
      </c>
      <c r="G26" s="2" t="str">
        <f>IF(Tableau5511[[#This Row],[Colonne5]]="X","X","")</f>
        <v/>
      </c>
      <c r="H26" s="2" t="str">
        <f>IF(Tableau5511[[#This Row],[Colonne4]]="X","X","")</f>
        <v/>
      </c>
      <c r="I26" s="2" t="str">
        <f>IF(OR(Tableau5511[[#This Row],[Colonne6]]="X",Tableau5511[[#This Row],[Colonne7]]="X"),"","X")</f>
        <v>X</v>
      </c>
      <c r="J26" s="2" t="str">
        <f>IF(Tableau5511[[#This Row],[Colonne7]]="X","X","")</f>
        <v/>
      </c>
      <c r="K26" s="2" t="str">
        <f>IF(Tableau5511[[#This Row],[Colonne9]]="X","X","")</f>
        <v/>
      </c>
      <c r="L26" s="2" t="str">
        <f>IF(Tableau5511[[#This Row],[Colonne8]]="X","X","")</f>
        <v>X</v>
      </c>
      <c r="M26" s="2" t="str">
        <f>IF(OR(Tableau5511[[#This Row],[Colonne10]]="X",Tableau5511[[#This Row],[Colonne11]]="X"),"","X")</f>
        <v/>
      </c>
      <c r="N26" s="2" t="str">
        <f>IF(Tableau5511[[#This Row],[Colonne11]]="X","X","")</f>
        <v>X</v>
      </c>
      <c r="O26" s="2" t="str">
        <f>IF(Tableau5511[[#This Row],[Colonne13]]="X","X", "")</f>
        <v>X</v>
      </c>
      <c r="P26" s="2" t="str">
        <f>IF(Tableau5511[[#This Row],[Colonne12]]="X","X","")</f>
        <v/>
      </c>
      <c r="Q26" s="2" t="str">
        <f>IF(OR(Tableau5511[[#This Row],[Colonne14]]="X",Tableau5511[[#This Row],[Colonne15]]="X"),"","X")</f>
        <v/>
      </c>
      <c r="R26" s="2" t="str">
        <f>IF(Tableau5511[[#This Row],[Colonne15]]="X","X","")</f>
        <v/>
      </c>
      <c r="S26" s="2" t="str">
        <f>IF(Tableau5511[[#This Row],[Colonne17]]="X","X", "")</f>
        <v/>
      </c>
      <c r="T26" s="2" t="str">
        <f>IF(Tableau5511[[#This Row],[Colonne16]]="X","X","")</f>
        <v/>
      </c>
      <c r="U26" s="2"/>
      <c r="V26" s="2" t="str">
        <f>IF(Tableau5511[[#This Row],[Colonne19]]="X","X","")</f>
        <v/>
      </c>
      <c r="W26" s="2" t="str">
        <f>IF(Tableau5511[[#This Row],[Colonne5]]="X","X", "")</f>
        <v/>
      </c>
      <c r="X26" s="2" t="str">
        <f>IF(Tableau5511[[#This Row],[Colonne20]]="X","X","")</f>
        <v/>
      </c>
      <c r="Y26" s="2" t="str">
        <f>IF(OR(Tableau5511[[#This Row],[Colonne22]]="X",Tableau5511[[#This Row],[Colonne23]]="X"),"","X")</f>
        <v>X</v>
      </c>
      <c r="Z26" s="2" t="str">
        <f>IF(Tableau5511[[#This Row],[Colonne23]]="X","X","")</f>
        <v/>
      </c>
      <c r="AA26" s="2" t="str">
        <f>IF(Tableau5511[[#This Row],[Colonne25]]="X","X", "")</f>
        <v/>
      </c>
      <c r="AB26" s="2" t="str">
        <f>IF(Tableau5511[[#This Row],[Colonne24]]="X","X","")</f>
        <v>X</v>
      </c>
      <c r="AC26" s="2" t="str">
        <f>IF(OR(Tableau5511[[#This Row],[Colonne26]]="X",Tableau5511[[#This Row],[Colonne27]]="X"),"","X")</f>
        <v/>
      </c>
      <c r="AD26" s="2" t="str">
        <f>IF(Tableau5511[[#This Row],[Colonne27]]="X","X","")</f>
        <v>X</v>
      </c>
      <c r="AE26" s="2"/>
    </row>
    <row r="27" spans="1:39" x14ac:dyDescent="0.25">
      <c r="B27" s="2" t="s">
        <v>17</v>
      </c>
      <c r="C27" s="30" t="str">
        <f>IF(AD18="X","X","")</f>
        <v>X</v>
      </c>
      <c r="D27" s="26" t="str">
        <f>IF(AC18="X","X","")</f>
        <v/>
      </c>
      <c r="E27" s="2" t="str">
        <f>IF(OR(Tableau5511[[#This Row],[Colonne2]]="X",Tableau5511[[#This Row],[Colonne3]]="X"),"","X")</f>
        <v/>
      </c>
      <c r="F27" s="27" t="str">
        <f>IF(Tableau5511[[#This Row],[Colonne3]]="X","X","")</f>
        <v/>
      </c>
      <c r="G27" s="2" t="str">
        <f>IF(Tableau5511[[#This Row],[Colonne5]]="X","X","")</f>
        <v/>
      </c>
      <c r="H27" s="2" t="str">
        <f>IF(Tableau5511[[#This Row],[Colonne4]]="X","X","")</f>
        <v/>
      </c>
      <c r="I27" s="2"/>
      <c r="J27" s="2" t="str">
        <f>IF(Tableau5511[[#This Row],[Colonne7]]="X","X","")</f>
        <v/>
      </c>
      <c r="K27" s="2" t="str">
        <f>IF(Tableau5511[[#This Row],[Colonne9]]="X","X","")</f>
        <v/>
      </c>
      <c r="L27" s="2" t="str">
        <f>IF(Tableau5511[[#This Row],[Colonne8]]="X","X","")</f>
        <v/>
      </c>
      <c r="M27" s="2" t="str">
        <f>IF(OR(Tableau5511[[#This Row],[Colonne10]]="X",Tableau5511[[#This Row],[Colonne11]]="X"),"","X")</f>
        <v>X</v>
      </c>
      <c r="N27" s="2" t="str">
        <f>IF(Tableau5511[[#This Row],[Colonne11]]="X","X","")</f>
        <v/>
      </c>
      <c r="O27" s="2" t="str">
        <f>IF(Tableau5511[[#This Row],[Colonne13]]="X","X", "")</f>
        <v/>
      </c>
      <c r="P27" s="2" t="str">
        <f>IF(Tableau5511[[#This Row],[Colonne12]]="X","X","")</f>
        <v>X</v>
      </c>
      <c r="Q27" s="2" t="str">
        <f>IF(OR(Tableau5511[[#This Row],[Colonne14]]="X",Tableau5511[[#This Row],[Colonne15]]="X"),"","X")</f>
        <v/>
      </c>
      <c r="R27" s="2" t="str">
        <f>IF(Tableau5511[[#This Row],[Colonne15]]="X","X","")</f>
        <v>X</v>
      </c>
      <c r="S27" s="2" t="str">
        <f>IF(Tableau5511[[#This Row],[Colonne17]]="X","X", "")</f>
        <v>X</v>
      </c>
      <c r="T27" s="2" t="str">
        <f>IF(Tableau5511[[#This Row],[Colonne16]]="X","X","")</f>
        <v/>
      </c>
      <c r="U27" s="2" t="str">
        <f>IF(OR(Tableau5511[[#This Row],[Colonne18]]="X",Tableau5511[[#This Row],[Colonne19]]="X"),"","X")</f>
        <v/>
      </c>
      <c r="V27" s="2" t="str">
        <f>IF(Tableau5511[[#This Row],[Colonne19]]="X","X","")</f>
        <v/>
      </c>
      <c r="W27" s="2" t="str">
        <f>IF(Tableau5511[[#This Row],[Colonne5]]="X","X", "")</f>
        <v/>
      </c>
      <c r="X27" s="2" t="str">
        <f>IF(Tableau5511[[#This Row],[Colonne20]]="X","X","")</f>
        <v/>
      </c>
      <c r="Y27" s="2"/>
      <c r="Z27" s="2" t="str">
        <f>IF(Tableau5511[[#This Row],[Colonne23]]="X","X","")</f>
        <v/>
      </c>
      <c r="AA27" s="2" t="str">
        <f>IF(Tableau5511[[#This Row],[Colonne25]]="X","X", "")</f>
        <v/>
      </c>
      <c r="AB27" s="2" t="str">
        <f>IF(Tableau5511[[#This Row],[Colonne24]]="X","X","")</f>
        <v/>
      </c>
      <c r="AC27" s="2" t="str">
        <f>IF(OR(Tableau5511[[#This Row],[Colonne26]]="X",Tableau5511[[#This Row],[Colonne27]]="X"),"","X")</f>
        <v>X</v>
      </c>
      <c r="AD27" s="2" t="str">
        <f>IF(Tableau5511[[#This Row],[Colonne27]]="X","X","")</f>
        <v/>
      </c>
      <c r="AE27" s="2"/>
    </row>
    <row r="28" spans="1:39" x14ac:dyDescent="0.25">
      <c r="B28" s="2" t="s">
        <v>18</v>
      </c>
      <c r="C28" s="38" t="str">
        <f>IF(AD19="X","X","")</f>
        <v/>
      </c>
      <c r="D28" s="26" t="str">
        <f>IF(AC19="X","X","")</f>
        <v>X</v>
      </c>
      <c r="E28" s="26" t="str">
        <f>IF(OR(Tableau5511[[#This Row],[Colonne2]]="X",Tableau5511[[#This Row],[Colonne3]]="X"),"","X")</f>
        <v/>
      </c>
      <c r="F28" s="36" t="str">
        <f>IF(Tableau5511[[#This Row],[Colonne3]]="X","X","")</f>
        <v>X</v>
      </c>
      <c r="G28" t="str">
        <f>IF(Tableau5511[[#This Row],[Colonne5]]="X","X","")</f>
        <v>X</v>
      </c>
      <c r="H28" t="str">
        <f>IF(Tableau5511[[#This Row],[Colonne4]]="X","X","")</f>
        <v/>
      </c>
      <c r="I28" s="39" t="str">
        <f>IF(OR(Tableau5511[[#This Row],[Colonne6]]="X",Tableau5511[[#This Row],[Colonne7]]="X"),"","X")</f>
        <v/>
      </c>
      <c r="J28" t="str">
        <f>IF(Tableau5511[[#This Row],[Colonne7]]="X","X","")</f>
        <v/>
      </c>
      <c r="K28" t="str">
        <f>IF(Tableau5511[[#This Row],[Colonne9]]="X","X","")</f>
        <v/>
      </c>
      <c r="L28" s="39" t="str">
        <f>IF(Tableau5511[[#This Row],[Colonne8]]="X","X","")</f>
        <v/>
      </c>
      <c r="M28" s="39"/>
      <c r="N28" s="39" t="str">
        <f>IF(Tableau5511[[#This Row],[Colonne11]]="X","X","")</f>
        <v/>
      </c>
      <c r="O28" s="39" t="str">
        <f>IF(Tableau5511[[#This Row],[Colonne13]]="X","X", "")</f>
        <v/>
      </c>
      <c r="P28" s="39" t="str">
        <f>IF(Tableau5511[[#This Row],[Colonne12]]="X","X","")</f>
        <v/>
      </c>
      <c r="Q28" s="39" t="str">
        <f>IF(OR(Tableau5511[[#This Row],[Colonne14]]="X",Tableau5511[[#This Row],[Colonne15]]="X"),"","X")</f>
        <v>X</v>
      </c>
      <c r="R28" s="39" t="str">
        <f>IF(Tableau5511[[#This Row],[Colonne15]]="X","X","")</f>
        <v/>
      </c>
      <c r="S28" s="39" t="str">
        <f>IF(Tableau5511[[#This Row],[Colonne17]]="X","X", "")</f>
        <v/>
      </c>
      <c r="T28" s="39" t="str">
        <f>IF(Tableau5511[[#This Row],[Colonne16]]="X","X","")</f>
        <v>X</v>
      </c>
      <c r="U28" s="39" t="str">
        <f>IF(OR(Tableau5511[[#This Row],[Colonne18]]="X",Tableau5511[[#This Row],[Colonne19]]="X"),"","X")</f>
        <v/>
      </c>
      <c r="V28" s="39" t="str">
        <f>IF(Tableau5511[[#This Row],[Colonne19]]="X","X","")</f>
        <v>X</v>
      </c>
      <c r="W28" s="39" t="str">
        <f>IF(Tableau5511[[#This Row],[Colonne5]]="X","X", "")</f>
        <v>X</v>
      </c>
      <c r="X28" s="39" t="str">
        <f>IF(Tableau5511[[#This Row],[Colonne20]]="X","X","")</f>
        <v/>
      </c>
      <c r="Y28" s="39" t="str">
        <f>IF(OR(Tableau5511[[#This Row],[Colonne22]]="X",Tableau5511[[#This Row],[Colonne23]]="X"),"","X")</f>
        <v/>
      </c>
      <c r="Z28" s="39" t="str">
        <f>IF(Tableau5511[[#This Row],[Colonne23]]="X","X","")</f>
        <v/>
      </c>
      <c r="AA28" s="39" t="str">
        <f>IF(Tableau5511[[#This Row],[Colonne25]]="X","X", "")</f>
        <v/>
      </c>
      <c r="AB28" s="39" t="str">
        <f>IF(Tableau5511[[#This Row],[Colonne24]]="X","X","")</f>
        <v/>
      </c>
      <c r="AC28" s="39"/>
      <c r="AD28" s="39" t="str">
        <f>IF(Tableau5511[[#This Row],[Colonne27]]="X","X","")</f>
        <v/>
      </c>
    </row>
    <row r="30" spans="1:39" ht="23.25" x14ac:dyDescent="0.35">
      <c r="B30" s="31"/>
      <c r="C30" s="2"/>
      <c r="D30" s="2"/>
      <c r="E30" s="2"/>
      <c r="F30" s="2"/>
      <c r="G30" s="19"/>
      <c r="H30" s="20"/>
      <c r="I30" s="20"/>
      <c r="J30" s="20"/>
      <c r="K30" s="20"/>
      <c r="L30" s="20"/>
      <c r="M30" s="20"/>
      <c r="N30" s="20" t="str">
        <f>"Sémaine du "&amp;TEXT(C31,"jj/mm")&amp;" au "&amp;TEXT(C31+6,"jj/mm aaaa")</f>
        <v>Sémaine du 22/01 au 28/01 2018</v>
      </c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9" x14ac:dyDescent="0.25">
      <c r="B31" s="21"/>
      <c r="C31" s="48">
        <f>C22+7</f>
        <v>43122</v>
      </c>
      <c r="D31" s="49"/>
      <c r="E31" s="49"/>
      <c r="F31" s="50"/>
      <c r="G31" s="48">
        <f>C31+1</f>
        <v>43123</v>
      </c>
      <c r="H31" s="49"/>
      <c r="I31" s="49"/>
      <c r="J31" s="50"/>
      <c r="K31" s="48">
        <f>G31+1</f>
        <v>43124</v>
      </c>
      <c r="L31" s="49"/>
      <c r="M31" s="49"/>
      <c r="N31" s="50"/>
      <c r="O31" s="48">
        <f>K31+1</f>
        <v>43125</v>
      </c>
      <c r="P31" s="49"/>
      <c r="Q31" s="49"/>
      <c r="R31" s="50"/>
      <c r="S31" s="48">
        <f>O31+1</f>
        <v>43126</v>
      </c>
      <c r="T31" s="49"/>
      <c r="U31" s="49"/>
      <c r="V31" s="50"/>
      <c r="W31" s="48">
        <f>S31+1</f>
        <v>43127</v>
      </c>
      <c r="X31" s="49"/>
      <c r="Y31" s="49"/>
      <c r="Z31" s="50"/>
      <c r="AA31" s="48">
        <f>W31+1</f>
        <v>43128</v>
      </c>
      <c r="AB31" s="49"/>
      <c r="AC31" s="49"/>
      <c r="AD31" s="49"/>
      <c r="AE31" s="50"/>
    </row>
    <row r="32" spans="1:39" x14ac:dyDescent="0.25">
      <c r="B32" s="22" t="s">
        <v>15</v>
      </c>
      <c r="C32" s="23">
        <f t="shared" ref="C32:AC32" si="7">C23</f>
        <v>0</v>
      </c>
      <c r="D32" s="23">
        <f t="shared" si="7"/>
        <v>0.29166666666666669</v>
      </c>
      <c r="E32" s="23">
        <f t="shared" si="7"/>
        <v>0.54166666666666663</v>
      </c>
      <c r="F32" s="23">
        <f t="shared" si="7"/>
        <v>0.83333333333333337</v>
      </c>
      <c r="G32" s="23">
        <f t="shared" si="7"/>
        <v>0</v>
      </c>
      <c r="H32" s="23">
        <f t="shared" si="7"/>
        <v>0.29166666666666669</v>
      </c>
      <c r="I32" s="23">
        <f t="shared" si="7"/>
        <v>0.54166666666666663</v>
      </c>
      <c r="J32" s="23">
        <f t="shared" si="7"/>
        <v>0.83333333333333337</v>
      </c>
      <c r="K32" s="23">
        <f t="shared" si="7"/>
        <v>0</v>
      </c>
      <c r="L32" s="23">
        <f t="shared" si="7"/>
        <v>0.29166666666666669</v>
      </c>
      <c r="M32" s="23">
        <f t="shared" si="7"/>
        <v>0.54166666666666663</v>
      </c>
      <c r="N32" s="23">
        <f t="shared" si="7"/>
        <v>0.83333333333333337</v>
      </c>
      <c r="O32" s="23">
        <f t="shared" si="7"/>
        <v>0</v>
      </c>
      <c r="P32" s="23">
        <f t="shared" si="7"/>
        <v>0.29166666666666669</v>
      </c>
      <c r="Q32" s="23">
        <f t="shared" si="7"/>
        <v>0.54166666666666663</v>
      </c>
      <c r="R32" s="23">
        <f t="shared" si="7"/>
        <v>0.83333333333333337</v>
      </c>
      <c r="S32" s="23">
        <f t="shared" si="7"/>
        <v>0</v>
      </c>
      <c r="T32" s="23">
        <f t="shared" si="7"/>
        <v>0.29166666666666669</v>
      </c>
      <c r="U32" s="23">
        <f t="shared" si="7"/>
        <v>0.54166666666666663</v>
      </c>
      <c r="V32" s="23">
        <f t="shared" si="7"/>
        <v>0.83333333333333337</v>
      </c>
      <c r="W32" s="23">
        <f t="shared" si="7"/>
        <v>0</v>
      </c>
      <c r="X32" s="23">
        <f t="shared" si="7"/>
        <v>0.29166666666666669</v>
      </c>
      <c r="Y32" s="23">
        <f t="shared" si="7"/>
        <v>0.54166666666666663</v>
      </c>
      <c r="Z32" s="23">
        <f t="shared" si="7"/>
        <v>0.83333333333333337</v>
      </c>
      <c r="AA32" s="23">
        <f t="shared" si="7"/>
        <v>0</v>
      </c>
      <c r="AB32" s="23">
        <f t="shared" si="7"/>
        <v>0.29166666666666669</v>
      </c>
      <c r="AC32" s="23">
        <f t="shared" si="7"/>
        <v>0.54166666666666663</v>
      </c>
      <c r="AD32" s="41">
        <f>Z32</f>
        <v>0.83333333333333337</v>
      </c>
      <c r="AE32" s="42"/>
    </row>
    <row r="33" spans="2:31" x14ac:dyDescent="0.25">
      <c r="B33" s="24" t="s">
        <v>16</v>
      </c>
      <c r="C33" s="23">
        <f t="shared" ref="C33:AC33" si="8">C24</f>
        <v>0.29166666666666669</v>
      </c>
      <c r="D33" s="23">
        <f t="shared" si="8"/>
        <v>0.54166666666666663</v>
      </c>
      <c r="E33" s="23">
        <f t="shared" si="8"/>
        <v>0.83333333333333337</v>
      </c>
      <c r="F33" s="23">
        <f t="shared" si="8"/>
        <v>1</v>
      </c>
      <c r="G33" s="23">
        <f t="shared" si="8"/>
        <v>0.29166666666666669</v>
      </c>
      <c r="H33" s="23">
        <f t="shared" si="8"/>
        <v>0.54166666666666663</v>
      </c>
      <c r="I33" s="23">
        <f t="shared" si="8"/>
        <v>0.83333333333333337</v>
      </c>
      <c r="J33" s="23">
        <f t="shared" si="8"/>
        <v>1</v>
      </c>
      <c r="K33" s="23">
        <f t="shared" si="8"/>
        <v>0.29166666666666669</v>
      </c>
      <c r="L33" s="23">
        <f t="shared" si="8"/>
        <v>0.54166666666666663</v>
      </c>
      <c r="M33" s="23">
        <f t="shared" si="8"/>
        <v>0.83333333333333337</v>
      </c>
      <c r="N33" s="23">
        <f t="shared" si="8"/>
        <v>1</v>
      </c>
      <c r="O33" s="23">
        <f t="shared" si="8"/>
        <v>0.29166666666666669</v>
      </c>
      <c r="P33" s="23">
        <f t="shared" si="8"/>
        <v>0.54166666666666663</v>
      </c>
      <c r="Q33" s="23">
        <f t="shared" si="8"/>
        <v>0.83333333333333337</v>
      </c>
      <c r="R33" s="23">
        <f t="shared" si="8"/>
        <v>1</v>
      </c>
      <c r="S33" s="23">
        <f t="shared" si="8"/>
        <v>0.29166666666666669</v>
      </c>
      <c r="T33" s="23">
        <f t="shared" si="8"/>
        <v>0.54166666666666663</v>
      </c>
      <c r="U33" s="23">
        <f t="shared" si="8"/>
        <v>0.83333333333333337</v>
      </c>
      <c r="V33" s="23">
        <f t="shared" si="8"/>
        <v>1</v>
      </c>
      <c r="W33" s="23">
        <f t="shared" si="8"/>
        <v>0.29166666666666669</v>
      </c>
      <c r="X33" s="23">
        <f t="shared" si="8"/>
        <v>0.54166666666666663</v>
      </c>
      <c r="Y33" s="23">
        <f t="shared" si="8"/>
        <v>0.83333333333333337</v>
      </c>
      <c r="Z33" s="23">
        <f t="shared" si="8"/>
        <v>1</v>
      </c>
      <c r="AA33" s="23">
        <f t="shared" si="8"/>
        <v>0.29166666666666669</v>
      </c>
      <c r="AB33" s="23">
        <f t="shared" si="8"/>
        <v>0.54166666666666663</v>
      </c>
      <c r="AC33" s="23">
        <f t="shared" si="8"/>
        <v>0.83333333333333337</v>
      </c>
      <c r="AD33" s="43">
        <f>Z33</f>
        <v>1</v>
      </c>
      <c r="AE33" s="44"/>
    </row>
    <row r="34" spans="2:31" x14ac:dyDescent="0.25">
      <c r="B34" s="2" t="s">
        <v>21</v>
      </c>
      <c r="C34" s="2" t="str">
        <f>IF(AD25="X","X","")</f>
        <v/>
      </c>
      <c r="D34" s="26" t="str">
        <f>IF(AC25="X","X","")</f>
        <v/>
      </c>
      <c r="E34" s="2"/>
      <c r="F34" s="27" t="str">
        <f>IF(Tableau5612[[#This Row],[Colonne3]]="X","X","")</f>
        <v/>
      </c>
      <c r="G34" s="2" t="str">
        <f>IF(Tableau5612[[#This Row],[Colonne5]]="X","X","")</f>
        <v/>
      </c>
      <c r="H34" s="2" t="str">
        <f>IF(Tableau5612[[#This Row],[Colonne4]]="X","X","")</f>
        <v/>
      </c>
      <c r="I34" s="2" t="s">
        <v>12</v>
      </c>
      <c r="J34" s="2" t="str">
        <f>IF(Tableau5612[[#This Row],[Colonne7]]="X","X","")</f>
        <v/>
      </c>
      <c r="K34" s="2" t="str">
        <f>IF(Tableau5612[[#This Row],[Colonne9]]="X","X","")</f>
        <v/>
      </c>
      <c r="L34" s="2" t="str">
        <f>IF(Tableau5612[[#This Row],[Colonne8]]="X","X","")</f>
        <v>X</v>
      </c>
      <c r="M34" s="2"/>
      <c r="N34" s="2" t="str">
        <f>IF(Tableau5612[[#This Row],[Colonne11]]="X","X","")</f>
        <v>X</v>
      </c>
      <c r="O34" s="2" t="str">
        <f>IF(Tableau5612[[#This Row],[Colonne13]]="X","X", "")</f>
        <v>X</v>
      </c>
      <c r="P34" s="2" t="str">
        <f>IF(Tableau5612[[#This Row],[Colonne12]]="X","X","")</f>
        <v/>
      </c>
      <c r="Q34" s="2"/>
      <c r="R34" s="2" t="str">
        <f>IF(Tableau5612[[#This Row],[Colonne15]]="X","X","")</f>
        <v/>
      </c>
      <c r="S34" s="2" t="str">
        <f>IF(Tableau5612[[#This Row],[Colonne17]]="X","X", "")</f>
        <v/>
      </c>
      <c r="T34" s="2" t="str">
        <f>IF(Tableau5612[[#This Row],[Colonne16]]="X","X","")</f>
        <v/>
      </c>
      <c r="U34" s="2"/>
      <c r="V34" s="2" t="str">
        <f>IF(Tableau5612[[#This Row],[Colonne19]]="X","X","")</f>
        <v/>
      </c>
      <c r="W34" s="2" t="str">
        <f>IF(Tableau5612[[#This Row],[Colonne5]]="X","X", "")</f>
        <v/>
      </c>
      <c r="X34" s="2" t="str">
        <f>IF(Tableau5612[[#This Row],[Colonne20]]="X","X","")</f>
        <v/>
      </c>
      <c r="Y34" s="2"/>
      <c r="Z34" s="2" t="str">
        <f>IF(Tableau5612[[#This Row],[Colonne23]]="X","X","")</f>
        <v/>
      </c>
      <c r="AA34" s="2" t="str">
        <f>IF(Tableau5612[[#This Row],[Colonne25]]="X","X", "")</f>
        <v/>
      </c>
      <c r="AB34" s="2" t="str">
        <f>IF(Tableau5612[[#This Row],[Colonne24]]="X","X","")</f>
        <v/>
      </c>
      <c r="AC34" s="2" t="s">
        <v>12</v>
      </c>
      <c r="AD34" s="2" t="str">
        <f>IF(Tableau5612[[#This Row],[Colonne27]]="X","X","")</f>
        <v/>
      </c>
      <c r="AE34" s="2"/>
    </row>
    <row r="35" spans="2:31" x14ac:dyDescent="0.25">
      <c r="B35" s="28" t="s">
        <v>13</v>
      </c>
      <c r="C35" s="29" t="str">
        <f>IF(AD26="X","X","")</f>
        <v>X</v>
      </c>
      <c r="D35" s="26" t="str">
        <f>IF(AC26="X","X","")</f>
        <v/>
      </c>
      <c r="E35" s="2" t="str">
        <f>IF(OR(Tableau5612[[#This Row],[Colonne2]]="X",Tableau5612[[#This Row],[Colonne3]]="X"),"","X")</f>
        <v/>
      </c>
      <c r="F35" s="27" t="str">
        <f>IF(Tableau5612[[#This Row],[Colonne3]]="X","X","")</f>
        <v/>
      </c>
      <c r="G35" s="2" t="str">
        <f>IF(Tableau5612[[#This Row],[Colonne5]]="X","X","")</f>
        <v/>
      </c>
      <c r="H35" s="2" t="str">
        <f>IF(Tableau5612[[#This Row],[Colonne4]]="X","X","")</f>
        <v/>
      </c>
      <c r="I35" s="2"/>
      <c r="J35" s="2" t="str">
        <f>IF(Tableau5612[[#This Row],[Colonne7]]="X","X","")</f>
        <v/>
      </c>
      <c r="K35" s="2" t="str">
        <f>IF(Tableau5612[[#This Row],[Colonne9]]="X","X","")</f>
        <v/>
      </c>
      <c r="L35" s="2" t="str">
        <f>IF(Tableau5612[[#This Row],[Colonne8]]="X","X","")</f>
        <v/>
      </c>
      <c r="M35" s="2" t="str">
        <f>IF(OR(Tableau5612[[#This Row],[Colonne10]]="X",Tableau5612[[#This Row],[Colonne11]]="X"),"","X")</f>
        <v>X</v>
      </c>
      <c r="N35" s="2" t="str">
        <f>IF(Tableau5612[[#This Row],[Colonne11]]="X","X","")</f>
        <v/>
      </c>
      <c r="O35" s="2" t="str">
        <f>IF(Tableau5612[[#This Row],[Colonne13]]="X","X", "")</f>
        <v/>
      </c>
      <c r="P35" s="2" t="str">
        <f>IF(Tableau5612[[#This Row],[Colonne12]]="X","X","")</f>
        <v>X</v>
      </c>
      <c r="Q35" s="2" t="str">
        <f>IF(OR(Tableau5612[[#This Row],[Colonne14]]="X",Tableau5612[[#This Row],[Colonne15]]="X"),"","X")</f>
        <v/>
      </c>
      <c r="R35" s="2" t="str">
        <f>IF(Tableau5612[[#This Row],[Colonne15]]="X","X","")</f>
        <v>X</v>
      </c>
      <c r="S35" s="2" t="str">
        <f>IF(Tableau5612[[#This Row],[Colonne17]]="X","X", "")</f>
        <v>X</v>
      </c>
      <c r="T35" s="2" t="str">
        <f>IF(Tableau5612[[#This Row],[Colonne16]]="X","X","")</f>
        <v/>
      </c>
      <c r="U35" s="2" t="str">
        <f>IF(OR(Tableau5612[[#This Row],[Colonne18]]="X",Tableau5612[[#This Row],[Colonne19]]="X"),"","X")</f>
        <v/>
      </c>
      <c r="V35" s="2" t="str">
        <f>IF(Tableau5612[[#This Row],[Colonne19]]="X","X","")</f>
        <v/>
      </c>
      <c r="W35" s="2" t="str">
        <f>IF(Tableau5612[[#This Row],[Colonne5]]="X","X", "")</f>
        <v/>
      </c>
      <c r="X35" s="2" t="str">
        <f>IF(Tableau5612[[#This Row],[Colonne20]]="X","X","")</f>
        <v/>
      </c>
      <c r="Y35" s="2" t="str">
        <f>IF(OR(Tableau5612[[#This Row],[Colonne22]]="X",Tableau5612[[#This Row],[Colonne23]]="X"),"","X")</f>
        <v>X</v>
      </c>
      <c r="Z35" s="2" t="str">
        <f>IF(Tableau5612[[#This Row],[Colonne23]]="X","X","")</f>
        <v/>
      </c>
      <c r="AA35" s="2" t="str">
        <f>IF(Tableau5612[[#This Row],[Colonne25]]="X","X", "")</f>
        <v/>
      </c>
      <c r="AB35" s="2" t="str">
        <f>IF(Tableau5612[[#This Row],[Colonne24]]="X","X","")</f>
        <v>X</v>
      </c>
      <c r="AC35" s="2" t="str">
        <f>IF(OR(Tableau5612[[#This Row],[Colonne26]]="X",Tableau5612[[#This Row],[Colonne27]]="X"),"","X")</f>
        <v/>
      </c>
      <c r="AD35" s="2" t="str">
        <f>IF(Tableau5612[[#This Row],[Colonne27]]="X","X","")</f>
        <v>X</v>
      </c>
      <c r="AE35" s="2"/>
    </row>
    <row r="36" spans="2:31" x14ac:dyDescent="0.25">
      <c r="B36" s="28" t="s">
        <v>17</v>
      </c>
      <c r="C36" s="30" t="str">
        <f>IF(AD27="X","X","")</f>
        <v/>
      </c>
      <c r="D36" s="26" t="str">
        <f>IF(AC27="X","X","")</f>
        <v>X</v>
      </c>
      <c r="E36" s="2" t="str">
        <f>IF(OR(Tableau5612[[#This Row],[Colonne2]]="X",Tableau5612[[#This Row],[Colonne3]]="X"),"","X")</f>
        <v/>
      </c>
      <c r="F36" s="27" t="str">
        <f>IF(Tableau5612[[#This Row],[Colonne3]]="X","X","")</f>
        <v>X</v>
      </c>
      <c r="G36" s="2" t="str">
        <f>IF(Tableau5612[[#This Row],[Colonne5]]="X","X","")</f>
        <v>X</v>
      </c>
      <c r="H36" s="2" t="str">
        <f>IF(Tableau5612[[#This Row],[Colonne4]]="X","X","")</f>
        <v/>
      </c>
      <c r="I36" s="2" t="str">
        <f>IF(OR(Tableau5612[[#This Row],[Colonne6]]="X",Tableau5612[[#This Row],[Colonne7]]="X"),"","X")</f>
        <v/>
      </c>
      <c r="J36" s="2" t="str">
        <f>IF(Tableau5612[[#This Row],[Colonne7]]="X","X","")</f>
        <v/>
      </c>
      <c r="K36" s="2" t="str">
        <f>IF(Tableau5612[[#This Row],[Colonne9]]="X","X","")</f>
        <v/>
      </c>
      <c r="L36" s="2" t="str">
        <f>IF(Tableau5612[[#This Row],[Colonne8]]="X","X","")</f>
        <v/>
      </c>
      <c r="M36" s="2"/>
      <c r="N36" s="2" t="str">
        <f>IF(Tableau5612[[#This Row],[Colonne11]]="X","X","")</f>
        <v/>
      </c>
      <c r="O36" s="2" t="str">
        <f>IF(Tableau5612[[#This Row],[Colonne13]]="X","X", "")</f>
        <v/>
      </c>
      <c r="P36" s="2" t="str">
        <f>IF(Tableau5612[[#This Row],[Colonne12]]="X","X","")</f>
        <v/>
      </c>
      <c r="Q36" s="2" t="str">
        <f>IF(OR(Tableau5612[[#This Row],[Colonne14]]="X",Tableau5612[[#This Row],[Colonne15]]="X"),"","X")</f>
        <v>X</v>
      </c>
      <c r="R36" s="2" t="str">
        <f>IF(Tableau5612[[#This Row],[Colonne15]]="X","X","")</f>
        <v/>
      </c>
      <c r="S36" s="2" t="str">
        <f>IF(Tableau5612[[#This Row],[Colonne17]]="X","X", "")</f>
        <v/>
      </c>
      <c r="T36" s="2" t="str">
        <f>IF(Tableau5612[[#This Row],[Colonne16]]="X","X","")</f>
        <v>X</v>
      </c>
      <c r="U36" s="2" t="str">
        <f>IF(OR(Tableau5612[[#This Row],[Colonne18]]="X",Tableau5612[[#This Row],[Colonne19]]="X"),"","X")</f>
        <v/>
      </c>
      <c r="V36" s="2" t="str">
        <f>IF(Tableau5612[[#This Row],[Colonne19]]="X","X","")</f>
        <v>X</v>
      </c>
      <c r="W36" s="2" t="str">
        <f>IF(Tableau5612[[#This Row],[Colonne5]]="X","X", "")</f>
        <v>X</v>
      </c>
      <c r="X36" s="2" t="str">
        <f>IF(Tableau5612[[#This Row],[Colonne20]]="X","X","")</f>
        <v/>
      </c>
      <c r="Y36" s="2" t="str">
        <f>IF(OR(Tableau5612[[#This Row],[Colonne22]]="X",Tableau5612[[#This Row],[Colonne23]]="X"),"","X")</f>
        <v/>
      </c>
      <c r="Z36" s="2" t="str">
        <f>IF(Tableau5612[[#This Row],[Colonne23]]="X","X","")</f>
        <v/>
      </c>
      <c r="AA36" s="2" t="str">
        <f>IF(Tableau5612[[#This Row],[Colonne25]]="X","X", "")</f>
        <v/>
      </c>
      <c r="AB36" s="2" t="str">
        <f>IF(Tableau5612[[#This Row],[Colonne24]]="X","X","")</f>
        <v/>
      </c>
      <c r="AC36" s="2"/>
      <c r="AD36" s="2" t="str">
        <f>IF(Tableau5612[[#This Row],[Colonne27]]="X","X","")</f>
        <v/>
      </c>
      <c r="AE36" s="2"/>
    </row>
    <row r="37" spans="2:31" x14ac:dyDescent="0.25">
      <c r="B37" s="28" t="s">
        <v>18</v>
      </c>
      <c r="C37" s="26" t="str">
        <f>IF(AD28="X","X","")</f>
        <v/>
      </c>
      <c r="D37" s="26" t="str">
        <f>IF(AC28="X","X","")</f>
        <v/>
      </c>
      <c r="E37" s="35" t="str">
        <f>IF(OR(Tableau5612[[#This Row],[Colonne2]]="X",Tableau5612[[#This Row],[Colonne3]]="X"),"","X")</f>
        <v>X</v>
      </c>
      <c r="F37" s="36" t="str">
        <f>IF(Tableau5612[[#This Row],[Colonne3]]="X","X","")</f>
        <v/>
      </c>
      <c r="G37" t="str">
        <f>IF(Tableau5612[[#This Row],[Colonne5]]="X","X","")</f>
        <v/>
      </c>
      <c r="H37" t="str">
        <f>IF(Tableau5612[[#This Row],[Colonne4]]="X","X","")</f>
        <v>X</v>
      </c>
      <c r="I37" s="39" t="str">
        <f>IF(OR(Tableau5612[[#This Row],[Colonne6]]="X",Tableau5612[[#This Row],[Colonne7]]="X"),"","X")</f>
        <v/>
      </c>
      <c r="J37" t="str">
        <f>IF(Tableau5612[[#This Row],[Colonne7]]="X","X","")</f>
        <v>X</v>
      </c>
      <c r="K37" t="str">
        <f>IF(Tableau5612[[#This Row],[Colonne9]]="X","X","")</f>
        <v>X</v>
      </c>
      <c r="L37" s="39" t="str">
        <f>IF(Tableau5612[[#This Row],[Colonne8]]="X","X","")</f>
        <v/>
      </c>
      <c r="M37" s="39" t="str">
        <f>IF(OR(Tableau5612[[#This Row],[Colonne10]]="X",Tableau5612[[#This Row],[Colonne11]]="X"),"","X")</f>
        <v/>
      </c>
      <c r="N37" s="39" t="str">
        <f>IF(Tableau5612[[#This Row],[Colonne11]]="X","X","")</f>
        <v/>
      </c>
      <c r="O37" s="39" t="str">
        <f>IF(Tableau5612[[#This Row],[Colonne13]]="X","X", "")</f>
        <v/>
      </c>
      <c r="P37" s="39" t="str">
        <f>IF(Tableau5612[[#This Row],[Colonne12]]="X","X","")</f>
        <v/>
      </c>
      <c r="Q37" s="39"/>
      <c r="R37" s="39" t="str">
        <f>IF(Tableau5612[[#This Row],[Colonne15]]="X","X","")</f>
        <v/>
      </c>
      <c r="S37" s="39" t="str">
        <f>IF(Tableau5612[[#This Row],[Colonne17]]="X","X", "")</f>
        <v/>
      </c>
      <c r="T37" s="39" t="str">
        <f>IF(Tableau5612[[#This Row],[Colonne16]]="X","X","")</f>
        <v/>
      </c>
      <c r="U37" s="39" t="str">
        <f>IF(OR(Tableau5612[[#This Row],[Colonne18]]="X",Tableau5612[[#This Row],[Colonne19]]="X"),"","X")</f>
        <v>X</v>
      </c>
      <c r="V37" s="39" t="str">
        <f>IF(Tableau5612[[#This Row],[Colonne19]]="X","X","")</f>
        <v/>
      </c>
      <c r="W37" s="39" t="str">
        <f>IF(Tableau5612[[#This Row],[Colonne5]]="X","X", "")</f>
        <v/>
      </c>
      <c r="X37" s="39" t="str">
        <f>IF(Tableau5612[[#This Row],[Colonne20]]="X","X","")</f>
        <v>X</v>
      </c>
      <c r="Y37" s="39" t="str">
        <f>IF(OR(Tableau5612[[#This Row],[Colonne22]]="X",Tableau5612[[#This Row],[Colonne23]]="X"),"","X")</f>
        <v/>
      </c>
      <c r="Z37" s="39" t="str">
        <f>IF(Tableau5612[[#This Row],[Colonne23]]="X","X","")</f>
        <v>X</v>
      </c>
      <c r="AA37" s="39" t="str">
        <f>IF(Tableau5612[[#This Row],[Colonne25]]="X","X", "")</f>
        <v>X</v>
      </c>
      <c r="AB37" s="39" t="str">
        <f>IF(Tableau5612[[#This Row],[Colonne24]]="X","X","")</f>
        <v/>
      </c>
      <c r="AC37" s="39" t="str">
        <f>IF(OR(Tableau5612[[#This Row],[Colonne26]]="X",Tableau5612[[#This Row],[Colonne27]]="X"),"","X")</f>
        <v/>
      </c>
      <c r="AD37" s="39" t="str">
        <f>IF(Tableau5612[[#This Row],[Colonne27]]="X","X","")</f>
        <v/>
      </c>
    </row>
    <row r="39" spans="2:31" ht="23.25" x14ac:dyDescent="0.35">
      <c r="B39" s="31"/>
      <c r="C39" s="2"/>
      <c r="D39" s="2"/>
      <c r="E39" s="2"/>
      <c r="F39" s="2"/>
      <c r="G39" s="19"/>
      <c r="H39" s="20"/>
      <c r="I39" s="20"/>
      <c r="J39" s="20"/>
      <c r="K39" s="20"/>
      <c r="L39" s="20"/>
      <c r="M39" s="20"/>
      <c r="N39" s="20" t="str">
        <f>"Sémaine du "&amp;TEXT(C40,"jj/mm")&amp;" au "&amp;TEXT(C40+6,"jj/mm aaaa")</f>
        <v>Sémaine du 29/01 au 04/02 2018</v>
      </c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2:31" x14ac:dyDescent="0.25">
      <c r="B40" s="21"/>
      <c r="C40" s="48">
        <f>C31+7</f>
        <v>43129</v>
      </c>
      <c r="D40" s="49"/>
      <c r="E40" s="49"/>
      <c r="F40" s="50"/>
      <c r="G40" s="48">
        <f>C40+1</f>
        <v>43130</v>
      </c>
      <c r="H40" s="49"/>
      <c r="I40" s="49"/>
      <c r="J40" s="50"/>
      <c r="K40" s="48">
        <f>G40+1</f>
        <v>43131</v>
      </c>
      <c r="L40" s="49"/>
      <c r="M40" s="49"/>
      <c r="N40" s="50"/>
      <c r="O40" s="48">
        <f>K40+1</f>
        <v>43132</v>
      </c>
      <c r="P40" s="49"/>
      <c r="Q40" s="49"/>
      <c r="R40" s="50"/>
      <c r="S40" s="48">
        <f>O40+1</f>
        <v>43133</v>
      </c>
      <c r="T40" s="49"/>
      <c r="U40" s="49"/>
      <c r="V40" s="50"/>
      <c r="W40" s="48">
        <f>S40+1</f>
        <v>43134</v>
      </c>
      <c r="X40" s="49"/>
      <c r="Y40" s="49"/>
      <c r="Z40" s="50"/>
      <c r="AA40" s="48">
        <f>W40+1</f>
        <v>43135</v>
      </c>
      <c r="AB40" s="49"/>
      <c r="AC40" s="49"/>
      <c r="AD40" s="49"/>
      <c r="AE40" s="50"/>
    </row>
    <row r="41" spans="2:31" x14ac:dyDescent="0.25">
      <c r="B41" s="22" t="s">
        <v>15</v>
      </c>
      <c r="C41" s="23">
        <f t="shared" ref="C41:AC41" si="9">C32</f>
        <v>0</v>
      </c>
      <c r="D41" s="23">
        <f t="shared" si="9"/>
        <v>0.29166666666666669</v>
      </c>
      <c r="E41" s="23">
        <f t="shared" si="9"/>
        <v>0.54166666666666663</v>
      </c>
      <c r="F41" s="23">
        <f t="shared" si="9"/>
        <v>0.83333333333333337</v>
      </c>
      <c r="G41" s="23">
        <f t="shared" si="9"/>
        <v>0</v>
      </c>
      <c r="H41" s="23">
        <f t="shared" si="9"/>
        <v>0.29166666666666669</v>
      </c>
      <c r="I41" s="23">
        <f t="shared" si="9"/>
        <v>0.54166666666666663</v>
      </c>
      <c r="J41" s="23">
        <f t="shared" si="9"/>
        <v>0.83333333333333337</v>
      </c>
      <c r="K41" s="23">
        <f t="shared" si="9"/>
        <v>0</v>
      </c>
      <c r="L41" s="23">
        <f t="shared" si="9"/>
        <v>0.29166666666666669</v>
      </c>
      <c r="M41" s="23">
        <f t="shared" si="9"/>
        <v>0.54166666666666663</v>
      </c>
      <c r="N41" s="23">
        <f t="shared" si="9"/>
        <v>0.83333333333333337</v>
      </c>
      <c r="O41" s="23">
        <f t="shared" si="9"/>
        <v>0</v>
      </c>
      <c r="P41" s="23">
        <f t="shared" si="9"/>
        <v>0.29166666666666669</v>
      </c>
      <c r="Q41" s="23">
        <f t="shared" si="9"/>
        <v>0.54166666666666663</v>
      </c>
      <c r="R41" s="23">
        <f t="shared" si="9"/>
        <v>0.83333333333333337</v>
      </c>
      <c r="S41" s="23">
        <f t="shared" si="9"/>
        <v>0</v>
      </c>
      <c r="T41" s="23">
        <f t="shared" si="9"/>
        <v>0.29166666666666669</v>
      </c>
      <c r="U41" s="23">
        <f t="shared" si="9"/>
        <v>0.54166666666666663</v>
      </c>
      <c r="V41" s="23">
        <f t="shared" si="9"/>
        <v>0.83333333333333337</v>
      </c>
      <c r="W41" s="23">
        <f t="shared" si="9"/>
        <v>0</v>
      </c>
      <c r="X41" s="23">
        <f t="shared" si="9"/>
        <v>0.29166666666666669</v>
      </c>
      <c r="Y41" s="23">
        <f t="shared" si="9"/>
        <v>0.54166666666666663</v>
      </c>
      <c r="Z41" s="23">
        <f t="shared" si="9"/>
        <v>0.83333333333333337</v>
      </c>
      <c r="AA41" s="23">
        <f t="shared" si="9"/>
        <v>0</v>
      </c>
      <c r="AB41" s="23">
        <f t="shared" si="9"/>
        <v>0.29166666666666669</v>
      </c>
      <c r="AC41" s="23">
        <f t="shared" si="9"/>
        <v>0.54166666666666663</v>
      </c>
      <c r="AD41" s="41">
        <f>Z41</f>
        <v>0.83333333333333337</v>
      </c>
      <c r="AE41" s="42"/>
    </row>
    <row r="42" spans="2:31" x14ac:dyDescent="0.25">
      <c r="B42" s="24" t="s">
        <v>16</v>
      </c>
      <c r="C42" s="23">
        <f t="shared" ref="C42:AC42" si="10">C33</f>
        <v>0.29166666666666669</v>
      </c>
      <c r="D42" s="23">
        <f t="shared" si="10"/>
        <v>0.54166666666666663</v>
      </c>
      <c r="E42" s="23">
        <f t="shared" si="10"/>
        <v>0.83333333333333337</v>
      </c>
      <c r="F42" s="23">
        <f t="shared" si="10"/>
        <v>1</v>
      </c>
      <c r="G42" s="23">
        <f t="shared" si="10"/>
        <v>0.29166666666666669</v>
      </c>
      <c r="H42" s="23">
        <f t="shared" si="10"/>
        <v>0.54166666666666663</v>
      </c>
      <c r="I42" s="23">
        <f t="shared" si="10"/>
        <v>0.83333333333333337</v>
      </c>
      <c r="J42" s="23">
        <f t="shared" si="10"/>
        <v>1</v>
      </c>
      <c r="K42" s="23">
        <f t="shared" si="10"/>
        <v>0.29166666666666669</v>
      </c>
      <c r="L42" s="23">
        <f t="shared" si="10"/>
        <v>0.54166666666666663</v>
      </c>
      <c r="M42" s="23">
        <f t="shared" si="10"/>
        <v>0.83333333333333337</v>
      </c>
      <c r="N42" s="23">
        <f t="shared" si="10"/>
        <v>1</v>
      </c>
      <c r="O42" s="23">
        <f t="shared" si="10"/>
        <v>0.29166666666666669</v>
      </c>
      <c r="P42" s="23">
        <f t="shared" si="10"/>
        <v>0.54166666666666663</v>
      </c>
      <c r="Q42" s="23">
        <f t="shared" si="10"/>
        <v>0.83333333333333337</v>
      </c>
      <c r="R42" s="23">
        <f t="shared" si="10"/>
        <v>1</v>
      </c>
      <c r="S42" s="23">
        <f t="shared" si="10"/>
        <v>0.29166666666666669</v>
      </c>
      <c r="T42" s="23">
        <f t="shared" si="10"/>
        <v>0.54166666666666663</v>
      </c>
      <c r="U42" s="23">
        <f t="shared" si="10"/>
        <v>0.83333333333333337</v>
      </c>
      <c r="V42" s="23">
        <f t="shared" si="10"/>
        <v>1</v>
      </c>
      <c r="W42" s="23">
        <f t="shared" si="10"/>
        <v>0.29166666666666669</v>
      </c>
      <c r="X42" s="23">
        <f t="shared" si="10"/>
        <v>0.54166666666666663</v>
      </c>
      <c r="Y42" s="23">
        <f t="shared" si="10"/>
        <v>0.83333333333333337</v>
      </c>
      <c r="Z42" s="23">
        <f t="shared" si="10"/>
        <v>1</v>
      </c>
      <c r="AA42" s="23">
        <f t="shared" si="10"/>
        <v>0.29166666666666669</v>
      </c>
      <c r="AB42" s="23">
        <f t="shared" si="10"/>
        <v>0.54166666666666663</v>
      </c>
      <c r="AC42" s="23">
        <f t="shared" si="10"/>
        <v>0.83333333333333337</v>
      </c>
      <c r="AD42" s="43">
        <f>Z42</f>
        <v>1</v>
      </c>
      <c r="AE42" s="44"/>
    </row>
    <row r="43" spans="2:31" x14ac:dyDescent="0.25">
      <c r="B43" s="2" t="s">
        <v>21</v>
      </c>
      <c r="C43" s="2" t="str">
        <f>IF(AD34="X","X","")</f>
        <v/>
      </c>
      <c r="D43" s="26" t="str">
        <f>IF(AC34="X","X","")</f>
        <v>X</v>
      </c>
      <c r="E43" s="2"/>
      <c r="F43" s="27" t="str">
        <f>IF(Tableau56713[[#This Row],[Colonne3]]="X","X","")</f>
        <v>X</v>
      </c>
      <c r="G43" s="2" t="str">
        <f>IF(Tableau56713[[#This Row],[Colonne5]]="X","X","")</f>
        <v>X</v>
      </c>
      <c r="H43" s="2" t="str">
        <f>IF(Tableau56713[[#This Row],[Colonne4]]="X","X","")</f>
        <v/>
      </c>
      <c r="I43" s="2"/>
      <c r="J43" s="2" t="str">
        <f>IF(Tableau56713[[#This Row],[Colonne7]]="X","X","")</f>
        <v/>
      </c>
      <c r="K43" s="2" t="str">
        <f>IF(Tableau56713[[#This Row],[Colonne9]]="X","X","")</f>
        <v/>
      </c>
      <c r="L43" s="2" t="str">
        <f>IF(Tableau56713[[#This Row],[Colonne8]]="X","X","")</f>
        <v/>
      </c>
      <c r="M43" s="2"/>
      <c r="N43" s="2" t="str">
        <f>IF(Tableau56713[[#This Row],[Colonne11]]="X","X","")</f>
        <v/>
      </c>
      <c r="O43" s="2" t="str">
        <f>IF(Tableau56713[[#This Row],[Colonne13]]="X","X", "")</f>
        <v/>
      </c>
      <c r="P43" s="2" t="str">
        <f>IF(Tableau56713[[#This Row],[Colonne12]]="X","X","")</f>
        <v/>
      </c>
      <c r="Q43" s="2" t="s">
        <v>12</v>
      </c>
      <c r="R43" s="2" t="str">
        <f>IF(Tableau56713[[#This Row],[Colonne16]]="X","X","")</f>
        <v>X</v>
      </c>
      <c r="S43" s="2" t="str">
        <f>IF(Tableau56713[[#This Row],[Colonne17]]="X","X", "")</f>
        <v>X</v>
      </c>
      <c r="T43" s="2" t="str">
        <f>IF(Tableau56713[[#This Row],[Colonne16]]="X","X","")</f>
        <v>X</v>
      </c>
      <c r="U43" s="2"/>
      <c r="V43" s="2" t="str">
        <f>IF(Tableau56713[[#This Row],[Colonne19]]="X","X","")</f>
        <v>X</v>
      </c>
      <c r="W43" s="2" t="str">
        <f>IF(Tableau56713[[#This Row],[Colonne5]]="X","X", "")</f>
        <v>X</v>
      </c>
      <c r="X43" s="2" t="str">
        <f>IF(Tableau56713[[#This Row],[Colonne20]]="X","X","")</f>
        <v/>
      </c>
      <c r="Y43" s="2"/>
      <c r="Z43" s="2" t="str">
        <f>IF(Tableau56713[[#This Row],[Colonne23]]="X","X","")</f>
        <v/>
      </c>
      <c r="AA43" s="2" t="str">
        <f>IF(Tableau56713[[#This Row],[Colonne25]]="X","X", "")</f>
        <v/>
      </c>
      <c r="AB43" s="2" t="str">
        <f>IF(Tableau56713[[#This Row],[Colonne24]]="X","X","")</f>
        <v/>
      </c>
      <c r="AC43" s="2"/>
      <c r="AD43" s="2" t="str">
        <f>IF(Tableau56713[[#This Row],[Colonne27]]="X","X","")</f>
        <v/>
      </c>
      <c r="AE43" s="2"/>
    </row>
    <row r="44" spans="2:31" x14ac:dyDescent="0.25">
      <c r="B44" s="28" t="s">
        <v>13</v>
      </c>
      <c r="C44" s="29" t="str">
        <f>IF(AD35="X","X","")</f>
        <v>X</v>
      </c>
      <c r="D44" s="26" t="str">
        <f>IF(AC35="X","X","")</f>
        <v/>
      </c>
      <c r="E44" s="2" t="str">
        <f>IF(OR(Tableau56713[[#This Row],[Colonne2]]="X",Tableau56713[[#This Row],[Colonne3]]="X"),"","X")</f>
        <v/>
      </c>
      <c r="F44" s="27" t="str">
        <f>IF(Tableau56713[[#This Row],[Colonne3]]="X","X","")</f>
        <v/>
      </c>
      <c r="G44" s="2" t="str">
        <f>IF(Tableau56713[[#This Row],[Colonne5]]="X","X","")</f>
        <v/>
      </c>
      <c r="H44" s="2" t="str">
        <f>IF(Tableau56713[[#This Row],[Colonne4]]="X","X","")</f>
        <v/>
      </c>
      <c r="I44" s="2" t="str">
        <f>IF(OR(Tableau56713[[#This Row],[Colonne6]]="X",Tableau56713[[#This Row],[Colonne7]]="X"),"","X")</f>
        <v>X</v>
      </c>
      <c r="J44" s="2" t="str">
        <f>IF(Tableau56713[[#This Row],[Colonne7]]="X","X","")</f>
        <v/>
      </c>
      <c r="K44" s="2" t="str">
        <f>IF(Tableau56713[[#This Row],[Colonne9]]="X","X","")</f>
        <v/>
      </c>
      <c r="L44" s="2" t="str">
        <f>IF(Tableau56713[[#This Row],[Colonne8]]="X","X","")</f>
        <v>X</v>
      </c>
      <c r="M44" s="2" t="str">
        <f>IF(OR(Tableau56713[[#This Row],[Colonne10]]="X",Tableau56713[[#This Row],[Colonne11]]="X"),"","X")</f>
        <v/>
      </c>
      <c r="N44" s="2" t="str">
        <f>IF(Tableau56713[[#This Row],[Colonne11]]="X","X","")</f>
        <v>X</v>
      </c>
      <c r="O44" s="2" t="str">
        <f>IF(Tableau56713[[#This Row],[Colonne13]]="X","X", "")</f>
        <v>X</v>
      </c>
      <c r="P44" s="2" t="str">
        <f>IF(Tableau56713[[#This Row],[Colonne12]]="X","X","")</f>
        <v/>
      </c>
      <c r="Q44" s="2" t="str">
        <f>IF(OR(Tableau56713[[#This Row],[Colonne14]]="X",Tableau56713[[#This Row],[Colonne15]]="X"),"","X")</f>
        <v/>
      </c>
      <c r="R44" s="2" t="str">
        <f>IF(Tableau56713[[#This Row],[Colonne16]]="X","X","")</f>
        <v/>
      </c>
      <c r="S44" s="2" t="str">
        <f>IF(Tableau56713[[#This Row],[Colonne17]]="X","X", "")</f>
        <v/>
      </c>
      <c r="T44" s="2" t="str">
        <f>IF(Tableau56713[[#This Row],[Colonne16]]="X","X","")</f>
        <v/>
      </c>
      <c r="U44" s="2" t="str">
        <f>IF(OR(Tableau56713[[#This Row],[Colonne18]]="X",Tableau56713[[#This Row],[Colonne19]]="X"),"","X")</f>
        <v>X</v>
      </c>
      <c r="V44" s="2" t="str">
        <f>IF(Tableau56713[[#This Row],[Colonne19]]="X","X","")</f>
        <v/>
      </c>
      <c r="W44" s="2" t="str">
        <f>IF(Tableau56713[[#This Row],[Colonne5]]="X","X", "")</f>
        <v/>
      </c>
      <c r="X44" s="2" t="str">
        <f>IF(Tableau56713[[#This Row],[Colonne20]]="X","X","")</f>
        <v>X</v>
      </c>
      <c r="Y44" s="2" t="str">
        <f>IF(OR(Tableau56713[[#This Row],[Colonne22]]="X",Tableau56713[[#This Row],[Colonne23]]="X"),"","X")</f>
        <v/>
      </c>
      <c r="Z44" s="2" t="str">
        <f>IF(Tableau56713[[#This Row],[Colonne23]]="X","X","")</f>
        <v>X</v>
      </c>
      <c r="AA44" s="2" t="str">
        <f>IF(Tableau56713[[#This Row],[Colonne25]]="X","X", "")</f>
        <v>X</v>
      </c>
      <c r="AB44" s="2" t="str">
        <f>IF(Tableau56713[[#This Row],[Colonne24]]="X","X","")</f>
        <v/>
      </c>
      <c r="AC44" s="2" t="str">
        <f>IF(OR(Tableau56713[[#This Row],[Colonne26]]="X",Tableau56713[[#This Row],[Colonne27]]="X"),"","X")</f>
        <v/>
      </c>
      <c r="AD44" s="2" t="str">
        <f>IF(Tableau56713[[#This Row],[Colonne27]]="X","X","")</f>
        <v/>
      </c>
      <c r="AE44" s="2"/>
    </row>
    <row r="45" spans="2:31" x14ac:dyDescent="0.25">
      <c r="B45" s="28" t="s">
        <v>17</v>
      </c>
      <c r="C45" s="30" t="str">
        <f>IF(AD36="X","X","")</f>
        <v/>
      </c>
      <c r="D45" s="26" t="str">
        <f>IF(AC36="X","X","")</f>
        <v/>
      </c>
      <c r="E45" s="2" t="str">
        <f>IF(OR(Tableau56713[[#This Row],[Colonne2]]="X",Tableau56713[[#This Row],[Colonne3]]="X"),"","X")</f>
        <v>X</v>
      </c>
      <c r="F45" s="27" t="str">
        <f>IF(Tableau56713[[#This Row],[Colonne3]]="X","X","")</f>
        <v/>
      </c>
      <c r="G45" s="2" t="str">
        <f>IF(Tableau56713[[#This Row],[Colonne5]]="X","X","")</f>
        <v/>
      </c>
      <c r="H45" s="2" t="str">
        <f>IF(Tableau56713[[#This Row],[Colonne4]]="X","X","")</f>
        <v>X</v>
      </c>
      <c r="I45" s="2" t="str">
        <f>IF(OR(Tableau56713[[#This Row],[Colonne6]]="X",Tableau56713[[#This Row],[Colonne7]]="X"),"","X")</f>
        <v/>
      </c>
      <c r="J45" s="2" t="str">
        <f>IF(Tableau56713[[#This Row],[Colonne7]]="X","X","")</f>
        <v>X</v>
      </c>
      <c r="K45" s="2" t="str">
        <f>IF(Tableau56713[[#This Row],[Colonne9]]="X","X","")</f>
        <v>X</v>
      </c>
      <c r="L45" s="2" t="str">
        <f>IF(Tableau56713[[#This Row],[Colonne8]]="X","X","")</f>
        <v/>
      </c>
      <c r="M45" s="2" t="str">
        <f>IF(OR(Tableau56713[[#This Row],[Colonne10]]="X",Tableau56713[[#This Row],[Colonne11]]="X"),"","X")</f>
        <v/>
      </c>
      <c r="N45" s="2" t="str">
        <f>IF(Tableau56713[[#This Row],[Colonne11]]="X","X","")</f>
        <v/>
      </c>
      <c r="O45" s="2" t="str">
        <f>IF(Tableau56713[[#This Row],[Colonne13]]="X","X", "")</f>
        <v/>
      </c>
      <c r="P45" s="2" t="str">
        <f>IF(Tableau56713[[#This Row],[Colonne12]]="X","X","")</f>
        <v/>
      </c>
      <c r="Q45" s="2"/>
      <c r="R45" s="2" t="str">
        <f>IF(Tableau56713[[#This Row],[Colonne16]]="X","X","")</f>
        <v/>
      </c>
      <c r="S45" s="2" t="str">
        <f>IF(Tableau56713[[#This Row],[Colonne17]]="X","X", "")</f>
        <v/>
      </c>
      <c r="T45" s="2" t="str">
        <f>IF(Tableau56713[[#This Row],[Colonne16]]="X","X","")</f>
        <v/>
      </c>
      <c r="U45" s="2"/>
      <c r="V45" s="2" t="str">
        <f>IF(Tableau56713[[#This Row],[Colonne19]]="X","X","")</f>
        <v/>
      </c>
      <c r="W45" s="2" t="str">
        <f>IF(Tableau56713[[#This Row],[Colonne5]]="X","X", "")</f>
        <v/>
      </c>
      <c r="X45" s="2" t="str">
        <f>IF(Tableau56713[[#This Row],[Colonne20]]="X","X","")</f>
        <v/>
      </c>
      <c r="Y45" s="2"/>
      <c r="Z45" s="2" t="str">
        <f>IF(Tableau56713[[#This Row],[Colonne23]]="X","X","")</f>
        <v/>
      </c>
      <c r="AA45" s="2" t="str">
        <f>IF(Tableau56713[[#This Row],[Colonne25]]="X","X", "")</f>
        <v/>
      </c>
      <c r="AB45" s="2" t="str">
        <f>IF(Tableau56713[[#This Row],[Colonne24]]="X","X","")</f>
        <v/>
      </c>
      <c r="AC45" s="2" t="str">
        <f>IF(OR(Tableau56713[[#This Row],[Colonne26]]="X",Tableau56713[[#This Row],[Colonne27]]="X"),"","X")</f>
        <v>X</v>
      </c>
      <c r="AD45" s="2" t="str">
        <f>IF(Tableau56713[[#This Row],[Colonne27]]="X","X","")</f>
        <v/>
      </c>
      <c r="AE45" s="2"/>
    </row>
    <row r="46" spans="2:31" x14ac:dyDescent="0.25">
      <c r="B46" s="28" t="s">
        <v>18</v>
      </c>
      <c r="C46" s="26" t="str">
        <f>IF(AD37="X","X","")</f>
        <v/>
      </c>
      <c r="D46" s="26" t="str">
        <f>IF(AC37="X","X","")</f>
        <v/>
      </c>
      <c r="E46" s="35"/>
      <c r="F46" s="36" t="str">
        <f>IF(Tableau56713[[#This Row],[Colonne3]]="X","X","")</f>
        <v/>
      </c>
      <c r="G46" t="str">
        <f>IF(Tableau56713[[#This Row],[Colonne5]]="X","X","")</f>
        <v/>
      </c>
      <c r="H46" t="str">
        <f>IF(Tableau56713[[#This Row],[Colonne4]]="X","X","")</f>
        <v/>
      </c>
      <c r="I46" s="39" t="str">
        <f>IF(OR(Tableau56713[[#This Row],[Colonne6]]="X",Tableau56713[[#This Row],[Colonne7]]="X"),"","X")</f>
        <v>X</v>
      </c>
      <c r="J46" t="str">
        <f>IF(Tableau56713[[#This Row],[Colonne7]]="X","X","")</f>
        <v/>
      </c>
      <c r="K46" t="str">
        <f>IF(Tableau56713[[#This Row],[Colonne9]]="X","X","")</f>
        <v/>
      </c>
      <c r="L46" s="39" t="str">
        <f>IF(Tableau56713[[#This Row],[Colonne8]]="X","X","")</f>
        <v>X</v>
      </c>
      <c r="M46" s="39" t="str">
        <f>IF(OR(Tableau56713[[#This Row],[Colonne10]]="X",Tableau56713[[#This Row],[Colonne11]]="X"),"","X")</f>
        <v/>
      </c>
      <c r="N46" s="39" t="str">
        <f>IF(Tableau56713[[#This Row],[Colonne11]]="X","X","")</f>
        <v>X</v>
      </c>
      <c r="O46" s="39" t="str">
        <f>IF(Tableau56713[[#This Row],[Colonne13]]="X","X", "")</f>
        <v>X</v>
      </c>
      <c r="P46" s="39" t="str">
        <f>IF(Tableau56713[[#This Row],[Colonne12]]="X","X","")</f>
        <v/>
      </c>
      <c r="Q46" s="39" t="str">
        <f>IF(OR(Tableau56713[[#This Row],[Colonne14]]="X",Tableau56713[[#This Row],[Colonne15]]="X"),"","X")</f>
        <v/>
      </c>
      <c r="R46" s="39" t="str">
        <f>IF(Tableau56713[[#This Row],[Colonne16]]="X","X","")</f>
        <v/>
      </c>
      <c r="S46" s="39" t="str">
        <f>IF(Tableau56713[[#This Row],[Colonne17]]="X","X", "")</f>
        <v/>
      </c>
      <c r="T46" s="39" t="str">
        <f>IF(Tableau56713[[#This Row],[Colonne16]]="X","X","")</f>
        <v/>
      </c>
      <c r="U46" s="39"/>
      <c r="V46" s="39" t="str">
        <f>IF(Tableau56713[[#This Row],[Colonne19]]="X","X","")</f>
        <v/>
      </c>
      <c r="W46" s="39" t="str">
        <f>IF(Tableau56713[[#This Row],[Colonne5]]="X","X", "")</f>
        <v/>
      </c>
      <c r="X46" s="39" t="str">
        <f>IF(Tableau56713[[#This Row],[Colonne20]]="X","X","")</f>
        <v/>
      </c>
      <c r="Y46" s="39" t="str">
        <f>IF(OR(Tableau56713[[#This Row],[Colonne22]]="X",Tableau56713[[#This Row],[Colonne23]]="X"),"","X")</f>
        <v>X</v>
      </c>
      <c r="Z46" s="39" t="str">
        <f>IF(Tableau56713[[#This Row],[Colonne23]]="X","X","")</f>
        <v/>
      </c>
      <c r="AA46" s="39" t="str">
        <f>IF(Tableau56713[[#This Row],[Colonne25]]="X","X", "")</f>
        <v/>
      </c>
      <c r="AB46" s="39" t="str">
        <f>IF(Tableau56713[[#This Row],[Colonne24]]="X","X","")</f>
        <v>X</v>
      </c>
      <c r="AC46" s="39" t="str">
        <f>IF(OR(Tableau56713[[#This Row],[Colonne26]]="X",Tableau56713[[#This Row],[Colonne27]]="X"),"","X")</f>
        <v/>
      </c>
      <c r="AD46" s="39" t="str">
        <f>IF(Tableau56713[[#This Row],[Colonne27]]="X","X","")</f>
        <v>X</v>
      </c>
    </row>
  </sheetData>
  <mergeCells count="46">
    <mergeCell ref="Y1:AC1"/>
    <mergeCell ref="C3:F3"/>
    <mergeCell ref="G3:J3"/>
    <mergeCell ref="K3:N3"/>
    <mergeCell ref="O3:R3"/>
    <mergeCell ref="S3:V3"/>
    <mergeCell ref="W3:Z3"/>
    <mergeCell ref="AA3:AE3"/>
    <mergeCell ref="AD4:AE4"/>
    <mergeCell ref="AD5:AE5"/>
    <mergeCell ref="C13:F13"/>
    <mergeCell ref="G13:J13"/>
    <mergeCell ref="K13:N13"/>
    <mergeCell ref="O13:R13"/>
    <mergeCell ref="S13:V13"/>
    <mergeCell ref="W13:Z13"/>
    <mergeCell ref="AA13:AE13"/>
    <mergeCell ref="AD14:AE14"/>
    <mergeCell ref="AD15:AE15"/>
    <mergeCell ref="C22:F22"/>
    <mergeCell ref="G22:J22"/>
    <mergeCell ref="K22:N22"/>
    <mergeCell ref="O22:R22"/>
    <mergeCell ref="S22:V22"/>
    <mergeCell ref="W22:Z22"/>
    <mergeCell ref="AA22:AE22"/>
    <mergeCell ref="AD23:AE23"/>
    <mergeCell ref="AD24:AE24"/>
    <mergeCell ref="C31:F31"/>
    <mergeCell ref="G31:J31"/>
    <mergeCell ref="K31:N31"/>
    <mergeCell ref="O31:R31"/>
    <mergeCell ref="S31:V31"/>
    <mergeCell ref="W31:Z31"/>
    <mergeCell ref="AA31:AE31"/>
    <mergeCell ref="AD41:AE41"/>
    <mergeCell ref="AD42:AE42"/>
    <mergeCell ref="AD32:AE32"/>
    <mergeCell ref="AD33:AE33"/>
    <mergeCell ref="C40:F40"/>
    <mergeCell ref="G40:J40"/>
    <mergeCell ref="K40:N40"/>
    <mergeCell ref="O40:R40"/>
    <mergeCell ref="S40:V40"/>
    <mergeCell ref="W40:Z40"/>
    <mergeCell ref="AA40:AE40"/>
  </mergeCells>
  <conditionalFormatting sqref="C3:AE3">
    <cfRule type="timePeriod" dxfId="156" priority="5" timePeriod="lastMonth">
      <formula>AND(MONTH(C3)=MONTH(EDATE(TODAY(),0-1)),YEAR(C3)=YEAR(EDATE(TODAY(),0-1)))</formula>
    </cfRule>
  </conditionalFormatting>
  <conditionalFormatting sqref="C13:AE13">
    <cfRule type="timePeriod" dxfId="155" priority="4" timePeriod="lastMonth">
      <formula>AND(MONTH(C13)=MONTH(EDATE(TODAY(),0-1)),YEAR(C13)=YEAR(EDATE(TODAY(),0-1)))</formula>
    </cfRule>
  </conditionalFormatting>
  <conditionalFormatting sqref="C22:AE22">
    <cfRule type="timePeriod" dxfId="154" priority="3" timePeriod="lastMonth">
      <formula>AND(MONTH(C22)=MONTH(EDATE(TODAY(),0-1)),YEAR(C22)=YEAR(EDATE(TODAY(),0-1)))</formula>
    </cfRule>
  </conditionalFormatting>
  <conditionalFormatting sqref="C31:AE31">
    <cfRule type="timePeriod" dxfId="153" priority="2" timePeriod="lastMonth">
      <formula>AND(MONTH(C31)=MONTH(EDATE(TODAY(),0-1)),YEAR(C31)=YEAR(EDATE(TODAY(),0-1)))</formula>
    </cfRule>
  </conditionalFormatting>
  <conditionalFormatting sqref="C40:AE40">
    <cfRule type="timePeriod" dxfId="152" priority="1" timePeriod="lastMonth">
      <formula>AND(MONTH(C40)=MONTH(EDATE(TODAY(),0-1)),YEAR(C40)=YEAR(EDATE(TODAY(),0-1)))</formula>
    </cfRule>
  </conditionalFormatting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E4" sqref="E4"/>
    </sheetView>
  </sheetViews>
  <sheetFormatPr baseColWidth="10" defaultColWidth="9.140625" defaultRowHeight="14.25" x14ac:dyDescent="0.25"/>
  <cols>
    <col min="1" max="16384" width="9.140625" style="32"/>
  </cols>
  <sheetData>
    <row r="1" spans="1:5" x14ac:dyDescent="0.25">
      <c r="A1" s="32" t="s">
        <v>22</v>
      </c>
      <c r="B1" s="32" t="s">
        <v>23</v>
      </c>
      <c r="C1" s="32" t="s">
        <v>24</v>
      </c>
      <c r="D1" s="32" t="s">
        <v>25</v>
      </c>
      <c r="E1" s="32" t="s">
        <v>26</v>
      </c>
    </row>
    <row r="2" spans="1:5" x14ac:dyDescent="0.25">
      <c r="A2" s="33">
        <v>0</v>
      </c>
      <c r="B2" s="33">
        <v>0.29166666666666669</v>
      </c>
      <c r="C2" s="33">
        <v>0.54166666666666663</v>
      </c>
      <c r="D2" s="33">
        <v>0.83333333333333337</v>
      </c>
      <c r="E2" s="33">
        <v>0.83333333333333337</v>
      </c>
    </row>
    <row r="3" spans="1:5" x14ac:dyDescent="0.25">
      <c r="A3" s="33">
        <v>4.1666666666666664E-2</v>
      </c>
      <c r="B3" s="33">
        <v>0.29166666666666669</v>
      </c>
      <c r="C3" s="33">
        <v>0.54166666666666663</v>
      </c>
      <c r="D3" s="33">
        <v>0.83333333333333337</v>
      </c>
      <c r="E3" s="33">
        <v>0.875</v>
      </c>
    </row>
    <row r="4" spans="1:5" x14ac:dyDescent="0.25">
      <c r="A4" s="34">
        <v>0.29166666666666669</v>
      </c>
      <c r="B4" s="34">
        <v>0.54166666666666663</v>
      </c>
      <c r="C4" s="34">
        <v>0.83333333333333337</v>
      </c>
      <c r="D4" s="34">
        <v>0.83333333333333337</v>
      </c>
      <c r="E4" s="3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 PRINCIPAL</vt:lpstr>
      <vt:lpstr>QUART cas roulement =3</vt:lpstr>
      <vt:lpstr>QUART cas roulement=4</vt:lpstr>
      <vt:lpstr>TOV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Saloum TOURE</cp:lastModifiedBy>
  <dcterms:created xsi:type="dcterms:W3CDTF">2017-12-25T07:06:37Z</dcterms:created>
  <dcterms:modified xsi:type="dcterms:W3CDTF">2017-12-26T22:17:00Z</dcterms:modified>
</cp:coreProperties>
</file>