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765" yWindow="-210" windowWidth="12780" windowHeight="10005" tabRatio="474" activeTab="1"/>
  </bookViews>
  <sheets>
    <sheet name="Heures" sheetId="43" r:id="rId1"/>
    <sheet name="Heures asso" sheetId="49" r:id="rId2"/>
    <sheet name="récap" sheetId="47" r:id="rId3"/>
    <sheet name="param" sheetId="48" r:id="rId4"/>
    <sheet name="JF" sheetId="44" r:id="rId5"/>
  </sheets>
  <definedNames>
    <definedName name="_xlnm._FilterDatabase" localSheetId="0" hidden="1">Heures!$A$1:$B$339</definedName>
    <definedName name="JF">JF!$B$2:$K$13</definedName>
    <definedName name="JFHN">param!$F$2</definedName>
    <definedName name="JFHS">param!$G$2</definedName>
    <definedName name="sem">param!$I$2</definedName>
  </definedNames>
  <calcPr calcId="125725"/>
</workbook>
</file>

<file path=xl/calcChain.xml><?xml version="1.0" encoding="utf-8"?>
<calcChain xmlns="http://schemas.openxmlformats.org/spreadsheetml/2006/main">
  <c r="E1" i="47"/>
  <c r="K1"/>
  <c r="F1" l="1"/>
  <c r="G1"/>
  <c r="H1"/>
  <c r="I1"/>
  <c r="J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19" i="49"/>
  <c r="A20" s="1"/>
  <c r="B19"/>
  <c r="B20" s="1"/>
  <c r="A21"/>
  <c r="A22" s="1"/>
  <c r="B21"/>
  <c r="B22" s="1"/>
  <c r="A23"/>
  <c r="A24" s="1"/>
  <c r="B23"/>
  <c r="B24" s="1"/>
  <c r="A25"/>
  <c r="A26" s="1"/>
  <c r="B25"/>
  <c r="B26" s="1"/>
  <c r="A27"/>
  <c r="A28" s="1"/>
  <c r="B27"/>
  <c r="B28" s="1"/>
  <c r="B33" s="1"/>
  <c r="B34" s="1"/>
  <c r="B35" s="1"/>
  <c r="A29"/>
  <c r="B29"/>
  <c r="A31"/>
  <c r="B31"/>
  <c r="B2" i="44"/>
  <c r="B4" s="1"/>
  <c r="C1"/>
  <c r="C2" s="1"/>
  <c r="B6"/>
  <c r="B7"/>
  <c r="C7"/>
  <c r="B8"/>
  <c r="B9"/>
  <c r="C9"/>
  <c r="B10"/>
  <c r="B11"/>
  <c r="C11"/>
  <c r="B12"/>
  <c r="B13"/>
  <c r="C13"/>
  <c r="A36" i="49"/>
  <c r="A37" s="1"/>
  <c r="B36"/>
  <c r="B37" s="1"/>
  <c r="A38"/>
  <c r="A39" s="1"/>
  <c r="B38"/>
  <c r="B39" s="1"/>
  <c r="A40"/>
  <c r="A41" s="1"/>
  <c r="B40"/>
  <c r="B41" s="1"/>
  <c r="A42"/>
  <c r="A43" s="1"/>
  <c r="B42"/>
  <c r="B43" s="1"/>
  <c r="A44"/>
  <c r="A45" s="1"/>
  <c r="B44"/>
  <c r="B45" s="1"/>
  <c r="A46"/>
  <c r="B46"/>
  <c r="A48"/>
  <c r="B48"/>
  <c r="A53"/>
  <c r="A54" s="1"/>
  <c r="B53"/>
  <c r="B54" s="1"/>
  <c r="A55"/>
  <c r="A56" s="1"/>
  <c r="B55"/>
  <c r="B56" s="1"/>
  <c r="A57"/>
  <c r="A58" s="1"/>
  <c r="B57"/>
  <c r="B58" s="1"/>
  <c r="A59"/>
  <c r="A60" s="1"/>
  <c r="B59"/>
  <c r="B60" s="1"/>
  <c r="A61"/>
  <c r="A62" s="1"/>
  <c r="B61"/>
  <c r="B62" s="1"/>
  <c r="B67" s="1"/>
  <c r="B68" s="1"/>
  <c r="B69" s="1"/>
  <c r="A63"/>
  <c r="B63"/>
  <c r="A65"/>
  <c r="B65"/>
  <c r="A70"/>
  <c r="A71" s="1"/>
  <c r="B70"/>
  <c r="B71" s="1"/>
  <c r="A72"/>
  <c r="A73" s="1"/>
  <c r="B72"/>
  <c r="B73" s="1"/>
  <c r="A74"/>
  <c r="A75"/>
  <c r="B74"/>
  <c r="B75" s="1"/>
  <c r="A76"/>
  <c r="A77"/>
  <c r="B76"/>
  <c r="B77" s="1"/>
  <c r="A78"/>
  <c r="A79" s="1"/>
  <c r="B78"/>
  <c r="B79" s="1"/>
  <c r="A80"/>
  <c r="B80"/>
  <c r="A82"/>
  <c r="B82"/>
  <c r="A87"/>
  <c r="A88" s="1"/>
  <c r="B87"/>
  <c r="B88" s="1"/>
  <c r="A89"/>
  <c r="A90" s="1"/>
  <c r="B89"/>
  <c r="B90" s="1"/>
  <c r="A91"/>
  <c r="A92" s="1"/>
  <c r="B91"/>
  <c r="B92" s="1"/>
  <c r="A93"/>
  <c r="A94" s="1"/>
  <c r="B93"/>
  <c r="B94" s="1"/>
  <c r="A95"/>
  <c r="A96" s="1"/>
  <c r="B95"/>
  <c r="B96" s="1"/>
  <c r="B101" s="1"/>
  <c r="B102" s="1"/>
  <c r="B103" s="1"/>
  <c r="A97"/>
  <c r="B97"/>
  <c r="A99"/>
  <c r="B99"/>
  <c r="A104"/>
  <c r="A105"/>
  <c r="B104"/>
  <c r="B105" s="1"/>
  <c r="A106"/>
  <c r="A107" s="1"/>
  <c r="B106"/>
  <c r="B107" s="1"/>
  <c r="A108"/>
  <c r="A109" s="1"/>
  <c r="B108"/>
  <c r="B109" s="1"/>
  <c r="A110"/>
  <c r="A111"/>
  <c r="B110"/>
  <c r="B111" s="1"/>
  <c r="A112"/>
  <c r="A113"/>
  <c r="B112"/>
  <c r="B113" s="1"/>
  <c r="A114"/>
  <c r="B114"/>
  <c r="A116"/>
  <c r="B116"/>
  <c r="A121"/>
  <c r="A122" s="1"/>
  <c r="B121"/>
  <c r="B122" s="1"/>
  <c r="A123"/>
  <c r="A124" s="1"/>
  <c r="B123"/>
  <c r="B124" s="1"/>
  <c r="A125"/>
  <c r="A126" s="1"/>
  <c r="B125"/>
  <c r="B126" s="1"/>
  <c r="A127"/>
  <c r="A128" s="1"/>
  <c r="B127"/>
  <c r="B128" s="1"/>
  <c r="A129"/>
  <c r="B129"/>
  <c r="B130"/>
  <c r="B135" s="1"/>
  <c r="B136" s="1"/>
  <c r="B137" s="1"/>
  <c r="A130"/>
  <c r="A135" s="1"/>
  <c r="A136" s="1"/>
  <c r="A137" s="1"/>
  <c r="A131"/>
  <c r="B131"/>
  <c r="A133"/>
  <c r="B133"/>
  <c r="A138"/>
  <c r="A139" s="1"/>
  <c r="B138"/>
  <c r="B139" s="1"/>
  <c r="A140"/>
  <c r="A141" s="1"/>
  <c r="B140"/>
  <c r="B141" s="1"/>
  <c r="A142"/>
  <c r="A143" s="1"/>
  <c r="B142"/>
  <c r="B143" s="1"/>
  <c r="A144"/>
  <c r="A145" s="1"/>
  <c r="B144"/>
  <c r="B145" s="1"/>
  <c r="A146"/>
  <c r="A147" s="1"/>
  <c r="B146"/>
  <c r="B147" s="1"/>
  <c r="A148"/>
  <c r="B148"/>
  <c r="A150"/>
  <c r="B150"/>
  <c r="A155"/>
  <c r="A156" s="1"/>
  <c r="B155"/>
  <c r="B156" s="1"/>
  <c r="A157"/>
  <c r="A158" s="1"/>
  <c r="B157"/>
  <c r="B158" s="1"/>
  <c r="A159"/>
  <c r="A160" s="1"/>
  <c r="B159"/>
  <c r="B160" s="1"/>
  <c r="A161"/>
  <c r="A162" s="1"/>
  <c r="B161"/>
  <c r="B162" s="1"/>
  <c r="A163"/>
  <c r="A164" s="1"/>
  <c r="B163"/>
  <c r="B164" s="1"/>
  <c r="B169" s="1"/>
  <c r="B170" s="1"/>
  <c r="B171" s="1"/>
  <c r="A165"/>
  <c r="B165"/>
  <c r="A167"/>
  <c r="B167"/>
  <c r="A172"/>
  <c r="A173"/>
  <c r="B172"/>
  <c r="B173" s="1"/>
  <c r="A174"/>
  <c r="A175" s="1"/>
  <c r="B174"/>
  <c r="B175" s="1"/>
  <c r="A176"/>
  <c r="A177"/>
  <c r="B176"/>
  <c r="B177" s="1"/>
  <c r="A178"/>
  <c r="B178"/>
  <c r="B179" s="1"/>
  <c r="A179"/>
  <c r="A180"/>
  <c r="A181" s="1"/>
  <c r="B180"/>
  <c r="B181" s="1"/>
  <c r="A182"/>
  <c r="B182"/>
  <c r="A184"/>
  <c r="B184"/>
  <c r="A189"/>
  <c r="A190" s="1"/>
  <c r="B189"/>
  <c r="B190" s="1"/>
  <c r="A191"/>
  <c r="A192" s="1"/>
  <c r="B191"/>
  <c r="B192" s="1"/>
  <c r="A193"/>
  <c r="A194" s="1"/>
  <c r="B193"/>
  <c r="B194" s="1"/>
  <c r="A195"/>
  <c r="A196" s="1"/>
  <c r="B195"/>
  <c r="B196" s="1"/>
  <c r="A197"/>
  <c r="A198" s="1"/>
  <c r="B197"/>
  <c r="B198" s="1"/>
  <c r="B203" s="1"/>
  <c r="B204" s="1"/>
  <c r="B205" s="1"/>
  <c r="A199"/>
  <c r="B199"/>
  <c r="A201"/>
  <c r="B201"/>
  <c r="A206"/>
  <c r="A207"/>
  <c r="B206"/>
  <c r="B207" s="1"/>
  <c r="A208"/>
  <c r="A209"/>
  <c r="B208"/>
  <c r="B209" s="1"/>
  <c r="A210"/>
  <c r="A211"/>
  <c r="B210"/>
  <c r="B211" s="1"/>
  <c r="A212"/>
  <c r="A213"/>
  <c r="B212"/>
  <c r="B213" s="1"/>
  <c r="A214"/>
  <c r="A215"/>
  <c r="B214"/>
  <c r="B215" s="1"/>
  <c r="A216"/>
  <c r="B216"/>
  <c r="A218"/>
  <c r="B218"/>
  <c r="A223"/>
  <c r="A224" s="1"/>
  <c r="B223"/>
  <c r="B224" s="1"/>
  <c r="A225"/>
  <c r="A226" s="1"/>
  <c r="B225"/>
  <c r="B226" s="1"/>
  <c r="A227"/>
  <c r="A228" s="1"/>
  <c r="B227"/>
  <c r="B228" s="1"/>
  <c r="A229"/>
  <c r="A230" s="1"/>
  <c r="B229"/>
  <c r="B230" s="1"/>
  <c r="A231"/>
  <c r="A232" s="1"/>
  <c r="B231"/>
  <c r="B232" s="1"/>
  <c r="A233"/>
  <c r="B233"/>
  <c r="A235"/>
  <c r="B235"/>
  <c r="A240"/>
  <c r="A241" s="1"/>
  <c r="B240"/>
  <c r="B241" s="1"/>
  <c r="A242"/>
  <c r="A243" s="1"/>
  <c r="B242"/>
  <c r="B243" s="1"/>
  <c r="A244"/>
  <c r="A245" s="1"/>
  <c r="B244"/>
  <c r="B245" s="1"/>
  <c r="A246"/>
  <c r="A247" s="1"/>
  <c r="B246"/>
  <c r="B247" s="1"/>
  <c r="A248"/>
  <c r="A249" s="1"/>
  <c r="A254" s="1"/>
  <c r="A255" s="1"/>
  <c r="A256" s="1"/>
  <c r="B248"/>
  <c r="B249" s="1"/>
  <c r="A250"/>
  <c r="B250"/>
  <c r="A252"/>
  <c r="B252"/>
  <c r="A257"/>
  <c r="A258" s="1"/>
  <c r="B257"/>
  <c r="B258" s="1"/>
  <c r="A259"/>
  <c r="A260" s="1"/>
  <c r="B259"/>
  <c r="B260"/>
  <c r="A261"/>
  <c r="A262" s="1"/>
  <c r="B261"/>
  <c r="B262" s="1"/>
  <c r="A263"/>
  <c r="A264" s="1"/>
  <c r="B263"/>
  <c r="B264" s="1"/>
  <c r="A265"/>
  <c r="A266" s="1"/>
  <c r="B265"/>
  <c r="B266" s="1"/>
  <c r="B271" s="1"/>
  <c r="B272" s="1"/>
  <c r="B273" s="1"/>
  <c r="A267"/>
  <c r="B267"/>
  <c r="A269"/>
  <c r="B269"/>
  <c r="A274"/>
  <c r="A275" s="1"/>
  <c r="B274"/>
  <c r="B275" s="1"/>
  <c r="A276"/>
  <c r="A277" s="1"/>
  <c r="B276"/>
  <c r="B277" s="1"/>
  <c r="A278"/>
  <c r="A279" s="1"/>
  <c r="B278"/>
  <c r="B279" s="1"/>
  <c r="A280"/>
  <c r="A281" s="1"/>
  <c r="B280"/>
  <c r="B281" s="1"/>
  <c r="A282"/>
  <c r="A283" s="1"/>
  <c r="A288"/>
  <c r="A289" s="1"/>
  <c r="A290" s="1"/>
  <c r="B282"/>
  <c r="B283" s="1"/>
  <c r="A284"/>
  <c r="B284"/>
  <c r="A286"/>
  <c r="B286"/>
  <c r="A291"/>
  <c r="A292" s="1"/>
  <c r="B291"/>
  <c r="B292" s="1"/>
  <c r="A293"/>
  <c r="A294" s="1"/>
  <c r="B293"/>
  <c r="B294" s="1"/>
  <c r="A295"/>
  <c r="A296" s="1"/>
  <c r="B295"/>
  <c r="B296" s="1"/>
  <c r="A297"/>
  <c r="A298" s="1"/>
  <c r="B297"/>
  <c r="B298" s="1"/>
  <c r="A299"/>
  <c r="A300" s="1"/>
  <c r="B299"/>
  <c r="B300" s="1"/>
  <c r="A301"/>
  <c r="B301"/>
  <c r="A303"/>
  <c r="B303"/>
  <c r="A308"/>
  <c r="A309" s="1"/>
  <c r="B308"/>
  <c r="B309" s="1"/>
  <c r="A310"/>
  <c r="A311" s="1"/>
  <c r="B310"/>
  <c r="B311" s="1"/>
  <c r="A312"/>
  <c r="A313" s="1"/>
  <c r="B312"/>
  <c r="B313" s="1"/>
  <c r="A314"/>
  <c r="A315" s="1"/>
  <c r="B314"/>
  <c r="B315" s="1"/>
  <c r="A316"/>
  <c r="A317" s="1"/>
  <c r="A322"/>
  <c r="A323" s="1"/>
  <c r="A324" s="1"/>
  <c r="B316"/>
  <c r="B317" s="1"/>
  <c r="A318"/>
  <c r="B318"/>
  <c r="A320"/>
  <c r="B320"/>
  <c r="A325"/>
  <c r="A326" s="1"/>
  <c r="B325"/>
  <c r="B326" s="1"/>
  <c r="A327"/>
  <c r="A328" s="1"/>
  <c r="B327"/>
  <c r="B328" s="1"/>
  <c r="A329"/>
  <c r="A330" s="1"/>
  <c r="B329"/>
  <c r="B330" s="1"/>
  <c r="A331"/>
  <c r="A332" s="1"/>
  <c r="B331"/>
  <c r="B332" s="1"/>
  <c r="A333"/>
  <c r="A334" s="1"/>
  <c r="A339" s="1"/>
  <c r="A340" s="1"/>
  <c r="A341" s="1"/>
  <c r="B333"/>
  <c r="B334" s="1"/>
  <c r="A335"/>
  <c r="B335"/>
  <c r="A337"/>
  <c r="B337"/>
  <c r="A342"/>
  <c r="A343" s="1"/>
  <c r="B342"/>
  <c r="B343" s="1"/>
  <c r="A344"/>
  <c r="A345" s="1"/>
  <c r="B344"/>
  <c r="B345" s="1"/>
  <c r="A346"/>
  <c r="A347" s="1"/>
  <c r="B346"/>
  <c r="B347" s="1"/>
  <c r="A348"/>
  <c r="A349" s="1"/>
  <c r="B348"/>
  <c r="B349" s="1"/>
  <c r="A350"/>
  <c r="A351" s="1"/>
  <c r="A356" s="1"/>
  <c r="A357" s="1"/>
  <c r="A358" s="1"/>
  <c r="B350"/>
  <c r="B351" s="1"/>
  <c r="B356" s="1"/>
  <c r="B357" s="1"/>
  <c r="B358" s="1"/>
  <c r="A352"/>
  <c r="B352"/>
  <c r="A354"/>
  <c r="B354"/>
  <c r="A359"/>
  <c r="A360" s="1"/>
  <c r="B359"/>
  <c r="B360" s="1"/>
  <c r="A361"/>
  <c r="A362"/>
  <c r="B361"/>
  <c r="B362" s="1"/>
  <c r="A363"/>
  <c r="A364" s="1"/>
  <c r="B363"/>
  <c r="B364" s="1"/>
  <c r="A365"/>
  <c r="A366"/>
  <c r="B365"/>
  <c r="B366" s="1"/>
  <c r="A367"/>
  <c r="A368" s="1"/>
  <c r="B367"/>
  <c r="B368"/>
  <c r="A369"/>
  <c r="B369"/>
  <c r="A371"/>
  <c r="B371"/>
  <c r="A376"/>
  <c r="A377" s="1"/>
  <c r="B376"/>
  <c r="B377"/>
  <c r="A378"/>
  <c r="A379" s="1"/>
  <c r="B378"/>
  <c r="B379" s="1"/>
  <c r="A380"/>
  <c r="A381" s="1"/>
  <c r="B380"/>
  <c r="B381"/>
  <c r="A382"/>
  <c r="A383" s="1"/>
  <c r="B382"/>
  <c r="B383" s="1"/>
  <c r="A384"/>
  <c r="A385" s="1"/>
  <c r="A389" s="1"/>
  <c r="B384"/>
  <c r="B385" s="1"/>
  <c r="A386"/>
  <c r="B386"/>
  <c r="A388"/>
  <c r="B388"/>
  <c r="A393"/>
  <c r="A394" s="1"/>
  <c r="B393"/>
  <c r="B394" s="1"/>
  <c r="A395"/>
  <c r="A396" s="1"/>
  <c r="B395"/>
  <c r="B396" s="1"/>
  <c r="A397"/>
  <c r="A398" s="1"/>
  <c r="B397"/>
  <c r="B398" s="1"/>
  <c r="A399"/>
  <c r="A400" s="1"/>
  <c r="B399"/>
  <c r="B400"/>
  <c r="A401"/>
  <c r="A402" s="1"/>
  <c r="A406" s="1"/>
  <c r="B401"/>
  <c r="B402" s="1"/>
  <c r="A403"/>
  <c r="B403"/>
  <c r="A405"/>
  <c r="B405"/>
  <c r="A410"/>
  <c r="A411" s="1"/>
  <c r="B410"/>
  <c r="B411"/>
  <c r="A412"/>
  <c r="A413" s="1"/>
  <c r="B412"/>
  <c r="B413" s="1"/>
  <c r="A414"/>
  <c r="A415" s="1"/>
  <c r="B414"/>
  <c r="B415" s="1"/>
  <c r="A416"/>
  <c r="A417" s="1"/>
  <c r="B416"/>
  <c r="B417" s="1"/>
  <c r="A418"/>
  <c r="A419" s="1"/>
  <c r="B418"/>
  <c r="B419" s="1"/>
  <c r="A420"/>
  <c r="B420"/>
  <c r="A422"/>
  <c r="B422"/>
  <c r="A427"/>
  <c r="A428" s="1"/>
  <c r="B427"/>
  <c r="B428"/>
  <c r="A429"/>
  <c r="A430" s="1"/>
  <c r="B429"/>
  <c r="B430" s="1"/>
  <c r="A431"/>
  <c r="A432"/>
  <c r="B431"/>
  <c r="B432" s="1"/>
  <c r="A433"/>
  <c r="A434" s="1"/>
  <c r="B433"/>
  <c r="B434" s="1"/>
  <c r="A435"/>
  <c r="A436" s="1"/>
  <c r="B435"/>
  <c r="B436" s="1"/>
  <c r="A437"/>
  <c r="B437"/>
  <c r="A439"/>
  <c r="B439"/>
  <c r="A444"/>
  <c r="A445" s="1"/>
  <c r="B444"/>
  <c r="B445" s="1"/>
  <c r="A446"/>
  <c r="A447" s="1"/>
  <c r="B446"/>
  <c r="B447" s="1"/>
  <c r="A448"/>
  <c r="A449" s="1"/>
  <c r="B448"/>
  <c r="B449" s="1"/>
  <c r="A450"/>
  <c r="A451" s="1"/>
  <c r="B450"/>
  <c r="B451" s="1"/>
  <c r="A452"/>
  <c r="A453" s="1"/>
  <c r="A458" s="1"/>
  <c r="A459" s="1"/>
  <c r="A460" s="1"/>
  <c r="B452"/>
  <c r="B453" s="1"/>
  <c r="A454"/>
  <c r="B454"/>
  <c r="A456"/>
  <c r="B456"/>
  <c r="A461"/>
  <c r="A462"/>
  <c r="B461"/>
  <c r="B462" s="1"/>
  <c r="A463"/>
  <c r="A464"/>
  <c r="B463"/>
  <c r="B464" s="1"/>
  <c r="A465"/>
  <c r="A466" s="1"/>
  <c r="B465"/>
  <c r="B466" s="1"/>
  <c r="A467"/>
  <c r="A468" s="1"/>
  <c r="B467"/>
  <c r="B468" s="1"/>
  <c r="A469"/>
  <c r="A470" s="1"/>
  <c r="B469"/>
  <c r="B470" s="1"/>
  <c r="A471"/>
  <c r="B471"/>
  <c r="A473"/>
  <c r="B473"/>
  <c r="A478"/>
  <c r="A479" s="1"/>
  <c r="B478"/>
  <c r="B479"/>
  <c r="A480"/>
  <c r="A481" s="1"/>
  <c r="B480"/>
  <c r="B481" s="1"/>
  <c r="A482"/>
  <c r="A483" s="1"/>
  <c r="B482"/>
  <c r="B483" s="1"/>
  <c r="A484"/>
  <c r="A485" s="1"/>
  <c r="B484"/>
  <c r="B485" s="1"/>
  <c r="A486"/>
  <c r="A487" s="1"/>
  <c r="B486"/>
  <c r="B487" s="1"/>
  <c r="B489" s="1"/>
  <c r="A488"/>
  <c r="B488"/>
  <c r="A490"/>
  <c r="B490"/>
  <c r="A495"/>
  <c r="A496" s="1"/>
  <c r="B495"/>
  <c r="B496" s="1"/>
  <c r="A497"/>
  <c r="A498" s="1"/>
  <c r="B497"/>
  <c r="B498" s="1"/>
  <c r="A499"/>
  <c r="A500"/>
  <c r="B499"/>
  <c r="B500" s="1"/>
  <c r="A501"/>
  <c r="A502" s="1"/>
  <c r="B501"/>
  <c r="B502" s="1"/>
  <c r="A503"/>
  <c r="A504" s="1"/>
  <c r="B503"/>
  <c r="B504" s="1"/>
  <c r="A505"/>
  <c r="B505"/>
  <c r="A507"/>
  <c r="B507"/>
  <c r="A512"/>
  <c r="A513" s="1"/>
  <c r="B512"/>
  <c r="B513" s="1"/>
  <c r="A514"/>
  <c r="A515"/>
  <c r="B514"/>
  <c r="B515" s="1"/>
  <c r="A516"/>
  <c r="A517" s="1"/>
  <c r="B516"/>
  <c r="B517" s="1"/>
  <c r="A518"/>
  <c r="A519" s="1"/>
  <c r="B518"/>
  <c r="B519" s="1"/>
  <c r="A520"/>
  <c r="A521" s="1"/>
  <c r="B520"/>
  <c r="B521" s="1"/>
  <c r="B525" s="1"/>
  <c r="A522"/>
  <c r="B522"/>
  <c r="A524"/>
  <c r="B524"/>
  <c r="A529"/>
  <c r="A530" s="1"/>
  <c r="B529"/>
  <c r="B530" s="1"/>
  <c r="A531"/>
  <c r="A532" s="1"/>
  <c r="B531"/>
  <c r="B532" s="1"/>
  <c r="A533"/>
  <c r="A534" s="1"/>
  <c r="B533"/>
  <c r="B534" s="1"/>
  <c r="A535"/>
  <c r="A536" s="1"/>
  <c r="B535"/>
  <c r="B536" s="1"/>
  <c r="A537"/>
  <c r="A538" s="1"/>
  <c r="B537"/>
  <c r="B538" s="1"/>
  <c r="A539"/>
  <c r="B539"/>
  <c r="A541"/>
  <c r="B541"/>
  <c r="A546"/>
  <c r="A547" s="1"/>
  <c r="B546"/>
  <c r="B547" s="1"/>
  <c r="A548"/>
  <c r="A549" s="1"/>
  <c r="B548"/>
  <c r="B549" s="1"/>
  <c r="A550"/>
  <c r="A551" s="1"/>
  <c r="B550"/>
  <c r="B551" s="1"/>
  <c r="A552"/>
  <c r="A553" s="1"/>
  <c r="B552"/>
  <c r="B553" s="1"/>
  <c r="A554"/>
  <c r="A555" s="1"/>
  <c r="B554"/>
  <c r="B555"/>
  <c r="A556"/>
  <c r="B556"/>
  <c r="A558"/>
  <c r="B558"/>
  <c r="A563"/>
  <c r="A564" s="1"/>
  <c r="B563"/>
  <c r="B564" s="1"/>
  <c r="A565"/>
  <c r="A566"/>
  <c r="B565"/>
  <c r="B566" s="1"/>
  <c r="A567"/>
  <c r="A568"/>
  <c r="B567"/>
  <c r="B568" s="1"/>
  <c r="A569"/>
  <c r="A570" s="1"/>
  <c r="B569"/>
  <c r="B570" s="1"/>
  <c r="A571"/>
  <c r="A572" s="1"/>
  <c r="B571"/>
  <c r="B572" s="1"/>
  <c r="B577" s="1"/>
  <c r="B578" s="1"/>
  <c r="B579" s="1"/>
  <c r="A573"/>
  <c r="B573"/>
  <c r="A575"/>
  <c r="B575"/>
  <c r="A580"/>
  <c r="A581" s="1"/>
  <c r="B580"/>
  <c r="B581" s="1"/>
  <c r="A582"/>
  <c r="A583" s="1"/>
  <c r="B582"/>
  <c r="B583" s="1"/>
  <c r="A584"/>
  <c r="A585" s="1"/>
  <c r="B584"/>
  <c r="B585" s="1"/>
  <c r="A586"/>
  <c r="A587" s="1"/>
  <c r="B586"/>
  <c r="B587" s="1"/>
  <c r="A588"/>
  <c r="A589" s="1"/>
  <c r="B588"/>
  <c r="B589" s="1"/>
  <c r="B594" s="1"/>
  <c r="B595" s="1"/>
  <c r="B596" s="1"/>
  <c r="A590"/>
  <c r="B590"/>
  <c r="A592"/>
  <c r="B592"/>
  <c r="A597"/>
  <c r="A598" s="1"/>
  <c r="B597"/>
  <c r="B598" s="1"/>
  <c r="A599"/>
  <c r="A600" s="1"/>
  <c r="B599"/>
  <c r="B600" s="1"/>
  <c r="A601"/>
  <c r="A602" s="1"/>
  <c r="B601"/>
  <c r="B602" s="1"/>
  <c r="A603"/>
  <c r="B603"/>
  <c r="B2"/>
  <c r="B3" s="1"/>
  <c r="A2"/>
  <c r="A3" s="1"/>
  <c r="B118"/>
  <c r="B119" s="1"/>
  <c r="B120" s="1"/>
  <c r="B117"/>
  <c r="B115"/>
  <c r="B305"/>
  <c r="B306" s="1"/>
  <c r="B307" s="1"/>
  <c r="B304"/>
  <c r="B302"/>
  <c r="A118"/>
  <c r="A119" s="1"/>
  <c r="A120" s="1"/>
  <c r="A115"/>
  <c r="A117"/>
  <c r="A237"/>
  <c r="A238" s="1"/>
  <c r="A239" s="1"/>
  <c r="A236"/>
  <c r="A234"/>
  <c r="A321"/>
  <c r="B441"/>
  <c r="B442" s="1"/>
  <c r="B443" s="1"/>
  <c r="B438"/>
  <c r="B440"/>
  <c r="B491"/>
  <c r="B492"/>
  <c r="B493" s="1"/>
  <c r="B494" s="1"/>
  <c r="A390"/>
  <c r="A391" s="1"/>
  <c r="A392" s="1"/>
  <c r="A387"/>
  <c r="B288"/>
  <c r="B289"/>
  <c r="B290" s="1"/>
  <c r="B287"/>
  <c r="B285"/>
  <c r="B237"/>
  <c r="B238" s="1"/>
  <c r="B239"/>
  <c r="B234"/>
  <c r="B236"/>
  <c r="A50"/>
  <c r="A51"/>
  <c r="A52" s="1"/>
  <c r="A47"/>
  <c r="A49"/>
  <c r="B574"/>
  <c r="B576"/>
  <c r="B523"/>
  <c r="B526"/>
  <c r="B527" s="1"/>
  <c r="B528" s="1"/>
  <c r="A305"/>
  <c r="A306" s="1"/>
  <c r="A307" s="1"/>
  <c r="A302"/>
  <c r="A304"/>
  <c r="B508"/>
  <c r="A132"/>
  <c r="B98"/>
  <c r="A134"/>
  <c r="B100"/>
  <c r="B30"/>
  <c r="A455"/>
  <c r="B353"/>
  <c r="B32"/>
  <c r="A457"/>
  <c r="B355"/>
  <c r="A404"/>
  <c r="A407"/>
  <c r="A408" s="1"/>
  <c r="A409" s="1"/>
  <c r="B591"/>
  <c r="B593"/>
  <c r="A560"/>
  <c r="A561"/>
  <c r="A562" s="1"/>
  <c r="A557"/>
  <c r="A559"/>
  <c r="A424"/>
  <c r="A425" s="1"/>
  <c r="A426" s="1"/>
  <c r="A421"/>
  <c r="A423"/>
  <c r="B407"/>
  <c r="B408" s="1"/>
  <c r="B409" s="1"/>
  <c r="B404"/>
  <c r="B406"/>
  <c r="B370"/>
  <c r="B372"/>
  <c r="B373"/>
  <c r="B374" s="1"/>
  <c r="B375" s="1"/>
  <c r="A253"/>
  <c r="A336"/>
  <c r="A338"/>
  <c r="B268"/>
  <c r="B270"/>
  <c r="A353"/>
  <c r="A355"/>
  <c r="A319"/>
  <c r="A285"/>
  <c r="A287"/>
  <c r="A268"/>
  <c r="A270"/>
  <c r="A271"/>
  <c r="A272" s="1"/>
  <c r="A273" s="1"/>
  <c r="A251"/>
  <c r="B251"/>
  <c r="B253"/>
  <c r="B254"/>
  <c r="B255" s="1"/>
  <c r="B256" s="1"/>
  <c r="A217"/>
  <c r="A219"/>
  <c r="A220"/>
  <c r="A221" s="1"/>
  <c r="A222" s="1"/>
  <c r="B152"/>
  <c r="B153" s="1"/>
  <c r="B154" s="1"/>
  <c r="B149"/>
  <c r="B151"/>
  <c r="B132"/>
  <c r="B134"/>
  <c r="B47"/>
  <c r="B49"/>
  <c r="B50"/>
  <c r="B51" s="1"/>
  <c r="B52" s="1"/>
  <c r="A149"/>
  <c r="A151"/>
  <c r="A101"/>
  <c r="A102"/>
  <c r="A103" s="1"/>
  <c r="A98"/>
  <c r="A100"/>
  <c r="B200"/>
  <c r="B202"/>
  <c r="B183"/>
  <c r="B185"/>
  <c r="B186"/>
  <c r="B187" s="1"/>
  <c r="B188" s="1"/>
  <c r="B166"/>
  <c r="B84"/>
  <c r="B85"/>
  <c r="B86" s="1"/>
  <c r="B81"/>
  <c r="B83"/>
  <c r="B64"/>
  <c r="B66"/>
  <c r="A200"/>
  <c r="A202"/>
  <c r="A203"/>
  <c r="A204" s="1"/>
  <c r="A205" s="1"/>
  <c r="B168"/>
  <c r="A169"/>
  <c r="A170" s="1"/>
  <c r="A171" s="1"/>
  <c r="A166"/>
  <c r="A168"/>
  <c r="A152"/>
  <c r="A153" s="1"/>
  <c r="A154" s="1"/>
  <c r="A64"/>
  <c r="A66"/>
  <c r="A67"/>
  <c r="A68"/>
  <c r="A69" s="1"/>
  <c r="A33"/>
  <c r="A34" s="1"/>
  <c r="A35" s="1"/>
  <c r="A30"/>
  <c r="A32"/>
  <c r="A4"/>
  <c r="A5"/>
  <c r="B4"/>
  <c r="B5" s="1"/>
  <c r="A6"/>
  <c r="A7"/>
  <c r="B6"/>
  <c r="B7" s="1"/>
  <c r="B2" i="43"/>
  <c r="A2"/>
  <c r="B8" i="49"/>
  <c r="B9" s="1"/>
  <c r="A8"/>
  <c r="A9" s="1"/>
  <c r="A3" i="43"/>
  <c r="C4"/>
  <c r="A10" i="49"/>
  <c r="A11" s="1"/>
  <c r="B10"/>
  <c r="B11" s="1"/>
  <c r="A3" i="47"/>
  <c r="A14" s="1"/>
  <c r="D1"/>
  <c r="B12" i="49"/>
  <c r="B14"/>
  <c r="A14"/>
  <c r="A12"/>
  <c r="C15" i="43"/>
  <c r="AI4" i="47"/>
  <c r="AI11"/>
  <c r="A441" i="49" l="1"/>
  <c r="A442" s="1"/>
  <c r="A443" s="1"/>
  <c r="A438"/>
  <c r="A440"/>
  <c r="B339"/>
  <c r="B340" s="1"/>
  <c r="B341" s="1"/>
  <c r="B338"/>
  <c r="B336"/>
  <c r="B322"/>
  <c r="B323" s="1"/>
  <c r="B324" s="1"/>
  <c r="B319"/>
  <c r="B321"/>
  <c r="B474"/>
  <c r="B472"/>
  <c r="B475"/>
  <c r="B476" s="1"/>
  <c r="B477" s="1"/>
  <c r="B458"/>
  <c r="B459" s="1"/>
  <c r="B460" s="1"/>
  <c r="B457"/>
  <c r="B455"/>
  <c r="B390"/>
  <c r="B391" s="1"/>
  <c r="B392" s="1"/>
  <c r="B389"/>
  <c r="B387"/>
  <c r="B217"/>
  <c r="B220"/>
  <c r="B221" s="1"/>
  <c r="B222" s="1"/>
  <c r="B219"/>
  <c r="A542"/>
  <c r="A543"/>
  <c r="A544" s="1"/>
  <c r="A545" s="1"/>
  <c r="A540"/>
  <c r="B424"/>
  <c r="B425" s="1"/>
  <c r="B426" s="1"/>
  <c r="B423"/>
  <c r="B421"/>
  <c r="A186"/>
  <c r="A187" s="1"/>
  <c r="A188" s="1"/>
  <c r="A183"/>
  <c r="A185"/>
  <c r="A84"/>
  <c r="A85" s="1"/>
  <c r="A86" s="1"/>
  <c r="A81"/>
  <c r="A83"/>
  <c r="AI23" i="47"/>
  <c r="AI60"/>
  <c r="AI36"/>
  <c r="AI59"/>
  <c r="AI35"/>
  <c r="AI48"/>
  <c r="AI47"/>
  <c r="A26"/>
  <c r="AH19"/>
  <c r="AI19"/>
  <c r="AH22"/>
  <c r="AI22"/>
  <c r="AH59"/>
  <c r="AH35"/>
  <c r="AH23"/>
  <c r="AH48"/>
  <c r="AH47"/>
  <c r="AH60"/>
  <c r="AH36"/>
  <c r="AI9"/>
  <c r="A4" i="43"/>
  <c r="A5" s="1"/>
  <c r="B15"/>
  <c r="B16" s="1"/>
  <c r="AH7" i="47"/>
  <c r="AH4"/>
  <c r="AI3"/>
  <c r="B3" i="43"/>
  <c r="B543" i="49"/>
  <c r="B544" s="1"/>
  <c r="B545" s="1"/>
  <c r="B542"/>
  <c r="B540"/>
  <c r="A508"/>
  <c r="A509"/>
  <c r="A510" s="1"/>
  <c r="A511" s="1"/>
  <c r="A506"/>
  <c r="AH5" i="47"/>
  <c r="AI10"/>
  <c r="AI7"/>
  <c r="AI13"/>
  <c r="AI5"/>
  <c r="C4" i="44"/>
  <c r="C3"/>
  <c r="C5"/>
  <c r="AH3" i="47"/>
  <c r="B5" i="44"/>
  <c r="B3"/>
  <c r="D1"/>
  <c r="C12"/>
  <c r="C10"/>
  <c r="C8"/>
  <c r="C6"/>
  <c r="AI8" i="47"/>
  <c r="C17" i="43"/>
  <c r="AH13" i="47"/>
  <c r="AH9"/>
  <c r="A15" i="43"/>
  <c r="A16" s="1"/>
  <c r="AH10" i="47"/>
  <c r="AH8"/>
  <c r="AH11"/>
  <c r="C6" i="43"/>
  <c r="AH32" i="47"/>
  <c r="AH30"/>
  <c r="AH34"/>
  <c r="AI26"/>
  <c r="AI33"/>
  <c r="A38"/>
  <c r="AH31"/>
  <c r="AH37"/>
  <c r="AH26"/>
  <c r="AI30"/>
  <c r="AI27"/>
  <c r="AI32"/>
  <c r="AH28"/>
  <c r="AI31"/>
  <c r="AI28"/>
  <c r="AI34"/>
  <c r="AI37"/>
  <c r="AH33"/>
  <c r="AH27"/>
  <c r="AI14"/>
  <c r="AH15"/>
  <c r="AH14"/>
  <c r="AH18"/>
  <c r="AI20"/>
  <c r="AI18"/>
  <c r="AI21"/>
  <c r="AH16"/>
  <c r="AH20"/>
  <c r="AH21"/>
  <c r="AI25"/>
  <c r="AH25"/>
  <c r="AI16"/>
  <c r="AI15"/>
  <c r="A13" i="49"/>
  <c r="A15"/>
  <c r="A16"/>
  <c r="A17" s="1"/>
  <c r="A18" s="1"/>
  <c r="A577"/>
  <c r="A578" s="1"/>
  <c r="A579" s="1"/>
  <c r="A576"/>
  <c r="A574"/>
  <c r="A591"/>
  <c r="A594"/>
  <c r="A595" s="1"/>
  <c r="A596" s="1"/>
  <c r="A593"/>
  <c r="A525"/>
  <c r="A526"/>
  <c r="A527" s="1"/>
  <c r="A528" s="1"/>
  <c r="A523"/>
  <c r="A475"/>
  <c r="A476" s="1"/>
  <c r="A477" s="1"/>
  <c r="A474"/>
  <c r="A472"/>
  <c r="B15"/>
  <c r="B16"/>
  <c r="B17" s="1"/>
  <c r="B18" s="1"/>
  <c r="B13"/>
  <c r="A492"/>
  <c r="A493" s="1"/>
  <c r="A494" s="1"/>
  <c r="A489"/>
  <c r="A491"/>
  <c r="B559"/>
  <c r="B557"/>
  <c r="A373"/>
  <c r="A374" s="1"/>
  <c r="A375" s="1"/>
  <c r="A370"/>
  <c r="A372"/>
  <c r="B560"/>
  <c r="B561" s="1"/>
  <c r="B562" s="1"/>
  <c r="B509"/>
  <c r="B510" s="1"/>
  <c r="B511" s="1"/>
  <c r="B506"/>
  <c r="C28" i="43"/>
  <c r="C8"/>
  <c r="B4"/>
  <c r="B17" l="1"/>
  <c r="B18" s="1"/>
  <c r="E1" i="44"/>
  <c r="D7"/>
  <c r="D9"/>
  <c r="D11"/>
  <c r="D13"/>
  <c r="D6"/>
  <c r="D8"/>
  <c r="D10"/>
  <c r="D12"/>
  <c r="D2"/>
  <c r="C19" i="43"/>
  <c r="A17"/>
  <c r="A18" s="1"/>
  <c r="B6"/>
  <c r="B7" s="1"/>
  <c r="A6"/>
  <c r="AI44" i="47"/>
  <c r="AH43"/>
  <c r="AI45"/>
  <c r="AH45"/>
  <c r="AH49"/>
  <c r="AH39"/>
  <c r="AH44"/>
  <c r="AI40"/>
  <c r="AI43"/>
  <c r="AI38"/>
  <c r="AH38"/>
  <c r="A50"/>
  <c r="AH42"/>
  <c r="AI42"/>
  <c r="AI39"/>
  <c r="AI49"/>
  <c r="AH46"/>
  <c r="AI46"/>
  <c r="AH40"/>
  <c r="B5" i="43"/>
  <c r="B8"/>
  <c r="B9" s="1"/>
  <c r="C10"/>
  <c r="A8"/>
  <c r="C41"/>
  <c r="A28"/>
  <c r="A29" s="1"/>
  <c r="C30"/>
  <c r="B28"/>
  <c r="B29" s="1"/>
  <c r="A7" l="1"/>
  <c r="D3" i="44"/>
  <c r="D5"/>
  <c r="D4"/>
  <c r="E2"/>
  <c r="E7"/>
  <c r="E9"/>
  <c r="E11"/>
  <c r="E13"/>
  <c r="F1"/>
  <c r="E6"/>
  <c r="E8"/>
  <c r="E10"/>
  <c r="E12"/>
  <c r="A19" i="43"/>
  <c r="A20" s="1"/>
  <c r="B19"/>
  <c r="B20" s="1"/>
  <c r="C21"/>
  <c r="AH61" i="47"/>
  <c r="AI50"/>
  <c r="AI51"/>
  <c r="AI54"/>
  <c r="AI61"/>
  <c r="AH55"/>
  <c r="AH51"/>
  <c r="AI58"/>
  <c r="AH52"/>
  <c r="A62"/>
  <c r="AH50"/>
  <c r="AI56"/>
  <c r="AI57"/>
  <c r="AI52"/>
  <c r="AH54"/>
  <c r="AH57"/>
  <c r="AI55"/>
  <c r="AH56"/>
  <c r="AH58"/>
  <c r="B41" i="43"/>
  <c r="B42" s="1"/>
  <c r="A41"/>
  <c r="A42" s="1"/>
  <c r="C43"/>
  <c r="C54"/>
  <c r="B10"/>
  <c r="A10"/>
  <c r="A11" s="1"/>
  <c r="A12" s="1"/>
  <c r="A13" s="1"/>
  <c r="A14" s="1"/>
  <c r="B30"/>
  <c r="B31" s="1"/>
  <c r="C32"/>
  <c r="A30"/>
  <c r="A31" s="1"/>
  <c r="A9"/>
  <c r="G1" i="44" l="1"/>
  <c r="F6"/>
  <c r="F8"/>
  <c r="F10"/>
  <c r="F12"/>
  <c r="F7"/>
  <c r="F9"/>
  <c r="F11"/>
  <c r="F13"/>
  <c r="F2"/>
  <c r="E3"/>
  <c r="E5"/>
  <c r="E4"/>
  <c r="C23" i="43"/>
  <c r="B21"/>
  <c r="B22" s="1"/>
  <c r="A21"/>
  <c r="AI64" i="47"/>
  <c r="AI68"/>
  <c r="AI73"/>
  <c r="AI63"/>
  <c r="AH73"/>
  <c r="AH67"/>
  <c r="AH63"/>
  <c r="AH62"/>
  <c r="AI69"/>
  <c r="AI67"/>
  <c r="AI70"/>
  <c r="AI62"/>
  <c r="AH70"/>
  <c r="AI66"/>
  <c r="AH66"/>
  <c r="AH69"/>
  <c r="AH68"/>
  <c r="AH64"/>
  <c r="B11" i="43"/>
  <c r="B54"/>
  <c r="B55" s="1"/>
  <c r="C56"/>
  <c r="A54"/>
  <c r="A55" s="1"/>
  <c r="C67"/>
  <c r="A32"/>
  <c r="B32"/>
  <c r="B33" s="1"/>
  <c r="C34"/>
  <c r="A43"/>
  <c r="A44" s="1"/>
  <c r="C45"/>
  <c r="B43"/>
  <c r="B44" s="1"/>
  <c r="A22" l="1"/>
  <c r="F4" i="44"/>
  <c r="F3"/>
  <c r="F5"/>
  <c r="G2"/>
  <c r="G6"/>
  <c r="G8"/>
  <c r="G10"/>
  <c r="G12"/>
  <c r="H1"/>
  <c r="G7"/>
  <c r="G9"/>
  <c r="G11"/>
  <c r="G13"/>
  <c r="A23" i="43"/>
  <c r="A24" s="1"/>
  <c r="A25" s="1"/>
  <c r="A26" s="1"/>
  <c r="A27" s="1"/>
  <c r="B23"/>
  <c r="B24" s="1"/>
  <c r="B25" s="1"/>
  <c r="B26" s="1"/>
  <c r="B27" s="1"/>
  <c r="A34"/>
  <c r="A35" s="1"/>
  <c r="B34"/>
  <c r="B35" s="1"/>
  <c r="C36"/>
  <c r="A56"/>
  <c r="A57" s="1"/>
  <c r="C58"/>
  <c r="B56"/>
  <c r="B57" s="1"/>
  <c r="A33"/>
  <c r="B12"/>
  <c r="A45"/>
  <c r="A46" s="1"/>
  <c r="C47"/>
  <c r="B45"/>
  <c r="B46" s="1"/>
  <c r="C69"/>
  <c r="C80"/>
  <c r="A67"/>
  <c r="A68" s="1"/>
  <c r="B67"/>
  <c r="B68" s="1"/>
  <c r="G4" i="44" l="1"/>
  <c r="G3"/>
  <c r="G5"/>
  <c r="I1"/>
  <c r="H7"/>
  <c r="H9"/>
  <c r="H11"/>
  <c r="H13"/>
  <c r="H6"/>
  <c r="H8"/>
  <c r="H10"/>
  <c r="H12"/>
  <c r="H2"/>
  <c r="B69" i="43"/>
  <c r="B70" s="1"/>
  <c r="C71"/>
  <c r="A69"/>
  <c r="A70" s="1"/>
  <c r="C82"/>
  <c r="A80"/>
  <c r="A81" s="1"/>
  <c r="B80"/>
  <c r="B81" s="1"/>
  <c r="C93"/>
  <c r="B13"/>
  <c r="A47"/>
  <c r="A48" s="1"/>
  <c r="B47"/>
  <c r="B48" s="1"/>
  <c r="C49"/>
  <c r="B58"/>
  <c r="B59" s="1"/>
  <c r="A58"/>
  <c r="A59" s="1"/>
  <c r="C60"/>
  <c r="A36"/>
  <c r="B36"/>
  <c r="B37" s="1"/>
  <c r="B38" s="1"/>
  <c r="B39" s="1"/>
  <c r="B40" s="1"/>
  <c r="H3" i="44" l="1"/>
  <c r="H5"/>
  <c r="H4"/>
  <c r="I2"/>
  <c r="I7"/>
  <c r="I9"/>
  <c r="I11"/>
  <c r="I13"/>
  <c r="J1"/>
  <c r="I6"/>
  <c r="I8"/>
  <c r="I10"/>
  <c r="I12"/>
  <c r="A37" i="43"/>
  <c r="C84"/>
  <c r="B82"/>
  <c r="B83" s="1"/>
  <c r="A82"/>
  <c r="A83" s="1"/>
  <c r="C73"/>
  <c r="B71"/>
  <c r="B72" s="1"/>
  <c r="A71"/>
  <c r="A72" s="1"/>
  <c r="C62"/>
  <c r="B60"/>
  <c r="B61" s="1"/>
  <c r="A60"/>
  <c r="A61" s="1"/>
  <c r="B14"/>
  <c r="C95"/>
  <c r="C106"/>
  <c r="A93"/>
  <c r="A94" s="1"/>
  <c r="B93"/>
  <c r="B94" s="1"/>
  <c r="A49"/>
  <c r="A50" s="1"/>
  <c r="A51" s="1"/>
  <c r="A52" s="1"/>
  <c r="A53" s="1"/>
  <c r="B49"/>
  <c r="B50" s="1"/>
  <c r="B51" s="1"/>
  <c r="B52" s="1"/>
  <c r="B53" s="1"/>
  <c r="I3" i="44" l="1"/>
  <c r="I5"/>
  <c r="I4"/>
  <c r="K1"/>
  <c r="J6"/>
  <c r="J8"/>
  <c r="J10"/>
  <c r="J12"/>
  <c r="J7"/>
  <c r="J9"/>
  <c r="J11"/>
  <c r="J13"/>
  <c r="J2"/>
  <c r="A38" i="43"/>
  <c r="A62"/>
  <c r="A63" s="1"/>
  <c r="A64" s="1"/>
  <c r="A65" s="1"/>
  <c r="A66" s="1"/>
  <c r="B62"/>
  <c r="A95"/>
  <c r="A96" s="1"/>
  <c r="B95"/>
  <c r="B96" s="1"/>
  <c r="C97"/>
  <c r="A106"/>
  <c r="A107" s="1"/>
  <c r="C119"/>
  <c r="B106"/>
  <c r="B107" s="1"/>
  <c r="C108"/>
  <c r="C75"/>
  <c r="B73"/>
  <c r="B74" s="1"/>
  <c r="A73"/>
  <c r="A74" s="1"/>
  <c r="A84"/>
  <c r="A85" s="1"/>
  <c r="C86"/>
  <c r="B84"/>
  <c r="B85" s="1"/>
  <c r="K2" i="44" l="1"/>
  <c r="K6"/>
  <c r="K8"/>
  <c r="K10"/>
  <c r="K12"/>
  <c r="K7"/>
  <c r="K9"/>
  <c r="K11"/>
  <c r="K13"/>
  <c r="J4"/>
  <c r="J3"/>
  <c r="J5"/>
  <c r="C88" i="43"/>
  <c r="A86"/>
  <c r="A87" s="1"/>
  <c r="B86"/>
  <c r="B87" s="1"/>
  <c r="C110"/>
  <c r="A108"/>
  <c r="A109" s="1"/>
  <c r="B108"/>
  <c r="B109" s="1"/>
  <c r="B75"/>
  <c r="B76" s="1"/>
  <c r="B77" s="1"/>
  <c r="B78" s="1"/>
  <c r="B79" s="1"/>
  <c r="A75"/>
  <c r="A76" s="1"/>
  <c r="A77" s="1"/>
  <c r="A78" s="1"/>
  <c r="A79" s="1"/>
  <c r="B63"/>
  <c r="C121"/>
  <c r="B119"/>
  <c r="B120" s="1"/>
  <c r="C132"/>
  <c r="A119"/>
  <c r="A120" s="1"/>
  <c r="B97"/>
  <c r="B98" s="1"/>
  <c r="A97"/>
  <c r="A98" s="1"/>
  <c r="C99"/>
  <c r="A39"/>
  <c r="L79" l="1" a="1"/>
  <c r="L79" s="1"/>
  <c r="F65" a="1"/>
  <c r="F65" s="1"/>
  <c r="L92" a="1"/>
  <c r="L92" s="1"/>
  <c r="K4" i="44"/>
  <c r="K3"/>
  <c r="L78" i="43" s="1" a="1"/>
  <c r="L78" s="1"/>
  <c r="K5" i="44"/>
  <c r="AB40" i="43" a="1"/>
  <c r="AB40" s="1"/>
  <c r="K38" a="1"/>
  <c r="K38" s="1"/>
  <c r="AE12" a="1"/>
  <c r="AE12" s="1"/>
  <c r="AG64" a="1"/>
  <c r="AG64" s="1"/>
  <c r="AE64" a="1"/>
  <c r="AE64" s="1"/>
  <c r="H65" a="1"/>
  <c r="H65" s="1"/>
  <c r="U65" a="1"/>
  <c r="U65" s="1"/>
  <c r="K64" a="1"/>
  <c r="K64" s="1"/>
  <c r="X65" a="1"/>
  <c r="X65" s="1"/>
  <c r="N78" a="1"/>
  <c r="N78" s="1"/>
  <c r="AA66" a="1"/>
  <c r="AA66" s="1"/>
  <c r="S66" a="1"/>
  <c r="S66" s="1"/>
  <c r="O66" a="1"/>
  <c r="O66" s="1"/>
  <c r="AD66" a="1"/>
  <c r="AD66" s="1"/>
  <c r="G64" a="1"/>
  <c r="G64" s="1"/>
  <c r="T66" a="1"/>
  <c r="T66" s="1"/>
  <c r="AD64" a="1"/>
  <c r="AD64" s="1"/>
  <c r="AG65" a="1"/>
  <c r="AG65" s="1"/>
  <c r="K27" a="1"/>
  <c r="K27" s="1"/>
  <c r="S13" a="1"/>
  <c r="S13" s="1"/>
  <c r="AB39" a="1"/>
  <c r="AB39" s="1"/>
  <c r="K14" a="1"/>
  <c r="K14" s="1"/>
  <c r="Z26" a="1"/>
  <c r="Z26" s="1"/>
  <c r="AG12" a="1"/>
  <c r="AG12" s="1"/>
  <c r="E38" a="1"/>
  <c r="E38" s="1"/>
  <c r="J26" a="1"/>
  <c r="J26" s="1"/>
  <c r="M12" a="1"/>
  <c r="M12" s="1"/>
  <c r="U12" a="1"/>
  <c r="U12" s="1"/>
  <c r="Q25" a="1"/>
  <c r="Q25" s="1"/>
  <c r="R27" a="1"/>
  <c r="R27" s="1"/>
  <c r="Z65" a="1"/>
  <c r="Z65" s="1"/>
  <c r="X64" a="1"/>
  <c r="X64" s="1"/>
  <c r="J65" a="1"/>
  <c r="J65" s="1"/>
  <c r="G65" a="1"/>
  <c r="G65" s="1"/>
  <c r="R65" a="1"/>
  <c r="R65" s="1"/>
  <c r="M65" a="1"/>
  <c r="M65" s="1"/>
  <c r="Y64" a="1"/>
  <c r="Y64" s="1"/>
  <c r="P65" a="1"/>
  <c r="P65" s="1"/>
  <c r="AH65" a="1"/>
  <c r="AH65" s="1"/>
  <c r="O65" a="1"/>
  <c r="O65" s="1"/>
  <c r="AG79" a="1"/>
  <c r="AG79" s="1"/>
  <c r="W66" a="1"/>
  <c r="W66" s="1"/>
  <c r="I64" a="1"/>
  <c r="I64" s="1"/>
  <c r="J13" a="1"/>
  <c r="J13" s="1"/>
  <c r="H38" a="1"/>
  <c r="H38" s="1"/>
  <c r="H25" a="1"/>
  <c r="H25" s="1"/>
  <c r="M13" a="1"/>
  <c r="M13" s="1"/>
  <c r="U26" a="1"/>
  <c r="U26" s="1"/>
  <c r="O40" a="1"/>
  <c r="O40" s="1"/>
  <c r="N39" a="1"/>
  <c r="N39" s="1"/>
  <c r="O14" a="1"/>
  <c r="O14" s="1"/>
  <c r="AE26" a="1"/>
  <c r="AE26" s="1"/>
  <c r="X26" a="1"/>
  <c r="X26" s="1"/>
  <c r="R25" a="1"/>
  <c r="R25" s="1"/>
  <c r="X66" a="1"/>
  <c r="X66" s="1"/>
  <c r="V65" a="1"/>
  <c r="V65" s="1"/>
  <c r="AC65" a="1"/>
  <c r="AC65" s="1"/>
  <c r="J66" a="1"/>
  <c r="J66" s="1"/>
  <c r="M64" a="1"/>
  <c r="M64" s="1"/>
  <c r="AD65" a="1"/>
  <c r="AD65" s="1"/>
  <c r="AB65" a="1"/>
  <c r="AB65" s="1"/>
  <c r="Z64" a="1"/>
  <c r="Z64" s="1"/>
  <c r="Q64" a="1"/>
  <c r="Q64" s="1"/>
  <c r="N65" a="1"/>
  <c r="N65" s="1"/>
  <c r="AC64" a="1"/>
  <c r="AC64" s="1"/>
  <c r="H64" a="1"/>
  <c r="H64" s="1"/>
  <c r="AG66" a="1"/>
  <c r="AG66" s="1"/>
  <c r="R79" a="1"/>
  <c r="R79" s="1"/>
  <c r="Y25" a="1"/>
  <c r="Y25" s="1"/>
  <c r="Q40" a="1"/>
  <c r="Q40" s="1"/>
  <c r="AB27" a="1"/>
  <c r="AB27" s="1"/>
  <c r="Z13" a="1"/>
  <c r="Z13" s="1"/>
  <c r="M38" a="1"/>
  <c r="M38" s="1"/>
  <c r="H39" a="1"/>
  <c r="H39" s="1"/>
  <c r="K25" a="1"/>
  <c r="K25" s="1"/>
  <c r="AE27" a="1"/>
  <c r="AE27" s="1"/>
  <c r="T26" a="1"/>
  <c r="T26" s="1"/>
  <c r="K13" a="1"/>
  <c r="K13" s="1"/>
  <c r="H13" a="1"/>
  <c r="H13" s="1"/>
  <c r="S64" a="1"/>
  <c r="S64" s="1"/>
  <c r="Q66" a="1"/>
  <c r="Q66" s="1"/>
  <c r="T65" a="1"/>
  <c r="T65" s="1"/>
  <c r="AC66" a="1"/>
  <c r="AC66" s="1"/>
  <c r="Y66" a="1"/>
  <c r="Y66" s="1"/>
  <c r="R64" a="1"/>
  <c r="R64" s="1"/>
  <c r="K65" a="1"/>
  <c r="K65" s="1"/>
  <c r="U66" a="1"/>
  <c r="U66" s="1"/>
  <c r="AE66" a="1"/>
  <c r="AE66" s="1"/>
  <c r="E65" a="1"/>
  <c r="E65" s="1"/>
  <c r="AF66" a="1"/>
  <c r="AF66" s="1"/>
  <c r="M66" a="1"/>
  <c r="M66" s="1"/>
  <c r="V66" a="1"/>
  <c r="V66" s="1"/>
  <c r="Y65" a="1"/>
  <c r="Y65" s="1"/>
  <c r="AA65" a="1"/>
  <c r="AA65" s="1"/>
  <c r="J64" a="1"/>
  <c r="J64" s="1"/>
  <c r="P64" a="1"/>
  <c r="P64" s="1"/>
  <c r="Q65" a="1"/>
  <c r="Q65" s="1"/>
  <c r="V64" a="1"/>
  <c r="V64" s="1"/>
  <c r="AB66" a="1"/>
  <c r="AB66" s="1"/>
  <c r="O64" a="1"/>
  <c r="O64" s="1"/>
  <c r="H78" a="1"/>
  <c r="H78" s="1"/>
  <c r="P77" a="1"/>
  <c r="P77" s="1"/>
  <c r="P79" a="1"/>
  <c r="P79" s="1"/>
  <c r="AA64" a="1"/>
  <c r="AA64" s="1"/>
  <c r="AE65" a="1"/>
  <c r="AE65" s="1"/>
  <c r="W64" a="1"/>
  <c r="W64" s="1"/>
  <c r="AH64" a="1"/>
  <c r="AH64" s="1"/>
  <c r="AF65" a="1"/>
  <c r="AF65" s="1"/>
  <c r="AD79" a="1"/>
  <c r="AD79" s="1"/>
  <c r="S65" a="1"/>
  <c r="S65" s="1"/>
  <c r="G66" a="1"/>
  <c r="G66" s="1"/>
  <c r="AH78" a="1"/>
  <c r="AH78" s="1"/>
  <c r="AD52" a="1"/>
  <c r="AD52" s="1"/>
  <c r="P53" a="1"/>
  <c r="P53" s="1"/>
  <c r="AD53" a="1"/>
  <c r="AD53" s="1"/>
  <c r="M53" a="1"/>
  <c r="M53" s="1"/>
  <c r="M39" a="1"/>
  <c r="M39" s="1"/>
  <c r="Z53" a="1"/>
  <c r="Z53" s="1"/>
  <c r="E51" a="1"/>
  <c r="E51" s="1"/>
  <c r="S52" a="1"/>
  <c r="S52" s="1"/>
  <c r="W51" a="1"/>
  <c r="W51" s="1"/>
  <c r="AH53" a="1"/>
  <c r="AH53" s="1"/>
  <c r="AF12" a="1"/>
  <c r="AF12" s="1"/>
  <c r="N14" a="1"/>
  <c r="N14" s="1"/>
  <c r="R78" a="1"/>
  <c r="R78" s="1"/>
  <c r="I39" a="1"/>
  <c r="I39" s="1"/>
  <c r="AG27" a="1"/>
  <c r="AG27" s="1"/>
  <c r="P40" a="1"/>
  <c r="P40" s="1"/>
  <c r="Y39" a="1"/>
  <c r="Y39" s="1"/>
  <c r="J27" a="1"/>
  <c r="J27" s="1"/>
  <c r="W26" a="1"/>
  <c r="W26" s="1"/>
  <c r="AE40" a="1"/>
  <c r="AE40" s="1"/>
  <c r="P39" a="1"/>
  <c r="P39" s="1"/>
  <c r="P25" a="1"/>
  <c r="P25" s="1"/>
  <c r="V40" a="1"/>
  <c r="V40" s="1"/>
  <c r="J38" a="1"/>
  <c r="J38" s="1"/>
  <c r="AD40" a="1"/>
  <c r="AD40" s="1"/>
  <c r="V39" a="1"/>
  <c r="V39" s="1"/>
  <c r="AC27" a="1"/>
  <c r="AC27" s="1"/>
  <c r="H27" a="1"/>
  <c r="H27" s="1"/>
  <c r="AA39" a="1"/>
  <c r="AA39" s="1"/>
  <c r="H40" a="1"/>
  <c r="H40" s="1"/>
  <c r="Z40" a="1"/>
  <c r="Z40" s="1"/>
  <c r="AD27" a="1"/>
  <c r="AD27" s="1"/>
  <c r="AG26" a="1"/>
  <c r="AG26" s="1"/>
  <c r="P51" a="1"/>
  <c r="P51" s="1"/>
  <c r="AH39" a="1"/>
  <c r="AH39" s="1"/>
  <c r="P38" a="1"/>
  <c r="P38" s="1"/>
  <c r="AB38" a="1"/>
  <c r="AB38" s="1"/>
  <c r="AG39" a="1"/>
  <c r="AG39" s="1"/>
  <c r="U25" a="1"/>
  <c r="U25" s="1"/>
  <c r="V27" a="1"/>
  <c r="V27" s="1"/>
  <c r="P26" a="1"/>
  <c r="P26" s="1"/>
  <c r="R38" a="1"/>
  <c r="R38" s="1"/>
  <c r="Y40" a="1"/>
  <c r="Y40" s="1"/>
  <c r="T40" a="1"/>
  <c r="T40" s="1"/>
  <c r="AD38" a="1"/>
  <c r="AD38" s="1"/>
  <c r="J14" a="1"/>
  <c r="J14" s="1"/>
  <c r="AF26" a="1"/>
  <c r="AF26" s="1"/>
  <c r="J39" a="1"/>
  <c r="J39" s="1"/>
  <c r="U27" a="1"/>
  <c r="U27" s="1"/>
  <c r="AA26" a="1"/>
  <c r="AA26" s="1"/>
  <c r="I25" a="1"/>
  <c r="I25" s="1"/>
  <c r="AE25" a="1"/>
  <c r="AE25" s="1"/>
  <c r="W39" a="1"/>
  <c r="W39" s="1"/>
  <c r="N40" a="1"/>
  <c r="N40" s="1"/>
  <c r="X38" a="1"/>
  <c r="X38" s="1"/>
  <c r="X27" a="1"/>
  <c r="X27" s="1"/>
  <c r="M27" a="1"/>
  <c r="M27" s="1"/>
  <c r="H26" a="1"/>
  <c r="H26" s="1"/>
  <c r="S25" a="1"/>
  <c r="S25" s="1"/>
  <c r="Q38" a="1"/>
  <c r="Q38" s="1"/>
  <c r="AF40" a="1"/>
  <c r="AF40" s="1"/>
  <c r="C145"/>
  <c r="C134"/>
  <c r="A132"/>
  <c r="A133" s="1"/>
  <c r="B132"/>
  <c r="B133" s="1"/>
  <c r="B64"/>
  <c r="A40"/>
  <c r="C123"/>
  <c r="A121"/>
  <c r="A122" s="1"/>
  <c r="B121"/>
  <c r="B122" s="1"/>
  <c r="B99"/>
  <c r="B100" s="1"/>
  <c r="A99"/>
  <c r="A100" s="1"/>
  <c r="C101"/>
  <c r="V104" a="1"/>
  <c r="V104" s="1"/>
  <c r="N104" a="1"/>
  <c r="N104" s="1"/>
  <c r="G103" a="1"/>
  <c r="G103" s="1"/>
  <c r="J104" a="1"/>
  <c r="J104" s="1"/>
  <c r="O105" a="1"/>
  <c r="O105" s="1"/>
  <c r="A110"/>
  <c r="A111" s="1"/>
  <c r="C112"/>
  <c r="B110"/>
  <c r="B111" s="1"/>
  <c r="B88"/>
  <c r="B89" s="1"/>
  <c r="B90" s="1"/>
  <c r="B91" s="1"/>
  <c r="B92" s="1"/>
  <c r="A88"/>
  <c r="AA90" a="1"/>
  <c r="AA90" s="1"/>
  <c r="P92" a="1"/>
  <c r="P92" s="1"/>
  <c r="AG91" a="1"/>
  <c r="AG91" s="1"/>
  <c r="O90" a="1"/>
  <c r="O90" s="1"/>
  <c r="H90" a="1"/>
  <c r="H90" s="1"/>
  <c r="AC90" a="1"/>
  <c r="AC90" s="1"/>
  <c r="Y90" a="1"/>
  <c r="Y90" s="1"/>
  <c r="AE91" a="1"/>
  <c r="AE91" s="1"/>
  <c r="K92" a="1"/>
  <c r="K92" s="1"/>
  <c r="T90" a="1"/>
  <c r="T90" s="1"/>
  <c r="AD92" a="1"/>
  <c r="AD92" s="1"/>
  <c r="X92" a="1"/>
  <c r="X92" s="1"/>
  <c r="R90" a="1"/>
  <c r="R90" s="1"/>
  <c r="AF90" a="1"/>
  <c r="AF90" s="1"/>
  <c r="G90" a="1"/>
  <c r="G90" s="1"/>
  <c r="AB92" a="1"/>
  <c r="AB92" s="1"/>
  <c r="AG90" a="1"/>
  <c r="AG90" s="1"/>
  <c r="M91" a="1"/>
  <c r="M91" s="1"/>
  <c r="AA91" a="1"/>
  <c r="AA91" s="1"/>
  <c r="G91" a="1"/>
  <c r="G91" s="1"/>
  <c r="N90" a="1"/>
  <c r="N90" s="1"/>
  <c r="Q92" a="1"/>
  <c r="Q92" s="1"/>
  <c r="Y92" a="1"/>
  <c r="Y92" s="1"/>
  <c r="J91" a="1"/>
  <c r="J91" s="1"/>
  <c r="Z90" a="1"/>
  <c r="Z90" s="1"/>
  <c r="AH92" a="1"/>
  <c r="AH92" s="1"/>
  <c r="AC92" a="1"/>
  <c r="AC92" s="1"/>
  <c r="W91" a="1"/>
  <c r="W91" s="1"/>
  <c r="AH91" a="1"/>
  <c r="AH91" s="1"/>
  <c r="W92" a="1"/>
  <c r="W92" s="1"/>
  <c r="N91" a="1"/>
  <c r="N91" s="1"/>
  <c r="U91" a="1"/>
  <c r="U91" s="1"/>
  <c r="AF91" a="1"/>
  <c r="AF91" s="1"/>
  <c r="K91" a="1"/>
  <c r="K91" s="1"/>
  <c r="E90" a="1"/>
  <c r="E90" s="1"/>
  <c r="V90" a="1"/>
  <c r="V90" s="1"/>
  <c r="E92" a="1"/>
  <c r="E92" s="1"/>
  <c r="AH90" a="1"/>
  <c r="AH90" s="1"/>
  <c r="T92" a="1"/>
  <c r="T92" s="1"/>
  <c r="S91" a="1"/>
  <c r="S91" s="1"/>
  <c r="U92" a="1"/>
  <c r="U92" s="1"/>
  <c r="V92" a="1"/>
  <c r="V92" s="1"/>
  <c r="R92" a="1"/>
  <c r="R92" s="1"/>
  <c r="Y91" a="1"/>
  <c r="Y91" s="1"/>
  <c r="E91" a="1"/>
  <c r="E91" s="1"/>
  <c r="S92" a="1"/>
  <c r="S92" s="1"/>
  <c r="Z91" a="1"/>
  <c r="Z91" s="1"/>
  <c r="N92" a="1"/>
  <c r="N92" s="1"/>
  <c r="AF92" a="1"/>
  <c r="AF92" s="1"/>
  <c r="O92" a="1"/>
  <c r="O92" s="1"/>
  <c r="M90" a="1"/>
  <c r="M90" s="1"/>
  <c r="V91" a="1"/>
  <c r="V91" s="1"/>
  <c r="S90" a="1"/>
  <c r="S90" s="1"/>
  <c r="W90" a="1"/>
  <c r="W90" s="1"/>
  <c r="H91" a="1"/>
  <c r="H91" s="1"/>
  <c r="M92" a="1"/>
  <c r="M92" s="1"/>
  <c r="P91" a="1"/>
  <c r="P91" s="1"/>
  <c r="AD91" a="1"/>
  <c r="AD91" s="1"/>
  <c r="AE92" a="1"/>
  <c r="AE92" s="1"/>
  <c r="I92" a="1"/>
  <c r="I92" s="1"/>
  <c r="G92" a="1"/>
  <c r="G92" s="1"/>
  <c r="O91" a="1"/>
  <c r="O91" s="1"/>
  <c r="AD90" a="1"/>
  <c r="AD90" s="1"/>
  <c r="AE90" a="1"/>
  <c r="AE90" s="1"/>
  <c r="R91" a="1"/>
  <c r="R91" s="1"/>
  <c r="X90" a="1"/>
  <c r="X90" s="1"/>
  <c r="T91" a="1"/>
  <c r="T91" s="1"/>
  <c r="AB91" a="1"/>
  <c r="AB91" s="1"/>
  <c r="Z92" a="1"/>
  <c r="Z92" s="1"/>
  <c r="AB90" a="1"/>
  <c r="AB90" s="1"/>
  <c r="AG92" a="1"/>
  <c r="AG92" s="1"/>
  <c r="I91" a="1"/>
  <c r="I91" s="1"/>
  <c r="Q91" a="1"/>
  <c r="Q91" s="1"/>
  <c r="AC91" a="1"/>
  <c r="AC91" s="1"/>
  <c r="Q90" a="1"/>
  <c r="Q90" s="1"/>
  <c r="AA92" a="1"/>
  <c r="AA92" s="1"/>
  <c r="H92" a="1"/>
  <c r="H92" s="1"/>
  <c r="K90" a="1"/>
  <c r="K90" s="1"/>
  <c r="P90" a="1"/>
  <c r="P90" s="1"/>
  <c r="U90" a="1"/>
  <c r="U90" s="1"/>
  <c r="J92" a="1"/>
  <c r="J92" s="1"/>
  <c r="J90" a="1"/>
  <c r="J90" s="1"/>
  <c r="I90" a="1"/>
  <c r="I90" s="1"/>
  <c r="X91" a="1"/>
  <c r="X91" s="1"/>
  <c r="P103" a="1"/>
  <c r="P103" s="1"/>
  <c r="I66" l="1" a="1"/>
  <c r="I66" s="1"/>
  <c r="N66" a="1"/>
  <c r="N66" s="1"/>
  <c r="K66" a="1"/>
  <c r="K66" s="1"/>
  <c r="V38" a="1"/>
  <c r="V38" s="1"/>
  <c r="L90" a="1"/>
  <c r="L90" s="1"/>
  <c r="F90" a="1"/>
  <c r="F90" s="1"/>
  <c r="L65" a="1"/>
  <c r="L65" s="1"/>
  <c r="F79" a="1"/>
  <c r="F79" s="1"/>
  <c r="F66" a="1"/>
  <c r="F66" s="1"/>
  <c r="L27" a="1"/>
  <c r="L27" s="1"/>
  <c r="L26" a="1"/>
  <c r="L26" s="1"/>
  <c r="L39" a="1"/>
  <c r="L39" s="1"/>
  <c r="L91" a="1"/>
  <c r="L91" s="1"/>
  <c r="F103" a="1"/>
  <c r="F103" s="1"/>
  <c r="L51" a="1"/>
  <c r="L51" s="1"/>
  <c r="F105" a="1"/>
  <c r="F105" s="1"/>
  <c r="F104" a="1"/>
  <c r="F104" s="1"/>
  <c r="E272" i="49" a="1"/>
  <c r="E272" s="1"/>
  <c r="L40" i="43" a="1"/>
  <c r="L40" s="1"/>
  <c r="L64" a="1"/>
  <c r="L64" s="1"/>
  <c r="L14" a="1"/>
  <c r="L14" s="1"/>
  <c r="L12" a="1"/>
  <c r="L12" s="1"/>
  <c r="F78" a="1"/>
  <c r="F78" s="1"/>
  <c r="L52" a="1"/>
  <c r="L52" s="1"/>
  <c r="F77" a="1"/>
  <c r="F77" s="1"/>
  <c r="L13" a="1"/>
  <c r="L13" s="1"/>
  <c r="F92" a="1"/>
  <c r="F92" s="1"/>
  <c r="L66" a="1"/>
  <c r="L66" s="1"/>
  <c r="F64" a="1"/>
  <c r="F64" s="1"/>
  <c r="L25" a="1"/>
  <c r="L25" s="1"/>
  <c r="L53" a="1"/>
  <c r="L53" s="1"/>
  <c r="L38" a="1"/>
  <c r="L38" s="1"/>
  <c r="F91" a="1"/>
  <c r="F91" s="1"/>
  <c r="L77" a="1"/>
  <c r="L77" s="1"/>
  <c r="U104" a="1"/>
  <c r="U104" s="1"/>
  <c r="L103" a="1"/>
  <c r="L103" s="1"/>
  <c r="AC105" a="1"/>
  <c r="AC105" s="1"/>
  <c r="AG105" a="1"/>
  <c r="AG105" s="1"/>
  <c r="L104" a="1"/>
  <c r="L104" s="1"/>
  <c r="L105" a="1"/>
  <c r="L105" s="1"/>
  <c r="AA103" a="1"/>
  <c r="AA103" s="1"/>
  <c r="V103" a="1"/>
  <c r="V103" s="1"/>
  <c r="K105" a="1"/>
  <c r="K105" s="1"/>
  <c r="Q103" a="1"/>
  <c r="Q103" s="1"/>
  <c r="H105" a="1"/>
  <c r="H105" s="1"/>
  <c r="R103" a="1"/>
  <c r="R103" s="1"/>
  <c r="W65" a="1"/>
  <c r="W65" s="1"/>
  <c r="E66" a="1"/>
  <c r="E66" s="1"/>
  <c r="U64" a="1"/>
  <c r="U64" s="1"/>
  <c r="T64" a="1"/>
  <c r="T64" s="1"/>
  <c r="R66" a="1"/>
  <c r="R66" s="1"/>
  <c r="N12" a="1"/>
  <c r="N12" s="1"/>
  <c r="P27" a="1"/>
  <c r="P27" s="1"/>
  <c r="J12" a="1"/>
  <c r="J12" s="1"/>
  <c r="J40" a="1"/>
  <c r="J40" s="1"/>
  <c r="T52" a="1"/>
  <c r="T52" s="1"/>
  <c r="W53" a="1"/>
  <c r="W53" s="1"/>
  <c r="O53" a="1"/>
  <c r="O53" s="1"/>
  <c r="G53" a="1"/>
  <c r="G53" s="1"/>
  <c r="AA38" a="1"/>
  <c r="AA38" s="1"/>
  <c r="G51" a="1"/>
  <c r="G51" s="1"/>
  <c r="K51" a="1"/>
  <c r="K51" s="1"/>
  <c r="AC52" a="1"/>
  <c r="AC52" s="1"/>
  <c r="Z51" a="1"/>
  <c r="Z51" s="1"/>
  <c r="Q53" a="1"/>
  <c r="Q53" s="1"/>
  <c r="AA52" a="1"/>
  <c r="AA52" s="1"/>
  <c r="Y52" a="1"/>
  <c r="Y52" s="1"/>
  <c r="H53" a="1"/>
  <c r="H53" s="1"/>
  <c r="Y51" a="1"/>
  <c r="Y51" s="1"/>
  <c r="AF53" a="1"/>
  <c r="AF53" s="1"/>
  <c r="AE51" a="1"/>
  <c r="AE51" s="1"/>
  <c r="M52" a="1"/>
  <c r="M52" s="1"/>
  <c r="M51" a="1"/>
  <c r="M51" s="1"/>
  <c r="I53" a="1"/>
  <c r="I53" s="1"/>
  <c r="E53" a="1"/>
  <c r="E53" s="1"/>
  <c r="J51" a="1"/>
  <c r="J51" s="1"/>
  <c r="AG53" a="1"/>
  <c r="AG53" s="1"/>
  <c r="O25" a="1"/>
  <c r="O25" s="1"/>
  <c r="Z25" a="1"/>
  <c r="Z25" s="1"/>
  <c r="W25" a="1"/>
  <c r="W25" s="1"/>
  <c r="N38" a="1"/>
  <c r="N38" s="1"/>
  <c r="AF39" a="1"/>
  <c r="AF39" s="1"/>
  <c r="AH26" a="1"/>
  <c r="AH26" s="1"/>
  <c r="M25" a="1"/>
  <c r="M25" s="1"/>
  <c r="K39" a="1"/>
  <c r="K39" s="1"/>
  <c r="U39" a="1"/>
  <c r="U39" s="1"/>
  <c r="AF77" a="1"/>
  <c r="AF77" s="1"/>
  <c r="Y77" a="1"/>
  <c r="Y77" s="1"/>
  <c r="AD78" a="1"/>
  <c r="AD78" s="1"/>
  <c r="X77" a="1"/>
  <c r="X77" s="1"/>
  <c r="I77" a="1"/>
  <c r="I77" s="1"/>
  <c r="AC79" a="1"/>
  <c r="AC79" s="1"/>
  <c r="I79" a="1"/>
  <c r="I79" s="1"/>
  <c r="AF78" a="1"/>
  <c r="AF78" s="1"/>
  <c r="AF79" a="1"/>
  <c r="AF79" s="1"/>
  <c r="X79" a="1"/>
  <c r="X79" s="1"/>
  <c r="K78" a="1"/>
  <c r="K78" s="1"/>
  <c r="O78" a="1"/>
  <c r="O78" s="1"/>
  <c r="W77" a="1"/>
  <c r="W77" s="1"/>
  <c r="P78" a="1"/>
  <c r="P78" s="1"/>
  <c r="H77" a="1"/>
  <c r="H77" s="1"/>
  <c r="K79" a="1"/>
  <c r="K79" s="1"/>
  <c r="T38" a="1"/>
  <c r="T38" s="1"/>
  <c r="AA53" a="1"/>
  <c r="AA53" s="1"/>
  <c r="U52" a="1"/>
  <c r="U52" s="1"/>
  <c r="I51" a="1"/>
  <c r="I51" s="1"/>
  <c r="N51" a="1"/>
  <c r="N51" s="1"/>
  <c r="AF51" a="1"/>
  <c r="AF51" s="1"/>
  <c r="O51" a="1"/>
  <c r="O51" s="1"/>
  <c r="H52" a="1"/>
  <c r="H52" s="1"/>
  <c r="AC53" a="1"/>
  <c r="AC53" s="1"/>
  <c r="V53" a="1"/>
  <c r="V53" s="1"/>
  <c r="T51" a="1"/>
  <c r="T51" s="1"/>
  <c r="AE52" a="1"/>
  <c r="AE52" s="1"/>
  <c r="AD51" a="1"/>
  <c r="AD51" s="1"/>
  <c r="AD26" a="1"/>
  <c r="AD26" s="1"/>
  <c r="AG40" a="1"/>
  <c r="AG40" s="1"/>
  <c r="Q26" a="1"/>
  <c r="Q26" s="1"/>
  <c r="W40" a="1"/>
  <c r="W40" s="1"/>
  <c r="I40" a="1"/>
  <c r="I40" s="1"/>
  <c r="AC39" a="1"/>
  <c r="AC39" s="1"/>
  <c r="AA77" a="1"/>
  <c r="AA77" s="1"/>
  <c r="K77" a="1"/>
  <c r="K77" s="1"/>
  <c r="AA78" a="1"/>
  <c r="AA78" s="1"/>
  <c r="Y78" a="1"/>
  <c r="Y78" s="1"/>
  <c r="AB77" a="1"/>
  <c r="AB77" s="1"/>
  <c r="AE79" a="1"/>
  <c r="AE79" s="1"/>
  <c r="Y79" a="1"/>
  <c r="Y79" s="1"/>
  <c r="G78" a="1"/>
  <c r="G78" s="1"/>
  <c r="X78" a="1"/>
  <c r="X78" s="1"/>
  <c r="I78" a="1"/>
  <c r="I78" s="1"/>
  <c r="AE77" a="1"/>
  <c r="AE77" s="1"/>
  <c r="W78" a="1"/>
  <c r="W78" s="1"/>
  <c r="T79" a="1"/>
  <c r="T79" s="1"/>
  <c r="S77" a="1"/>
  <c r="S77" s="1"/>
  <c r="E79" a="1"/>
  <c r="E79" s="1"/>
  <c r="O79" a="1"/>
  <c r="O79" s="1"/>
  <c r="V79" a="1"/>
  <c r="V79" s="1"/>
  <c r="Z79" a="1"/>
  <c r="Z79" s="1"/>
  <c r="Q77" a="1"/>
  <c r="Q77" s="1"/>
  <c r="R77" a="1"/>
  <c r="R77" s="1"/>
  <c r="J78" a="1"/>
  <c r="J78" s="1"/>
  <c r="T78" a="1"/>
  <c r="T78" s="1"/>
  <c r="AH79" a="1"/>
  <c r="AH79" s="1"/>
  <c r="AC78" a="1"/>
  <c r="AC78" s="1"/>
  <c r="AE38" a="1"/>
  <c r="AE38" s="1"/>
  <c r="Q52" a="1"/>
  <c r="Q52" s="1"/>
  <c r="AG52" a="1"/>
  <c r="AG52" s="1"/>
  <c r="T53" a="1"/>
  <c r="T53" s="1"/>
  <c r="X53" a="1"/>
  <c r="X53" s="1"/>
  <c r="I52" a="1"/>
  <c r="I52" s="1"/>
  <c r="N52" a="1"/>
  <c r="N52" s="1"/>
  <c r="Y53" a="1"/>
  <c r="Y53" s="1"/>
  <c r="AF52" a="1"/>
  <c r="AF52" s="1"/>
  <c r="J53" a="1"/>
  <c r="J53" s="1"/>
  <c r="U51" a="1"/>
  <c r="U51" s="1"/>
  <c r="G52" a="1"/>
  <c r="G52" s="1"/>
  <c r="O27" a="1"/>
  <c r="O27" s="1"/>
  <c r="G40" a="1"/>
  <c r="G40" s="1"/>
  <c r="AG38" a="1"/>
  <c r="AG38" s="1"/>
  <c r="V26" a="1"/>
  <c r="V26" s="1"/>
  <c r="E27" a="1"/>
  <c r="E27" s="1"/>
  <c r="T27" a="1"/>
  <c r="T27" s="1"/>
  <c r="G39" a="1"/>
  <c r="G39" s="1"/>
  <c r="AC38" a="1"/>
  <c r="AC38" s="1"/>
  <c r="AA40" a="1"/>
  <c r="AA40" s="1"/>
  <c r="Z66" a="1"/>
  <c r="Z66" s="1"/>
  <c r="AH77" a="1"/>
  <c r="AH77" s="1"/>
  <c r="AG78" a="1"/>
  <c r="AG78" s="1"/>
  <c r="AG77" a="1"/>
  <c r="AG77" s="1"/>
  <c r="G79" a="1"/>
  <c r="G79" s="1"/>
  <c r="N77" a="1"/>
  <c r="N77" s="1"/>
  <c r="AB79" a="1"/>
  <c r="AB79" s="1"/>
  <c r="S78" a="1"/>
  <c r="S78" s="1"/>
  <c r="G77" a="1"/>
  <c r="G77" s="1"/>
  <c r="AC77" a="1"/>
  <c r="AC77" s="1"/>
  <c r="E77" a="1"/>
  <c r="E77" s="1"/>
  <c r="Z77" a="1"/>
  <c r="Z77" s="1"/>
  <c r="Q79" a="1"/>
  <c r="Q79" s="1"/>
  <c r="M77" a="1"/>
  <c r="M77" s="1"/>
  <c r="AE78" a="1"/>
  <c r="AE78" s="1"/>
  <c r="J77" a="1"/>
  <c r="J77" s="1"/>
  <c r="H79" a="1"/>
  <c r="H79" s="1"/>
  <c r="J79" a="1"/>
  <c r="J79" s="1"/>
  <c r="T77" a="1"/>
  <c r="T77" s="1"/>
  <c r="U78" a="1"/>
  <c r="U78" s="1"/>
  <c r="M79" a="1"/>
  <c r="M79" s="1"/>
  <c r="Q78" a="1"/>
  <c r="Q78" s="1"/>
  <c r="Z78" a="1"/>
  <c r="Z78" s="1"/>
  <c r="M78" a="1"/>
  <c r="M78" s="1"/>
  <c r="V77" a="1"/>
  <c r="V77" s="1"/>
  <c r="S79" a="1"/>
  <c r="S79" s="1"/>
  <c r="E39" a="1"/>
  <c r="E39" s="1"/>
  <c r="AH52" a="1"/>
  <c r="AH52" s="1"/>
  <c r="O52" a="1"/>
  <c r="O52" s="1"/>
  <c r="U53" a="1"/>
  <c r="U53" s="1"/>
  <c r="K53" a="1"/>
  <c r="K53" s="1"/>
  <c r="K52" a="1"/>
  <c r="K52" s="1"/>
  <c r="AH38" a="1"/>
  <c r="AH38" s="1"/>
  <c r="AE53" a="1"/>
  <c r="AE53" s="1"/>
  <c r="E52" a="1"/>
  <c r="E52" s="1"/>
  <c r="W52" a="1"/>
  <c r="W52" s="1"/>
  <c r="V52" a="1"/>
  <c r="V52" s="1"/>
  <c r="N53" a="1"/>
  <c r="N53" s="1"/>
  <c r="AB51" a="1"/>
  <c r="AB51" s="1"/>
  <c r="R53" a="1"/>
  <c r="R53" s="1"/>
  <c r="J52" a="1"/>
  <c r="J52" s="1"/>
  <c r="Z52" a="1"/>
  <c r="Z52" s="1"/>
  <c r="Q51" a="1"/>
  <c r="Q51" s="1"/>
  <c r="R51" a="1"/>
  <c r="R51" s="1"/>
  <c r="AG51" a="1"/>
  <c r="AG51" s="1"/>
  <c r="AC51" a="1"/>
  <c r="AC51" s="1"/>
  <c r="AB53" a="1"/>
  <c r="AB53" s="1"/>
  <c r="X51" a="1"/>
  <c r="X51" s="1"/>
  <c r="X52" a="1"/>
  <c r="X52" s="1"/>
  <c r="X40" a="1"/>
  <c r="X40" s="1"/>
  <c r="W27" a="1"/>
  <c r="W27" s="1"/>
  <c r="R40" a="1"/>
  <c r="R40" s="1"/>
  <c r="AC26" a="1"/>
  <c r="AC26" s="1"/>
  <c r="AH25" a="1"/>
  <c r="AH25" s="1"/>
  <c r="J25" a="1"/>
  <c r="J25" s="1"/>
  <c r="Q39" a="1"/>
  <c r="Q39" s="1"/>
  <c r="U79" a="1"/>
  <c r="U79" s="1"/>
  <c r="U77" a="1"/>
  <c r="U77" s="1"/>
  <c r="N79" a="1"/>
  <c r="N79" s="1"/>
  <c r="O77" a="1"/>
  <c r="O77" s="1"/>
  <c r="AD77" a="1"/>
  <c r="AD77" s="1"/>
  <c r="V78" a="1"/>
  <c r="V78" s="1"/>
  <c r="W79" a="1"/>
  <c r="W79" s="1"/>
  <c r="AB78" a="1"/>
  <c r="AB78" s="1"/>
  <c r="E78" a="1"/>
  <c r="E78" s="1"/>
  <c r="AA79" a="1"/>
  <c r="AA79" s="1"/>
  <c r="F426" i="49" a="1"/>
  <c r="F426" s="1"/>
  <c r="E458" a="1"/>
  <c r="E458" s="1"/>
  <c r="E577" a="1"/>
  <c r="E577" s="1"/>
  <c r="F475" a="1"/>
  <c r="F475" s="1"/>
  <c r="F511" a="1"/>
  <c r="F511" s="1"/>
  <c r="F205" a="1"/>
  <c r="F205" s="1"/>
  <c r="F222" a="1"/>
  <c r="F222" s="1"/>
  <c r="E594" a="1"/>
  <c r="E594" s="1"/>
  <c r="F238" a="1"/>
  <c r="F238" s="1"/>
  <c r="F527" a="1"/>
  <c r="F527" s="1"/>
  <c r="F34" a="1"/>
  <c r="F34" s="1"/>
  <c r="E255" a="1"/>
  <c r="E255" s="1"/>
  <c r="E543" a="1"/>
  <c r="E543" s="1"/>
  <c r="F152" a="1"/>
  <c r="F152" s="1"/>
  <c r="E374" a="1"/>
  <c r="E374" s="1"/>
  <c r="E409" a="1"/>
  <c r="E409" s="1"/>
  <c r="F103" a="1"/>
  <c r="F103" s="1"/>
  <c r="E375" a="1"/>
  <c r="E375" s="1"/>
  <c r="E17" a="1"/>
  <c r="E17" s="1"/>
  <c r="E169" a="1"/>
  <c r="E169" s="1"/>
  <c r="F425" a="1"/>
  <c r="F425" s="1"/>
  <c r="F169" a="1"/>
  <c r="F169" s="1"/>
  <c r="F186" a="1"/>
  <c r="F186" s="1"/>
  <c r="E390" a="1"/>
  <c r="E390" s="1"/>
  <c r="E341" a="1"/>
  <c r="E341" s="1"/>
  <c r="E289" a="1"/>
  <c r="E289" s="1"/>
  <c r="E408" a="1"/>
  <c r="E408" s="1"/>
  <c r="F323" a="1"/>
  <c r="F323" s="1"/>
  <c r="F119" a="1"/>
  <c r="F119" s="1"/>
  <c r="E441" a="1"/>
  <c r="E441" s="1"/>
  <c r="E135" a="1"/>
  <c r="E135" s="1"/>
  <c r="E356" a="1"/>
  <c r="E356" s="1"/>
  <c r="F390" a="1"/>
  <c r="F390" s="1"/>
  <c r="F595" a="1"/>
  <c r="F595" s="1"/>
  <c r="F67" a="1"/>
  <c r="F67" s="1"/>
  <c r="F255" a="1"/>
  <c r="F255" s="1"/>
  <c r="E579" a="1"/>
  <c r="E579" s="1"/>
  <c r="F409" a="1"/>
  <c r="F409" s="1"/>
  <c r="F545" a="1"/>
  <c r="F545" s="1"/>
  <c r="F561" a="1"/>
  <c r="F561" s="1"/>
  <c r="F356" a="1"/>
  <c r="F356" s="1"/>
  <c r="E323" a="1"/>
  <c r="E323" s="1"/>
  <c r="G323" s="1"/>
  <c r="E273" a="1"/>
  <c r="E273" s="1"/>
  <c r="E222" a="1"/>
  <c r="E222" s="1"/>
  <c r="E35" a="1"/>
  <c r="E35" s="1"/>
  <c r="F52" a="1"/>
  <c r="F52" s="1"/>
  <c r="E221" a="1"/>
  <c r="E221" s="1"/>
  <c r="E186" a="1"/>
  <c r="E186" s="1"/>
  <c r="F33" a="1"/>
  <c r="F33" s="1"/>
  <c r="F136" a="1"/>
  <c r="F136" s="1"/>
  <c r="E103" a="1"/>
  <c r="E103" s="1"/>
  <c r="G103" s="1"/>
  <c r="E86" a="1"/>
  <c r="E86" s="1"/>
  <c r="N27" i="43" a="1"/>
  <c r="N27" s="1"/>
  <c r="O38" a="1"/>
  <c r="O38" s="1"/>
  <c r="Q27" a="1"/>
  <c r="Q27" s="1"/>
  <c r="M40" a="1"/>
  <c r="M40" s="1"/>
  <c r="I26" a="1"/>
  <c r="I26" s="1"/>
  <c r="R26" a="1"/>
  <c r="R26" s="1"/>
  <c r="S14" a="1"/>
  <c r="S14" s="1"/>
  <c r="P52" a="1"/>
  <c r="P52" s="1"/>
  <c r="V51" a="1"/>
  <c r="V51" s="1"/>
  <c r="T25" a="1"/>
  <c r="T25" s="1"/>
  <c r="AB25" a="1"/>
  <c r="AB25" s="1"/>
  <c r="AG25" a="1"/>
  <c r="AG25" s="1"/>
  <c r="Y26" a="1"/>
  <c r="Y26" s="1"/>
  <c r="U38" a="1"/>
  <c r="U38" s="1"/>
  <c r="AH27" a="1"/>
  <c r="AH27" s="1"/>
  <c r="P66" a="1"/>
  <c r="P66" s="1"/>
  <c r="N64" a="1"/>
  <c r="N64" s="1"/>
  <c r="AB26" a="1"/>
  <c r="AB26" s="1"/>
  <c r="G26" a="1"/>
  <c r="G26" s="1"/>
  <c r="Y27" a="1"/>
  <c r="Y27" s="1"/>
  <c r="AC13" a="1"/>
  <c r="AC13" s="1"/>
  <c r="F391" i="49" a="1"/>
  <c r="F391" s="1"/>
  <c r="F322" a="1"/>
  <c r="F322" s="1"/>
  <c r="F101" a="1"/>
  <c r="F101" s="1"/>
  <c r="E509" a="1"/>
  <c r="E509" s="1"/>
  <c r="E18" a="1"/>
  <c r="E18" s="1"/>
  <c r="F237" a="1"/>
  <c r="F237" s="1"/>
  <c r="E290" a="1"/>
  <c r="E290" s="1"/>
  <c r="F153" a="1"/>
  <c r="F153" s="1"/>
  <c r="F408" a="1"/>
  <c r="F408" s="1"/>
  <c r="E306" a="1"/>
  <c r="E306" s="1"/>
  <c r="E357" a="1"/>
  <c r="E357" s="1"/>
  <c r="F340" a="1"/>
  <c r="F340" s="1"/>
  <c r="F290" a="1"/>
  <c r="F290" s="1"/>
  <c r="F407" a="1"/>
  <c r="F407" s="1"/>
  <c r="F204" a="1"/>
  <c r="F204" s="1"/>
  <c r="E51" a="1"/>
  <c r="E51" s="1"/>
  <c r="E340" a="1"/>
  <c r="E340" s="1"/>
  <c r="F494" a="1"/>
  <c r="F494" s="1"/>
  <c r="E392" a="1"/>
  <c r="E392" s="1"/>
  <c r="F441" a="1"/>
  <c r="F441" s="1"/>
  <c r="F289" a="1"/>
  <c r="F289" s="1"/>
  <c r="E324" a="1"/>
  <c r="E324" s="1"/>
  <c r="F492" a="1"/>
  <c r="F492" s="1"/>
  <c r="F578" a="1"/>
  <c r="F578" s="1"/>
  <c r="F18" a="1"/>
  <c r="F18" s="1"/>
  <c r="E544" a="1"/>
  <c r="E544" s="1"/>
  <c r="F458" a="1"/>
  <c r="F458" s="1"/>
  <c r="F424" a="1"/>
  <c r="F424" s="1"/>
  <c r="F341" a="1"/>
  <c r="F341" s="1"/>
  <c r="F171" a="1"/>
  <c r="F171" s="1"/>
  <c r="E305" a="1"/>
  <c r="E305" s="1"/>
  <c r="E339" a="1"/>
  <c r="E339" s="1"/>
  <c r="E527" a="1"/>
  <c r="E527" s="1"/>
  <c r="G527" s="1"/>
  <c r="F102" a="1"/>
  <c r="F102" s="1"/>
  <c r="F560" a="1"/>
  <c r="F560" s="1"/>
  <c r="F306" a="1"/>
  <c r="F306" s="1"/>
  <c r="F51" a="1"/>
  <c r="F51" s="1"/>
  <c r="E426" a="1"/>
  <c r="E426" s="1"/>
  <c r="G426" s="1"/>
  <c r="E562" a="1"/>
  <c r="E562" s="1"/>
  <c r="E407" a="1"/>
  <c r="E407" s="1"/>
  <c r="E526" a="1"/>
  <c r="E526" s="1"/>
  <c r="E595" a="1"/>
  <c r="E595" s="1"/>
  <c r="E358" a="1"/>
  <c r="E358" s="1"/>
  <c r="F187" a="1"/>
  <c r="F187" s="1"/>
  <c r="E68" a="1"/>
  <c r="E68" s="1"/>
  <c r="E84" a="1"/>
  <c r="E84" s="1"/>
  <c r="E154" a="1"/>
  <c r="E154" s="1"/>
  <c r="E101" a="1"/>
  <c r="E101" s="1"/>
  <c r="F137" a="1"/>
  <c r="F137" s="1"/>
  <c r="E187" a="1"/>
  <c r="E187" s="1"/>
  <c r="E119" a="1"/>
  <c r="E119" s="1"/>
  <c r="E188" a="1"/>
  <c r="E188" s="1"/>
  <c r="K40" i="43" a="1"/>
  <c r="K40" s="1"/>
  <c r="N26" a="1"/>
  <c r="N26" s="1"/>
  <c r="G25" a="1"/>
  <c r="G25" s="1"/>
  <c r="X25" a="1"/>
  <c r="X25" s="1"/>
  <c r="Y38" a="1"/>
  <c r="Y38" s="1"/>
  <c r="K26" a="1"/>
  <c r="K26" s="1"/>
  <c r="AB52" a="1"/>
  <c r="AB52" s="1"/>
  <c r="S53" a="1"/>
  <c r="S53" s="1"/>
  <c r="H51" a="1"/>
  <c r="H51" s="1"/>
  <c r="O39" a="1"/>
  <c r="O39" s="1"/>
  <c r="M26" a="1"/>
  <c r="M26" s="1"/>
  <c r="AA27" a="1"/>
  <c r="AA27" s="1"/>
  <c r="O26" a="1"/>
  <c r="O26" s="1"/>
  <c r="G27" a="1"/>
  <c r="G27" s="1"/>
  <c r="AF38" a="1"/>
  <c r="AF38" s="1"/>
  <c r="A89"/>
  <c r="A90" s="1"/>
  <c r="A91" s="1"/>
  <c r="A92" s="1"/>
  <c r="AA104" a="1"/>
  <c r="AA104" s="1"/>
  <c r="Q105" a="1"/>
  <c r="Q105" s="1"/>
  <c r="W105" a="1"/>
  <c r="W105" s="1"/>
  <c r="AD103" a="1"/>
  <c r="AD103" s="1"/>
  <c r="E64" a="1"/>
  <c r="E64" s="1"/>
  <c r="AB64" a="1"/>
  <c r="AB64" s="1"/>
  <c r="I65" a="1"/>
  <c r="I65" s="1"/>
  <c r="AH66" a="1"/>
  <c r="AH66" s="1"/>
  <c r="H66" a="1"/>
  <c r="H66" s="1"/>
  <c r="AA25" a="1"/>
  <c r="AA25" s="1"/>
  <c r="U40" a="1"/>
  <c r="U40" s="1"/>
  <c r="V25" a="1"/>
  <c r="V25" s="1"/>
  <c r="Z27" a="1"/>
  <c r="Z27" s="1"/>
  <c r="F239" i="49" a="1"/>
  <c r="F239" s="1"/>
  <c r="E561" a="1"/>
  <c r="E561" s="1"/>
  <c r="G561" s="1"/>
  <c r="E528" a="1"/>
  <c r="E528" s="1"/>
  <c r="F374" a="1"/>
  <c r="F374" s="1"/>
  <c r="E560" a="1"/>
  <c r="E560" s="1"/>
  <c r="F305" a="1"/>
  <c r="F305" s="1"/>
  <c r="F16" a="1"/>
  <c r="F16" s="1"/>
  <c r="E545" a="1"/>
  <c r="E545" s="1"/>
  <c r="G545" s="1"/>
  <c r="E137" a="1"/>
  <c r="E137" s="1"/>
  <c r="E443" a="1"/>
  <c r="E443" s="1"/>
  <c r="F85" a="1"/>
  <c r="F85" s="1"/>
  <c r="F271" a="1"/>
  <c r="F271" s="1"/>
  <c r="E460" a="1"/>
  <c r="E460" s="1"/>
  <c r="F528" a="1"/>
  <c r="F528" s="1"/>
  <c r="F203" a="1"/>
  <c r="F203" s="1"/>
  <c r="F493" a="1"/>
  <c r="F493" s="1"/>
  <c r="F596" a="1"/>
  <c r="F596" s="1"/>
  <c r="E239" a="1"/>
  <c r="E239" s="1"/>
  <c r="E322" a="1"/>
  <c r="E322" s="1"/>
  <c r="G322" s="1"/>
  <c r="E256" a="1"/>
  <c r="E256" s="1"/>
  <c r="E476" a="1"/>
  <c r="E476" s="1"/>
  <c r="F120" a="1"/>
  <c r="F120" s="1"/>
  <c r="E170" a="1"/>
  <c r="E170" s="1"/>
  <c r="E373" a="1"/>
  <c r="E373" s="1"/>
  <c r="F86" a="1"/>
  <c r="F86" s="1"/>
  <c r="F509" a="1"/>
  <c r="F509" s="1"/>
  <c r="F339" a="1"/>
  <c r="F339" s="1"/>
  <c r="E271" a="1"/>
  <c r="E271" s="1"/>
  <c r="G271" s="1"/>
  <c r="E424" a="1"/>
  <c r="E424" s="1"/>
  <c r="G424" s="1"/>
  <c r="E16" a="1"/>
  <c r="E16" s="1"/>
  <c r="G16" s="1"/>
  <c r="E307" a="1"/>
  <c r="E307" s="1"/>
  <c r="F307" a="1"/>
  <c r="F307" s="1"/>
  <c r="E578" a="1"/>
  <c r="E578" s="1"/>
  <c r="G578" s="1"/>
  <c r="E494" a="1"/>
  <c r="E494" s="1"/>
  <c r="G494" s="1"/>
  <c r="F373" a="1"/>
  <c r="F373" s="1"/>
  <c r="F220" a="1"/>
  <c r="F220" s="1"/>
  <c r="E391" a="1"/>
  <c r="E391" s="1"/>
  <c r="G391" s="1"/>
  <c r="F357" a="1"/>
  <c r="F357" s="1"/>
  <c r="F273" a="1"/>
  <c r="F273" s="1"/>
  <c r="F68" a="1"/>
  <c r="F68" s="1"/>
  <c r="F594" a="1"/>
  <c r="F594" s="1"/>
  <c r="E477" a="1"/>
  <c r="E477" s="1"/>
  <c r="F84" a="1"/>
  <c r="F84" s="1"/>
  <c r="E33" a="1"/>
  <c r="E33" s="1"/>
  <c r="G33" s="1"/>
  <c r="E102" a="1"/>
  <c r="E102" s="1"/>
  <c r="G102" s="1"/>
  <c r="E204" a="1"/>
  <c r="E204" s="1"/>
  <c r="G204" s="1"/>
  <c r="E50" a="1"/>
  <c r="E50" s="1"/>
  <c r="F135" a="1"/>
  <c r="F135" s="1"/>
  <c r="F50" a="1"/>
  <c r="F50" s="1"/>
  <c r="E203" a="1"/>
  <c r="E203" s="1"/>
  <c r="G203" s="1"/>
  <c r="E120" a="1"/>
  <c r="E120" s="1"/>
  <c r="E118" a="1"/>
  <c r="E118" s="1"/>
  <c r="AF25" i="43" a="1"/>
  <c r="AF25" s="1"/>
  <c r="Z39" a="1"/>
  <c r="Z39" s="1"/>
  <c r="N25" a="1"/>
  <c r="N25" s="1"/>
  <c r="W38" a="1"/>
  <c r="W38" s="1"/>
  <c r="S26" a="1"/>
  <c r="S26" s="1"/>
  <c r="R39" a="1"/>
  <c r="R39" s="1"/>
  <c r="S27" a="1"/>
  <c r="S27" s="1"/>
  <c r="AA51" a="1"/>
  <c r="AA51" s="1"/>
  <c r="S40" a="1"/>
  <c r="S40" s="1"/>
  <c r="S51" a="1"/>
  <c r="S51" s="1"/>
  <c r="E25" a="1"/>
  <c r="E25" s="1"/>
  <c r="AC40" a="1"/>
  <c r="AC40" s="1"/>
  <c r="S39" a="1"/>
  <c r="S39" s="1"/>
  <c r="AE39" a="1"/>
  <c r="AE39" s="1"/>
  <c r="S38" a="1"/>
  <c r="S38" s="1"/>
  <c r="AI65"/>
  <c r="E12" a="1"/>
  <c r="E12" s="1"/>
  <c r="O13" a="1"/>
  <c r="O13" s="1"/>
  <c r="AB13" a="1"/>
  <c r="AB13" s="1"/>
  <c r="AB14" a="1"/>
  <c r="AB14" s="1"/>
  <c r="Y13" a="1"/>
  <c r="Y13" s="1"/>
  <c r="I14" a="1"/>
  <c r="I14" s="1"/>
  <c r="Q13" a="1"/>
  <c r="Q13" s="1"/>
  <c r="AA12" a="1"/>
  <c r="AA12" s="1"/>
  <c r="X13" a="1"/>
  <c r="X13" s="1"/>
  <c r="G13" a="1"/>
  <c r="G13" s="1"/>
  <c r="E442" i="49" a="1"/>
  <c r="E442" s="1"/>
  <c r="H12" i="43" a="1"/>
  <c r="H12" s="1"/>
  <c r="W12" a="1"/>
  <c r="W12" s="1"/>
  <c r="Y12" a="1"/>
  <c r="Y12" s="1"/>
  <c r="O12" a="1"/>
  <c r="O12" s="1"/>
  <c r="I12" a="1"/>
  <c r="I12" s="1"/>
  <c r="R12" a="1"/>
  <c r="R12" s="1"/>
  <c r="V14" a="1"/>
  <c r="V14" s="1"/>
  <c r="W14" a="1"/>
  <c r="W14" s="1"/>
  <c r="AE13" a="1"/>
  <c r="AE13" s="1"/>
  <c r="G12" a="1"/>
  <c r="G12" s="1"/>
  <c r="X14" a="1"/>
  <c r="X14" s="1"/>
  <c r="AC12" a="1"/>
  <c r="AC12" s="1"/>
  <c r="E13" a="1"/>
  <c r="E13" s="1"/>
  <c r="Q14" a="1"/>
  <c r="Q14" s="1"/>
  <c r="AH14" a="1"/>
  <c r="AH14" s="1"/>
  <c r="AD14" a="1"/>
  <c r="AD14" s="1"/>
  <c r="R14" a="1"/>
  <c r="R14" s="1"/>
  <c r="V12" a="1"/>
  <c r="V12" s="1"/>
  <c r="AA14" a="1"/>
  <c r="AA14" s="1"/>
  <c r="W13" a="1"/>
  <c r="W13" s="1"/>
  <c r="T12" a="1"/>
  <c r="T12" s="1"/>
  <c r="S12" a="1"/>
  <c r="S12" s="1"/>
  <c r="I13" a="1"/>
  <c r="I13" s="1"/>
  <c r="P13" a="1"/>
  <c r="P13" s="1"/>
  <c r="Q12" a="1"/>
  <c r="Q12" s="1"/>
  <c r="AC14" a="1"/>
  <c r="AC14" s="1"/>
  <c r="M14" a="1"/>
  <c r="M14" s="1"/>
  <c r="R13" a="1"/>
  <c r="R13" s="1"/>
  <c r="AF13" a="1"/>
  <c r="AF13" s="1"/>
  <c r="AG13" a="1"/>
  <c r="AG13" s="1"/>
  <c r="AB12" a="1"/>
  <c r="AB12" s="1"/>
  <c r="V13" a="1"/>
  <c r="V13" s="1"/>
  <c r="G14" a="1"/>
  <c r="G14" s="1"/>
  <c r="AG14" a="1"/>
  <c r="AG14" s="1"/>
  <c r="F579" i="49" a="1"/>
  <c r="F579" s="1"/>
  <c r="AE14" i="43" a="1"/>
  <c r="AE14" s="1"/>
  <c r="K12" a="1"/>
  <c r="K12" s="1"/>
  <c r="AD12" a="1"/>
  <c r="AD12" s="1"/>
  <c r="N13" a="1"/>
  <c r="N13" s="1"/>
  <c r="Z14" a="1"/>
  <c r="Z14" s="1"/>
  <c r="Z12" a="1"/>
  <c r="Z12" s="1"/>
  <c r="AF14" a="1"/>
  <c r="AF14" s="1"/>
  <c r="AH13" a="1"/>
  <c r="AH13" s="1"/>
  <c r="U13" a="1"/>
  <c r="U13" s="1"/>
  <c r="H14" a="1"/>
  <c r="H14" s="1"/>
  <c r="X12" a="1"/>
  <c r="X12" s="1"/>
  <c r="T13" a="1"/>
  <c r="T13" s="1"/>
  <c r="AA13" a="1"/>
  <c r="AA13" s="1"/>
  <c r="AD13" a="1"/>
  <c r="AD13" s="1"/>
  <c r="AH12" a="1"/>
  <c r="AH12" s="1"/>
  <c r="E492" i="49" a="1"/>
  <c r="E492" s="1"/>
  <c r="G492" s="1"/>
  <c r="U14" i="43" a="1"/>
  <c r="U14" s="1"/>
  <c r="P14" a="1"/>
  <c r="P14" s="1"/>
  <c r="Y14" a="1"/>
  <c r="Y14" s="1"/>
  <c r="E14" a="1"/>
  <c r="E14" s="1"/>
  <c r="E254" i="49" a="1"/>
  <c r="E254" s="1"/>
  <c r="F543" a="1"/>
  <c r="F543" s="1"/>
  <c r="E136" a="1"/>
  <c r="E136" s="1"/>
  <c r="F256" a="1"/>
  <c r="F256" s="1"/>
  <c r="E237" a="1"/>
  <c r="E237" s="1"/>
  <c r="G237" s="1"/>
  <c r="F375" a="1"/>
  <c r="F375" s="1"/>
  <c r="E511" a="1"/>
  <c r="E511" s="1"/>
  <c r="G511" s="1"/>
  <c r="E171" a="1"/>
  <c r="E171" s="1"/>
  <c r="G171" s="1"/>
  <c r="E425" a="1"/>
  <c r="E425" s="1"/>
  <c r="G425" s="1"/>
  <c r="F562" a="1"/>
  <c r="F562" s="1"/>
  <c r="F358" a="1"/>
  <c r="F358" s="1"/>
  <c r="F272" a="1"/>
  <c r="F272" s="1"/>
  <c r="G272" s="1"/>
  <c r="F460" a="1"/>
  <c r="F460" s="1"/>
  <c r="F118" a="1"/>
  <c r="F118" s="1"/>
  <c r="F544" a="1"/>
  <c r="F544" s="1"/>
  <c r="F510" a="1"/>
  <c r="F510" s="1"/>
  <c r="F221" a="1"/>
  <c r="F221" s="1"/>
  <c r="F526" a="1"/>
  <c r="F526" s="1"/>
  <c r="F17" a="1"/>
  <c r="F17" s="1"/>
  <c r="F442" a="1"/>
  <c r="F442" s="1"/>
  <c r="F459" a="1"/>
  <c r="F459" s="1"/>
  <c r="F443" a="1"/>
  <c r="F443" s="1"/>
  <c r="E510" a="1"/>
  <c r="E510" s="1"/>
  <c r="T14" i="43" a="1"/>
  <c r="T14" s="1"/>
  <c r="F392" i="49" a="1"/>
  <c r="F392" s="1"/>
  <c r="F170" a="1"/>
  <c r="F170" s="1"/>
  <c r="E475" a="1"/>
  <c r="E475" s="1"/>
  <c r="G475" s="1"/>
  <c r="F288" a="1"/>
  <c r="F288" s="1"/>
  <c r="E238" a="1"/>
  <c r="E238" s="1"/>
  <c r="G238" s="1"/>
  <c r="F477" a="1"/>
  <c r="F477" s="1"/>
  <c r="F577" a="1"/>
  <c r="F577" s="1"/>
  <c r="F188" a="1"/>
  <c r="F188" s="1"/>
  <c r="E596" a="1"/>
  <c r="E596" s="1"/>
  <c r="G596" s="1"/>
  <c r="F35" a="1"/>
  <c r="F35" s="1"/>
  <c r="E459" a="1"/>
  <c r="E459" s="1"/>
  <c r="G459" s="1"/>
  <c r="E288" a="1"/>
  <c r="E288" s="1"/>
  <c r="G288" s="1"/>
  <c r="F154" a="1"/>
  <c r="F154" s="1"/>
  <c r="F476" a="1"/>
  <c r="F476" s="1"/>
  <c r="F69" a="1"/>
  <c r="F69" s="1"/>
  <c r="F254" a="1"/>
  <c r="F254" s="1"/>
  <c r="E493" a="1"/>
  <c r="E493" s="1"/>
  <c r="G493" s="1"/>
  <c r="F324" a="1"/>
  <c r="F324" s="1"/>
  <c r="E205" a="1"/>
  <c r="E205" s="1"/>
  <c r="G205" s="1"/>
  <c r="E69" a="1"/>
  <c r="E69" s="1"/>
  <c r="E152" a="1"/>
  <c r="E152" s="1"/>
  <c r="E153" a="1"/>
  <c r="E153" s="1"/>
  <c r="E67" a="1"/>
  <c r="E67" s="1"/>
  <c r="G67" s="1"/>
  <c r="E220" a="1"/>
  <c r="E220" s="1"/>
  <c r="G220" s="1"/>
  <c r="E34" a="1"/>
  <c r="E34" s="1"/>
  <c r="G34" s="1"/>
  <c r="E52" a="1"/>
  <c r="E52" s="1"/>
  <c r="G52" s="1"/>
  <c r="E85" a="1"/>
  <c r="E85" s="1"/>
  <c r="G85" s="1"/>
  <c r="AC25" i="43" a="1"/>
  <c r="AC25" s="1"/>
  <c r="AH40" a="1"/>
  <c r="AH40" s="1"/>
  <c r="AD39" a="1"/>
  <c r="AD39" s="1"/>
  <c r="E40" a="1"/>
  <c r="E40" s="1"/>
  <c r="E26" a="1"/>
  <c r="E26" s="1"/>
  <c r="X39" a="1"/>
  <c r="X39" s="1"/>
  <c r="G38" a="1"/>
  <c r="G38" s="1"/>
  <c r="AH51" a="1"/>
  <c r="AH51" s="1"/>
  <c r="R52" a="1"/>
  <c r="R52" s="1"/>
  <c r="AD25" a="1"/>
  <c r="AD25" s="1"/>
  <c r="AF27" a="1"/>
  <c r="AF27" s="1"/>
  <c r="I27" a="1"/>
  <c r="I27" s="1"/>
  <c r="I38" a="1"/>
  <c r="I38" s="1"/>
  <c r="T39" a="1"/>
  <c r="T39" s="1"/>
  <c r="Z38" a="1"/>
  <c r="Z38" s="1"/>
  <c r="P12" a="1"/>
  <c r="P12" s="1"/>
  <c r="R105" a="1"/>
  <c r="R105" s="1"/>
  <c r="I104" a="1"/>
  <c r="I104" s="1"/>
  <c r="AE103" a="1"/>
  <c r="AE103" s="1"/>
  <c r="Y104" a="1"/>
  <c r="Y104" s="1"/>
  <c r="O103" a="1"/>
  <c r="O103" s="1"/>
  <c r="AF104" a="1"/>
  <c r="AF104" s="1"/>
  <c r="AH104" a="1"/>
  <c r="AH104" s="1"/>
  <c r="U105" a="1"/>
  <c r="U105" s="1"/>
  <c r="B134"/>
  <c r="B135" s="1"/>
  <c r="C136"/>
  <c r="A134"/>
  <c r="A135" s="1"/>
  <c r="AH103" a="1"/>
  <c r="AH103" s="1"/>
  <c r="J103" a="1"/>
  <c r="J103" s="1"/>
  <c r="R104" a="1"/>
  <c r="R104" s="1"/>
  <c r="AI90"/>
  <c r="W103" a="1"/>
  <c r="W103" s="1"/>
  <c r="P104" a="1"/>
  <c r="P104" s="1"/>
  <c r="B123"/>
  <c r="B124" s="1"/>
  <c r="C125"/>
  <c r="A123"/>
  <c r="A124" s="1"/>
  <c r="S103" a="1"/>
  <c r="S103" s="1"/>
  <c r="M105" a="1"/>
  <c r="M105" s="1"/>
  <c r="H103" a="1"/>
  <c r="H103" s="1"/>
  <c r="T103" a="1"/>
  <c r="T103" s="1"/>
  <c r="AC104" a="1"/>
  <c r="AC104" s="1"/>
  <c r="A145"/>
  <c r="A146" s="1"/>
  <c r="C147"/>
  <c r="C158"/>
  <c r="B145"/>
  <c r="B146" s="1"/>
  <c r="M104" a="1"/>
  <c r="M104" s="1"/>
  <c r="G105" a="1"/>
  <c r="G105" s="1"/>
  <c r="B112"/>
  <c r="B113" s="1"/>
  <c r="C114"/>
  <c r="L118" s="1" a="1"/>
  <c r="L118" s="1"/>
  <c r="A112"/>
  <c r="A113" s="1"/>
  <c r="Y103" a="1"/>
  <c r="Y103" s="1"/>
  <c r="M103" a="1"/>
  <c r="M103" s="1"/>
  <c r="E104" a="1"/>
  <c r="E104" s="1"/>
  <c r="AD105" a="1"/>
  <c r="AD105" s="1"/>
  <c r="T105" a="1"/>
  <c r="T105" s="1"/>
  <c r="N103" a="1"/>
  <c r="N103" s="1"/>
  <c r="T104" a="1"/>
  <c r="T104" s="1"/>
  <c r="Z104" a="1"/>
  <c r="Z104" s="1"/>
  <c r="AI91"/>
  <c r="AI92"/>
  <c r="A101"/>
  <c r="A102" s="1"/>
  <c r="A103" s="1"/>
  <c r="A104" s="1"/>
  <c r="A105" s="1"/>
  <c r="B101"/>
  <c r="B102" s="1"/>
  <c r="B103" s="1"/>
  <c r="B104" s="1"/>
  <c r="B105" s="1"/>
  <c r="AB105" a="1"/>
  <c r="AB105" s="1"/>
  <c r="W104" a="1"/>
  <c r="W104" s="1"/>
  <c r="AB104" a="1"/>
  <c r="AB104" s="1"/>
  <c r="AF105" a="1"/>
  <c r="AF105" s="1"/>
  <c r="Z105" a="1"/>
  <c r="Z105" s="1"/>
  <c r="AG104" a="1"/>
  <c r="AG104" s="1"/>
  <c r="S104" a="1"/>
  <c r="S104" s="1"/>
  <c r="K103" a="1"/>
  <c r="K103" s="1"/>
  <c r="G104" a="1"/>
  <c r="G104" s="1"/>
  <c r="AE104" a="1"/>
  <c r="AE104" s="1"/>
  <c r="I103" a="1"/>
  <c r="I103" s="1"/>
  <c r="E103" a="1"/>
  <c r="E103" s="1"/>
  <c r="O104" a="1"/>
  <c r="O104" s="1"/>
  <c r="X104" a="1"/>
  <c r="X104" s="1"/>
  <c r="Q104" a="1"/>
  <c r="Q104" s="1"/>
  <c r="P105" a="1"/>
  <c r="P105" s="1"/>
  <c r="Y105" a="1"/>
  <c r="Y105" s="1"/>
  <c r="I105" a="1"/>
  <c r="I105" s="1"/>
  <c r="AA105" a="1"/>
  <c r="AA105" s="1"/>
  <c r="AD104" a="1"/>
  <c r="AD104" s="1"/>
  <c r="AE105" a="1"/>
  <c r="AE105" s="1"/>
  <c r="N105" a="1"/>
  <c r="N105" s="1"/>
  <c r="K104" a="1"/>
  <c r="K104" s="1"/>
  <c r="H104" a="1"/>
  <c r="H104" s="1"/>
  <c r="Z103" a="1"/>
  <c r="Z103" s="1"/>
  <c r="J105" a="1"/>
  <c r="J105" s="1"/>
  <c r="AG103" a="1"/>
  <c r="AG103" s="1"/>
  <c r="AB103" a="1"/>
  <c r="AB103" s="1"/>
  <c r="U103" a="1"/>
  <c r="U103" s="1"/>
  <c r="X105" a="1"/>
  <c r="X105" s="1"/>
  <c r="AF103" a="1"/>
  <c r="AF103" s="1"/>
  <c r="V105" a="1"/>
  <c r="V105" s="1"/>
  <c r="X103" a="1"/>
  <c r="X103" s="1"/>
  <c r="B65"/>
  <c r="S105" a="1"/>
  <c r="S105" s="1"/>
  <c r="AC103" a="1"/>
  <c r="AC103" s="1"/>
  <c r="E105" a="1"/>
  <c r="E105" s="1"/>
  <c r="AH105" a="1"/>
  <c r="AH105" s="1"/>
  <c r="G152" i="49" l="1"/>
  <c r="G153"/>
  <c r="G136"/>
  <c r="G119"/>
  <c r="F117" i="43" a="1"/>
  <c r="F117" s="1"/>
  <c r="G239" i="49"/>
  <c r="G186"/>
  <c r="G222"/>
  <c r="G407"/>
  <c r="F116" i="43" a="1"/>
  <c r="F116" s="1"/>
  <c r="F129" a="1"/>
  <c r="F129" s="1"/>
  <c r="F118" a="1"/>
  <c r="F118" s="1"/>
  <c r="G101" i="49"/>
  <c r="G560"/>
  <c r="G595"/>
  <c r="G120"/>
  <c r="G510"/>
  <c r="G137"/>
  <c r="AI78" i="43"/>
  <c r="L117" a="1"/>
  <c r="L117" s="1"/>
  <c r="AI25"/>
  <c r="N117" a="1"/>
  <c r="N117" s="1"/>
  <c r="L116" a="1"/>
  <c r="L116" s="1"/>
  <c r="AI38"/>
  <c r="AI64"/>
  <c r="AI51"/>
  <c r="AI26"/>
  <c r="AI40"/>
  <c r="AI13"/>
  <c r="G476" i="49"/>
  <c r="G460"/>
  <c r="G188"/>
  <c r="G339"/>
  <c r="G51"/>
  <c r="G509"/>
  <c r="G441"/>
  <c r="G289"/>
  <c r="G375"/>
  <c r="G458"/>
  <c r="AI27" i="43"/>
  <c r="G254" i="49"/>
  <c r="G442"/>
  <c r="G118"/>
  <c r="G373"/>
  <c r="G256"/>
  <c r="G154"/>
  <c r="G358"/>
  <c r="G562"/>
  <c r="G305"/>
  <c r="G392"/>
  <c r="G357"/>
  <c r="G290"/>
  <c r="G35"/>
  <c r="G579"/>
  <c r="G341"/>
  <c r="G543"/>
  <c r="AI52" i="43"/>
  <c r="AI39"/>
  <c r="AI77"/>
  <c r="G69" i="49"/>
  <c r="AI14" i="43"/>
  <c r="G50" i="49"/>
  <c r="G307"/>
  <c r="G170"/>
  <c r="G528"/>
  <c r="G187"/>
  <c r="G84"/>
  <c r="G544"/>
  <c r="G324"/>
  <c r="G306"/>
  <c r="G86"/>
  <c r="G356"/>
  <c r="G390"/>
  <c r="G169"/>
  <c r="G409"/>
  <c r="G255"/>
  <c r="G594"/>
  <c r="AI79" i="43"/>
  <c r="AI66"/>
  <c r="AI12"/>
  <c r="G477" i="49"/>
  <c r="G443"/>
  <c r="G68"/>
  <c r="G526"/>
  <c r="G340"/>
  <c r="G18"/>
  <c r="G221"/>
  <c r="G273"/>
  <c r="G135"/>
  <c r="G408"/>
  <c r="G17"/>
  <c r="G374"/>
  <c r="G577"/>
  <c r="AI53" i="43"/>
  <c r="J118" a="1"/>
  <c r="J118" s="1"/>
  <c r="C160"/>
  <c r="B158"/>
  <c r="B159" s="1"/>
  <c r="A158"/>
  <c r="A159" s="1"/>
  <c r="C171"/>
  <c r="T117" a="1"/>
  <c r="T117" s="1"/>
  <c r="K116" a="1"/>
  <c r="K116" s="1"/>
  <c r="AI104"/>
  <c r="A147"/>
  <c r="A148" s="1"/>
  <c r="C149"/>
  <c r="B147"/>
  <c r="B148" s="1"/>
  <c r="A125"/>
  <c r="A126" s="1"/>
  <c r="B125"/>
  <c r="B126" s="1"/>
  <c r="C127"/>
  <c r="L131" s="1" a="1"/>
  <c r="L131" s="1"/>
  <c r="AI105"/>
  <c r="B66"/>
  <c r="AI103"/>
  <c r="B114"/>
  <c r="B115" s="1"/>
  <c r="B116" s="1"/>
  <c r="B117" s="1"/>
  <c r="B118" s="1"/>
  <c r="A114"/>
  <c r="O116" a="1"/>
  <c r="O116" s="1"/>
  <c r="AA116" a="1"/>
  <c r="AA116" s="1"/>
  <c r="R117" a="1"/>
  <c r="R117" s="1"/>
  <c r="AH117" a="1"/>
  <c r="AH117" s="1"/>
  <c r="N116" a="1"/>
  <c r="N116" s="1"/>
  <c r="Q117" a="1"/>
  <c r="Q117" s="1"/>
  <c r="AC117" a="1"/>
  <c r="AC117" s="1"/>
  <c r="N118" a="1"/>
  <c r="N118" s="1"/>
  <c r="H118" a="1"/>
  <c r="H118" s="1"/>
  <c r="E118" a="1"/>
  <c r="E118" s="1"/>
  <c r="E117" a="1"/>
  <c r="E117" s="1"/>
  <c r="AC118" a="1"/>
  <c r="AC118" s="1"/>
  <c r="AD116" a="1"/>
  <c r="AD116" s="1"/>
  <c r="S116" a="1"/>
  <c r="S116" s="1"/>
  <c r="H117" a="1"/>
  <c r="H117" s="1"/>
  <c r="G117" a="1"/>
  <c r="G117" s="1"/>
  <c r="AB116" a="1"/>
  <c r="AB116" s="1"/>
  <c r="U118" a="1"/>
  <c r="U118" s="1"/>
  <c r="U117" a="1"/>
  <c r="U117" s="1"/>
  <c r="U116" a="1"/>
  <c r="U116" s="1"/>
  <c r="X117" a="1"/>
  <c r="X117" s="1"/>
  <c r="O117" a="1"/>
  <c r="O117" s="1"/>
  <c r="G118" a="1"/>
  <c r="G118" s="1"/>
  <c r="AG118" a="1"/>
  <c r="AG118" s="1"/>
  <c r="Z117" a="1"/>
  <c r="Z117" s="1"/>
  <c r="AB118" a="1"/>
  <c r="AB118" s="1"/>
  <c r="P118" a="1"/>
  <c r="P118" s="1"/>
  <c r="AF116" a="1"/>
  <c r="AF116" s="1"/>
  <c r="Z118" a="1"/>
  <c r="Z118" s="1"/>
  <c r="AH118" a="1"/>
  <c r="AH118" s="1"/>
  <c r="M116" a="1"/>
  <c r="M116" s="1"/>
  <c r="M118" a="1"/>
  <c r="M118" s="1"/>
  <c r="AE116" a="1"/>
  <c r="AE116" s="1"/>
  <c r="W116" a="1"/>
  <c r="W116" s="1"/>
  <c r="AD118" a="1"/>
  <c r="AD118" s="1"/>
  <c r="T118" a="1"/>
  <c r="T118" s="1"/>
  <c r="V118" a="1"/>
  <c r="V118" s="1"/>
  <c r="X116" a="1"/>
  <c r="X116" s="1"/>
  <c r="R118" a="1"/>
  <c r="R118" s="1"/>
  <c r="P116" a="1"/>
  <c r="P116" s="1"/>
  <c r="E116" a="1"/>
  <c r="E116" s="1"/>
  <c r="J116" a="1"/>
  <c r="J116" s="1"/>
  <c r="X118" a="1"/>
  <c r="X118" s="1"/>
  <c r="W117" a="1"/>
  <c r="W117" s="1"/>
  <c r="K118" a="1"/>
  <c r="K118" s="1"/>
  <c r="Q116" a="1"/>
  <c r="Q116" s="1"/>
  <c r="AG117" a="1"/>
  <c r="AG117" s="1"/>
  <c r="AE118" a="1"/>
  <c r="AE118" s="1"/>
  <c r="AD117" a="1"/>
  <c r="AD117" s="1"/>
  <c r="T116" a="1"/>
  <c r="T116" s="1"/>
  <c r="K117" a="1"/>
  <c r="K117" s="1"/>
  <c r="Z116" a="1"/>
  <c r="Z116" s="1"/>
  <c r="AF117" a="1"/>
  <c r="AF117" s="1"/>
  <c r="R116" a="1"/>
  <c r="R116" s="1"/>
  <c r="Y116" a="1"/>
  <c r="Y116" s="1"/>
  <c r="AA117" a="1"/>
  <c r="AA117" s="1"/>
  <c r="AE117" a="1"/>
  <c r="AE117" s="1"/>
  <c r="AC116" a="1"/>
  <c r="AC116" s="1"/>
  <c r="AH116" a="1"/>
  <c r="AH116" s="1"/>
  <c r="V116" a="1"/>
  <c r="V116" s="1"/>
  <c r="Y118" a="1"/>
  <c r="Y118" s="1"/>
  <c r="G116" a="1"/>
  <c r="G116" s="1"/>
  <c r="I117" a="1"/>
  <c r="I117" s="1"/>
  <c r="O118" a="1"/>
  <c r="O118" s="1"/>
  <c r="Y117" a="1"/>
  <c r="Y117" s="1"/>
  <c r="W118" a="1"/>
  <c r="W118" s="1"/>
  <c r="I116" a="1"/>
  <c r="I116" s="1"/>
  <c r="S118" a="1"/>
  <c r="S118" s="1"/>
  <c r="I118" a="1"/>
  <c r="I118" s="1"/>
  <c r="M117" a="1"/>
  <c r="M117" s="1"/>
  <c r="AF118" a="1"/>
  <c r="AF118" s="1"/>
  <c r="P117" a="1"/>
  <c r="P117" s="1"/>
  <c r="S117" a="1"/>
  <c r="S117" s="1"/>
  <c r="H116" a="1"/>
  <c r="H116" s="1"/>
  <c r="AG116" a="1"/>
  <c r="AG116" s="1"/>
  <c r="AA118" a="1"/>
  <c r="AA118" s="1"/>
  <c r="B136"/>
  <c r="B137" s="1"/>
  <c r="A136"/>
  <c r="A137" s="1"/>
  <c r="C138"/>
  <c r="AB117" a="1"/>
  <c r="AB117" s="1"/>
  <c r="V117" a="1"/>
  <c r="V117" s="1"/>
  <c r="J117" a="1"/>
  <c r="J117" s="1"/>
  <c r="Q118" a="1"/>
  <c r="Q118" s="1"/>
  <c r="F130" l="1" a="1"/>
  <c r="F130" s="1"/>
  <c r="F131" a="1"/>
  <c r="F131" s="1"/>
  <c r="L130" a="1"/>
  <c r="L130" s="1"/>
  <c r="L129" a="1"/>
  <c r="L129" s="1"/>
  <c r="AI117"/>
  <c r="A138"/>
  <c r="A139" s="1"/>
  <c r="C140"/>
  <c r="L142" s="1" a="1"/>
  <c r="L142" s="1"/>
  <c r="B138"/>
  <c r="B139" s="1"/>
  <c r="AI118"/>
  <c r="A127"/>
  <c r="A128" s="1"/>
  <c r="A129" s="1"/>
  <c r="A130" s="1"/>
  <c r="A131" s="1"/>
  <c r="B127"/>
  <c r="B128" s="1"/>
  <c r="B129" s="1"/>
  <c r="B130" s="1"/>
  <c r="B131" s="1"/>
  <c r="R129" a="1"/>
  <c r="R129" s="1"/>
  <c r="S130" a="1"/>
  <c r="S130" s="1"/>
  <c r="U129" a="1"/>
  <c r="U129" s="1"/>
  <c r="AF130" a="1"/>
  <c r="AF130" s="1"/>
  <c r="AG130" a="1"/>
  <c r="AG130" s="1"/>
  <c r="J129" a="1"/>
  <c r="J129" s="1"/>
  <c r="O131" a="1"/>
  <c r="O131" s="1"/>
  <c r="Y131" a="1"/>
  <c r="Y131" s="1"/>
  <c r="AC129" a="1"/>
  <c r="AC129" s="1"/>
  <c r="G129" a="1"/>
  <c r="G129" s="1"/>
  <c r="P130" a="1"/>
  <c r="P130" s="1"/>
  <c r="X129" a="1"/>
  <c r="X129" s="1"/>
  <c r="Z131" a="1"/>
  <c r="Z131" s="1"/>
  <c r="K130" a="1"/>
  <c r="K130" s="1"/>
  <c r="S131" a="1"/>
  <c r="S131" s="1"/>
  <c r="H131" a="1"/>
  <c r="H131" s="1"/>
  <c r="AF131" a="1"/>
  <c r="AF131" s="1"/>
  <c r="AC131" a="1"/>
  <c r="AC131" s="1"/>
  <c r="M130" a="1"/>
  <c r="M130" s="1"/>
  <c r="V131" a="1"/>
  <c r="V131" s="1"/>
  <c r="Y129" a="1"/>
  <c r="Y129" s="1"/>
  <c r="X130" a="1"/>
  <c r="X130" s="1"/>
  <c r="AB130" a="1"/>
  <c r="AB130" s="1"/>
  <c r="Q131" a="1"/>
  <c r="Q131" s="1"/>
  <c r="I131" a="1"/>
  <c r="I131" s="1"/>
  <c r="AG131" a="1"/>
  <c r="AG131" s="1"/>
  <c r="AA129" a="1"/>
  <c r="AA129" s="1"/>
  <c r="E129" a="1"/>
  <c r="E129" s="1"/>
  <c r="E131" a="1"/>
  <c r="E131" s="1"/>
  <c r="W130" a="1"/>
  <c r="W130" s="1"/>
  <c r="R131" a="1"/>
  <c r="R131" s="1"/>
  <c r="M131" a="1"/>
  <c r="M131" s="1"/>
  <c r="V130" a="1"/>
  <c r="V130" s="1"/>
  <c r="AG129" a="1"/>
  <c r="AG129" s="1"/>
  <c r="R130" a="1"/>
  <c r="R130" s="1"/>
  <c r="H130" a="1"/>
  <c r="H130" s="1"/>
  <c r="E130" a="1"/>
  <c r="E130" s="1"/>
  <c r="J130" a="1"/>
  <c r="J130" s="1"/>
  <c r="AE130" a="1"/>
  <c r="AE130" s="1"/>
  <c r="AB129" a="1"/>
  <c r="AB129" s="1"/>
  <c r="P129" a="1"/>
  <c r="P129" s="1"/>
  <c r="U131" a="1"/>
  <c r="U131" s="1"/>
  <c r="T129" a="1"/>
  <c r="T129" s="1"/>
  <c r="AA130" a="1"/>
  <c r="AA130" s="1"/>
  <c r="AC130" a="1"/>
  <c r="AC130" s="1"/>
  <c r="Q129" a="1"/>
  <c r="Q129" s="1"/>
  <c r="K129" a="1"/>
  <c r="K129" s="1"/>
  <c r="AH129" a="1"/>
  <c r="AH129" s="1"/>
  <c r="N129" a="1"/>
  <c r="N129" s="1"/>
  <c r="P131" a="1"/>
  <c r="P131" s="1"/>
  <c r="I129" a="1"/>
  <c r="I129" s="1"/>
  <c r="Y130" a="1"/>
  <c r="Y130" s="1"/>
  <c r="AH130" a="1"/>
  <c r="AH130" s="1"/>
  <c r="S129" a="1"/>
  <c r="S129" s="1"/>
  <c r="T130" a="1"/>
  <c r="T130" s="1"/>
  <c r="W131" a="1"/>
  <c r="W131" s="1"/>
  <c r="AD130" a="1"/>
  <c r="AD130" s="1"/>
  <c r="M129" a="1"/>
  <c r="M129" s="1"/>
  <c r="K131" a="1"/>
  <c r="K131" s="1"/>
  <c r="AA131" a="1"/>
  <c r="AA131" s="1"/>
  <c r="AE131" a="1"/>
  <c r="AE131" s="1"/>
  <c r="T131" a="1"/>
  <c r="T131" s="1"/>
  <c r="O130" a="1"/>
  <c r="O130" s="1"/>
  <c r="N130" a="1"/>
  <c r="N130" s="1"/>
  <c r="N131" a="1"/>
  <c r="N131" s="1"/>
  <c r="Z130" a="1"/>
  <c r="Z130" s="1"/>
  <c r="AD129" a="1"/>
  <c r="AD129" s="1"/>
  <c r="V129" a="1"/>
  <c r="V129" s="1"/>
  <c r="AF129" a="1"/>
  <c r="AF129" s="1"/>
  <c r="AB131" a="1"/>
  <c r="AB131" s="1"/>
  <c r="H129" a="1"/>
  <c r="H129" s="1"/>
  <c r="I130" a="1"/>
  <c r="I130" s="1"/>
  <c r="Z129" a="1"/>
  <c r="Z129" s="1"/>
  <c r="AE129" a="1"/>
  <c r="AE129" s="1"/>
  <c r="O129" a="1"/>
  <c r="O129" s="1"/>
  <c r="J131" a="1"/>
  <c r="J131" s="1"/>
  <c r="G130" a="1"/>
  <c r="G130" s="1"/>
  <c r="X131" a="1"/>
  <c r="X131" s="1"/>
  <c r="AH131" a="1"/>
  <c r="AH131" s="1"/>
  <c r="Q130" a="1"/>
  <c r="Q130" s="1"/>
  <c r="U130" a="1"/>
  <c r="U130" s="1"/>
  <c r="W129" a="1"/>
  <c r="W129" s="1"/>
  <c r="AD131" a="1"/>
  <c r="AD131" s="1"/>
  <c r="G131" a="1"/>
  <c r="G131" s="1"/>
  <c r="V144" a="1"/>
  <c r="V144" s="1"/>
  <c r="AF142" a="1"/>
  <c r="AF142" s="1"/>
  <c r="W144" a="1"/>
  <c r="W144" s="1"/>
  <c r="AI116"/>
  <c r="B149"/>
  <c r="B150" s="1"/>
  <c r="A149"/>
  <c r="A150" s="1"/>
  <c r="C151"/>
  <c r="C162"/>
  <c r="A160"/>
  <c r="A161" s="1"/>
  <c r="B160"/>
  <c r="B161" s="1"/>
  <c r="A115"/>
  <c r="C184"/>
  <c r="C173"/>
  <c r="A171"/>
  <c r="A172" s="1"/>
  <c r="B171"/>
  <c r="B172" s="1"/>
  <c r="F142" l="1" a="1"/>
  <c r="F142" s="1"/>
  <c r="F144" a="1"/>
  <c r="F144" s="1"/>
  <c r="F143" a="1"/>
  <c r="F143" s="1"/>
  <c r="L144" a="1"/>
  <c r="L144" s="1"/>
  <c r="L143" a="1"/>
  <c r="L143" s="1"/>
  <c r="C175"/>
  <c r="B173"/>
  <c r="B174" s="1"/>
  <c r="A173"/>
  <c r="A174" s="1"/>
  <c r="A116"/>
  <c r="C153"/>
  <c r="L155" s="1" a="1"/>
  <c r="L155" s="1"/>
  <c r="A151"/>
  <c r="A152" s="1"/>
  <c r="B151"/>
  <c r="B152" s="1"/>
  <c r="C186"/>
  <c r="C197"/>
  <c r="B184"/>
  <c r="B185" s="1"/>
  <c r="A184"/>
  <c r="A185" s="1"/>
  <c r="AI130"/>
  <c r="AI131"/>
  <c r="AI129"/>
  <c r="A162"/>
  <c r="A163" s="1"/>
  <c r="B162"/>
  <c r="B163" s="1"/>
  <c r="C164"/>
  <c r="A140"/>
  <c r="A141" s="1"/>
  <c r="A142" s="1"/>
  <c r="A143" s="1"/>
  <c r="A144" s="1"/>
  <c r="B140"/>
  <c r="AG143" a="1"/>
  <c r="AG143" s="1"/>
  <c r="Y142" a="1"/>
  <c r="Y142" s="1"/>
  <c r="P144" a="1"/>
  <c r="P144" s="1"/>
  <c r="P142" a="1"/>
  <c r="P142" s="1"/>
  <c r="S144" a="1"/>
  <c r="S144" s="1"/>
  <c r="R144" a="1"/>
  <c r="R144" s="1"/>
  <c r="AC143" a="1"/>
  <c r="AC143" s="1"/>
  <c r="AC144" a="1"/>
  <c r="AC144" s="1"/>
  <c r="U144" a="1"/>
  <c r="U144" s="1"/>
  <c r="N144" a="1"/>
  <c r="N144" s="1"/>
  <c r="K144" a="1"/>
  <c r="K144" s="1"/>
  <c r="AA142" a="1"/>
  <c r="AA142" s="1"/>
  <c r="AA143" a="1"/>
  <c r="AA143" s="1"/>
  <c r="H143" a="1"/>
  <c r="H143" s="1"/>
  <c r="O142" a="1"/>
  <c r="O142" s="1"/>
  <c r="M143" a="1"/>
  <c r="M143" s="1"/>
  <c r="X142" a="1"/>
  <c r="X142" s="1"/>
  <c r="Z143" a="1"/>
  <c r="Z143" s="1"/>
  <c r="T144" a="1"/>
  <c r="T144" s="1"/>
  <c r="N142" a="1"/>
  <c r="N142" s="1"/>
  <c r="U142" a="1"/>
  <c r="U142" s="1"/>
  <c r="G142" a="1"/>
  <c r="G142" s="1"/>
  <c r="H144" a="1"/>
  <c r="H144" s="1"/>
  <c r="AE143" a="1"/>
  <c r="AE143" s="1"/>
  <c r="W142" a="1"/>
  <c r="W142" s="1"/>
  <c r="N143" a="1"/>
  <c r="N143" s="1"/>
  <c r="I144" a="1"/>
  <c r="I144" s="1"/>
  <c r="E142" a="1"/>
  <c r="E142" s="1"/>
  <c r="AB142" a="1"/>
  <c r="AB142" s="1"/>
  <c r="R143" a="1"/>
  <c r="R143" s="1"/>
  <c r="AH144" a="1"/>
  <c r="AH144" s="1"/>
  <c r="H142" a="1"/>
  <c r="H142" s="1"/>
  <c r="S143" a="1"/>
  <c r="S143" s="1"/>
  <c r="M142" a="1"/>
  <c r="M142" s="1"/>
  <c r="X143" a="1"/>
  <c r="X143" s="1"/>
  <c r="Z144" a="1"/>
  <c r="Z144" s="1"/>
  <c r="E144" a="1"/>
  <c r="E144" s="1"/>
  <c r="P143" a="1"/>
  <c r="P143" s="1"/>
  <c r="G143" a="1"/>
  <c r="G143" s="1"/>
  <c r="AF144" a="1"/>
  <c r="AF144" s="1"/>
  <c r="J144" a="1"/>
  <c r="J144" s="1"/>
  <c r="W143" a="1"/>
  <c r="W143" s="1"/>
  <c r="AE142" a="1"/>
  <c r="AE142" s="1"/>
  <c r="V143" a="1"/>
  <c r="V143" s="1"/>
  <c r="O143" a="1"/>
  <c r="O143" s="1"/>
  <c r="E143" a="1"/>
  <c r="E143" s="1"/>
  <c r="AA144" a="1"/>
  <c r="AA144" s="1"/>
  <c r="Y143" a="1"/>
  <c r="Y143" s="1"/>
  <c r="J143" a="1"/>
  <c r="J143" s="1"/>
  <c r="M144" a="1"/>
  <c r="M144" s="1"/>
  <c r="V142" a="1"/>
  <c r="V142" s="1"/>
  <c r="AG144" a="1"/>
  <c r="AG144" s="1"/>
  <c r="AH142" a="1"/>
  <c r="AH142" s="1"/>
  <c r="AD143" a="1"/>
  <c r="AD143" s="1"/>
  <c r="K143" a="1"/>
  <c r="K143" s="1"/>
  <c r="J142" a="1"/>
  <c r="J142" s="1"/>
  <c r="R142" a="1"/>
  <c r="R142" s="1"/>
  <c r="AF143" a="1"/>
  <c r="AF143" s="1"/>
  <c r="AD142" a="1"/>
  <c r="AD142" s="1"/>
  <c r="I142" a="1"/>
  <c r="I142" s="1"/>
  <c r="Q144" a="1"/>
  <c r="Q144" s="1"/>
  <c r="Q142" a="1"/>
  <c r="Q142" s="1"/>
  <c r="X144" a="1"/>
  <c r="X144" s="1"/>
  <c r="Z142" a="1"/>
  <c r="Z142" s="1"/>
  <c r="AC142" a="1"/>
  <c r="AC142" s="1"/>
  <c r="AE144" a="1"/>
  <c r="AE144" s="1"/>
  <c r="AH143" a="1"/>
  <c r="AH143" s="1"/>
  <c r="G144" a="1"/>
  <c r="G144" s="1"/>
  <c r="O144" a="1"/>
  <c r="O144" s="1"/>
  <c r="Q143" a="1"/>
  <c r="Q143" s="1"/>
  <c r="AB144" a="1"/>
  <c r="AB144" s="1"/>
  <c r="AD144" a="1"/>
  <c r="AD144" s="1"/>
  <c r="U143" a="1"/>
  <c r="U143" s="1"/>
  <c r="T142" a="1"/>
  <c r="T142" s="1"/>
  <c r="I143" a="1"/>
  <c r="I143" s="1"/>
  <c r="Y144" a="1"/>
  <c r="Y144" s="1"/>
  <c r="AG142" a="1"/>
  <c r="AG142" s="1"/>
  <c r="T143" a="1"/>
  <c r="T143" s="1"/>
  <c r="K142" a="1"/>
  <c r="K142" s="1"/>
  <c r="AB143" a="1"/>
  <c r="AB143" s="1"/>
  <c r="S142" a="1"/>
  <c r="S142" s="1"/>
  <c r="F156" l="1" a="1"/>
  <c r="F156" s="1"/>
  <c r="F157" a="1"/>
  <c r="F157" s="1"/>
  <c r="F155" a="1"/>
  <c r="F155" s="1"/>
  <c r="L156" a="1"/>
  <c r="L156" s="1"/>
  <c r="L157" a="1"/>
  <c r="L157" s="1"/>
  <c r="C166"/>
  <c r="F168" s="1" a="1"/>
  <c r="F168" s="1"/>
  <c r="B164"/>
  <c r="B165" s="1"/>
  <c r="A164"/>
  <c r="A165" s="1"/>
  <c r="AI143"/>
  <c r="K170" a="1"/>
  <c r="K170" s="1"/>
  <c r="X170" a="1"/>
  <c r="X170" s="1"/>
  <c r="AG169" a="1"/>
  <c r="AG169" s="1"/>
  <c r="Y169" a="1"/>
  <c r="Y169" s="1"/>
  <c r="T168" a="1"/>
  <c r="T168" s="1"/>
  <c r="X168" a="1"/>
  <c r="X168" s="1"/>
  <c r="I168" a="1"/>
  <c r="I168" s="1"/>
  <c r="G168" a="1"/>
  <c r="G168" s="1"/>
  <c r="Y170" a="1"/>
  <c r="Y170" s="1"/>
  <c r="B197"/>
  <c r="B198" s="1"/>
  <c r="C199"/>
  <c r="C210"/>
  <c r="A197"/>
  <c r="A198" s="1"/>
  <c r="AI144"/>
  <c r="AF168" a="1"/>
  <c r="AF168" s="1"/>
  <c r="P168" a="1"/>
  <c r="P168" s="1"/>
  <c r="AE170" a="1"/>
  <c r="AE170" s="1"/>
  <c r="AF170" a="1"/>
  <c r="AF170" s="1"/>
  <c r="U170" a="1"/>
  <c r="U170" s="1"/>
  <c r="AG168" a="1"/>
  <c r="AG168" s="1"/>
  <c r="E168" a="1"/>
  <c r="E168" s="1"/>
  <c r="S168" a="1"/>
  <c r="S168" s="1"/>
  <c r="AD168" a="1"/>
  <c r="AD168" s="1"/>
  <c r="A153"/>
  <c r="A154" s="1"/>
  <c r="A155" s="1"/>
  <c r="A156" s="1"/>
  <c r="A157" s="1"/>
  <c r="B153"/>
  <c r="B154" s="1"/>
  <c r="B155" s="1"/>
  <c r="B156" s="1"/>
  <c r="B157" s="1"/>
  <c r="AD156" a="1"/>
  <c r="AD156" s="1"/>
  <c r="AG155" a="1"/>
  <c r="AG155" s="1"/>
  <c r="I156" a="1"/>
  <c r="I156" s="1"/>
  <c r="H155" a="1"/>
  <c r="H155" s="1"/>
  <c r="G155" a="1"/>
  <c r="G155" s="1"/>
  <c r="T155" a="1"/>
  <c r="T155" s="1"/>
  <c r="AH156" a="1"/>
  <c r="AH156" s="1"/>
  <c r="Y156" a="1"/>
  <c r="Y156" s="1"/>
  <c r="V157" a="1"/>
  <c r="V157" s="1"/>
  <c r="AA155" a="1"/>
  <c r="AA155" s="1"/>
  <c r="S155" a="1"/>
  <c r="S155" s="1"/>
  <c r="Q156" a="1"/>
  <c r="Q156" s="1"/>
  <c r="W156" a="1"/>
  <c r="W156" s="1"/>
  <c r="P157" a="1"/>
  <c r="P157" s="1"/>
  <c r="AG157" a="1"/>
  <c r="AG157" s="1"/>
  <c r="M156" a="1"/>
  <c r="M156" s="1"/>
  <c r="AB157" a="1"/>
  <c r="AB157" s="1"/>
  <c r="AG156" a="1"/>
  <c r="AG156" s="1"/>
  <c r="S156" a="1"/>
  <c r="S156" s="1"/>
  <c r="W157" a="1"/>
  <c r="W157" s="1"/>
  <c r="O155" a="1"/>
  <c r="O155" s="1"/>
  <c r="AB156" a="1"/>
  <c r="AB156" s="1"/>
  <c r="X157" a="1"/>
  <c r="X157" s="1"/>
  <c r="H157" a="1"/>
  <c r="H157" s="1"/>
  <c r="AA156" a="1"/>
  <c r="AA156" s="1"/>
  <c r="Q157" a="1"/>
  <c r="Q157" s="1"/>
  <c r="Q155" a="1"/>
  <c r="Q155" s="1"/>
  <c r="AD157" a="1"/>
  <c r="AD157" s="1"/>
  <c r="J155" a="1"/>
  <c r="J155" s="1"/>
  <c r="E157" a="1"/>
  <c r="E157" s="1"/>
  <c r="U156" a="1"/>
  <c r="U156" s="1"/>
  <c r="N155" a="1"/>
  <c r="N155" s="1"/>
  <c r="AC155" a="1"/>
  <c r="AC155" s="1"/>
  <c r="AF155" a="1"/>
  <c r="AF155" s="1"/>
  <c r="U155" a="1"/>
  <c r="U155" s="1"/>
  <c r="X155" a="1"/>
  <c r="X155" s="1"/>
  <c r="N157" a="1"/>
  <c r="N157" s="1"/>
  <c r="AD155" a="1"/>
  <c r="AD155" s="1"/>
  <c r="AE156" a="1"/>
  <c r="AE156" s="1"/>
  <c r="S157" a="1"/>
  <c r="S157" s="1"/>
  <c r="AA157" a="1"/>
  <c r="AA157" s="1"/>
  <c r="K156" a="1"/>
  <c r="K156" s="1"/>
  <c r="R157" a="1"/>
  <c r="R157" s="1"/>
  <c r="Z157" a="1"/>
  <c r="Z157" s="1"/>
  <c r="O157" a="1"/>
  <c r="O157" s="1"/>
  <c r="AE157" a="1"/>
  <c r="AE157" s="1"/>
  <c r="G157" a="1"/>
  <c r="G157" s="1"/>
  <c r="AC157" a="1"/>
  <c r="AC157" s="1"/>
  <c r="AE155" a="1"/>
  <c r="AE155" s="1"/>
  <c r="J156" a="1"/>
  <c r="J156" s="1"/>
  <c r="AF157" a="1"/>
  <c r="AF157" s="1"/>
  <c r="E155" a="1"/>
  <c r="E155" s="1"/>
  <c r="AH155" a="1"/>
  <c r="AH155" s="1"/>
  <c r="X156" a="1"/>
  <c r="X156" s="1"/>
  <c r="I155" a="1"/>
  <c r="I155" s="1"/>
  <c r="T157" a="1"/>
  <c r="T157" s="1"/>
  <c r="T156" a="1"/>
  <c r="T156" s="1"/>
  <c r="V155" a="1"/>
  <c r="V155" s="1"/>
  <c r="R155" a="1"/>
  <c r="R155" s="1"/>
  <c r="Y155" a="1"/>
  <c r="Y155" s="1"/>
  <c r="G156" a="1"/>
  <c r="G156" s="1"/>
  <c r="Z155" a="1"/>
  <c r="Z155" s="1"/>
  <c r="M155" a="1"/>
  <c r="M155" s="1"/>
  <c r="AC156" a="1"/>
  <c r="AC156" s="1"/>
  <c r="Y157" a="1"/>
  <c r="Y157" s="1"/>
  <c r="M157" a="1"/>
  <c r="M157" s="1"/>
  <c r="V156" a="1"/>
  <c r="V156" s="1"/>
  <c r="K155" a="1"/>
  <c r="K155" s="1"/>
  <c r="AH157" a="1"/>
  <c r="AH157" s="1"/>
  <c r="AF156" a="1"/>
  <c r="AF156" s="1"/>
  <c r="N156" a="1"/>
  <c r="N156" s="1"/>
  <c r="W155" a="1"/>
  <c r="W155" s="1"/>
  <c r="H156" a="1"/>
  <c r="H156" s="1"/>
  <c r="R156" a="1"/>
  <c r="R156" s="1"/>
  <c r="Z156" a="1"/>
  <c r="Z156" s="1"/>
  <c r="O156" a="1"/>
  <c r="O156" s="1"/>
  <c r="E156" a="1"/>
  <c r="E156" s="1"/>
  <c r="U157" a="1"/>
  <c r="U157" s="1"/>
  <c r="AB155" a="1"/>
  <c r="AB155" s="1"/>
  <c r="P155" a="1"/>
  <c r="P155" s="1"/>
  <c r="P156" a="1"/>
  <c r="P156" s="1"/>
  <c r="K157" a="1"/>
  <c r="K157" s="1"/>
  <c r="I157" a="1"/>
  <c r="I157" s="1"/>
  <c r="J157" a="1"/>
  <c r="J157" s="1"/>
  <c r="A117"/>
  <c r="C177"/>
  <c r="A175"/>
  <c r="A176" s="1"/>
  <c r="B175"/>
  <c r="B176" s="1"/>
  <c r="AI142"/>
  <c r="B141"/>
  <c r="P170" a="1"/>
  <c r="P170" s="1"/>
  <c r="N169" a="1"/>
  <c r="N169" s="1"/>
  <c r="AH168" a="1"/>
  <c r="AH168" s="1"/>
  <c r="AA168" a="1"/>
  <c r="AA168" s="1"/>
  <c r="H168" a="1"/>
  <c r="H168" s="1"/>
  <c r="G170" a="1"/>
  <c r="G170" s="1"/>
  <c r="U168" a="1"/>
  <c r="U168" s="1"/>
  <c r="R170" a="1"/>
  <c r="R170" s="1"/>
  <c r="X169" a="1"/>
  <c r="X169" s="1"/>
  <c r="H169" a="1"/>
  <c r="H169" s="1"/>
  <c r="S169" a="1"/>
  <c r="S169" s="1"/>
  <c r="S170" a="1"/>
  <c r="S170" s="1"/>
  <c r="AG170" a="1"/>
  <c r="AG170" s="1"/>
  <c r="AE169" a="1"/>
  <c r="AE169" s="1"/>
  <c r="AB170" a="1"/>
  <c r="AB170" s="1"/>
  <c r="C188"/>
  <c r="A186"/>
  <c r="A187" s="1"/>
  <c r="B186"/>
  <c r="B187" s="1"/>
  <c r="V170" l="1" a="1"/>
  <c r="V170" s="1"/>
  <c r="M168" a="1"/>
  <c r="M168" s="1"/>
  <c r="W170" a="1"/>
  <c r="W170" s="1"/>
  <c r="AA169" a="1"/>
  <c r="AA169" s="1"/>
  <c r="J169" a="1"/>
  <c r="J169" s="1"/>
  <c r="E169" a="1"/>
  <c r="E169" s="1"/>
  <c r="U169" a="1"/>
  <c r="U169" s="1"/>
  <c r="M170" a="1"/>
  <c r="M170" s="1"/>
  <c r="W169" a="1"/>
  <c r="W169" s="1"/>
  <c r="AB168" a="1"/>
  <c r="AB168" s="1"/>
  <c r="H170" a="1"/>
  <c r="H170" s="1"/>
  <c r="I169" a="1"/>
  <c r="I169" s="1"/>
  <c r="R168" a="1"/>
  <c r="R168" s="1"/>
  <c r="O169" a="1"/>
  <c r="O169" s="1"/>
  <c r="G169" a="1"/>
  <c r="G169" s="1"/>
  <c r="N168" a="1"/>
  <c r="N168" s="1"/>
  <c r="AH170" a="1"/>
  <c r="AH170" s="1"/>
  <c r="AH169" a="1"/>
  <c r="AH169" s="1"/>
  <c r="AC170" a="1"/>
  <c r="AC170" s="1"/>
  <c r="Q169" a="1"/>
  <c r="Q169" s="1"/>
  <c r="V168" a="1"/>
  <c r="V168" s="1"/>
  <c r="AF169" a="1"/>
  <c r="AF169" s="1"/>
  <c r="F169" a="1"/>
  <c r="F169" s="1"/>
  <c r="L168" a="1"/>
  <c r="L168" s="1"/>
  <c r="F170" a="1"/>
  <c r="F170" s="1"/>
  <c r="L170" a="1"/>
  <c r="L170" s="1"/>
  <c r="L169" a="1"/>
  <c r="L169" s="1"/>
  <c r="AI157"/>
  <c r="C212"/>
  <c r="A210"/>
  <c r="A211" s="1"/>
  <c r="C223"/>
  <c r="B210"/>
  <c r="B211" s="1"/>
  <c r="C179"/>
  <c r="AE182" s="1" a="1"/>
  <c r="AE182" s="1"/>
  <c r="B177"/>
  <c r="B178" s="1"/>
  <c r="A177"/>
  <c r="A178" s="1"/>
  <c r="R182" a="1"/>
  <c r="R182" s="1"/>
  <c r="Y182" a="1"/>
  <c r="Y182" s="1"/>
  <c r="AD182" a="1"/>
  <c r="AD182" s="1"/>
  <c r="Z181" a="1"/>
  <c r="Z181" s="1"/>
  <c r="H182" a="1"/>
  <c r="H182" s="1"/>
  <c r="AF183" a="1"/>
  <c r="AF183" s="1"/>
  <c r="W181" a="1"/>
  <c r="W181" s="1"/>
  <c r="X181" a="1"/>
  <c r="X181" s="1"/>
  <c r="AG181" a="1"/>
  <c r="AG181" s="1"/>
  <c r="AA182" a="1"/>
  <c r="AA182" s="1"/>
  <c r="AA181" a="1"/>
  <c r="AA181" s="1"/>
  <c r="AH181" a="1"/>
  <c r="AH181" s="1"/>
  <c r="AB183" a="1"/>
  <c r="AB183" s="1"/>
  <c r="R183" a="1"/>
  <c r="R183" s="1"/>
  <c r="AG182" a="1"/>
  <c r="AG182" s="1"/>
  <c r="AD181" a="1"/>
  <c r="AD181" s="1"/>
  <c r="AH182" a="1"/>
  <c r="AH182" s="1"/>
  <c r="A118"/>
  <c r="AI156"/>
  <c r="A199"/>
  <c r="A200" s="1"/>
  <c r="C201"/>
  <c r="B199"/>
  <c r="B200" s="1"/>
  <c r="B166"/>
  <c r="B167" s="1"/>
  <c r="B168" s="1"/>
  <c r="B169" s="1"/>
  <c r="B170" s="1"/>
  <c r="A166"/>
  <c r="A167" s="1"/>
  <c r="A168" s="1"/>
  <c r="A169" s="1"/>
  <c r="A170" s="1"/>
  <c r="J170" a="1"/>
  <c r="J170" s="1"/>
  <c r="AC168" a="1"/>
  <c r="AC168" s="1"/>
  <c r="R169" a="1"/>
  <c r="R169" s="1"/>
  <c r="Z170" a="1"/>
  <c r="Z170" s="1"/>
  <c r="K169" a="1"/>
  <c r="K169" s="1"/>
  <c r="T170" a="1"/>
  <c r="T170" s="1"/>
  <c r="I170" a="1"/>
  <c r="I170" s="1"/>
  <c r="P169" a="1"/>
  <c r="P169" s="1"/>
  <c r="Z169" a="1"/>
  <c r="Z169" s="1"/>
  <c r="AA170" a="1"/>
  <c r="AA170" s="1"/>
  <c r="Q170" a="1"/>
  <c r="Q170" s="1"/>
  <c r="N170" a="1"/>
  <c r="N170" s="1"/>
  <c r="V169" a="1"/>
  <c r="V169" s="1"/>
  <c r="AB169" a="1"/>
  <c r="AB169" s="1"/>
  <c r="AD169" a="1"/>
  <c r="AD169" s="1"/>
  <c r="Q168" a="1"/>
  <c r="Q168" s="1"/>
  <c r="O170" a="1"/>
  <c r="O170" s="1"/>
  <c r="J168" a="1"/>
  <c r="J168" s="1"/>
  <c r="AC169" a="1"/>
  <c r="AC169" s="1"/>
  <c r="Z168" a="1"/>
  <c r="Z168" s="1"/>
  <c r="W168" a="1"/>
  <c r="W168" s="1"/>
  <c r="K168" a="1"/>
  <c r="K168" s="1"/>
  <c r="T169" a="1"/>
  <c r="T169" s="1"/>
  <c r="AD170" a="1"/>
  <c r="AD170" s="1"/>
  <c r="Y168" a="1"/>
  <c r="Y168" s="1"/>
  <c r="AE168" a="1"/>
  <c r="AE168" s="1"/>
  <c r="E170" a="1"/>
  <c r="E170" s="1"/>
  <c r="O168" a="1"/>
  <c r="O168" s="1"/>
  <c r="AI168" s="1"/>
  <c r="M169" a="1"/>
  <c r="M169" s="1"/>
  <c r="AI155"/>
  <c r="B142"/>
  <c r="C190"/>
  <c r="A188"/>
  <c r="A189" s="1"/>
  <c r="B188"/>
  <c r="B189" s="1"/>
  <c r="F182" l="1" a="1"/>
  <c r="F182" s="1"/>
  <c r="AI170"/>
  <c r="M181" a="1"/>
  <c r="M181" s="1"/>
  <c r="L182" a="1"/>
  <c r="L182" s="1"/>
  <c r="F183" a="1"/>
  <c r="F183" s="1"/>
  <c r="F181" a="1"/>
  <c r="F181" s="1"/>
  <c r="L183" a="1"/>
  <c r="L183" s="1"/>
  <c r="L181" a="1"/>
  <c r="L181" s="1"/>
  <c r="AI169"/>
  <c r="C192"/>
  <c r="L195" s="1" a="1"/>
  <c r="L195" s="1"/>
  <c r="B190"/>
  <c r="B191" s="1"/>
  <c r="A190"/>
  <c r="A191" s="1"/>
  <c r="C203"/>
  <c r="B201"/>
  <c r="B202" s="1"/>
  <c r="A201"/>
  <c r="A202" s="1"/>
  <c r="A179"/>
  <c r="B179"/>
  <c r="B180" s="1"/>
  <c r="B181" s="1"/>
  <c r="B182" s="1"/>
  <c r="B183" s="1"/>
  <c r="AE183" a="1"/>
  <c r="AE183" s="1"/>
  <c r="Z182" a="1"/>
  <c r="Z182" s="1"/>
  <c r="V181" a="1"/>
  <c r="V181" s="1"/>
  <c r="AB181" a="1"/>
  <c r="AB181" s="1"/>
  <c r="AC181" a="1"/>
  <c r="AC181" s="1"/>
  <c r="U183" a="1"/>
  <c r="U183" s="1"/>
  <c r="Q183" a="1"/>
  <c r="Q183" s="1"/>
  <c r="Y183" a="1"/>
  <c r="Y183" s="1"/>
  <c r="R181" a="1"/>
  <c r="R181" s="1"/>
  <c r="J182" a="1"/>
  <c r="J182" s="1"/>
  <c r="P182" a="1"/>
  <c r="P182" s="1"/>
  <c r="O183" a="1"/>
  <c r="O183" s="1"/>
  <c r="J181" a="1"/>
  <c r="J181" s="1"/>
  <c r="P181" a="1"/>
  <c r="P181" s="1"/>
  <c r="E181" a="1"/>
  <c r="E181" s="1"/>
  <c r="E183" a="1"/>
  <c r="E183" s="1"/>
  <c r="S181" a="1"/>
  <c r="S181" s="1"/>
  <c r="AC183" a="1"/>
  <c r="AC183" s="1"/>
  <c r="AB182" a="1"/>
  <c r="AB182" s="1"/>
  <c r="AD183" a="1"/>
  <c r="AD183" s="1"/>
  <c r="S183" a="1"/>
  <c r="S183" s="1"/>
  <c r="AC182" a="1"/>
  <c r="AC182" s="1"/>
  <c r="AA183" a="1"/>
  <c r="AA183" s="1"/>
  <c r="AH183" a="1"/>
  <c r="AH183" s="1"/>
  <c r="T181" a="1"/>
  <c r="T181" s="1"/>
  <c r="H181" a="1"/>
  <c r="H181" s="1"/>
  <c r="Y181" a="1"/>
  <c r="Y181" s="1"/>
  <c r="Z183" a="1"/>
  <c r="Z183" s="1"/>
  <c r="AE181" a="1"/>
  <c r="AE181" s="1"/>
  <c r="G181" a="1"/>
  <c r="G181" s="1"/>
  <c r="X183" a="1"/>
  <c r="X183" s="1"/>
  <c r="Q182" a="1"/>
  <c r="Q182" s="1"/>
  <c r="T182" a="1"/>
  <c r="T182" s="1"/>
  <c r="H183" a="1"/>
  <c r="H183" s="1"/>
  <c r="S182" a="1"/>
  <c r="S182" s="1"/>
  <c r="K183" a="1"/>
  <c r="K183" s="1"/>
  <c r="K182" a="1"/>
  <c r="K182" s="1"/>
  <c r="AF181" a="1"/>
  <c r="AF181" s="1"/>
  <c r="N183" a="1"/>
  <c r="N183" s="1"/>
  <c r="M183" a="1"/>
  <c r="M183" s="1"/>
  <c r="V182" a="1"/>
  <c r="V182" s="1"/>
  <c r="U182" a="1"/>
  <c r="U182" s="1"/>
  <c r="AG183" a="1"/>
  <c r="AG183" s="1"/>
  <c r="K181" a="1"/>
  <c r="K181" s="1"/>
  <c r="W183" a="1"/>
  <c r="W183" s="1"/>
  <c r="T183" a="1"/>
  <c r="T183" s="1"/>
  <c r="E182" a="1"/>
  <c r="E182" s="1"/>
  <c r="V183" a="1"/>
  <c r="V183" s="1"/>
  <c r="N181" a="1"/>
  <c r="N181" s="1"/>
  <c r="X182" a="1"/>
  <c r="X182" s="1"/>
  <c r="W182" a="1"/>
  <c r="W182" s="1"/>
  <c r="AF182" a="1"/>
  <c r="AF182" s="1"/>
  <c r="M182" a="1"/>
  <c r="M182" s="1"/>
  <c r="U181" a="1"/>
  <c r="U181" s="1"/>
  <c r="G183" a="1"/>
  <c r="G183" s="1"/>
  <c r="P183" a="1"/>
  <c r="P183" s="1"/>
  <c r="I183" a="1"/>
  <c r="I183" s="1"/>
  <c r="Q181" a="1"/>
  <c r="Q181" s="1"/>
  <c r="J183" a="1"/>
  <c r="J183" s="1"/>
  <c r="O182" a="1"/>
  <c r="O182" s="1"/>
  <c r="O181" a="1"/>
  <c r="O181" s="1"/>
  <c r="G182" a="1"/>
  <c r="G182" s="1"/>
  <c r="I181" a="1"/>
  <c r="I181" s="1"/>
  <c r="I182" a="1"/>
  <c r="I182" s="1"/>
  <c r="N182" a="1"/>
  <c r="N182" s="1"/>
  <c r="C236"/>
  <c r="B223"/>
  <c r="B224" s="1"/>
  <c r="C225"/>
  <c r="A223"/>
  <c r="A224" s="1"/>
  <c r="R194" a="1"/>
  <c r="R194" s="1"/>
  <c r="B143"/>
  <c r="A212"/>
  <c r="A213" s="1"/>
  <c r="B212"/>
  <c r="B213" s="1"/>
  <c r="C214"/>
  <c r="R196" a="1"/>
  <c r="R196" s="1"/>
  <c r="F196" l="1" a="1"/>
  <c r="F196" s="1"/>
  <c r="F194" a="1"/>
  <c r="F194" s="1"/>
  <c r="A180"/>
  <c r="F195" a="1"/>
  <c r="F195" s="1"/>
  <c r="L196" a="1"/>
  <c r="L196" s="1"/>
  <c r="L194" a="1"/>
  <c r="L194" s="1"/>
  <c r="AI183"/>
  <c r="A192"/>
  <c r="B192"/>
  <c r="B193" s="1"/>
  <c r="B194" s="1"/>
  <c r="B195" s="1"/>
  <c r="B196" s="1"/>
  <c r="AD196" a="1"/>
  <c r="AD196" s="1"/>
  <c r="H196" a="1"/>
  <c r="H196" s="1"/>
  <c r="U194" a="1"/>
  <c r="U194" s="1"/>
  <c r="X196" a="1"/>
  <c r="X196" s="1"/>
  <c r="O195" a="1"/>
  <c r="O195" s="1"/>
  <c r="AC196" a="1"/>
  <c r="AC196" s="1"/>
  <c r="AG194" a="1"/>
  <c r="AG194" s="1"/>
  <c r="N195" a="1"/>
  <c r="N195" s="1"/>
  <c r="W196" a="1"/>
  <c r="W196" s="1"/>
  <c r="K195" a="1"/>
  <c r="K195" s="1"/>
  <c r="AC195" a="1"/>
  <c r="AC195" s="1"/>
  <c r="H195" a="1"/>
  <c r="H195" s="1"/>
  <c r="S195" a="1"/>
  <c r="S195" s="1"/>
  <c r="W194" a="1"/>
  <c r="W194" s="1"/>
  <c r="M194" a="1"/>
  <c r="M194" s="1"/>
  <c r="AC194" a="1"/>
  <c r="AC194" s="1"/>
  <c r="AF195" a="1"/>
  <c r="AF195" s="1"/>
  <c r="N196" a="1"/>
  <c r="N196" s="1"/>
  <c r="Z196" a="1"/>
  <c r="Z196" s="1"/>
  <c r="Z194" a="1"/>
  <c r="Z194" s="1"/>
  <c r="AD194" a="1"/>
  <c r="AD194" s="1"/>
  <c r="AB196" a="1"/>
  <c r="AB196" s="1"/>
  <c r="V195" a="1"/>
  <c r="V195" s="1"/>
  <c r="M196" a="1"/>
  <c r="M196" s="1"/>
  <c r="Y194" a="1"/>
  <c r="Y194" s="1"/>
  <c r="E196" a="1"/>
  <c r="E196" s="1"/>
  <c r="AA195" a="1"/>
  <c r="AA195" s="1"/>
  <c r="J194" a="1"/>
  <c r="J194" s="1"/>
  <c r="O196" a="1"/>
  <c r="O196" s="1"/>
  <c r="X194" a="1"/>
  <c r="X194" s="1"/>
  <c r="M195" a="1"/>
  <c r="M195" s="1"/>
  <c r="AE196" a="1"/>
  <c r="AE196" s="1"/>
  <c r="G194" a="1"/>
  <c r="G194" s="1"/>
  <c r="O194" a="1"/>
  <c r="O194" s="1"/>
  <c r="G196" a="1"/>
  <c r="G196" s="1"/>
  <c r="AB195" a="1"/>
  <c r="AB195" s="1"/>
  <c r="AG196" a="1"/>
  <c r="AG196" s="1"/>
  <c r="H194" a="1"/>
  <c r="H194" s="1"/>
  <c r="S194" a="1"/>
  <c r="S194" s="1"/>
  <c r="V194" a="1"/>
  <c r="V194" s="1"/>
  <c r="J195" a="1"/>
  <c r="J195" s="1"/>
  <c r="AH194" a="1"/>
  <c r="AH194" s="1"/>
  <c r="U196" a="1"/>
  <c r="U196" s="1"/>
  <c r="E195" a="1"/>
  <c r="E195" s="1"/>
  <c r="Z195" a="1"/>
  <c r="Z195" s="1"/>
  <c r="K196" a="1"/>
  <c r="K196" s="1"/>
  <c r="I195" a="1"/>
  <c r="I195" s="1"/>
  <c r="AE195" a="1"/>
  <c r="AE195" s="1"/>
  <c r="G195" a="1"/>
  <c r="G195" s="1"/>
  <c r="Y195" a="1"/>
  <c r="Y195" s="1"/>
  <c r="J196" a="1"/>
  <c r="J196" s="1"/>
  <c r="I194" a="1"/>
  <c r="I194" s="1"/>
  <c r="AE194" a="1"/>
  <c r="AE194" s="1"/>
  <c r="S196" a="1"/>
  <c r="S196" s="1"/>
  <c r="AF196" a="1"/>
  <c r="AF196" s="1"/>
  <c r="Q195" a="1"/>
  <c r="Q195" s="1"/>
  <c r="R195" a="1"/>
  <c r="R195" s="1"/>
  <c r="Q196" a="1"/>
  <c r="Q196" s="1"/>
  <c r="T195" a="1"/>
  <c r="T195" s="1"/>
  <c r="W195" a="1"/>
  <c r="W195" s="1"/>
  <c r="I196" a="1"/>
  <c r="I196" s="1"/>
  <c r="AB194" a="1"/>
  <c r="AB194" s="1"/>
  <c r="X195" a="1"/>
  <c r="X195" s="1"/>
  <c r="T196" a="1"/>
  <c r="T196" s="1"/>
  <c r="AA196" a="1"/>
  <c r="AA196" s="1"/>
  <c r="P195" a="1"/>
  <c r="P195" s="1"/>
  <c r="T194" a="1"/>
  <c r="T194" s="1"/>
  <c r="AF194" a="1"/>
  <c r="AF194" s="1"/>
  <c r="P196" a="1"/>
  <c r="P196" s="1"/>
  <c r="E194" a="1"/>
  <c r="E194" s="1"/>
  <c r="P194" a="1"/>
  <c r="P194" s="1"/>
  <c r="AD195" a="1"/>
  <c r="AD195" s="1"/>
  <c r="AG195" a="1"/>
  <c r="AG195" s="1"/>
  <c r="N194" a="1"/>
  <c r="N194" s="1"/>
  <c r="V196" a="1"/>
  <c r="V196" s="1"/>
  <c r="K194" a="1"/>
  <c r="K194" s="1"/>
  <c r="AH195" a="1"/>
  <c r="AH195" s="1"/>
  <c r="AA194" a="1"/>
  <c r="AA194" s="1"/>
  <c r="U195" a="1"/>
  <c r="U195" s="1"/>
  <c r="Y196" a="1"/>
  <c r="Y196" s="1"/>
  <c r="Q194" a="1"/>
  <c r="Q194" s="1"/>
  <c r="AH196" a="1"/>
  <c r="AH196" s="1"/>
  <c r="B144"/>
  <c r="C216"/>
  <c r="B214"/>
  <c r="B215" s="1"/>
  <c r="A214"/>
  <c r="A215" s="1"/>
  <c r="C227"/>
  <c r="B225"/>
  <c r="B226" s="1"/>
  <c r="A225"/>
  <c r="A226" s="1"/>
  <c r="C238"/>
  <c r="B236"/>
  <c r="B237" s="1"/>
  <c r="C249"/>
  <c r="A236"/>
  <c r="A237" s="1"/>
  <c r="AI182"/>
  <c r="AI181"/>
  <c r="A203"/>
  <c r="A204" s="1"/>
  <c r="C205"/>
  <c r="Y207" s="1" a="1"/>
  <c r="Y207" s="1"/>
  <c r="B203"/>
  <c r="B204" s="1"/>
  <c r="X208" a="1"/>
  <c r="X208" s="1"/>
  <c r="W207" a="1"/>
  <c r="W207" s="1"/>
  <c r="F208" l="1" a="1"/>
  <c r="F208" s="1"/>
  <c r="F209" a="1"/>
  <c r="F209" s="1"/>
  <c r="F207" a="1"/>
  <c r="F207" s="1"/>
  <c r="A181"/>
  <c r="E207" a="1"/>
  <c r="E207" s="1"/>
  <c r="L208" a="1"/>
  <c r="L208" s="1"/>
  <c r="L209" a="1"/>
  <c r="L209" s="1"/>
  <c r="L207" a="1"/>
  <c r="L207" s="1"/>
  <c r="K209" a="1"/>
  <c r="K209" s="1"/>
  <c r="U207" a="1"/>
  <c r="U207" s="1"/>
  <c r="AB207" a="1"/>
  <c r="AB207" s="1"/>
  <c r="R207" a="1"/>
  <c r="R207" s="1"/>
  <c r="M207" a="1"/>
  <c r="M207" s="1"/>
  <c r="H207" a="1"/>
  <c r="H207" s="1"/>
  <c r="Y208" a="1"/>
  <c r="Y208" s="1"/>
  <c r="S207" a="1"/>
  <c r="S207" s="1"/>
  <c r="H209" a="1"/>
  <c r="H209" s="1"/>
  <c r="V207" a="1"/>
  <c r="V207" s="1"/>
  <c r="AC207" a="1"/>
  <c r="AC207" s="1"/>
  <c r="AH207" a="1"/>
  <c r="AH207" s="1"/>
  <c r="S209" a="1"/>
  <c r="S209" s="1"/>
  <c r="AD208" a="1"/>
  <c r="AD208" s="1"/>
  <c r="N207" a="1"/>
  <c r="N207" s="1"/>
  <c r="Q208" a="1"/>
  <c r="Q208" s="1"/>
  <c r="B205"/>
  <c r="A205"/>
  <c r="A206" s="1"/>
  <c r="A207" s="1"/>
  <c r="A208" s="1"/>
  <c r="A209" s="1"/>
  <c r="AA207" a="1"/>
  <c r="AA207" s="1"/>
  <c r="V209" a="1"/>
  <c r="V209" s="1"/>
  <c r="Q207" a="1"/>
  <c r="Q207" s="1"/>
  <c r="N208" a="1"/>
  <c r="N208" s="1"/>
  <c r="E208" a="1"/>
  <c r="E208" s="1"/>
  <c r="M209" a="1"/>
  <c r="M209" s="1"/>
  <c r="AF207" a="1"/>
  <c r="AF207" s="1"/>
  <c r="R209" a="1"/>
  <c r="R209" s="1"/>
  <c r="E209" a="1"/>
  <c r="E209" s="1"/>
  <c r="AE207" a="1"/>
  <c r="AE207" s="1"/>
  <c r="P208" a="1"/>
  <c r="P208" s="1"/>
  <c r="I209" a="1"/>
  <c r="I209" s="1"/>
  <c r="Z209" a="1"/>
  <c r="Z209" s="1"/>
  <c r="M208" a="1"/>
  <c r="M208" s="1"/>
  <c r="AC209" a="1"/>
  <c r="AC209" s="1"/>
  <c r="N209" a="1"/>
  <c r="N209" s="1"/>
  <c r="J208" a="1"/>
  <c r="J208" s="1"/>
  <c r="AG207" a="1"/>
  <c r="AG207" s="1"/>
  <c r="I208" a="1"/>
  <c r="I208" s="1"/>
  <c r="AH208" a="1"/>
  <c r="AH208" s="1"/>
  <c r="AE208" a="1"/>
  <c r="AE208" s="1"/>
  <c r="S208" a="1"/>
  <c r="S208" s="1"/>
  <c r="AD207" a="1"/>
  <c r="AD207" s="1"/>
  <c r="AA208" a="1"/>
  <c r="AA208" s="1"/>
  <c r="G207" a="1"/>
  <c r="G207" s="1"/>
  <c r="AH209" a="1"/>
  <c r="AH209" s="1"/>
  <c r="X209" a="1"/>
  <c r="X209" s="1"/>
  <c r="Z207" a="1"/>
  <c r="Z207" s="1"/>
  <c r="X207" a="1"/>
  <c r="X207" s="1"/>
  <c r="W208" a="1"/>
  <c r="W208" s="1"/>
  <c r="K207" a="1"/>
  <c r="K207" s="1"/>
  <c r="W209" a="1"/>
  <c r="W209" s="1"/>
  <c r="AC208" a="1"/>
  <c r="AC208" s="1"/>
  <c r="AF208" a="1"/>
  <c r="AF208" s="1"/>
  <c r="J207" a="1"/>
  <c r="J207" s="1"/>
  <c r="Y209" a="1"/>
  <c r="Y209" s="1"/>
  <c r="AB208" a="1"/>
  <c r="AB208" s="1"/>
  <c r="AF209" a="1"/>
  <c r="AF209" s="1"/>
  <c r="O209" a="1"/>
  <c r="O209" s="1"/>
  <c r="O208" a="1"/>
  <c r="O208" s="1"/>
  <c r="U209" a="1"/>
  <c r="U209" s="1"/>
  <c r="I207" a="1"/>
  <c r="I207" s="1"/>
  <c r="R208" a="1"/>
  <c r="R208" s="1"/>
  <c r="AG208" a="1"/>
  <c r="AG208" s="1"/>
  <c r="U208" a="1"/>
  <c r="U208" s="1"/>
  <c r="T209" a="1"/>
  <c r="T209" s="1"/>
  <c r="O207" a="1"/>
  <c r="O207" s="1"/>
  <c r="AB209" a="1"/>
  <c r="AB209" s="1"/>
  <c r="AG209" a="1"/>
  <c r="AG209" s="1"/>
  <c r="J209" a="1"/>
  <c r="J209" s="1"/>
  <c r="P207" a="1"/>
  <c r="P207" s="1"/>
  <c r="P209" a="1"/>
  <c r="P209" s="1"/>
  <c r="V208" a="1"/>
  <c r="V208" s="1"/>
  <c r="T207" a="1"/>
  <c r="T207" s="1"/>
  <c r="Q209" a="1"/>
  <c r="Q209" s="1"/>
  <c r="Z208" a="1"/>
  <c r="Z208" s="1"/>
  <c r="K208" a="1"/>
  <c r="K208" s="1"/>
  <c r="G209" a="1"/>
  <c r="G209" s="1"/>
  <c r="H208" a="1"/>
  <c r="H208" s="1"/>
  <c r="G208" a="1"/>
  <c r="G208" s="1"/>
  <c r="AD209" a="1"/>
  <c r="AD209" s="1"/>
  <c r="C240"/>
  <c r="B238"/>
  <c r="B239" s="1"/>
  <c r="A238"/>
  <c r="A239" s="1"/>
  <c r="C218"/>
  <c r="L221" s="1" a="1"/>
  <c r="L221" s="1"/>
  <c r="A216"/>
  <c r="A217" s="1"/>
  <c r="B216"/>
  <c r="B217" s="1"/>
  <c r="AI195"/>
  <c r="AA209" a="1"/>
  <c r="AA209" s="1"/>
  <c r="AE209" a="1"/>
  <c r="AE209" s="1"/>
  <c r="T208" a="1"/>
  <c r="T208" s="1"/>
  <c r="B249"/>
  <c r="B250" s="1"/>
  <c r="C251"/>
  <c r="C262"/>
  <c r="A249"/>
  <c r="A250" s="1"/>
  <c r="B227"/>
  <c r="B228" s="1"/>
  <c r="C229"/>
  <c r="A227"/>
  <c r="A228" s="1"/>
  <c r="A193"/>
  <c r="AB222" a="1"/>
  <c r="AB222" s="1"/>
  <c r="AI194"/>
  <c r="AI196"/>
  <c r="F221" l="1" a="1"/>
  <c r="F221" s="1"/>
  <c r="F222" a="1"/>
  <c r="F222" s="1"/>
  <c r="R220" a="1"/>
  <c r="R220" s="1"/>
  <c r="F220" a="1"/>
  <c r="F220" s="1"/>
  <c r="A182"/>
  <c r="L222" a="1"/>
  <c r="L222" s="1"/>
  <c r="L220" a="1"/>
  <c r="L220" s="1"/>
  <c r="AI207"/>
  <c r="C231"/>
  <c r="L234" s="1" a="1"/>
  <c r="L234" s="1"/>
  <c r="B229"/>
  <c r="B230" s="1"/>
  <c r="A229"/>
  <c r="A230" s="1"/>
  <c r="S233" a="1"/>
  <c r="S233" s="1"/>
  <c r="B262"/>
  <c r="B263" s="1"/>
  <c r="C275"/>
  <c r="C264"/>
  <c r="A262"/>
  <c r="A263" s="1"/>
  <c r="B218"/>
  <c r="B219" s="1"/>
  <c r="B220" s="1"/>
  <c r="B221" s="1"/>
  <c r="B222" s="1"/>
  <c r="A218"/>
  <c r="A219" s="1"/>
  <c r="A220" s="1"/>
  <c r="A221" s="1"/>
  <c r="A222" s="1"/>
  <c r="Z222" a="1"/>
  <c r="Z222" s="1"/>
  <c r="E220" a="1"/>
  <c r="E220" s="1"/>
  <c r="AB221" a="1"/>
  <c r="AB221" s="1"/>
  <c r="AA221" a="1"/>
  <c r="AA221" s="1"/>
  <c r="T220" a="1"/>
  <c r="T220" s="1"/>
  <c r="AD220" a="1"/>
  <c r="AD220" s="1"/>
  <c r="S222" a="1"/>
  <c r="S222" s="1"/>
  <c r="N221" a="1"/>
  <c r="N221" s="1"/>
  <c r="AF222" a="1"/>
  <c r="AF222" s="1"/>
  <c r="N222" a="1"/>
  <c r="N222" s="1"/>
  <c r="X221" a="1"/>
  <c r="X221" s="1"/>
  <c r="O221" a="1"/>
  <c r="O221" s="1"/>
  <c r="AC220" a="1"/>
  <c r="AC220" s="1"/>
  <c r="W220" a="1"/>
  <c r="W220" s="1"/>
  <c r="H221" a="1"/>
  <c r="H221" s="1"/>
  <c r="AE220" a="1"/>
  <c r="AE220" s="1"/>
  <c r="E221" a="1"/>
  <c r="E221" s="1"/>
  <c r="AB220" a="1"/>
  <c r="AB220" s="1"/>
  <c r="Q221" a="1"/>
  <c r="Q221" s="1"/>
  <c r="V222" a="1"/>
  <c r="V222" s="1"/>
  <c r="Z220" a="1"/>
  <c r="Z220" s="1"/>
  <c r="G222" a="1"/>
  <c r="G222" s="1"/>
  <c r="R221" a="1"/>
  <c r="R221" s="1"/>
  <c r="V221" a="1"/>
  <c r="V221" s="1"/>
  <c r="O220" a="1"/>
  <c r="O220" s="1"/>
  <c r="Y221" a="1"/>
  <c r="Y221" s="1"/>
  <c r="K222" a="1"/>
  <c r="K222" s="1"/>
  <c r="S220" a="1"/>
  <c r="S220" s="1"/>
  <c r="X222" a="1"/>
  <c r="X222" s="1"/>
  <c r="P221" a="1"/>
  <c r="P221" s="1"/>
  <c r="Y220" a="1"/>
  <c r="Y220" s="1"/>
  <c r="E222" a="1"/>
  <c r="E222" s="1"/>
  <c r="AC222" a="1"/>
  <c r="AC222" s="1"/>
  <c r="J220" a="1"/>
  <c r="J220" s="1"/>
  <c r="P220" a="1"/>
  <c r="P220" s="1"/>
  <c r="AE221" a="1"/>
  <c r="AE221" s="1"/>
  <c r="H222" a="1"/>
  <c r="H222" s="1"/>
  <c r="AA222" a="1"/>
  <c r="AA222" s="1"/>
  <c r="M220" a="1"/>
  <c r="M220" s="1"/>
  <c r="I220" a="1"/>
  <c r="I220" s="1"/>
  <c r="AH222" a="1"/>
  <c r="AH222" s="1"/>
  <c r="AH221" a="1"/>
  <c r="AH221" s="1"/>
  <c r="U222" a="1"/>
  <c r="U222" s="1"/>
  <c r="G220" a="1"/>
  <c r="G220" s="1"/>
  <c r="AG222" a="1"/>
  <c r="AG222" s="1"/>
  <c r="Q220" a="1"/>
  <c r="Q220" s="1"/>
  <c r="U220" a="1"/>
  <c r="U220" s="1"/>
  <c r="AG220" a="1"/>
  <c r="AG220" s="1"/>
  <c r="G221" a="1"/>
  <c r="G221" s="1"/>
  <c r="R222" a="1"/>
  <c r="R222" s="1"/>
  <c r="X220" a="1"/>
  <c r="X220" s="1"/>
  <c r="Q222" a="1"/>
  <c r="Q222" s="1"/>
  <c r="AF221" a="1"/>
  <c r="AF221" s="1"/>
  <c r="S221" a="1"/>
  <c r="S221" s="1"/>
  <c r="AE222" a="1"/>
  <c r="AE222" s="1"/>
  <c r="M221" a="1"/>
  <c r="M221" s="1"/>
  <c r="J222" a="1"/>
  <c r="J222" s="1"/>
  <c r="P222" a="1"/>
  <c r="P222" s="1"/>
  <c r="K220" a="1"/>
  <c r="K220" s="1"/>
  <c r="AA220" a="1"/>
  <c r="AA220" s="1"/>
  <c r="N220" a="1"/>
  <c r="N220" s="1"/>
  <c r="AD221" a="1"/>
  <c r="AD221" s="1"/>
  <c r="Z221" a="1"/>
  <c r="Z221" s="1"/>
  <c r="T221" a="1"/>
  <c r="T221" s="1"/>
  <c r="T222" a="1"/>
  <c r="T222" s="1"/>
  <c r="Y222" a="1"/>
  <c r="Y222" s="1"/>
  <c r="I222" a="1"/>
  <c r="I222" s="1"/>
  <c r="AH220" a="1"/>
  <c r="AH220" s="1"/>
  <c r="AG221" a="1"/>
  <c r="AG221" s="1"/>
  <c r="J221" a="1"/>
  <c r="J221" s="1"/>
  <c r="AC221" a="1"/>
  <c r="AC221" s="1"/>
  <c r="V220" a="1"/>
  <c r="V220" s="1"/>
  <c r="K221" a="1"/>
  <c r="K221" s="1"/>
  <c r="I221" a="1"/>
  <c r="I221" s="1"/>
  <c r="M222" a="1"/>
  <c r="M222" s="1"/>
  <c r="W222" a="1"/>
  <c r="W222" s="1"/>
  <c r="O222" a="1"/>
  <c r="O222" s="1"/>
  <c r="AF220" a="1"/>
  <c r="AF220" s="1"/>
  <c r="U221" a="1"/>
  <c r="U221" s="1"/>
  <c r="AD222" a="1"/>
  <c r="AD222" s="1"/>
  <c r="W221" a="1"/>
  <c r="W221" s="1"/>
  <c r="H220" a="1"/>
  <c r="H220" s="1"/>
  <c r="AI209"/>
  <c r="AI208"/>
  <c r="G233" a="1"/>
  <c r="G233" s="1"/>
  <c r="I233" a="1"/>
  <c r="I233" s="1"/>
  <c r="J233" a="1"/>
  <c r="J233" s="1"/>
  <c r="B251"/>
  <c r="B252" s="1"/>
  <c r="C253"/>
  <c r="A251"/>
  <c r="A252" s="1"/>
  <c r="B240"/>
  <c r="B241" s="1"/>
  <c r="C242"/>
  <c r="A240"/>
  <c r="A241" s="1"/>
  <c r="B206"/>
  <c r="R235" a="1"/>
  <c r="R235" s="1"/>
  <c r="A194"/>
  <c r="F235" l="1" a="1"/>
  <c r="F235" s="1"/>
  <c r="A183"/>
  <c r="T235" a="1"/>
  <c r="T235" s="1"/>
  <c r="F234" a="1"/>
  <c r="F234" s="1"/>
  <c r="K235" a="1"/>
  <c r="K235" s="1"/>
  <c r="F233" a="1"/>
  <c r="F233" s="1"/>
  <c r="Q234" a="1"/>
  <c r="Q234" s="1"/>
  <c r="L235" a="1"/>
  <c r="L235" s="1"/>
  <c r="L233" a="1"/>
  <c r="L233" s="1"/>
  <c r="B207"/>
  <c r="B242"/>
  <c r="B243" s="1"/>
  <c r="C244"/>
  <c r="F248" s="1" a="1"/>
  <c r="F248" s="1"/>
  <c r="A242"/>
  <c r="A243" s="1"/>
  <c r="AI220"/>
  <c r="C255"/>
  <c r="B253"/>
  <c r="B254" s="1"/>
  <c r="A253"/>
  <c r="A254" s="1"/>
  <c r="AI221"/>
  <c r="C266"/>
  <c r="B264"/>
  <c r="B265" s="1"/>
  <c r="A264"/>
  <c r="A265" s="1"/>
  <c r="A195"/>
  <c r="I246" a="1"/>
  <c r="I246" s="1"/>
  <c r="AI222"/>
  <c r="C288"/>
  <c r="C277"/>
  <c r="B275"/>
  <c r="B276" s="1"/>
  <c r="A275"/>
  <c r="A276" s="1"/>
  <c r="B231"/>
  <c r="B232" s="1"/>
  <c r="B233" s="1"/>
  <c r="B234" s="1"/>
  <c r="B235" s="1"/>
  <c r="A231"/>
  <c r="A232" s="1"/>
  <c r="A233" s="1"/>
  <c r="A234" s="1"/>
  <c r="A235" s="1"/>
  <c r="R233" a="1"/>
  <c r="R233" s="1"/>
  <c r="J234" a="1"/>
  <c r="J234" s="1"/>
  <c r="H233" a="1"/>
  <c r="H233" s="1"/>
  <c r="P234" a="1"/>
  <c r="P234" s="1"/>
  <c r="E235" a="1"/>
  <c r="E235" s="1"/>
  <c r="M233" a="1"/>
  <c r="M233" s="1"/>
  <c r="K234" a="1"/>
  <c r="K234" s="1"/>
  <c r="U235" a="1"/>
  <c r="U235" s="1"/>
  <c r="J235" a="1"/>
  <c r="J235" s="1"/>
  <c r="N233" a="1"/>
  <c r="N233" s="1"/>
  <c r="O235" a="1"/>
  <c r="O235" s="1"/>
  <c r="K233" a="1"/>
  <c r="K233" s="1"/>
  <c r="I234" a="1"/>
  <c r="I234" s="1"/>
  <c r="S235" a="1"/>
  <c r="S235" s="1"/>
  <c r="O233" a="1"/>
  <c r="O233" s="1"/>
  <c r="H234" a="1"/>
  <c r="H234" s="1"/>
  <c r="P233" a="1"/>
  <c r="P233" s="1"/>
  <c r="U233" a="1"/>
  <c r="U233" s="1"/>
  <c r="E234" a="1"/>
  <c r="E234" s="1"/>
  <c r="T234" a="1"/>
  <c r="T234" s="1"/>
  <c r="R234" a="1"/>
  <c r="R234" s="1"/>
  <c r="Q235" a="1"/>
  <c r="Q235" s="1"/>
  <c r="M234" a="1"/>
  <c r="M234" s="1"/>
  <c r="G234" a="1"/>
  <c r="G234" s="1"/>
  <c r="V234" a="1"/>
  <c r="V234" s="1"/>
  <c r="N235" a="1"/>
  <c r="N235" s="1"/>
  <c r="G235" a="1"/>
  <c r="G235" s="1"/>
  <c r="T233" a="1"/>
  <c r="T233" s="1"/>
  <c r="M235" a="1"/>
  <c r="M235" s="1"/>
  <c r="P235" a="1"/>
  <c r="P235" s="1"/>
  <c r="U234" a="1"/>
  <c r="U234" s="1"/>
  <c r="S234" a="1"/>
  <c r="S234" s="1"/>
  <c r="O234" a="1"/>
  <c r="O234" s="1"/>
  <c r="N234" a="1"/>
  <c r="N234" s="1"/>
  <c r="Q233" a="1"/>
  <c r="Q233" s="1"/>
  <c r="I235" a="1"/>
  <c r="I235" s="1"/>
  <c r="H235" a="1"/>
  <c r="H235" s="1"/>
  <c r="E233" a="1"/>
  <c r="E233" s="1"/>
  <c r="V233" a="1"/>
  <c r="V233" s="1"/>
  <c r="V235" a="1"/>
  <c r="V235" s="1"/>
  <c r="F246" l="1" a="1"/>
  <c r="F246" s="1"/>
  <c r="F247" a="1"/>
  <c r="F247" s="1"/>
  <c r="T247" a="1"/>
  <c r="T247" s="1"/>
  <c r="M248" a="1"/>
  <c r="M248" s="1"/>
  <c r="L248" a="1"/>
  <c r="L248" s="1"/>
  <c r="L246" a="1"/>
  <c r="L246" s="1"/>
  <c r="L247" a="1"/>
  <c r="L247" s="1"/>
  <c r="AI234"/>
  <c r="A196"/>
  <c r="AI233"/>
  <c r="C257"/>
  <c r="I260" s="1" a="1"/>
  <c r="I260" s="1"/>
  <c r="B255"/>
  <c r="B256" s="1"/>
  <c r="A255"/>
  <c r="A256" s="1"/>
  <c r="P260" a="1"/>
  <c r="P260" s="1"/>
  <c r="B208"/>
  <c r="AI235"/>
  <c r="C279"/>
  <c r="B277"/>
  <c r="B278" s="1"/>
  <c r="A277"/>
  <c r="A278" s="1"/>
  <c r="C301"/>
  <c r="B288"/>
  <c r="B289" s="1"/>
  <c r="C290"/>
  <c r="A288"/>
  <c r="A289" s="1"/>
  <c r="G261" a="1"/>
  <c r="G261" s="1"/>
  <c r="T259" a="1"/>
  <c r="T259" s="1"/>
  <c r="B266"/>
  <c r="B267" s="1"/>
  <c r="C268"/>
  <c r="A266"/>
  <c r="A267" s="1"/>
  <c r="E259" a="1"/>
  <c r="E259" s="1"/>
  <c r="B244"/>
  <c r="B245" s="1"/>
  <c r="B246" s="1"/>
  <c r="B247" s="1"/>
  <c r="B248" s="1"/>
  <c r="A244"/>
  <c r="A245" s="1"/>
  <c r="A246" s="1"/>
  <c r="A247" s="1"/>
  <c r="A248" s="1"/>
  <c r="R246" a="1"/>
  <c r="R246" s="1"/>
  <c r="Q247" a="1"/>
  <c r="Q247" s="1"/>
  <c r="E248" a="1"/>
  <c r="E248" s="1"/>
  <c r="I248" a="1"/>
  <c r="I248" s="1"/>
  <c r="S247" a="1"/>
  <c r="S247" s="1"/>
  <c r="U247" a="1"/>
  <c r="U247" s="1"/>
  <c r="M246" a="1"/>
  <c r="M246" s="1"/>
  <c r="E246" a="1"/>
  <c r="E246" s="1"/>
  <c r="I247" a="1"/>
  <c r="I247" s="1"/>
  <c r="E247" a="1"/>
  <c r="E247" s="1"/>
  <c r="G246" a="1"/>
  <c r="G246" s="1"/>
  <c r="P248" a="1"/>
  <c r="P248" s="1"/>
  <c r="N248" a="1"/>
  <c r="N248" s="1"/>
  <c r="G247" a="1"/>
  <c r="G247" s="1"/>
  <c r="S248" a="1"/>
  <c r="S248" s="1"/>
  <c r="O247" a="1"/>
  <c r="O247" s="1"/>
  <c r="T248" a="1"/>
  <c r="T248" s="1"/>
  <c r="J246" a="1"/>
  <c r="J246" s="1"/>
  <c r="V248" a="1"/>
  <c r="V248" s="1"/>
  <c r="K248" a="1"/>
  <c r="K248" s="1"/>
  <c r="Q246" a="1"/>
  <c r="Q246" s="1"/>
  <c r="H246" a="1"/>
  <c r="H246" s="1"/>
  <c r="N246" a="1"/>
  <c r="N246" s="1"/>
  <c r="M247" a="1"/>
  <c r="M247" s="1"/>
  <c r="P246" a="1"/>
  <c r="P246" s="1"/>
  <c r="T246" a="1"/>
  <c r="T246" s="1"/>
  <c r="U248" a="1"/>
  <c r="U248" s="1"/>
  <c r="N247" a="1"/>
  <c r="N247" s="1"/>
  <c r="R248" a="1"/>
  <c r="R248" s="1"/>
  <c r="K246" a="1"/>
  <c r="K246" s="1"/>
  <c r="O246" a="1"/>
  <c r="O246" s="1"/>
  <c r="U246" a="1"/>
  <c r="U246" s="1"/>
  <c r="H247" a="1"/>
  <c r="H247" s="1"/>
  <c r="J247" a="1"/>
  <c r="J247" s="1"/>
  <c r="H248" a="1"/>
  <c r="H248" s="1"/>
  <c r="G248" a="1"/>
  <c r="G248" s="1"/>
  <c r="V247" a="1"/>
  <c r="V247" s="1"/>
  <c r="Q248" a="1"/>
  <c r="Q248" s="1"/>
  <c r="P247" a="1"/>
  <c r="P247" s="1"/>
  <c r="K247" a="1"/>
  <c r="K247" s="1"/>
  <c r="V246" a="1"/>
  <c r="V246" s="1"/>
  <c r="S246" a="1"/>
  <c r="S246" s="1"/>
  <c r="O248" a="1"/>
  <c r="O248" s="1"/>
  <c r="J248" a="1"/>
  <c r="J248" s="1"/>
  <c r="R247" a="1"/>
  <c r="R247" s="1"/>
  <c r="O259" a="1"/>
  <c r="O259" s="1"/>
  <c r="V260" a="1"/>
  <c r="V260" s="1"/>
  <c r="J259" l="1" a="1"/>
  <c r="J259" s="1"/>
  <c r="F259" a="1"/>
  <c r="F259" s="1"/>
  <c r="F260" a="1"/>
  <c r="F260" s="1"/>
  <c r="F261" a="1"/>
  <c r="F261" s="1"/>
  <c r="L261" a="1"/>
  <c r="L261" s="1"/>
  <c r="O261" a="1"/>
  <c r="O261" s="1"/>
  <c r="R260" a="1"/>
  <c r="R260" s="1"/>
  <c r="L259" a="1"/>
  <c r="L259" s="1"/>
  <c r="L260" a="1"/>
  <c r="L260" s="1"/>
  <c r="B209"/>
  <c r="U260" a="1"/>
  <c r="U260" s="1"/>
  <c r="AI246"/>
  <c r="C270"/>
  <c r="B268"/>
  <c r="B269" s="1"/>
  <c r="A268"/>
  <c r="A269" s="1"/>
  <c r="T274" a="1"/>
  <c r="T274" s="1"/>
  <c r="P274" a="1"/>
  <c r="P274" s="1"/>
  <c r="K273" a="1"/>
  <c r="K273" s="1"/>
  <c r="I273" a="1"/>
  <c r="I273" s="1"/>
  <c r="I274" a="1"/>
  <c r="I274" s="1"/>
  <c r="U272" a="1"/>
  <c r="U272" s="1"/>
  <c r="E274" a="1"/>
  <c r="E274" s="1"/>
  <c r="P272" a="1"/>
  <c r="P272" s="1"/>
  <c r="C314"/>
  <c r="C303"/>
  <c r="B301"/>
  <c r="B302" s="1"/>
  <c r="A301"/>
  <c r="A302" s="1"/>
  <c r="B279"/>
  <c r="B280" s="1"/>
  <c r="C281"/>
  <c r="A279"/>
  <c r="A280" s="1"/>
  <c r="K272" a="1"/>
  <c r="K272" s="1"/>
  <c r="B257"/>
  <c r="B258" s="1"/>
  <c r="B259" s="1"/>
  <c r="B260" s="1"/>
  <c r="B261" s="1"/>
  <c r="A257"/>
  <c r="Q260" a="1"/>
  <c r="Q260" s="1"/>
  <c r="U261" a="1"/>
  <c r="U261" s="1"/>
  <c r="J260" a="1"/>
  <c r="J260" s="1"/>
  <c r="T260" a="1"/>
  <c r="T260" s="1"/>
  <c r="S260" a="1"/>
  <c r="S260" s="1"/>
  <c r="I261" a="1"/>
  <c r="I261" s="1"/>
  <c r="V261" a="1"/>
  <c r="V261" s="1"/>
  <c r="E261" a="1"/>
  <c r="E261" s="1"/>
  <c r="H261" a="1"/>
  <c r="H261" s="1"/>
  <c r="R261" a="1"/>
  <c r="R261" s="1"/>
  <c r="K259" a="1"/>
  <c r="K259" s="1"/>
  <c r="M259" a="1"/>
  <c r="M259" s="1"/>
  <c r="H260" a="1"/>
  <c r="H260" s="1"/>
  <c r="N260" a="1"/>
  <c r="N260" s="1"/>
  <c r="K261" a="1"/>
  <c r="K261" s="1"/>
  <c r="O260" a="1"/>
  <c r="O260" s="1"/>
  <c r="S261" a="1"/>
  <c r="S261" s="1"/>
  <c r="N259" a="1"/>
  <c r="N259" s="1"/>
  <c r="G259" a="1"/>
  <c r="G259" s="1"/>
  <c r="U259" a="1"/>
  <c r="U259" s="1"/>
  <c r="P259" a="1"/>
  <c r="P259" s="1"/>
  <c r="N261" a="1"/>
  <c r="N261" s="1"/>
  <c r="E260" a="1"/>
  <c r="E260" s="1"/>
  <c r="R259" a="1"/>
  <c r="R259" s="1"/>
  <c r="S259" a="1"/>
  <c r="S259" s="1"/>
  <c r="Q259" a="1"/>
  <c r="Q259" s="1"/>
  <c r="G260" a="1"/>
  <c r="G260" s="1"/>
  <c r="M261" a="1"/>
  <c r="M261" s="1"/>
  <c r="V259" a="1"/>
  <c r="V259" s="1"/>
  <c r="Q261" a="1"/>
  <c r="Q261" s="1"/>
  <c r="I259" a="1"/>
  <c r="I259" s="1"/>
  <c r="M260" a="1"/>
  <c r="M260" s="1"/>
  <c r="K260" a="1"/>
  <c r="K260" s="1"/>
  <c r="J261" a="1"/>
  <c r="J261" s="1"/>
  <c r="P261" a="1"/>
  <c r="P261" s="1"/>
  <c r="T261" a="1"/>
  <c r="T261" s="1"/>
  <c r="H259" a="1"/>
  <c r="H259" s="1"/>
  <c r="AI248"/>
  <c r="S272" a="1"/>
  <c r="S272" s="1"/>
  <c r="Q274" a="1"/>
  <c r="Q274" s="1"/>
  <c r="N273" a="1"/>
  <c r="N273" s="1"/>
  <c r="M272" a="1"/>
  <c r="M272" s="1"/>
  <c r="AI247"/>
  <c r="R273" a="1"/>
  <c r="R273" s="1"/>
  <c r="V274" a="1"/>
  <c r="V274" s="1"/>
  <c r="O274" a="1"/>
  <c r="O274" s="1"/>
  <c r="O272" a="1"/>
  <c r="O272" s="1"/>
  <c r="C292"/>
  <c r="B290"/>
  <c r="B291" s="1"/>
  <c r="A290"/>
  <c r="A291" s="1"/>
  <c r="M273" a="1"/>
  <c r="M273" s="1"/>
  <c r="E272" a="1"/>
  <c r="E272" s="1"/>
  <c r="J274" a="1"/>
  <c r="J274" s="1"/>
  <c r="N272" l="1" a="1"/>
  <c r="N272" s="1"/>
  <c r="F274" a="1"/>
  <c r="F274" s="1"/>
  <c r="F272" a="1"/>
  <c r="F272" s="1"/>
  <c r="F273" a="1"/>
  <c r="F273" s="1"/>
  <c r="T272" a="1"/>
  <c r="T272" s="1"/>
  <c r="L274" a="1"/>
  <c r="L274" s="1"/>
  <c r="L272" a="1"/>
  <c r="L272" s="1"/>
  <c r="L273" a="1"/>
  <c r="L273" s="1"/>
  <c r="P273" a="1"/>
  <c r="P273" s="1"/>
  <c r="T273" a="1"/>
  <c r="T273" s="1"/>
  <c r="AI259"/>
  <c r="Q273" a="1"/>
  <c r="Q273" s="1"/>
  <c r="O273" a="1"/>
  <c r="O273" s="1"/>
  <c r="H273" a="1"/>
  <c r="H273" s="1"/>
  <c r="C283"/>
  <c r="L285" s="1" a="1"/>
  <c r="L285" s="1"/>
  <c r="B281"/>
  <c r="B282" s="1"/>
  <c r="A281"/>
  <c r="A282" s="1"/>
  <c r="H287" a="1"/>
  <c r="H287" s="1"/>
  <c r="B270"/>
  <c r="B271" s="1"/>
  <c r="B272" s="1"/>
  <c r="B273" s="1"/>
  <c r="B274" s="1"/>
  <c r="A270"/>
  <c r="A271" s="1"/>
  <c r="A272" s="1"/>
  <c r="A273" s="1"/>
  <c r="A274" s="1"/>
  <c r="R274" a="1"/>
  <c r="R274" s="1"/>
  <c r="M274" a="1"/>
  <c r="M274" s="1"/>
  <c r="N274" a="1"/>
  <c r="N274" s="1"/>
  <c r="H274" a="1"/>
  <c r="H274" s="1"/>
  <c r="V273" a="1"/>
  <c r="V273" s="1"/>
  <c r="H272" a="1"/>
  <c r="H272" s="1"/>
  <c r="E273" a="1"/>
  <c r="E273" s="1"/>
  <c r="U273" a="1"/>
  <c r="U273" s="1"/>
  <c r="G273" a="1"/>
  <c r="G273" s="1"/>
  <c r="J273" a="1"/>
  <c r="J273" s="1"/>
  <c r="I272" a="1"/>
  <c r="I272" s="1"/>
  <c r="K274" a="1"/>
  <c r="K274" s="1"/>
  <c r="Q272" a="1"/>
  <c r="Q272" s="1"/>
  <c r="J272" a="1"/>
  <c r="J272" s="1"/>
  <c r="V272" a="1"/>
  <c r="V272" s="1"/>
  <c r="AI261"/>
  <c r="A258"/>
  <c r="B314"/>
  <c r="B315" s="1"/>
  <c r="C327"/>
  <c r="C316"/>
  <c r="A314"/>
  <c r="A315" s="1"/>
  <c r="G274" a="1"/>
  <c r="G274" s="1"/>
  <c r="B292"/>
  <c r="B293" s="1"/>
  <c r="C294"/>
  <c r="A292"/>
  <c r="A293" s="1"/>
  <c r="AI260"/>
  <c r="T287" a="1"/>
  <c r="T287" s="1"/>
  <c r="T286" a="1"/>
  <c r="T286" s="1"/>
  <c r="Q287" a="1"/>
  <c r="Q287" s="1"/>
  <c r="J285" a="1"/>
  <c r="J285" s="1"/>
  <c r="R287" a="1"/>
  <c r="R287" s="1"/>
  <c r="S286" a="1"/>
  <c r="S286" s="1"/>
  <c r="M286" a="1"/>
  <c r="M286" s="1"/>
  <c r="B303"/>
  <c r="B304" s="1"/>
  <c r="C305"/>
  <c r="A303"/>
  <c r="A304" s="1"/>
  <c r="S274" a="1"/>
  <c r="S274" s="1"/>
  <c r="G272" a="1"/>
  <c r="G272" s="1"/>
  <c r="R272" a="1"/>
  <c r="R272" s="1"/>
  <c r="S273" a="1"/>
  <c r="S273" s="1"/>
  <c r="U274" a="1"/>
  <c r="U274" s="1"/>
  <c r="I285" l="1" a="1"/>
  <c r="I285" s="1"/>
  <c r="F286" a="1"/>
  <c r="F286" s="1"/>
  <c r="F287" a="1"/>
  <c r="F287" s="1"/>
  <c r="F285" a="1"/>
  <c r="F285" s="1"/>
  <c r="Q285" a="1"/>
  <c r="Q285" s="1"/>
  <c r="Q286" a="1"/>
  <c r="Q286" s="1"/>
  <c r="L286" a="1"/>
  <c r="L286" s="1"/>
  <c r="L287" a="1"/>
  <c r="L287" s="1"/>
  <c r="AI274"/>
  <c r="P287" a="1"/>
  <c r="P287" s="1"/>
  <c r="AI272"/>
  <c r="I286" a="1"/>
  <c r="I286" s="1"/>
  <c r="O285" a="1"/>
  <c r="O285" s="1"/>
  <c r="U287" a="1"/>
  <c r="U287" s="1"/>
  <c r="J287" a="1"/>
  <c r="J287" s="1"/>
  <c r="C307"/>
  <c r="B305"/>
  <c r="B306" s="1"/>
  <c r="A305"/>
  <c r="A306" s="1"/>
  <c r="V287" a="1"/>
  <c r="V287" s="1"/>
  <c r="J286" a="1"/>
  <c r="J286" s="1"/>
  <c r="K287" a="1"/>
  <c r="K287" s="1"/>
  <c r="C318"/>
  <c r="B316"/>
  <c r="B317" s="1"/>
  <c r="A316"/>
  <c r="A317" s="1"/>
  <c r="K285" a="1"/>
  <c r="K285" s="1"/>
  <c r="B327"/>
  <c r="B328" s="1"/>
  <c r="C329"/>
  <c r="A327"/>
  <c r="A328" s="1"/>
  <c r="AI273"/>
  <c r="B283"/>
  <c r="A283"/>
  <c r="A284" s="1"/>
  <c r="A285" s="1"/>
  <c r="A286" s="1"/>
  <c r="A287" s="1"/>
  <c r="G286" a="1"/>
  <c r="G286" s="1"/>
  <c r="V285" a="1"/>
  <c r="V285" s="1"/>
  <c r="M287" a="1"/>
  <c r="M287" s="1"/>
  <c r="O287" a="1"/>
  <c r="O287" s="1"/>
  <c r="T285" a="1"/>
  <c r="T285" s="1"/>
  <c r="R285" a="1"/>
  <c r="R285" s="1"/>
  <c r="N286" a="1"/>
  <c r="N286" s="1"/>
  <c r="N287" a="1"/>
  <c r="N287" s="1"/>
  <c r="P285" a="1"/>
  <c r="P285" s="1"/>
  <c r="O286" a="1"/>
  <c r="O286" s="1"/>
  <c r="S287" a="1"/>
  <c r="S287" s="1"/>
  <c r="N285" a="1"/>
  <c r="N285" s="1"/>
  <c r="E285" a="1"/>
  <c r="E285" s="1"/>
  <c r="U285" a="1"/>
  <c r="U285" s="1"/>
  <c r="M285" a="1"/>
  <c r="M285" s="1"/>
  <c r="I287" a="1"/>
  <c r="I287" s="1"/>
  <c r="E287" a="1"/>
  <c r="E287" s="1"/>
  <c r="G287" a="1"/>
  <c r="G287" s="1"/>
  <c r="E286" a="1"/>
  <c r="E286" s="1"/>
  <c r="S285" a="1"/>
  <c r="S285" s="1"/>
  <c r="P286" a="1"/>
  <c r="P286" s="1"/>
  <c r="K286" a="1"/>
  <c r="K286" s="1"/>
  <c r="H285" a="1"/>
  <c r="H285" s="1"/>
  <c r="V286" a="1"/>
  <c r="V286" s="1"/>
  <c r="R286" a="1"/>
  <c r="R286" s="1"/>
  <c r="H286" a="1"/>
  <c r="H286" s="1"/>
  <c r="C296"/>
  <c r="L298" s="1" a="1"/>
  <c r="L298" s="1"/>
  <c r="B294"/>
  <c r="B295" s="1"/>
  <c r="A294"/>
  <c r="A295" s="1"/>
  <c r="V298" a="1"/>
  <c r="V298" s="1"/>
  <c r="I299" a="1"/>
  <c r="I299" s="1"/>
  <c r="O298" a="1"/>
  <c r="O298" s="1"/>
  <c r="A259"/>
  <c r="I300" a="1"/>
  <c r="I300" s="1"/>
  <c r="G285" a="1"/>
  <c r="G285" s="1"/>
  <c r="U286" a="1"/>
  <c r="U286" s="1"/>
  <c r="F299" l="1" a="1"/>
  <c r="F299" s="1"/>
  <c r="F300" a="1"/>
  <c r="F300" s="1"/>
  <c r="F298" a="1"/>
  <c r="F298" s="1"/>
  <c r="L299" a="1"/>
  <c r="L299" s="1"/>
  <c r="L300" a="1"/>
  <c r="L300" s="1"/>
  <c r="B296"/>
  <c r="B297" s="1"/>
  <c r="B298" s="1"/>
  <c r="B299" s="1"/>
  <c r="B300" s="1"/>
  <c r="A296"/>
  <c r="A297" s="1"/>
  <c r="A298" s="1"/>
  <c r="A299" s="1"/>
  <c r="A300" s="1"/>
  <c r="Q300" a="1"/>
  <c r="Q300" s="1"/>
  <c r="Q298" a="1"/>
  <c r="Q298" s="1"/>
  <c r="E300" a="1"/>
  <c r="E300" s="1"/>
  <c r="Q299" a="1"/>
  <c r="Q299" s="1"/>
  <c r="T298" a="1"/>
  <c r="T298" s="1"/>
  <c r="O299" a="1"/>
  <c r="O299" s="1"/>
  <c r="H298" a="1"/>
  <c r="H298" s="1"/>
  <c r="H300" a="1"/>
  <c r="H300" s="1"/>
  <c r="M300" a="1"/>
  <c r="M300" s="1"/>
  <c r="H299" a="1"/>
  <c r="H299" s="1"/>
  <c r="I298" a="1"/>
  <c r="I298" s="1"/>
  <c r="U300" a="1"/>
  <c r="U300" s="1"/>
  <c r="R298" a="1"/>
  <c r="R298" s="1"/>
  <c r="G299" a="1"/>
  <c r="G299" s="1"/>
  <c r="P298" a="1"/>
  <c r="P298" s="1"/>
  <c r="O300" a="1"/>
  <c r="O300" s="1"/>
  <c r="J299" a="1"/>
  <c r="J299" s="1"/>
  <c r="M298" a="1"/>
  <c r="M298" s="1"/>
  <c r="N300" a="1"/>
  <c r="N300" s="1"/>
  <c r="T299" a="1"/>
  <c r="T299" s="1"/>
  <c r="E299" a="1"/>
  <c r="E299" s="1"/>
  <c r="V300" a="1"/>
  <c r="V300" s="1"/>
  <c r="M299" a="1"/>
  <c r="M299" s="1"/>
  <c r="N298" a="1"/>
  <c r="N298" s="1"/>
  <c r="S298" a="1"/>
  <c r="S298" s="1"/>
  <c r="P300" a="1"/>
  <c r="P300" s="1"/>
  <c r="E298" a="1"/>
  <c r="E298" s="1"/>
  <c r="K298" a="1"/>
  <c r="K298" s="1"/>
  <c r="S300" a="1"/>
  <c r="S300" s="1"/>
  <c r="S299" a="1"/>
  <c r="S299" s="1"/>
  <c r="G300" a="1"/>
  <c r="G300" s="1"/>
  <c r="T300" a="1"/>
  <c r="T300" s="1"/>
  <c r="P299" a="1"/>
  <c r="P299" s="1"/>
  <c r="G298" a="1"/>
  <c r="G298" s="1"/>
  <c r="R299" a="1"/>
  <c r="R299" s="1"/>
  <c r="K300" a="1"/>
  <c r="K300" s="1"/>
  <c r="AI287"/>
  <c r="AI285"/>
  <c r="U299" a="1"/>
  <c r="U299" s="1"/>
  <c r="R300" a="1"/>
  <c r="R300" s="1"/>
  <c r="C309"/>
  <c r="F313" s="1" a="1"/>
  <c r="F313" s="1"/>
  <c r="B307"/>
  <c r="B308" s="1"/>
  <c r="A307"/>
  <c r="A308" s="1"/>
  <c r="P312" a="1"/>
  <c r="P312" s="1"/>
  <c r="A260"/>
  <c r="C331"/>
  <c r="B329"/>
  <c r="B330" s="1"/>
  <c r="A329"/>
  <c r="A330" s="1"/>
  <c r="J298" a="1"/>
  <c r="J298" s="1"/>
  <c r="K299" a="1"/>
  <c r="K299" s="1"/>
  <c r="AI286"/>
  <c r="B284"/>
  <c r="V299" a="1"/>
  <c r="V299" s="1"/>
  <c r="C320"/>
  <c r="B318"/>
  <c r="B319" s="1"/>
  <c r="A318"/>
  <c r="A319" s="1"/>
  <c r="N299" a="1"/>
  <c r="N299" s="1"/>
  <c r="U298" a="1"/>
  <c r="U298" s="1"/>
  <c r="J300" a="1"/>
  <c r="J300" s="1"/>
  <c r="S312" l="1" a="1"/>
  <c r="S312" s="1"/>
  <c r="F312" a="1"/>
  <c r="F312" s="1"/>
  <c r="F311" a="1"/>
  <c r="F311" s="1"/>
  <c r="L311" a="1"/>
  <c r="L311" s="1"/>
  <c r="L312" a="1"/>
  <c r="L312" s="1"/>
  <c r="L313" a="1"/>
  <c r="L313" s="1"/>
  <c r="N312" a="1"/>
  <c r="N312" s="1"/>
  <c r="B285"/>
  <c r="B331"/>
  <c r="B332" s="1"/>
  <c r="C333"/>
  <c r="A331"/>
  <c r="A332" s="1"/>
  <c r="AI298"/>
  <c r="AI300"/>
  <c r="B309"/>
  <c r="B310" s="1"/>
  <c r="B311" s="1"/>
  <c r="B312" s="1"/>
  <c r="B313" s="1"/>
  <c r="A309"/>
  <c r="A310" s="1"/>
  <c r="A311" s="1"/>
  <c r="A312" s="1"/>
  <c r="A313" s="1"/>
  <c r="T313" a="1"/>
  <c r="T313" s="1"/>
  <c r="U311" a="1"/>
  <c r="U311" s="1"/>
  <c r="O311" a="1"/>
  <c r="O311" s="1"/>
  <c r="I312" a="1"/>
  <c r="I312" s="1"/>
  <c r="H311" a="1"/>
  <c r="H311" s="1"/>
  <c r="J312" a="1"/>
  <c r="J312" s="1"/>
  <c r="P311" a="1"/>
  <c r="P311" s="1"/>
  <c r="M311" a="1"/>
  <c r="M311" s="1"/>
  <c r="R313" a="1"/>
  <c r="R313" s="1"/>
  <c r="V312" a="1"/>
  <c r="V312" s="1"/>
  <c r="M312" a="1"/>
  <c r="M312" s="1"/>
  <c r="Q312" a="1"/>
  <c r="Q312" s="1"/>
  <c r="H312" a="1"/>
  <c r="H312" s="1"/>
  <c r="G313" a="1"/>
  <c r="G313" s="1"/>
  <c r="Q313" a="1"/>
  <c r="Q313" s="1"/>
  <c r="G312" a="1"/>
  <c r="G312" s="1"/>
  <c r="N313" a="1"/>
  <c r="N313" s="1"/>
  <c r="I311" a="1"/>
  <c r="I311" s="1"/>
  <c r="K311" a="1"/>
  <c r="K311" s="1"/>
  <c r="S311" a="1"/>
  <c r="S311" s="1"/>
  <c r="P313" a="1"/>
  <c r="P313" s="1"/>
  <c r="M313" a="1"/>
  <c r="M313" s="1"/>
  <c r="H313" a="1"/>
  <c r="H313" s="1"/>
  <c r="E312" a="1"/>
  <c r="E312" s="1"/>
  <c r="J313" a="1"/>
  <c r="J313" s="1"/>
  <c r="N311" a="1"/>
  <c r="N311" s="1"/>
  <c r="T312" a="1"/>
  <c r="T312" s="1"/>
  <c r="I313" a="1"/>
  <c r="I313" s="1"/>
  <c r="R312" a="1"/>
  <c r="R312" s="1"/>
  <c r="G311" a="1"/>
  <c r="G311" s="1"/>
  <c r="K312" a="1"/>
  <c r="K312" s="1"/>
  <c r="J311" a="1"/>
  <c r="J311" s="1"/>
  <c r="R311" a="1"/>
  <c r="R311" s="1"/>
  <c r="O312" a="1"/>
  <c r="O312" s="1"/>
  <c r="O313" a="1"/>
  <c r="O313" s="1"/>
  <c r="S313" a="1"/>
  <c r="S313" s="1"/>
  <c r="E313" a="1"/>
  <c r="E313" s="1"/>
  <c r="K313" a="1"/>
  <c r="K313" s="1"/>
  <c r="V311" a="1"/>
  <c r="V311" s="1"/>
  <c r="T311" a="1"/>
  <c r="T311" s="1"/>
  <c r="V313" a="1"/>
  <c r="V313" s="1"/>
  <c r="U312" a="1"/>
  <c r="U312" s="1"/>
  <c r="U313" a="1"/>
  <c r="U313" s="1"/>
  <c r="E311" a="1"/>
  <c r="E311" s="1"/>
  <c r="Q311" a="1"/>
  <c r="Q311" s="1"/>
  <c r="C322"/>
  <c r="F326" s="1" a="1"/>
  <c r="F326" s="1"/>
  <c r="B320"/>
  <c r="B321" s="1"/>
  <c r="A320"/>
  <c r="A321" s="1"/>
  <c r="O326" a="1"/>
  <c r="O326" s="1"/>
  <c r="R324" a="1"/>
  <c r="R324" s="1"/>
  <c r="A261"/>
  <c r="AI299"/>
  <c r="F324" l="1" a="1"/>
  <c r="F324" s="1"/>
  <c r="L324" a="1"/>
  <c r="L324" s="1"/>
  <c r="F325" a="1"/>
  <c r="F325" s="1"/>
  <c r="L326" a="1"/>
  <c r="L326" s="1"/>
  <c r="L325" a="1"/>
  <c r="L325" s="1"/>
  <c r="B322"/>
  <c r="B323" s="1"/>
  <c r="B324" s="1"/>
  <c r="B325" s="1"/>
  <c r="B326" s="1"/>
  <c r="A322"/>
  <c r="P326" a="1"/>
  <c r="P326" s="1"/>
  <c r="I324" a="1"/>
  <c r="I324" s="1"/>
  <c r="M326" a="1"/>
  <c r="M326" s="1"/>
  <c r="I325" a="1"/>
  <c r="I325" s="1"/>
  <c r="G326" a="1"/>
  <c r="G326" s="1"/>
  <c r="V324" a="1"/>
  <c r="V324" s="1"/>
  <c r="P324" a="1"/>
  <c r="P324" s="1"/>
  <c r="J324" a="1"/>
  <c r="J324" s="1"/>
  <c r="J325" a="1"/>
  <c r="J325" s="1"/>
  <c r="S326" a="1"/>
  <c r="S326" s="1"/>
  <c r="S325" a="1"/>
  <c r="S325" s="1"/>
  <c r="M325" a="1"/>
  <c r="M325" s="1"/>
  <c r="T325" a="1"/>
  <c r="T325" s="1"/>
  <c r="V326" a="1"/>
  <c r="V326" s="1"/>
  <c r="K326" a="1"/>
  <c r="K326" s="1"/>
  <c r="E325" a="1"/>
  <c r="E325" s="1"/>
  <c r="H325" a="1"/>
  <c r="H325" s="1"/>
  <c r="E326" a="1"/>
  <c r="E326" s="1"/>
  <c r="U326" a="1"/>
  <c r="U326" s="1"/>
  <c r="M324" a="1"/>
  <c r="M324" s="1"/>
  <c r="V325" a="1"/>
  <c r="V325" s="1"/>
  <c r="N326" a="1"/>
  <c r="N326" s="1"/>
  <c r="Q324" a="1"/>
  <c r="Q324" s="1"/>
  <c r="Q325" a="1"/>
  <c r="Q325" s="1"/>
  <c r="E324" a="1"/>
  <c r="E324" s="1"/>
  <c r="N325" a="1"/>
  <c r="N325" s="1"/>
  <c r="R325" a="1"/>
  <c r="R325" s="1"/>
  <c r="K325" a="1"/>
  <c r="K325" s="1"/>
  <c r="U324" a="1"/>
  <c r="U324" s="1"/>
  <c r="K324" a="1"/>
  <c r="K324" s="1"/>
  <c r="J326" a="1"/>
  <c r="J326" s="1"/>
  <c r="N324" a="1"/>
  <c r="N324" s="1"/>
  <c r="G325" a="1"/>
  <c r="G325" s="1"/>
  <c r="T326" a="1"/>
  <c r="T326" s="1"/>
  <c r="R326" a="1"/>
  <c r="R326" s="1"/>
  <c r="O325" a="1"/>
  <c r="O325" s="1"/>
  <c r="H324" a="1"/>
  <c r="H324" s="1"/>
  <c r="H326" a="1"/>
  <c r="H326" s="1"/>
  <c r="Q326" a="1"/>
  <c r="Q326" s="1"/>
  <c r="G324" a="1"/>
  <c r="G324" s="1"/>
  <c r="I326" a="1"/>
  <c r="I326" s="1"/>
  <c r="T324" a="1"/>
  <c r="T324" s="1"/>
  <c r="AI311"/>
  <c r="AI312"/>
  <c r="U325" a="1"/>
  <c r="U325" s="1"/>
  <c r="P325" a="1"/>
  <c r="P325" s="1"/>
  <c r="O324" a="1"/>
  <c r="O324" s="1"/>
  <c r="C335"/>
  <c r="K339" s="1" a="1"/>
  <c r="K339" s="1"/>
  <c r="B333"/>
  <c r="B334" s="1"/>
  <c r="A333"/>
  <c r="A334" s="1"/>
  <c r="Q338" a="1"/>
  <c r="Q338" s="1"/>
  <c r="M338" a="1"/>
  <c r="M338" s="1"/>
  <c r="T337" a="1"/>
  <c r="T337" s="1"/>
  <c r="P338" a="1"/>
  <c r="P338" s="1"/>
  <c r="P339" a="1"/>
  <c r="P339" s="1"/>
  <c r="I339" a="1"/>
  <c r="I339" s="1"/>
  <c r="R339" a="1"/>
  <c r="R339" s="1"/>
  <c r="T338" a="1"/>
  <c r="T338" s="1"/>
  <c r="U338" a="1"/>
  <c r="U338" s="1"/>
  <c r="V339" a="1"/>
  <c r="V339" s="1"/>
  <c r="P337" a="1"/>
  <c r="P337" s="1"/>
  <c r="H339" a="1"/>
  <c r="H339" s="1"/>
  <c r="U337" a="1"/>
  <c r="U337" s="1"/>
  <c r="E338" a="1"/>
  <c r="E338" s="1"/>
  <c r="M339" a="1"/>
  <c r="M339" s="1"/>
  <c r="S324" a="1"/>
  <c r="S324" s="1"/>
  <c r="AI313"/>
  <c r="V338" a="1"/>
  <c r="V338" s="1"/>
  <c r="V337" a="1"/>
  <c r="V337" s="1"/>
  <c r="B286"/>
  <c r="F337" l="1" a="1"/>
  <c r="F337" s="1"/>
  <c r="F339" a="1"/>
  <c r="F339" s="1"/>
  <c r="F338" a="1"/>
  <c r="F338" s="1"/>
  <c r="L338" a="1"/>
  <c r="L338" s="1"/>
  <c r="L339" a="1"/>
  <c r="L339" s="1"/>
  <c r="L337" a="1"/>
  <c r="L337" s="1"/>
  <c r="I337" a="1"/>
  <c r="I337" s="1"/>
  <c r="AI326"/>
  <c r="B287"/>
  <c r="AF19" i="47" s="1"/>
  <c r="Q339" i="43" a="1"/>
  <c r="Q339" s="1"/>
  <c r="AI324"/>
  <c r="AI325"/>
  <c r="A323"/>
  <c r="B335"/>
  <c r="B336" s="1"/>
  <c r="B337" s="1"/>
  <c r="B338" s="1"/>
  <c r="B339" s="1"/>
  <c r="A335"/>
  <c r="A336" s="1"/>
  <c r="A337" s="1"/>
  <c r="A338" s="1"/>
  <c r="A339" s="1"/>
  <c r="S338" a="1"/>
  <c r="S338" s="1"/>
  <c r="N337" a="1"/>
  <c r="N337" s="1"/>
  <c r="H338" a="1"/>
  <c r="H338" s="1"/>
  <c r="O338" a="1"/>
  <c r="O338" s="1"/>
  <c r="G337" a="1"/>
  <c r="G337" s="1"/>
  <c r="K338" a="1"/>
  <c r="K338" s="1"/>
  <c r="J339" a="1"/>
  <c r="J339" s="1"/>
  <c r="R337" a="1"/>
  <c r="R337" s="1"/>
  <c r="O339" a="1"/>
  <c r="O339" s="1"/>
  <c r="S337" a="1"/>
  <c r="S337" s="1"/>
  <c r="E339" a="1"/>
  <c r="E339" s="1"/>
  <c r="U339" a="1"/>
  <c r="U339" s="1"/>
  <c r="N339" a="1"/>
  <c r="N339" s="1"/>
  <c r="Q337" a="1"/>
  <c r="Q337" s="1"/>
  <c r="M337" a="1"/>
  <c r="M337" s="1"/>
  <c r="T339" a="1"/>
  <c r="T339" s="1"/>
  <c r="J338" a="1"/>
  <c r="J338" s="1"/>
  <c r="N338" a="1"/>
  <c r="N338" s="1"/>
  <c r="H337" a="1"/>
  <c r="H337" s="1"/>
  <c r="R338" a="1"/>
  <c r="R338" s="1"/>
  <c r="S339" a="1"/>
  <c r="S339" s="1"/>
  <c r="E337" a="1"/>
  <c r="E337" s="1"/>
  <c r="J337" a="1"/>
  <c r="J337" s="1"/>
  <c r="G339" a="1"/>
  <c r="G339" s="1"/>
  <c r="G338" a="1"/>
  <c r="G338" s="1"/>
  <c r="K337" a="1"/>
  <c r="K337" s="1"/>
  <c r="O337" a="1"/>
  <c r="O337" s="1"/>
  <c r="I338" a="1"/>
  <c r="I338" s="1"/>
  <c r="AF36" i="47" l="1"/>
  <c r="AF59"/>
  <c r="AF48"/>
  <c r="AF35"/>
  <c r="AF60"/>
  <c r="AF22"/>
  <c r="AF47"/>
  <c r="AF23"/>
  <c r="AF58"/>
  <c r="AI338" i="43"/>
  <c r="A324"/>
  <c r="AF56" i="47"/>
  <c r="AF18"/>
  <c r="AI339" i="43"/>
  <c r="AF29" i="47"/>
  <c r="AG65"/>
  <c r="AF17"/>
  <c r="AG41"/>
  <c r="AG6"/>
  <c r="AF6"/>
  <c r="AG17"/>
  <c r="AF65"/>
  <c r="AG29"/>
  <c r="AG53"/>
  <c r="AF53"/>
  <c r="AF41"/>
  <c r="AF66"/>
  <c r="AF26"/>
  <c r="AF28"/>
  <c r="AI337" i="43"/>
  <c r="AG9" i="47" s="1"/>
  <c r="AF55"/>
  <c r="AF8"/>
  <c r="AF32"/>
  <c r="AF9"/>
  <c r="AF33"/>
  <c r="AF54"/>
  <c r="AF43"/>
  <c r="AF42"/>
  <c r="AF21"/>
  <c r="AF7"/>
  <c r="AF70"/>
  <c r="AF10"/>
  <c r="AF61"/>
  <c r="AF3"/>
  <c r="AF34"/>
  <c r="AF13"/>
  <c r="AF51"/>
  <c r="AF37"/>
  <c r="AF50"/>
  <c r="AF68"/>
  <c r="AF44"/>
  <c r="AG51"/>
  <c r="AF20"/>
  <c r="AG50"/>
  <c r="AF64"/>
  <c r="AG26"/>
  <c r="AF5"/>
  <c r="AF52"/>
  <c r="AF40"/>
  <c r="AF31"/>
  <c r="AF16"/>
  <c r="AF11"/>
  <c r="AF46"/>
  <c r="AF62"/>
  <c r="AF4"/>
  <c r="AF73"/>
  <c r="AF27"/>
  <c r="AF39"/>
  <c r="AF15"/>
  <c r="AF63"/>
  <c r="AG62"/>
  <c r="AF49"/>
  <c r="AF25"/>
  <c r="AF30"/>
  <c r="AF38"/>
  <c r="AF67"/>
  <c r="AG63"/>
  <c r="AF14"/>
  <c r="AF57"/>
  <c r="AF45"/>
  <c r="AF69"/>
  <c r="AG27"/>
  <c r="AG48" l="1"/>
  <c r="AG59"/>
  <c r="AG19"/>
  <c r="AG36"/>
  <c r="AG47"/>
  <c r="AG60"/>
  <c r="AG23"/>
  <c r="AG35"/>
  <c r="AG22"/>
  <c r="AG38"/>
  <c r="AG15"/>
  <c r="AG28"/>
  <c r="AG39"/>
  <c r="AG64"/>
  <c r="AG14"/>
  <c r="AG40"/>
  <c r="AG5"/>
  <c r="AG3"/>
  <c r="AG52"/>
  <c r="AG4"/>
  <c r="A325" i="43"/>
  <c r="AG45" i="47"/>
  <c r="AG70"/>
  <c r="AG42"/>
  <c r="AG25"/>
  <c r="AG66"/>
  <c r="AG49"/>
  <c r="AG46"/>
  <c r="AG61"/>
  <c r="AG20"/>
  <c r="AG68"/>
  <c r="AG21"/>
  <c r="AG57"/>
  <c r="AG67"/>
  <c r="AG33"/>
  <c r="AG56"/>
  <c r="AG44"/>
  <c r="AG32"/>
  <c r="AG31"/>
  <c r="AG8"/>
  <c r="AG34"/>
  <c r="AG37"/>
  <c r="AG54"/>
  <c r="AG73"/>
  <c r="AG69"/>
  <c r="AG18"/>
  <c r="AG10"/>
  <c r="AG30"/>
  <c r="AG43"/>
  <c r="AG7"/>
  <c r="AG11"/>
  <c r="AG58"/>
  <c r="AG55"/>
  <c r="AG13"/>
  <c r="AG16"/>
  <c r="L22" l="1"/>
  <c r="K22"/>
  <c r="P23"/>
  <c r="T60"/>
  <c r="AB47"/>
  <c r="AA48"/>
  <c r="AD36"/>
  <c r="D60"/>
  <c r="E41"/>
  <c r="A326" i="43"/>
  <c r="K29" i="47" s="1"/>
  <c r="D13"/>
  <c r="W49"/>
  <c r="W45"/>
  <c r="R68"/>
  <c r="D10"/>
  <c r="W43"/>
  <c r="W30"/>
  <c r="D20"/>
  <c r="M6"/>
  <c r="V17"/>
  <c r="H29"/>
  <c r="H41"/>
  <c r="S65"/>
  <c r="Q65"/>
  <c r="Q53"/>
  <c r="S17"/>
  <c r="L53"/>
  <c r="AA41"/>
  <c r="Z29"/>
  <c r="P65"/>
  <c r="T6"/>
  <c r="AA6"/>
  <c r="J17"/>
  <c r="AE17"/>
  <c r="W41"/>
  <c r="AI53"/>
  <c r="T41"/>
  <c r="AC17"/>
  <c r="N65"/>
  <c r="X6"/>
  <c r="AI29"/>
  <c r="T53"/>
  <c r="R17"/>
  <c r="R6"/>
  <c r="P29"/>
  <c r="J53"/>
  <c r="L41"/>
  <c r="I53"/>
  <c r="S29"/>
  <c r="F41"/>
  <c r="AB6"/>
  <c r="J29"/>
  <c r="U41"/>
  <c r="AE65"/>
  <c r="I17"/>
  <c r="M29"/>
  <c r="S53"/>
  <c r="X13"/>
  <c r="M52"/>
  <c r="I32"/>
  <c r="AE43"/>
  <c r="W57"/>
  <c r="J31"/>
  <c r="AD53"/>
  <c r="X17"/>
  <c r="W29"/>
  <c r="Q17"/>
  <c r="S6"/>
  <c r="X41"/>
  <c r="AD65"/>
  <c r="O6"/>
  <c r="F53"/>
  <c r="W10"/>
  <c r="X65"/>
  <c r="P53"/>
  <c r="AE6"/>
  <c r="F17"/>
  <c r="Y17"/>
  <c r="AC6"/>
  <c r="AI6"/>
  <c r="Z6"/>
  <c r="AC53"/>
  <c r="S41"/>
  <c r="N17"/>
  <c r="AD47" l="1"/>
  <c r="Z35"/>
  <c r="D56"/>
  <c r="E60"/>
  <c r="U59"/>
  <c r="W59"/>
  <c r="V48"/>
  <c r="E31"/>
  <c r="V36"/>
  <c r="D35"/>
  <c r="D44"/>
  <c r="Q23"/>
  <c r="Y19"/>
  <c r="D40"/>
  <c r="X48"/>
  <c r="D57"/>
  <c r="P59"/>
  <c r="AC60"/>
  <c r="L48"/>
  <c r="M23"/>
  <c r="E34"/>
  <c r="AC19"/>
  <c r="D48"/>
  <c r="P19"/>
  <c r="M22"/>
  <c r="O35"/>
  <c r="AD59"/>
  <c r="R60"/>
  <c r="E4"/>
  <c r="G48"/>
  <c r="H36"/>
  <c r="AB35"/>
  <c r="T47"/>
  <c r="Z23"/>
  <c r="E64"/>
  <c r="AE36"/>
  <c r="U22"/>
  <c r="D38"/>
  <c r="Y48"/>
  <c r="K59"/>
  <c r="I59"/>
  <c r="Y60"/>
  <c r="V22"/>
  <c r="P47"/>
  <c r="E27"/>
  <c r="D22"/>
  <c r="J60"/>
  <c r="W36"/>
  <c r="E51"/>
  <c r="S23"/>
  <c r="Z22"/>
  <c r="AE47"/>
  <c r="D65"/>
  <c r="M60"/>
  <c r="J22"/>
  <c r="D51"/>
  <c r="E21"/>
  <c r="D25"/>
  <c r="Z48"/>
  <c r="E11"/>
  <c r="D54"/>
  <c r="E54"/>
  <c r="E18"/>
  <c r="D26"/>
  <c r="R23"/>
  <c r="S22"/>
  <c r="AE35"/>
  <c r="S48"/>
  <c r="D30"/>
  <c r="D55"/>
  <c r="O48"/>
  <c r="U23"/>
  <c r="E45"/>
  <c r="G59"/>
  <c r="Q36"/>
  <c r="Y22"/>
  <c r="E36"/>
  <c r="D50"/>
  <c r="D61"/>
  <c r="E52"/>
  <c r="Y36"/>
  <c r="K19"/>
  <c r="I36"/>
  <c r="E40"/>
  <c r="D64"/>
  <c r="G36"/>
  <c r="F22"/>
  <c r="K60"/>
  <c r="E39"/>
  <c r="V19"/>
  <c r="AC36"/>
  <c r="N35"/>
  <c r="R59"/>
  <c r="I48"/>
  <c r="AD22"/>
  <c r="D28"/>
  <c r="D27"/>
  <c r="D42"/>
  <c r="U47"/>
  <c r="X59"/>
  <c r="E7"/>
  <c r="D29"/>
  <c r="E73"/>
  <c r="AA35"/>
  <c r="L59"/>
  <c r="V47"/>
  <c r="U19"/>
  <c r="E62"/>
  <c r="N59"/>
  <c r="AC48"/>
  <c r="O23"/>
  <c r="E3"/>
  <c r="E8"/>
  <c r="AD60"/>
  <c r="S36"/>
  <c r="D39"/>
  <c r="E57"/>
  <c r="AB59"/>
  <c r="X19"/>
  <c r="W22"/>
  <c r="AE48"/>
  <c r="O60"/>
  <c r="N60"/>
  <c r="T59"/>
  <c r="O47"/>
  <c r="E13"/>
  <c r="G22"/>
  <c r="E70"/>
  <c r="S59"/>
  <c r="D73"/>
  <c r="AA59"/>
  <c r="R36"/>
  <c r="AC35"/>
  <c r="E25"/>
  <c r="R35"/>
  <c r="AD23"/>
  <c r="K23"/>
  <c r="J47"/>
  <c r="AB36"/>
  <c r="Q19"/>
  <c r="D43"/>
  <c r="O19"/>
  <c r="H59"/>
  <c r="D67"/>
  <c r="D49"/>
  <c r="L36"/>
  <c r="Z59"/>
  <c r="D63"/>
  <c r="H22"/>
  <c r="H19"/>
  <c r="E43"/>
  <c r="D62"/>
  <c r="AA36"/>
  <c r="D45"/>
  <c r="E44"/>
  <c r="D69"/>
  <c r="E26"/>
  <c r="E10"/>
  <c r="J36"/>
  <c r="J23"/>
  <c r="U48"/>
  <c r="E22"/>
  <c r="F35"/>
  <c r="F48"/>
  <c r="F23"/>
  <c r="E17"/>
  <c r="E32"/>
  <c r="F60"/>
  <c r="D52"/>
  <c r="E38"/>
  <c r="Q47"/>
  <c r="AC59"/>
  <c r="M59"/>
  <c r="D23"/>
  <c r="E9"/>
  <c r="E14"/>
  <c r="Y47"/>
  <c r="T23"/>
  <c r="N36"/>
  <c r="P36"/>
  <c r="X36"/>
  <c r="D68"/>
  <c r="Q35"/>
  <c r="AB23"/>
  <c r="I35"/>
  <c r="Y23"/>
  <c r="W23"/>
  <c r="O22"/>
  <c r="AA22"/>
  <c r="AA47"/>
  <c r="Y35"/>
  <c r="AA19"/>
  <c r="P48"/>
  <c r="Q60"/>
  <c r="N22"/>
  <c r="V59"/>
  <c r="D58"/>
  <c r="S35"/>
  <c r="W47"/>
  <c r="E68"/>
  <c r="D36"/>
  <c r="AB48"/>
  <c r="Y59"/>
  <c r="AC47"/>
  <c r="AE19"/>
  <c r="D34"/>
  <c r="F19"/>
  <c r="I60"/>
  <c r="D31"/>
  <c r="T48"/>
  <c r="H60"/>
  <c r="E48"/>
  <c r="T36"/>
  <c r="AE23"/>
  <c r="M35"/>
  <c r="Q22"/>
  <c r="L19"/>
  <c r="D41"/>
  <c r="X60"/>
  <c r="L23"/>
  <c r="W60"/>
  <c r="E19"/>
  <c r="J35"/>
  <c r="V35"/>
  <c r="V60"/>
  <c r="I47"/>
  <c r="R22"/>
  <c r="H47"/>
  <c r="AE22"/>
  <c r="AA60"/>
  <c r="Z36"/>
  <c r="D47"/>
  <c r="E42"/>
  <c r="O59"/>
  <c r="AD35"/>
  <c r="E33"/>
  <c r="I23"/>
  <c r="Q59"/>
  <c r="Z47"/>
  <c r="D70"/>
  <c r="I22"/>
  <c r="D37"/>
  <c r="I19"/>
  <c r="R47"/>
  <c r="S19"/>
  <c r="H35"/>
  <c r="K35"/>
  <c r="N48"/>
  <c r="N47"/>
  <c r="G19"/>
  <c r="AD48"/>
  <c r="W35"/>
  <c r="E58"/>
  <c r="X47"/>
  <c r="AB60"/>
  <c r="D19"/>
  <c r="R19"/>
  <c r="N19"/>
  <c r="R48"/>
  <c r="T35"/>
  <c r="K47"/>
  <c r="AA23"/>
  <c r="M19"/>
  <c r="X35"/>
  <c r="Q48"/>
  <c r="E67"/>
  <c r="J48"/>
  <c r="J19"/>
  <c r="E23"/>
  <c r="AB19"/>
  <c r="S47"/>
  <c r="L35"/>
  <c r="E61"/>
  <c r="E47"/>
  <c r="E59"/>
  <c r="Z60"/>
  <c r="D53"/>
  <c r="AE60"/>
  <c r="U60"/>
  <c r="G23"/>
  <c r="M36"/>
  <c r="M48"/>
  <c r="H48"/>
  <c r="K36"/>
  <c r="AC23"/>
  <c r="E28"/>
  <c r="D59"/>
  <c r="N23"/>
  <c r="P60"/>
  <c r="E50"/>
  <c r="E46"/>
  <c r="E49"/>
  <c r="X23"/>
  <c r="V23"/>
  <c r="S60"/>
  <c r="X22"/>
  <c r="E55"/>
  <c r="E35"/>
  <c r="F36"/>
  <c r="G35"/>
  <c r="AB22"/>
  <c r="U36"/>
  <c r="E15"/>
  <c r="G60"/>
  <c r="T22"/>
  <c r="F47"/>
  <c r="E63"/>
  <c r="D66"/>
  <c r="L60"/>
  <c r="AC22"/>
  <c r="D46"/>
  <c r="P22"/>
  <c r="Z19"/>
  <c r="E20"/>
  <c r="U35"/>
  <c r="K48"/>
  <c r="D33"/>
  <c r="F59"/>
  <c r="P35"/>
  <c r="E69"/>
  <c r="W48"/>
  <c r="E16"/>
  <c r="O36"/>
  <c r="AD19"/>
  <c r="T19"/>
  <c r="E30"/>
  <c r="W19"/>
  <c r="J59"/>
  <c r="E37"/>
  <c r="L47"/>
  <c r="D32"/>
  <c r="M47"/>
  <c r="E56"/>
  <c r="AE59"/>
  <c r="H23"/>
  <c r="G47"/>
  <c r="E5"/>
  <c r="E66"/>
  <c r="E6"/>
  <c r="E65"/>
  <c r="E29"/>
  <c r="E53"/>
  <c r="AB65"/>
  <c r="W13"/>
  <c r="D7"/>
  <c r="D11"/>
  <c r="S18"/>
  <c r="K11"/>
  <c r="K27"/>
  <c r="K45"/>
  <c r="K68"/>
  <c r="K15"/>
  <c r="K57"/>
  <c r="K52"/>
  <c r="K73"/>
  <c r="K8"/>
  <c r="K31"/>
  <c r="R21"/>
  <c r="K54"/>
  <c r="K32"/>
  <c r="K26"/>
  <c r="K51"/>
  <c r="K70"/>
  <c r="K7"/>
  <c r="K13"/>
  <c r="K53"/>
  <c r="K64"/>
  <c r="K18"/>
  <c r="W68"/>
  <c r="K14"/>
  <c r="K58"/>
  <c r="K42"/>
  <c r="K21"/>
  <c r="K43"/>
  <c r="K49"/>
  <c r="K25"/>
  <c r="K55"/>
  <c r="K10"/>
  <c r="K4"/>
  <c r="K65"/>
  <c r="K62"/>
  <c r="K9"/>
  <c r="K30"/>
  <c r="K33"/>
  <c r="K37"/>
  <c r="K28"/>
  <c r="K41"/>
  <c r="K56"/>
  <c r="K40"/>
  <c r="K50"/>
  <c r="K46"/>
  <c r="K20"/>
  <c r="K6"/>
  <c r="K69"/>
  <c r="K38"/>
  <c r="K34"/>
  <c r="K66"/>
  <c r="K39"/>
  <c r="K61"/>
  <c r="K63"/>
  <c r="K67"/>
  <c r="K3"/>
  <c r="K16"/>
  <c r="K44"/>
  <c r="K5"/>
  <c r="K17"/>
  <c r="H43"/>
  <c r="G66"/>
  <c r="L58"/>
  <c r="AD67"/>
  <c r="S39"/>
  <c r="AD52"/>
  <c r="L26"/>
  <c r="N27"/>
  <c r="U8"/>
  <c r="Q38"/>
  <c r="Z61"/>
  <c r="J73"/>
  <c r="AB42"/>
  <c r="Z34"/>
  <c r="AC8"/>
  <c r="R11"/>
  <c r="AC46"/>
  <c r="S46"/>
  <c r="P8"/>
  <c r="AD62"/>
  <c r="AD43"/>
  <c r="L44"/>
  <c r="U55"/>
  <c r="N51"/>
  <c r="F68"/>
  <c r="AA54"/>
  <c r="Z55"/>
  <c r="N21"/>
  <c r="Z62"/>
  <c r="AC26"/>
  <c r="Y3"/>
  <c r="S14"/>
  <c r="J55"/>
  <c r="Z32"/>
  <c r="W18"/>
  <c r="S5"/>
  <c r="Z31"/>
  <c r="W64"/>
  <c r="AD66"/>
  <c r="Q30"/>
  <c r="I8"/>
  <c r="S67"/>
  <c r="P73"/>
  <c r="X40"/>
  <c r="H26"/>
  <c r="Z18"/>
  <c r="S63"/>
  <c r="Z30"/>
  <c r="AE8"/>
  <c r="M7"/>
  <c r="AB21"/>
  <c r="O7"/>
  <c r="M42"/>
  <c r="Z50"/>
  <c r="O51"/>
  <c r="F3"/>
  <c r="R8"/>
  <c r="J15"/>
  <c r="D3"/>
  <c r="AC20"/>
  <c r="Z15"/>
  <c r="I43"/>
  <c r="X25"/>
  <c r="Q16"/>
  <c r="AB28"/>
  <c r="N3"/>
  <c r="O54"/>
  <c r="L42"/>
  <c r="I67"/>
  <c r="T10"/>
  <c r="X20"/>
  <c r="W40"/>
  <c r="O37"/>
  <c r="J34"/>
  <c r="W21"/>
  <c r="G43"/>
  <c r="I49"/>
  <c r="G42"/>
  <c r="I31"/>
  <c r="X46"/>
  <c r="AE3"/>
  <c r="I11"/>
  <c r="P58"/>
  <c r="G44"/>
  <c r="AA42"/>
  <c r="R7"/>
  <c r="L5"/>
  <c r="Q3"/>
  <c r="D15"/>
  <c r="AB37"/>
  <c r="AB68"/>
  <c r="AD49"/>
  <c r="O44"/>
  <c r="AC43"/>
  <c r="U56"/>
  <c r="F13"/>
  <c r="H34"/>
  <c r="Z58"/>
  <c r="P28"/>
  <c r="G67"/>
  <c r="N62"/>
  <c r="X30"/>
  <c r="L13"/>
  <c r="Q4"/>
  <c r="V16"/>
  <c r="D21"/>
  <c r="N40"/>
  <c r="Y33"/>
  <c r="P44"/>
  <c r="Y68"/>
  <c r="V56"/>
  <c r="W8"/>
  <c r="AE67"/>
  <c r="J27"/>
  <c r="R52"/>
  <c r="H15"/>
  <c r="G31"/>
  <c r="S4"/>
  <c r="AB52"/>
  <c r="H57"/>
  <c r="AA57"/>
  <c r="AE34"/>
  <c r="AD69"/>
  <c r="S10"/>
  <c r="F66"/>
  <c r="M18"/>
  <c r="Q73"/>
  <c r="L18"/>
  <c r="R38"/>
  <c r="U14"/>
  <c r="Q45"/>
  <c r="M40"/>
  <c r="L57"/>
  <c r="T13"/>
  <c r="P37"/>
  <c r="U25"/>
  <c r="X38"/>
  <c r="U7"/>
  <c r="J69"/>
  <c r="J44"/>
  <c r="G49"/>
  <c r="AA10"/>
  <c r="P57"/>
  <c r="L51"/>
  <c r="I46"/>
  <c r="V54"/>
  <c r="N69"/>
  <c r="AB27"/>
  <c r="AB61"/>
  <c r="AB25"/>
  <c r="I38"/>
  <c r="Z52"/>
  <c r="H64"/>
  <c r="AA18"/>
  <c r="M31"/>
  <c r="H54"/>
  <c r="V67"/>
  <c r="X64"/>
  <c r="AD70"/>
  <c r="Q52"/>
  <c r="X14"/>
  <c r="Q5"/>
  <c r="G26"/>
  <c r="AA8"/>
  <c r="Q46"/>
  <c r="S55"/>
  <c r="N37"/>
  <c r="U70"/>
  <c r="S68"/>
  <c r="N26"/>
  <c r="X68"/>
  <c r="U27"/>
  <c r="Y30"/>
  <c r="H56"/>
  <c r="O61"/>
  <c r="I62"/>
  <c r="G58"/>
  <c r="M64"/>
  <c r="Z14"/>
  <c r="G51"/>
  <c r="T62"/>
  <c r="W56"/>
  <c r="T69"/>
  <c r="Z42"/>
  <c r="J7"/>
  <c r="J11"/>
  <c r="AC40"/>
  <c r="AB69"/>
  <c r="X61"/>
  <c r="X9"/>
  <c r="AE9"/>
  <c r="O20"/>
  <c r="O18"/>
  <c r="AE46"/>
  <c r="R49"/>
  <c r="P68"/>
  <c r="AA49"/>
  <c r="Q11"/>
  <c r="Q26"/>
  <c r="L21"/>
  <c r="H16"/>
  <c r="F51"/>
  <c r="J51"/>
  <c r="O21"/>
  <c r="X31"/>
  <c r="T68"/>
  <c r="AA63"/>
  <c r="J33"/>
  <c r="R31"/>
  <c r="Z9"/>
  <c r="AD20"/>
  <c r="AE18"/>
  <c r="N68"/>
  <c r="O67"/>
  <c r="W69"/>
  <c r="V32"/>
  <c r="X27"/>
  <c r="O62"/>
  <c r="J8"/>
  <c r="F56"/>
  <c r="U63"/>
  <c r="S73"/>
  <c r="M69"/>
  <c r="V50"/>
  <c r="AA13"/>
  <c r="O26"/>
  <c r="R73"/>
  <c r="P40"/>
  <c r="O43"/>
  <c r="AB38"/>
  <c r="T58"/>
  <c r="F62"/>
  <c r="X58"/>
  <c r="I15"/>
  <c r="S44"/>
  <c r="F15"/>
  <c r="M55"/>
  <c r="J20"/>
  <c r="X45"/>
  <c r="T3"/>
  <c r="V9"/>
  <c r="N43"/>
  <c r="J10"/>
  <c r="X42"/>
  <c r="U13"/>
  <c r="AC5"/>
  <c r="O10"/>
  <c r="G34"/>
  <c r="AC52"/>
  <c r="AE25"/>
  <c r="Z39"/>
  <c r="P31"/>
  <c r="L27"/>
  <c r="O55"/>
  <c r="U49"/>
  <c r="O63"/>
  <c r="Z28"/>
  <c r="AA68"/>
  <c r="AE70"/>
  <c r="U21"/>
  <c r="Q15"/>
  <c r="L64"/>
  <c r="M46"/>
  <c r="F49"/>
  <c r="Q20"/>
  <c r="Y49"/>
  <c r="H50"/>
  <c r="G38"/>
  <c r="G54"/>
  <c r="V4"/>
  <c r="X16"/>
  <c r="Q10"/>
  <c r="P5"/>
  <c r="M73"/>
  <c r="U67"/>
  <c r="W42"/>
  <c r="V31"/>
  <c r="I73"/>
  <c r="I34"/>
  <c r="H68"/>
  <c r="AB40"/>
  <c r="Y46"/>
  <c r="V44"/>
  <c r="AC28"/>
  <c r="F55"/>
  <c r="V63"/>
  <c r="G63"/>
  <c r="V69"/>
  <c r="U4"/>
  <c r="Z68"/>
  <c r="AD45"/>
  <c r="AE39"/>
  <c r="N32"/>
  <c r="W26"/>
  <c r="F9"/>
  <c r="Q66"/>
  <c r="I58"/>
  <c r="L20"/>
  <c r="G39"/>
  <c r="W28"/>
  <c r="Z7"/>
  <c r="M68"/>
  <c r="J39"/>
  <c r="T31"/>
  <c r="R62"/>
  <c r="AD34"/>
  <c r="P45"/>
  <c r="M3"/>
  <c r="Z38"/>
  <c r="X21"/>
  <c r="H63"/>
  <c r="N42"/>
  <c r="Y62"/>
  <c r="M57"/>
  <c r="I51"/>
  <c r="AD17"/>
  <c r="H53"/>
  <c r="G17"/>
  <c r="L65"/>
  <c r="Y29"/>
  <c r="AB53"/>
  <c r="G29"/>
  <c r="H17"/>
  <c r="U17"/>
  <c r="F65"/>
  <c r="F29"/>
  <c r="T17"/>
  <c r="G53"/>
  <c r="J6"/>
  <c r="L6"/>
  <c r="I65"/>
  <c r="AD41"/>
  <c r="D17"/>
  <c r="N6"/>
  <c r="AH65"/>
  <c r="V29"/>
  <c r="O53"/>
  <c r="X10"/>
  <c r="AC9"/>
  <c r="AA9"/>
  <c r="N50"/>
  <c r="J58"/>
  <c r="V28"/>
  <c r="AB8"/>
  <c r="Z67"/>
  <c r="F16"/>
  <c r="P30"/>
  <c r="J63"/>
  <c r="T9"/>
  <c r="U32"/>
  <c r="H38"/>
  <c r="Z56"/>
  <c r="R25"/>
  <c r="R55"/>
  <c r="I66"/>
  <c r="T33"/>
  <c r="W3"/>
  <c r="P18"/>
  <c r="W34"/>
  <c r="L49"/>
  <c r="T4"/>
  <c r="F37"/>
  <c r="H61"/>
  <c r="I61"/>
  <c r="AE11"/>
  <c r="W38"/>
  <c r="L30"/>
  <c r="J28"/>
  <c r="N67"/>
  <c r="V61"/>
  <c r="Q32"/>
  <c r="R64"/>
  <c r="F63"/>
  <c r="M5"/>
  <c r="G27"/>
  <c r="J16"/>
  <c r="AD11"/>
  <c r="H21"/>
  <c r="AA61"/>
  <c r="AD55"/>
  <c r="X70"/>
  <c r="F61"/>
  <c r="O38"/>
  <c r="P33"/>
  <c r="Z27"/>
  <c r="M26"/>
  <c r="M67"/>
  <c r="W46"/>
  <c r="I68"/>
  <c r="P13"/>
  <c r="T64"/>
  <c r="AE68"/>
  <c r="O68"/>
  <c r="U66"/>
  <c r="P39"/>
  <c r="AD61"/>
  <c r="T26"/>
  <c r="S66"/>
  <c r="P11"/>
  <c r="H67"/>
  <c r="S33"/>
  <c r="Z45"/>
  <c r="R51"/>
  <c r="J18"/>
  <c r="AA66"/>
  <c r="J32"/>
  <c r="H66"/>
  <c r="X43"/>
  <c r="AD9"/>
  <c r="AA58"/>
  <c r="AD30"/>
  <c r="AB57"/>
  <c r="Y67"/>
  <c r="R5"/>
  <c r="AE51"/>
  <c r="AB67"/>
  <c r="Z73"/>
  <c r="V64"/>
  <c r="S69"/>
  <c r="N49"/>
  <c r="AB3"/>
  <c r="O69"/>
  <c r="AA11"/>
  <c r="V15"/>
  <c r="AD68"/>
  <c r="O64"/>
  <c r="S26"/>
  <c r="Y8"/>
  <c r="P4"/>
  <c r="AC54"/>
  <c r="AE13"/>
  <c r="U34"/>
  <c r="F30"/>
  <c r="X44"/>
  <c r="G28"/>
  <c r="M15"/>
  <c r="I63"/>
  <c r="F39"/>
  <c r="AA39"/>
  <c r="H33"/>
  <c r="S43"/>
  <c r="AE73"/>
  <c r="AC64"/>
  <c r="T15"/>
  <c r="R40"/>
  <c r="AB32"/>
  <c r="U44"/>
  <c r="O28"/>
  <c r="L37"/>
  <c r="J64"/>
  <c r="Z8"/>
  <c r="L69"/>
  <c r="V10"/>
  <c r="M61"/>
  <c r="AC42"/>
  <c r="F21"/>
  <c r="O13"/>
  <c r="L10"/>
  <c r="AC44"/>
  <c r="U33"/>
  <c r="L62"/>
  <c r="AA37"/>
  <c r="P54"/>
  <c r="AC11"/>
  <c r="AD44"/>
  <c r="S30"/>
  <c r="AA38"/>
  <c r="AC45"/>
  <c r="O70"/>
  <c r="X32"/>
  <c r="Q54"/>
  <c r="AE56"/>
  <c r="R70"/>
  <c r="O5"/>
  <c r="AC25"/>
  <c r="F40"/>
  <c r="X62"/>
  <c r="AA15"/>
  <c r="L7"/>
  <c r="X52"/>
  <c r="Y42"/>
  <c r="L15"/>
  <c r="AB46"/>
  <c r="AA69"/>
  <c r="D5"/>
  <c r="L67"/>
  <c r="P64"/>
  <c r="U61"/>
  <c r="G69"/>
  <c r="AE58"/>
  <c r="Z10"/>
  <c r="L54"/>
  <c r="S62"/>
  <c r="T63"/>
  <c r="N25"/>
  <c r="AE33"/>
  <c r="T40"/>
  <c r="AB50"/>
  <c r="AB20"/>
  <c r="U16"/>
  <c r="S8"/>
  <c r="R13"/>
  <c r="O32"/>
  <c r="J57"/>
  <c r="T54"/>
  <c r="F26"/>
  <c r="O15"/>
  <c r="N4"/>
  <c r="G5"/>
  <c r="I56"/>
  <c r="Q13"/>
  <c r="U38"/>
  <c r="O25"/>
  <c r="V73"/>
  <c r="I40"/>
  <c r="O52"/>
  <c r="U9"/>
  <c r="AE20"/>
  <c r="H45"/>
  <c r="Y61"/>
  <c r="N8"/>
  <c r="AA25"/>
  <c r="T49"/>
  <c r="Q62"/>
  <c r="J67"/>
  <c r="N16"/>
  <c r="F7"/>
  <c r="G20"/>
  <c r="T21"/>
  <c r="G25"/>
  <c r="F27"/>
  <c r="H5"/>
  <c r="AD27"/>
  <c r="AA27"/>
  <c r="J61"/>
  <c r="H14"/>
  <c r="I5"/>
  <c r="S9"/>
  <c r="H32"/>
  <c r="F32"/>
  <c r="AE4"/>
  <c r="AC58"/>
  <c r="R37"/>
  <c r="R27"/>
  <c r="O14"/>
  <c r="I30"/>
  <c r="AE26"/>
  <c r="T42"/>
  <c r="X15"/>
  <c r="X55"/>
  <c r="I52"/>
  <c r="AA33"/>
  <c r="I14"/>
  <c r="Y21"/>
  <c r="AD51"/>
  <c r="J38"/>
  <c r="Z64"/>
  <c r="V25"/>
  <c r="F44"/>
  <c r="S32"/>
  <c r="L9"/>
  <c r="S51"/>
  <c r="Y4"/>
  <c r="L25"/>
  <c r="X56"/>
  <c r="Q50"/>
  <c r="AE54"/>
  <c r="Z26"/>
  <c r="F20"/>
  <c r="V49"/>
  <c r="V66"/>
  <c r="AA62"/>
  <c r="O30"/>
  <c r="AA32"/>
  <c r="G61"/>
  <c r="L46"/>
  <c r="T51"/>
  <c r="U28"/>
  <c r="AB10"/>
  <c r="W14"/>
  <c r="U64"/>
  <c r="T5"/>
  <c r="X50"/>
  <c r="H30"/>
  <c r="R32"/>
  <c r="AA16"/>
  <c r="V5"/>
  <c r="N38"/>
  <c r="Q18"/>
  <c r="O57"/>
  <c r="W62"/>
  <c r="G57"/>
  <c r="I27"/>
  <c r="J52"/>
  <c r="O27"/>
  <c r="R66"/>
  <c r="H27"/>
  <c r="G52"/>
  <c r="I54"/>
  <c r="J49"/>
  <c r="U10"/>
  <c r="L56"/>
  <c r="N9"/>
  <c r="T14"/>
  <c r="H55"/>
  <c r="Z57"/>
  <c r="V39"/>
  <c r="N13"/>
  <c r="H52"/>
  <c r="Q27"/>
  <c r="L16"/>
  <c r="L28"/>
  <c r="L43"/>
  <c r="AD64"/>
  <c r="X33"/>
  <c r="I20"/>
  <c r="W20"/>
  <c r="AB63"/>
  <c r="G70"/>
  <c r="X7"/>
  <c r="Z54"/>
  <c r="P46"/>
  <c r="AE44"/>
  <c r="U50"/>
  <c r="AD46"/>
  <c r="R33"/>
  <c r="G15"/>
  <c r="P15"/>
  <c r="R28"/>
  <c r="U39"/>
  <c r="Q67"/>
  <c r="AC7"/>
  <c r="J68"/>
  <c r="S20"/>
  <c r="AD33"/>
  <c r="F31"/>
  <c r="Z69"/>
  <c r="V33"/>
  <c r="I69"/>
  <c r="R63"/>
  <c r="M51"/>
  <c r="G11"/>
  <c r="Y45"/>
  <c r="AE28"/>
  <c r="Z70"/>
  <c r="P20"/>
  <c r="G50"/>
  <c r="AA56"/>
  <c r="P42"/>
  <c r="V34"/>
  <c r="N20"/>
  <c r="W50"/>
  <c r="R44"/>
  <c r="M20"/>
  <c r="M54"/>
  <c r="U57"/>
  <c r="AD42"/>
  <c r="H6"/>
  <c r="Z65"/>
  <c r="U29"/>
  <c r="AH29"/>
  <c r="N29"/>
  <c r="G65"/>
  <c r="Y65"/>
  <c r="AB17"/>
  <c r="T65"/>
  <c r="AC41"/>
  <c r="V41"/>
  <c r="AD6"/>
  <c r="AE41"/>
  <c r="R41"/>
  <c r="AC65"/>
  <c r="U6"/>
  <c r="Q41"/>
  <c r="AH6"/>
  <c r="AI41"/>
  <c r="I29"/>
  <c r="S37"/>
  <c r="F57"/>
  <c r="I4"/>
  <c r="Z66"/>
  <c r="AD38"/>
  <c r="P9"/>
  <c r="O31"/>
  <c r="Q40"/>
  <c r="AA20"/>
  <c r="R9"/>
  <c r="P66"/>
  <c r="AB34"/>
  <c r="AB62"/>
  <c r="T66"/>
  <c r="N18"/>
  <c r="AE61"/>
  <c r="N45"/>
  <c r="AC13"/>
  <c r="AC57"/>
  <c r="S58"/>
  <c r="V40"/>
  <c r="I7"/>
  <c r="AD32"/>
  <c r="AE66"/>
  <c r="T67"/>
  <c r="R45"/>
  <c r="R43"/>
  <c r="Z16"/>
  <c r="F25"/>
  <c r="AB43"/>
  <c r="Z3"/>
  <c r="R54"/>
  <c r="O45"/>
  <c r="Q43"/>
  <c r="X11"/>
  <c r="AD16"/>
  <c r="J62"/>
  <c r="S54"/>
  <c r="AA21"/>
  <c r="N55"/>
  <c r="G56"/>
  <c r="G40"/>
  <c r="G45"/>
  <c r="X63"/>
  <c r="AB5"/>
  <c r="AA3"/>
  <c r="P7"/>
  <c r="O42"/>
  <c r="N56"/>
  <c r="AA52"/>
  <c r="V21"/>
  <c r="AC70"/>
  <c r="AA46"/>
  <c r="W16"/>
  <c r="U42"/>
  <c r="Y11"/>
  <c r="AC31"/>
  <c r="I3"/>
  <c r="W25"/>
  <c r="Y50"/>
  <c r="J13"/>
  <c r="O9"/>
  <c r="S42"/>
  <c r="J3"/>
  <c r="AA51"/>
  <c r="V20"/>
  <c r="AD31"/>
  <c r="V52"/>
  <c r="G32"/>
  <c r="AB33"/>
  <c r="U43"/>
  <c r="N64"/>
  <c r="S45"/>
  <c r="AB56"/>
  <c r="F34"/>
  <c r="X69"/>
  <c r="R16"/>
  <c r="S15"/>
  <c r="M43"/>
  <c r="Z20"/>
  <c r="Y69"/>
  <c r="T20"/>
  <c r="O46"/>
  <c r="AC55"/>
  <c r="AD14"/>
  <c r="N11"/>
  <c r="AB49"/>
  <c r="F54"/>
  <c r="W32"/>
  <c r="X39"/>
  <c r="S61"/>
  <c r="W5"/>
  <c r="S52"/>
  <c r="X66"/>
  <c r="T8"/>
  <c r="N70"/>
  <c r="AE37"/>
  <c r="S25"/>
  <c r="G64"/>
  <c r="P25"/>
  <c r="T39"/>
  <c r="D14"/>
  <c r="G33"/>
  <c r="H62"/>
  <c r="I25"/>
  <c r="AC30"/>
  <c r="AC51"/>
  <c r="T28"/>
  <c r="R39"/>
  <c r="D16"/>
  <c r="O56"/>
  <c r="J40"/>
  <c r="T25"/>
  <c r="U37"/>
  <c r="Y9"/>
  <c r="AE62"/>
  <c r="AA34"/>
  <c r="I21"/>
  <c r="R10"/>
  <c r="AE27"/>
  <c r="M49"/>
  <c r="Z44"/>
  <c r="AD58"/>
  <c r="P69"/>
  <c r="AB16"/>
  <c r="AA26"/>
  <c r="V68"/>
  <c r="Q63"/>
  <c r="L39"/>
  <c r="AB18"/>
  <c r="J46"/>
  <c r="T46"/>
  <c r="Z40"/>
  <c r="AC33"/>
  <c r="Z11"/>
  <c r="F42"/>
  <c r="S28"/>
  <c r="AD50"/>
  <c r="T61"/>
  <c r="Q25"/>
  <c r="P56"/>
  <c r="J66"/>
  <c r="AB73"/>
  <c r="X4"/>
  <c r="P38"/>
  <c r="R42"/>
  <c r="W33"/>
  <c r="L61"/>
  <c r="AC49"/>
  <c r="Y56"/>
  <c r="AA44"/>
  <c r="M9"/>
  <c r="I18"/>
  <c r="AB14"/>
  <c r="X34"/>
  <c r="Z4"/>
  <c r="AC66"/>
  <c r="F14"/>
  <c r="N28"/>
  <c r="AA30"/>
  <c r="V14"/>
  <c r="R46"/>
  <c r="F58"/>
  <c r="U20"/>
  <c r="AD25"/>
  <c r="AD28"/>
  <c r="U5"/>
  <c r="G73"/>
  <c r="Y70"/>
  <c r="AE52"/>
  <c r="X57"/>
  <c r="Y51"/>
  <c r="AE38"/>
  <c r="I37"/>
  <c r="R14"/>
  <c r="Y27"/>
  <c r="AC37"/>
  <c r="AB44"/>
  <c r="F52"/>
  <c r="G13"/>
  <c r="R67"/>
  <c r="M25"/>
  <c r="P49"/>
  <c r="I39"/>
  <c r="Y54"/>
  <c r="U18"/>
  <c r="Z5"/>
  <c r="AB70"/>
  <c r="S7"/>
  <c r="W52"/>
  <c r="Q61"/>
  <c r="J37"/>
  <c r="X49"/>
  <c r="AD56"/>
  <c r="V45"/>
  <c r="S49"/>
  <c r="AD8"/>
  <c r="S40"/>
  <c r="Y14"/>
  <c r="M50"/>
  <c r="F64"/>
  <c r="AA55"/>
  <c r="P32"/>
  <c r="AB9"/>
  <c r="U54"/>
  <c r="V38"/>
  <c r="U30"/>
  <c r="L55"/>
  <c r="V70"/>
  <c r="L8"/>
  <c r="M34"/>
  <c r="S64"/>
  <c r="O34"/>
  <c r="AD39"/>
  <c r="AC73"/>
  <c r="AE7"/>
  <c r="L14"/>
  <c r="O16"/>
  <c r="X67"/>
  <c r="Q69"/>
  <c r="V27"/>
  <c r="V37"/>
  <c r="P14"/>
  <c r="S16"/>
  <c r="Y55"/>
  <c r="G7"/>
  <c r="V30"/>
  <c r="M28"/>
  <c r="AB13"/>
  <c r="AB30"/>
  <c r="N14"/>
  <c r="Q70"/>
  <c r="AE63"/>
  <c r="M38"/>
  <c r="M66"/>
  <c r="R58"/>
  <c r="I26"/>
  <c r="U62"/>
  <c r="AA64"/>
  <c r="H70"/>
  <c r="P43"/>
  <c r="F5"/>
  <c r="AA45"/>
  <c r="AE49"/>
  <c r="N39"/>
  <c r="X26"/>
  <c r="U45"/>
  <c r="Y34"/>
  <c r="Q14"/>
  <c r="W66"/>
  <c r="AC21"/>
  <c r="L40"/>
  <c r="AC34"/>
  <c r="W58"/>
  <c r="AC10"/>
  <c r="P21"/>
  <c r="W31"/>
  <c r="U52"/>
  <c r="T50"/>
  <c r="Q51"/>
  <c r="AD3"/>
  <c r="P34"/>
  <c r="S70"/>
  <c r="Y38"/>
  <c r="AE42"/>
  <c r="W73"/>
  <c r="AD7"/>
  <c r="P55"/>
  <c r="AC63"/>
  <c r="N73"/>
  <c r="X5"/>
  <c r="Y39"/>
  <c r="N66"/>
  <c r="T27"/>
  <c r="Q39"/>
  <c r="P51"/>
  <c r="J43"/>
  <c r="P67"/>
  <c r="P16"/>
  <c r="AA5"/>
  <c r="M37"/>
  <c r="H20"/>
  <c r="I64"/>
  <c r="H37"/>
  <c r="H3"/>
  <c r="M58"/>
  <c r="AB66"/>
  <c r="N31"/>
  <c r="U40"/>
  <c r="R34"/>
  <c r="W9"/>
  <c r="Q58"/>
  <c r="U11"/>
  <c r="F8"/>
  <c r="H13"/>
  <c r="M44"/>
  <c r="J42"/>
  <c r="V55"/>
  <c r="J21"/>
  <c r="Q33"/>
  <c r="Y43"/>
  <c r="N52"/>
  <c r="I13"/>
  <c r="L31"/>
  <c r="I10"/>
  <c r="AD18"/>
  <c r="H69"/>
  <c r="AE69"/>
  <c r="AA40"/>
  <c r="J9"/>
  <c r="AE40"/>
  <c r="L66"/>
  <c r="J56"/>
  <c r="W27"/>
  <c r="M62"/>
  <c r="H73"/>
  <c r="W61"/>
  <c r="I16"/>
  <c r="H39"/>
  <c r="AA67"/>
  <c r="AE45"/>
  <c r="T70"/>
  <c r="AA7"/>
  <c r="H65"/>
  <c r="Y6"/>
  <c r="AB29"/>
  <c r="O41"/>
  <c r="Z53"/>
  <c r="D6"/>
  <c r="AE29"/>
  <c r="AA17"/>
  <c r="AB41"/>
  <c r="W53"/>
  <c r="R53"/>
  <c r="AA29"/>
  <c r="L29"/>
  <c r="O17"/>
  <c r="P41"/>
  <c r="G41"/>
  <c r="M65"/>
  <c r="Q6"/>
  <c r="AD29"/>
  <c r="P6"/>
  <c r="I6"/>
  <c r="Y13"/>
  <c r="R26"/>
  <c r="M70"/>
  <c r="N54"/>
  <c r="Z49"/>
  <c r="AA43"/>
  <c r="H31"/>
  <c r="AE31"/>
  <c r="M21"/>
  <c r="F50"/>
  <c r="N61"/>
  <c r="V42"/>
  <c r="U3"/>
  <c r="I9"/>
  <c r="O40"/>
  <c r="S38"/>
  <c r="Q55"/>
  <c r="F73"/>
  <c r="AC69"/>
  <c r="V11"/>
  <c r="L70"/>
  <c r="J4"/>
  <c r="T73"/>
  <c r="H28"/>
  <c r="S11"/>
  <c r="AC56"/>
  <c r="H58"/>
  <c r="Y18"/>
  <c r="L45"/>
  <c r="Q21"/>
  <c r="AD5"/>
  <c r="I70"/>
  <c r="G18"/>
  <c r="AC62"/>
  <c r="Q31"/>
  <c r="Q34"/>
  <c r="L50"/>
  <c r="M11"/>
  <c r="H40"/>
  <c r="T37"/>
  <c r="M8"/>
  <c r="H44"/>
  <c r="Y52"/>
  <c r="F38"/>
  <c r="T34"/>
  <c r="N30"/>
  <c r="Y16"/>
  <c r="L63"/>
  <c r="U51"/>
  <c r="M30"/>
  <c r="O8"/>
  <c r="T11"/>
  <c r="Y28"/>
  <c r="P52"/>
  <c r="M4"/>
  <c r="AB26"/>
  <c r="P61"/>
  <c r="T43"/>
  <c r="AC50"/>
  <c r="G68"/>
  <c r="AE10"/>
  <c r="F18"/>
  <c r="I45"/>
  <c r="G55"/>
  <c r="T32"/>
  <c r="H10"/>
  <c r="X37"/>
  <c r="AB64"/>
  <c r="AC16"/>
  <c r="J14"/>
  <c r="N7"/>
  <c r="V43"/>
  <c r="W4"/>
  <c r="U31"/>
  <c r="U58"/>
  <c r="W37"/>
  <c r="F28"/>
  <c r="AE55"/>
  <c r="N33"/>
  <c r="W55"/>
  <c r="O39"/>
  <c r="AD73"/>
  <c r="Y66"/>
  <c r="M45"/>
  <c r="I42"/>
  <c r="AC15"/>
  <c r="U73"/>
  <c r="I28"/>
  <c r="Z46"/>
  <c r="Z37"/>
  <c r="Z21"/>
  <c r="M10"/>
  <c r="G30"/>
  <c r="L32"/>
  <c r="Y7"/>
  <c r="F46"/>
  <c r="L34"/>
  <c r="Z63"/>
  <c r="P70"/>
  <c r="V57"/>
  <c r="AE50"/>
  <c r="J45"/>
  <c r="AC61"/>
  <c r="M32"/>
  <c r="G10"/>
  <c r="M56"/>
  <c r="Y26"/>
  <c r="O4"/>
  <c r="Q37"/>
  <c r="W15"/>
  <c r="S57"/>
  <c r="X8"/>
  <c r="M39"/>
  <c r="P62"/>
  <c r="H4"/>
  <c r="H18"/>
  <c r="O49"/>
  <c r="U68"/>
  <c r="P63"/>
  <c r="Y20"/>
  <c r="V26"/>
  <c r="L3"/>
  <c r="O11"/>
  <c r="U69"/>
  <c r="L38"/>
  <c r="Z51"/>
  <c r="J70"/>
  <c r="M27"/>
  <c r="Q7"/>
  <c r="N5"/>
  <c r="AD40"/>
  <c r="AD26"/>
  <c r="T57"/>
  <c r="S34"/>
  <c r="V62"/>
  <c r="W51"/>
  <c r="AC68"/>
  <c r="AB15"/>
  <c r="AE14"/>
  <c r="Q56"/>
  <c r="Y37"/>
  <c r="R57"/>
  <c r="T44"/>
  <c r="AD37"/>
  <c r="G62"/>
  <c r="W7"/>
  <c r="L73"/>
  <c r="AB58"/>
  <c r="AA50"/>
  <c r="H51"/>
  <c r="M63"/>
  <c r="V51"/>
  <c r="H49"/>
  <c r="Q44"/>
  <c r="I57"/>
  <c r="T56"/>
  <c r="H11"/>
  <c r="U26"/>
  <c r="F4"/>
  <c r="AB54"/>
  <c r="F70"/>
  <c r="Y15"/>
  <c r="O73"/>
  <c r="T18"/>
  <c r="AC3"/>
  <c r="N63"/>
  <c r="Y63"/>
  <c r="U15"/>
  <c r="F33"/>
  <c r="T30"/>
  <c r="AE32"/>
  <c r="W63"/>
  <c r="J5"/>
  <c r="AB31"/>
  <c r="X73"/>
  <c r="M14"/>
  <c r="R69"/>
  <c r="AC4"/>
  <c r="F45"/>
  <c r="N46"/>
  <c r="G9"/>
  <c r="T55"/>
  <c r="R20"/>
  <c r="AC39"/>
  <c r="D4"/>
  <c r="Z13"/>
  <c r="L33"/>
  <c r="Q57"/>
  <c r="X51"/>
  <c r="N57"/>
  <c r="I55"/>
  <c r="S21"/>
  <c r="AD21"/>
  <c r="J54"/>
  <c r="AA4"/>
  <c r="O33"/>
  <c r="AB39"/>
  <c r="S3"/>
  <c r="H9"/>
  <c r="N15"/>
  <c r="H42"/>
  <c r="Y40"/>
  <c r="Y73"/>
  <c r="F69"/>
  <c r="S27"/>
  <c r="L68"/>
  <c r="Q42"/>
  <c r="W44"/>
  <c r="Y31"/>
  <c r="AD13"/>
  <c r="I44"/>
  <c r="X18"/>
  <c r="G3"/>
  <c r="P10"/>
  <c r="Y25"/>
  <c r="O50"/>
  <c r="O58"/>
  <c r="AA73"/>
  <c r="O66"/>
  <c r="J26"/>
  <c r="Y32"/>
  <c r="V58"/>
  <c r="Q49"/>
  <c r="G4"/>
  <c r="Y5"/>
  <c r="AE30"/>
  <c r="Z43"/>
  <c r="M16"/>
  <c r="Y57"/>
  <c r="X28"/>
  <c r="AB45"/>
  <c r="M13"/>
  <c r="AE16"/>
  <c r="AA70"/>
  <c r="AE57"/>
  <c r="J25"/>
  <c r="R15"/>
  <c r="J30"/>
  <c r="V46"/>
  <c r="T7"/>
  <c r="AC18"/>
  <c r="G21"/>
  <c r="L52"/>
  <c r="V7"/>
  <c r="AD54"/>
  <c r="AE21"/>
  <c r="W54"/>
  <c r="X3"/>
  <c r="F11"/>
  <c r="Q28"/>
  <c r="AA31"/>
  <c r="AD10"/>
  <c r="Z33"/>
  <c r="Q8"/>
  <c r="Y44"/>
  <c r="H8"/>
  <c r="M33"/>
  <c r="I33"/>
  <c r="H46"/>
  <c r="R61"/>
  <c r="Q9"/>
  <c r="AD63"/>
  <c r="R4"/>
  <c r="AA14"/>
  <c r="V18"/>
  <c r="AE15"/>
  <c r="AD15"/>
  <c r="P27"/>
  <c r="AE64"/>
  <c r="N34"/>
  <c r="P50"/>
  <c r="Y58"/>
  <c r="T52"/>
  <c r="AB7"/>
  <c r="F10"/>
  <c r="I50"/>
  <c r="Y10"/>
  <c r="S50"/>
  <c r="AC32"/>
  <c r="G46"/>
  <c r="P3"/>
  <c r="G14"/>
  <c r="G16"/>
  <c r="Z25"/>
  <c r="H7"/>
  <c r="N58"/>
  <c r="V3"/>
  <c r="AB4"/>
  <c r="X54"/>
  <c r="R3"/>
  <c r="T16"/>
  <c r="J50"/>
  <c r="Q68"/>
  <c r="O3"/>
  <c r="R50"/>
  <c r="Q64"/>
  <c r="T29"/>
  <c r="AA65"/>
  <c r="W6"/>
  <c r="AI65"/>
  <c r="AA53"/>
  <c r="R29"/>
  <c r="Y53"/>
  <c r="AC29"/>
  <c r="I41"/>
  <c r="AH17"/>
  <c r="G6"/>
  <c r="O65"/>
  <c r="AI17"/>
  <c r="X53"/>
  <c r="AH41"/>
  <c r="V65"/>
  <c r="Z41"/>
  <c r="V6"/>
  <c r="F6"/>
  <c r="U53"/>
  <c r="L17"/>
  <c r="AE53"/>
  <c r="X29"/>
  <c r="Y41"/>
  <c r="W17"/>
  <c r="AC27"/>
  <c r="AC38"/>
  <c r="T45"/>
  <c r="AB51"/>
  <c r="AA28"/>
  <c r="AE5"/>
  <c r="U46"/>
  <c r="AB55"/>
  <c r="P17"/>
  <c r="V53"/>
  <c r="J41"/>
  <c r="M53"/>
  <c r="M41"/>
  <c r="Y64"/>
  <c r="H25"/>
  <c r="F67"/>
  <c r="S13"/>
  <c r="S31"/>
  <c r="AD57"/>
  <c r="G8"/>
  <c r="R56"/>
  <c r="U65"/>
  <c r="D18"/>
  <c r="W67"/>
  <c r="F43"/>
  <c r="D9"/>
  <c r="W11"/>
  <c r="D8"/>
  <c r="W70"/>
  <c r="R18"/>
  <c r="R65"/>
  <c r="AH53"/>
  <c r="R30"/>
  <c r="N41"/>
  <c r="Q29"/>
  <c r="G37"/>
  <c r="S56"/>
  <c r="N10"/>
  <c r="AD4"/>
  <c r="N44"/>
  <c r="AC14"/>
  <c r="AC67"/>
  <c r="M17"/>
  <c r="J65"/>
  <c r="N53"/>
  <c r="O29"/>
  <c r="Z17"/>
  <c r="V8"/>
  <c r="W39"/>
  <c r="V13"/>
  <c r="L4"/>
  <c r="T38"/>
  <c r="AB11"/>
  <c r="P26"/>
  <c r="W65"/>
</calcChain>
</file>

<file path=xl/sharedStrings.xml><?xml version="1.0" encoding="utf-8"?>
<sst xmlns="http://schemas.openxmlformats.org/spreadsheetml/2006/main" count="1541" uniqueCount="81">
  <si>
    <t>marc</t>
  </si>
  <si>
    <t>ursula</t>
  </si>
  <si>
    <t>carl</t>
  </si>
  <si>
    <t>sandie</t>
  </si>
  <si>
    <t>wissem</t>
  </si>
  <si>
    <t>julien</t>
  </si>
  <si>
    <t>jérémy</t>
  </si>
  <si>
    <t>gregory</t>
  </si>
  <si>
    <t>sébastien</t>
  </si>
  <si>
    <t>aymeric</t>
  </si>
  <si>
    <t>jean</t>
  </si>
  <si>
    <t>laetitia</t>
  </si>
  <si>
    <t>virginie</t>
  </si>
  <si>
    <t>david</t>
  </si>
  <si>
    <t>JOUR</t>
  </si>
  <si>
    <t>SEMAINE</t>
  </si>
  <si>
    <t>TOTAL</t>
  </si>
  <si>
    <t>NORMAL</t>
  </si>
  <si>
    <t>HEURES SUP</t>
  </si>
  <si>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</si>
  <si>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</si>
  <si>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</si>
  <si>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</si>
  <si>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</si>
  <si>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</si>
  <si>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</si>
  <si>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</si>
  <si>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</si>
  <si>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</si>
  <si>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</si>
  <si>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</si>
  <si>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</si>
  <si>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ABS</t>
  </si>
  <si>
    <t>MAL</t>
  </si>
  <si>
    <t>CON</t>
  </si>
  <si>
    <t>Mois</t>
  </si>
  <si>
    <t>Fin de Mois</t>
  </si>
  <si>
    <t>heures</t>
  </si>
  <si>
    <t>jours</t>
  </si>
  <si>
    <t>con</t>
  </si>
  <si>
    <t>mal</t>
  </si>
  <si>
    <t>abs</t>
  </si>
  <si>
    <t>andrew</t>
  </si>
  <si>
    <t>Andrew</t>
  </si>
  <si>
    <t>RET</t>
  </si>
  <si>
    <t>EVENT</t>
  </si>
  <si>
    <t>FORM</t>
  </si>
  <si>
    <t>code</t>
  </si>
  <si>
    <t>jf</t>
  </si>
  <si>
    <t>Jour Férié</t>
  </si>
  <si>
    <t>forfait</t>
  </si>
  <si>
    <t>calcul_HS</t>
  </si>
  <si>
    <t>semaine</t>
  </si>
  <si>
    <t>am/pm</t>
  </si>
  <si>
    <t>am</t>
  </si>
  <si>
    <t>pm</t>
  </si>
  <si>
    <t>demi-jours</t>
  </si>
  <si>
    <t>Jonathan</t>
  </si>
  <si>
    <t>Jérome</t>
  </si>
  <si>
    <t>Said</t>
  </si>
  <si>
    <t>Kalatera</t>
  </si>
  <si>
    <t>Antoine V</t>
  </si>
  <si>
    <t>Didier</t>
  </si>
  <si>
    <t>JP</t>
  </si>
  <si>
    <t>Jeff</t>
  </si>
  <si>
    <t>Barry</t>
  </si>
  <si>
    <t>Syham</t>
  </si>
  <si>
    <t>CP</t>
  </si>
  <si>
    <t>RECUP</t>
  </si>
  <si>
    <t>Christopher</t>
  </si>
  <si>
    <t>Benjamin</t>
  </si>
  <si>
    <t>Ludovic</t>
  </si>
  <si>
    <t>Thomas</t>
  </si>
  <si>
    <t>Artan</t>
  </si>
  <si>
    <t>RP</t>
  </si>
  <si>
    <t>Marouan</t>
  </si>
  <si>
    <t>Jérémy M</t>
  </si>
  <si>
    <t>ASTREINTE</t>
  </si>
  <si>
    <t>demi jours</t>
  </si>
  <si>
    <t>ret</t>
  </si>
  <si>
    <t xml:space="preserve">ABS 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</si>
</sst>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hh:mm;@"/>
    <numFmt numFmtId="166" formatCode="[$-F800]dddd\,\ mmmm\ dd\,\ yyyy"/>
    <numFmt numFmtId="167" formatCode="ddd\ dd\-mmm"/>
    <numFmt numFmtId="168" formatCode="mmm\-yyyy"/>
  </numFmts>
  <fonts count="26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1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  <xf numFmtId="164" fontId="1" fillId="0" borderId="0" applyFont="0" applyFill="0" applyBorder="0" applyAlignment="0" applyProtection="0"/>
  </cellStyleXfs>
  <cellXfs count="69">
    <xf numFmtId="0" fontId="0" fillId="0" borderId="0" xfId="0"/>
    <xf numFmtId="0" fontId="21" fillId="25" borderId="0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Border="1" applyAlignment="1"/>
    <xf numFmtId="167" fontId="23" fillId="0" borderId="0" xfId="0" applyNumberFormat="1" applyFont="1" applyBorder="1" applyAlignment="1"/>
    <xf numFmtId="0" fontId="0" fillId="0" borderId="0" xfId="0" applyAlignment="1"/>
    <xf numFmtId="14" fontId="1" fillId="0" borderId="9" xfId="0" applyNumberFormat="1" applyFont="1" applyBorder="1"/>
    <xf numFmtId="0" fontId="0" fillId="0" borderId="10" xfId="0" applyBorder="1"/>
    <xf numFmtId="0" fontId="0" fillId="0" borderId="14" xfId="0" applyBorder="1"/>
    <xf numFmtId="0" fontId="0" fillId="0" borderId="15" xfId="0" applyBorder="1"/>
    <xf numFmtId="14" fontId="0" fillId="0" borderId="9" xfId="0" applyNumberFormat="1" applyBorder="1"/>
    <xf numFmtId="0" fontId="0" fillId="0" borderId="0" xfId="0" applyBorder="1"/>
    <xf numFmtId="0" fontId="20" fillId="0" borderId="0" xfId="0" applyFont="1" applyBorder="1"/>
    <xf numFmtId="0" fontId="0" fillId="27" borderId="0" xfId="0" applyFill="1" applyBorder="1" applyAlignment="1"/>
    <xf numFmtId="0" fontId="0" fillId="26" borderId="0" xfId="0" applyFill="1" applyBorder="1" applyAlignment="1"/>
    <xf numFmtId="2" fontId="1" fillId="28" borderId="0" xfId="0" applyNumberFormat="1" applyFont="1" applyFill="1" applyBorder="1" applyAlignment="1">
      <alignment vertical="center"/>
    </xf>
    <xf numFmtId="0" fontId="0" fillId="0" borderId="12" xfId="0" applyBorder="1"/>
    <xf numFmtId="0" fontId="0" fillId="23" borderId="15" xfId="0" applyFill="1" applyBorder="1" applyAlignment="1"/>
    <xf numFmtId="0" fontId="24" fillId="0" borderId="10" xfId="0" applyFont="1" applyBorder="1"/>
    <xf numFmtId="0" fontId="24" fillId="0" borderId="0" xfId="0" applyFont="1" applyBorder="1"/>
    <xf numFmtId="0" fontId="0" fillId="0" borderId="0" xfId="0" applyBorder="1" applyAlignment="1">
      <alignment horizontal="center"/>
    </xf>
    <xf numFmtId="0" fontId="1" fillId="0" borderId="12" xfId="0" applyFont="1" applyBorder="1"/>
    <xf numFmtId="0" fontId="1" fillId="0" borderId="0" xfId="0" applyFont="1" applyBorder="1"/>
    <xf numFmtId="0" fontId="0" fillId="0" borderId="0" xfId="0" applyFont="1" applyFill="1" applyBorder="1"/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165" fontId="20" fillId="24" borderId="0" xfId="0" applyNumberFormat="1" applyFont="1" applyFill="1" applyBorder="1" applyAlignment="1" applyProtection="1">
      <alignment horizontal="center" vertical="center"/>
      <protection locked="0"/>
    </xf>
    <xf numFmtId="2" fontId="1" fillId="0" borderId="10" xfId="0" applyNumberFormat="1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2" fontId="1" fillId="29" borderId="0" xfId="0" applyNumberFormat="1" applyFont="1" applyFill="1" applyBorder="1" applyAlignment="1">
      <alignment vertical="center"/>
    </xf>
    <xf numFmtId="2" fontId="1" fillId="24" borderId="0" xfId="0" applyNumberFormat="1" applyFont="1" applyFill="1" applyBorder="1" applyAlignment="1">
      <alignment vertical="center"/>
    </xf>
    <xf numFmtId="0" fontId="25" fillId="30" borderId="18" xfId="0" applyFont="1" applyFill="1" applyBorder="1" applyAlignment="1">
      <alignment horizontal="center"/>
    </xf>
    <xf numFmtId="0" fontId="25" fillId="30" borderId="17" xfId="0" applyFont="1" applyFill="1" applyBorder="1" applyAlignment="1">
      <alignment horizontal="center"/>
    </xf>
    <xf numFmtId="0" fontId="0" fillId="31" borderId="17" xfId="0" applyFont="1" applyFill="1" applyBorder="1" applyAlignment="1">
      <alignment horizontal="center"/>
    </xf>
    <xf numFmtId="0" fontId="0" fillId="31" borderId="18" xfId="0" applyFont="1" applyFill="1" applyBorder="1" applyAlignment="1">
      <alignment horizontal="center"/>
    </xf>
    <xf numFmtId="2" fontId="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Font="1" applyFill="1" applyBorder="1" applyAlignment="1" applyProtection="1">
      <alignment horizontal="center" vertical="center"/>
      <protection locked="0"/>
    </xf>
    <xf numFmtId="0" fontId="24" fillId="24" borderId="0" xfId="0" applyFont="1" applyFill="1" applyBorder="1" applyProtection="1">
      <protection locked="0"/>
    </xf>
    <xf numFmtId="0" fontId="0" fillId="0" borderId="0" xfId="0" applyAlignment="1">
      <alignment horizontal="left"/>
    </xf>
    <xf numFmtId="0" fontId="0" fillId="26" borderId="0" xfId="0" applyFill="1" applyBorder="1" applyAlignment="1">
      <alignment horizontal="left"/>
    </xf>
    <xf numFmtId="2" fontId="1" fillId="28" borderId="0" xfId="0" applyNumberFormat="1" applyFont="1" applyFill="1" applyBorder="1" applyAlignment="1">
      <alignment horizontal="left" vertical="center"/>
    </xf>
    <xf numFmtId="2" fontId="1" fillId="29" borderId="0" xfId="0" applyNumberFormat="1" applyFont="1" applyFill="1" applyBorder="1" applyAlignment="1">
      <alignment horizontal="left" vertical="center"/>
    </xf>
    <xf numFmtId="2" fontId="1" fillId="28" borderId="0" xfId="0" applyNumberFormat="1" applyFont="1" applyFill="1" applyBorder="1" applyAlignment="1">
      <alignment horizontal="left"/>
    </xf>
    <xf numFmtId="2" fontId="1" fillId="24" borderId="0" xfId="0" applyNumberFormat="1" applyFont="1" applyFill="1" applyBorder="1" applyAlignment="1">
      <alignment horizontal="left" vertical="center"/>
    </xf>
    <xf numFmtId="0" fontId="0" fillId="23" borderId="15" xfId="0" applyFill="1" applyBorder="1" applyAlignment="1">
      <alignment horizontal="left"/>
    </xf>
    <xf numFmtId="2" fontId="0" fillId="0" borderId="0" xfId="0" applyNumberForma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2" fontId="1" fillId="0" borderId="0" xfId="0" applyNumberFormat="1" applyFont="1" applyFill="1" applyAlignment="1" applyProtection="1">
      <alignment horizontal="center" vertical="center"/>
      <protection locked="0"/>
    </xf>
    <xf numFmtId="165" fontId="1" fillId="0" borderId="0" xfId="0" applyNumberFormat="1" applyFont="1" applyFill="1" applyAlignment="1" applyProtection="1">
      <alignment horizontal="center" vertical="center"/>
      <protection locked="0"/>
    </xf>
    <xf numFmtId="168" fontId="1" fillId="0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166" fontId="1" fillId="0" borderId="10" xfId="0" applyNumberFormat="1" applyFont="1" applyFill="1" applyBorder="1" applyAlignment="1" applyProtection="1">
      <alignment vertical="center"/>
      <protection locked="0"/>
    </xf>
    <xf numFmtId="168" fontId="1" fillId="0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66" fontId="0" fillId="0" borderId="0" xfId="0" applyNumberFormat="1" applyFont="1" applyFill="1" applyBorder="1" applyAlignment="1" applyProtection="1">
      <alignment vertical="center"/>
      <protection locked="0"/>
    </xf>
    <xf numFmtId="166" fontId="1" fillId="0" borderId="0" xfId="0" applyNumberFormat="1" applyFont="1" applyFill="1" applyBorder="1" applyAlignment="1" applyProtection="1">
      <alignment vertical="center"/>
      <protection locked="0"/>
    </xf>
    <xf numFmtId="2" fontId="1" fillId="0" borderId="13" xfId="0" applyNumberFormat="1" applyFont="1" applyFill="1" applyBorder="1" applyAlignment="1" applyProtection="1">
      <alignment horizontal="center" vertical="center"/>
      <protection locked="0"/>
    </xf>
    <xf numFmtId="168" fontId="1" fillId="0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166" fontId="1" fillId="0" borderId="15" xfId="0" applyNumberFormat="1" applyFont="1" applyFill="1" applyBorder="1" applyAlignment="1" applyProtection="1">
      <alignment vertical="center"/>
      <protection locked="0"/>
    </xf>
    <xf numFmtId="2" fontId="1" fillId="0" borderId="15" xfId="0" applyNumberFormat="1" applyFont="1" applyFill="1" applyBorder="1" applyAlignment="1" applyProtection="1">
      <alignment horizontal="center" vertical="center"/>
      <protection locked="0"/>
    </xf>
    <xf numFmtId="2" fontId="1" fillId="0" borderId="16" xfId="0" applyNumberFormat="1" applyFont="1" applyFill="1" applyBorder="1" applyAlignment="1" applyProtection="1">
      <alignment horizontal="center" vertical="center"/>
      <protection locked="0"/>
    </xf>
    <xf numFmtId="168" fontId="0" fillId="0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2" fontId="1" fillId="32" borderId="0" xfId="0" applyNumberFormat="1" applyFont="1" applyFill="1" applyBorder="1" applyAlignment="1">
      <alignment horizontal="left"/>
    </xf>
    <xf numFmtId="0" fontId="1" fillId="0" borderId="0" xfId="0" applyFont="1" applyFill="1" applyBorder="1"/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  <cellStyle name="Währung" xfId="43"/>
  </cellStyles>
  <dxfs count="235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numFmt numFmtId="30" formatCode="@"/>
      <fill>
        <patternFill>
          <bgColor theme="7" tint="0.39994506668294322"/>
        </patternFill>
      </fill>
    </dxf>
    <dxf>
      <fill>
        <patternFill>
          <bgColor theme="2" tint="-0.49998474074526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mmm\-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/>
        <top/>
        <bottom/>
      </border>
      <protection locked="0" hidden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ill>
        <patternFill>
          <bgColor theme="2" tint="-0.499984740745262"/>
        </patternFill>
      </fill>
    </dxf>
    <dxf>
      <fill>
        <patternFill>
          <bgColor rgb="FF00B050"/>
        </patternFill>
      </fill>
    </dxf>
    <dxf>
      <numFmt numFmtId="30" formatCode="@"/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mmm\-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/>
        <top/>
        <bottom/>
      </border>
      <protection locked="0" hidden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0" hidden="0"/>
    </dxf>
    <dxf>
      <fill>
        <patternFill>
          <bgColor rgb="FF00B050"/>
        </patternFill>
      </fill>
    </dxf>
    <dxf>
      <numFmt numFmtId="30" formatCode="@"/>
      <fill>
        <patternFill>
          <bgColor theme="7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660400</xdr:colOff>
      <xdr:row>14</xdr:row>
      <xdr:rowOff>12700</xdr:rowOff>
    </xdr:from>
    <xdr:to>
      <xdr:col>8</xdr:col>
      <xdr:colOff>977900</xdr:colOff>
      <xdr:row>20</xdr:row>
      <xdr:rowOff>127000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4648200" y="1949450"/>
          <a:ext cx="4305300" cy="1066800"/>
        </a:xfrm>
        <a:prstGeom prst="wedgeRoundRectCallout">
          <a:avLst>
            <a:gd name="adj1" fmla="val -96071"/>
            <a:gd name="adj2" fmla="val -85601"/>
            <a:gd name="adj3" fmla="val 16667"/>
          </a:avLst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forfait</a:t>
          </a:r>
          <a:r>
            <a:rPr lang="fr-FR" sz="1100" baseline="0"/>
            <a:t> = valeur qui est prise en compte dans le calcul du total des heures de la  journée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calcul HS = valeur qui est prise en compte pour déterminer les heures normales et heures supplémentaires</a:t>
          </a:r>
          <a:endParaRPr lang="fr-FR" sz="1100"/>
        </a:p>
      </xdr:txBody>
    </xdr:sp>
    <xdr:clientData/>
  </xdr:twoCellAnchor>
  <xdr:twoCellAnchor>
    <xdr:from>
      <xdr:col>4</xdr:col>
      <xdr:colOff>660400</xdr:colOff>
      <xdr:row>23</xdr:row>
      <xdr:rowOff>76200</xdr:rowOff>
    </xdr:from>
    <xdr:to>
      <xdr:col>8</xdr:col>
      <xdr:colOff>977900</xdr:colOff>
      <xdr:row>30</xdr:row>
      <xdr:rowOff>31750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4648200" y="3441700"/>
          <a:ext cx="4305300" cy="1066800"/>
        </a:xfrm>
        <a:prstGeom prst="wedgeRoundRectCallout">
          <a:avLst>
            <a:gd name="adj1" fmla="val -96071"/>
            <a:gd name="adj2" fmla="val -85601"/>
            <a:gd name="adj3" fmla="val 16667"/>
          </a:avLst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tout ceci est compté par demi-journée ... ATTENTION à mettre le code</a:t>
          </a:r>
          <a:r>
            <a:rPr lang="fr-FR" sz="1100" baseline="0"/>
            <a:t> sur le matin (am) et l'apm (pm)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o" displayName="Tablo" ref="A1:AI339" totalsRowShown="0" headerRowDxfId="220" dataDxfId="219" tableBorderDxfId="218">
  <tableColumns count="35">
    <tableColumn id="1" name="Mois" dataDxfId="217">
      <calculatedColumnFormula>IF(ISNUMBER(Tablo[[#This Row],[JOUR]]),DATE(YEAR(Tablo[[#This Row],[JOUR]]),MONTH(Tablo[[#This Row],[JOUR]])+1,0),A1)</calculatedColumnFormula>
    </tableColumn>
    <tableColumn id="2" name="SEMAINE" dataDxfId="216">
      <calculatedColumnFormula>IF(ISNUMBER(Tablo[[#This Row],[JOUR]]),INT(MOD(INT((Tablo[[#This Row],[JOUR]]-2)/7)+3/5,52+5/28))+1,B1)</calculatedColumnFormula>
    </tableColumn>
    <tableColumn id="3" name="JOUR" dataDxfId="215"/>
    <tableColumn id="4" name="am/pm" dataDxfId="214"/>
    <tableColumn id="5" name="marc" dataDxfId="213"/>
    <tableColumn id="34" name="Jérémy M" dataDxfId="212"/>
    <tableColumn id="6" name="ursula" dataDxfId="211"/>
    <tableColumn id="7" name="carl" dataDxfId="210"/>
    <tableColumn id="8" name="sandie" dataDxfId="209"/>
    <tableColumn id="9" name="wissem" dataDxfId="208"/>
    <tableColumn id="10" name="julien" dataDxfId="207"/>
    <tableColumn id="29" name="Marouan" dataDxfId="206"/>
    <tableColumn id="11" name="jérémy" dataDxfId="205"/>
    <tableColumn id="12" name="gregory" dataDxfId="204"/>
    <tableColumn id="13" name="sébastien" dataDxfId="203"/>
    <tableColumn id="14" name="aymeric" dataDxfId="202"/>
    <tableColumn id="15" name="jean" dataDxfId="201"/>
    <tableColumn id="35" name="Benjamin" dataDxfId="200"/>
    <tableColumn id="16" name="laetitia" dataDxfId="199"/>
    <tableColumn id="17" name="virginie" dataDxfId="198"/>
    <tableColumn id="18" name="david" dataDxfId="197"/>
    <tableColumn id="20" name="andrew" dataDxfId="196"/>
    <tableColumn id="21" name="Jonathan" dataDxfId="195"/>
    <tableColumn id="22" name="Jérome" dataDxfId="194"/>
    <tableColumn id="23" name="Said" dataDxfId="193"/>
    <tableColumn id="24" name="Kalatera" dataDxfId="192"/>
    <tableColumn id="25" name="Antoine V" dataDxfId="191"/>
    <tableColumn id="33" name="Christopher" dataDxfId="190"/>
    <tableColumn id="32" name="Thomas" dataDxfId="189"/>
    <tableColumn id="31" name="Artan" dataDxfId="188"/>
    <tableColumn id="26" name="Didier" dataDxfId="187"/>
    <tableColumn id="27" name="JP" dataDxfId="186"/>
    <tableColumn id="28" name="Jeff" dataDxfId="185"/>
    <tableColumn id="36" name="Ludovic" dataDxfId="184"/>
    <tableColumn id="19" name="TOTAL" dataDxfId="18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o4" displayName="Tablo4" ref="A1:G603" totalsRowShown="0" headerRowDxfId="175" dataDxfId="174" tableBorderDxfId="173">
  <tableColumns count="7">
    <tableColumn id="1" name="Mois" dataDxfId="172">
      <calculatedColumnFormula>IF(ISNUMBER(Tablo4[[#This Row],[JOUR]]),DATE(YEAR(Tablo4[[#This Row],[JOUR]]),MONTH(Tablo4[[#This Row],[JOUR]])+1,0),A1)</calculatedColumnFormula>
    </tableColumn>
    <tableColumn id="2" name="SEMAINE" dataDxfId="171">
      <calculatedColumnFormula>IF(ISNUMBER(Tablo4[[#This Row],[JOUR]]),INT(MOD(INT((Tablo4[[#This Row],[JOUR]]-2)/7)+3/5,52+5/28))+1,B1)</calculatedColumnFormula>
    </tableColumn>
    <tableColumn id="3" name="JOUR" dataDxfId="170"/>
    <tableColumn id="4" name="am/pm" dataDxfId="169"/>
    <tableColumn id="29" name="Barry" dataDxfId="168"/>
    <tableColumn id="30" name="Syham" dataDxfId="167"/>
    <tableColumn id="19" name="TOTAL" dataDxfId="16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codes" displayName="codes" ref="A1:C9" totalsRowShown="0" headerRowDxfId="4" dataDxfId="3">
  <autoFilter ref="A1:C9"/>
  <tableColumns count="3">
    <tableColumn id="1" name="code" dataDxfId="2"/>
    <tableColumn id="2" name="forfait" dataDxfId="1"/>
    <tableColumn id="3" name="calcul_H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39"/>
  <sheetViews>
    <sheetView showZeros="0" zoomScale="115" zoomScaleNormal="115" workbookViewId="0">
      <pane xSplit="3" ySplit="1" topLeftCell="X94" activePane="bottomRight" state="frozen"/>
      <selection pane="topRight" activeCell="E1" sqref="E1"/>
      <selection pane="bottomLeft" activeCell="A2" sqref="A2"/>
      <selection pane="bottomRight" activeCell="I128" sqref="I128"/>
    </sheetView>
  </sheetViews>
  <sheetFormatPr baseColWidth="10" defaultColWidth="6.85546875" defaultRowHeight="12.75"/>
  <cols>
    <col min="1" max="1" width="11.85546875" style="47" customWidth="1"/>
    <col min="2" max="2" width="14.28515625" style="47" bestFit="1" customWidth="1"/>
    <col min="3" max="3" width="33.28515625" style="48" customWidth="1"/>
    <col min="4" max="4" width="7" style="48" bestFit="1" customWidth="1"/>
    <col min="5" max="5" width="10.42578125" style="49" bestFit="1" customWidth="1"/>
    <col min="6" max="6" width="10.42578125" style="49" customWidth="1"/>
    <col min="7" max="7" width="11.42578125" style="49" bestFit="1" customWidth="1"/>
    <col min="8" max="8" width="9.140625" style="49" hidden="1" customWidth="1"/>
    <col min="9" max="9" width="11.85546875" style="49" bestFit="1" customWidth="1"/>
    <col min="10" max="10" width="12.85546875" style="49" bestFit="1" customWidth="1"/>
    <col min="11" max="11" width="10.85546875" style="49" bestFit="1" customWidth="1"/>
    <col min="12" max="12" width="10.85546875" style="49" customWidth="1"/>
    <col min="13" max="13" width="12" style="49" hidden="1" customWidth="1"/>
    <col min="14" max="14" width="12.85546875" style="49" bestFit="1" customWidth="1"/>
    <col min="15" max="15" width="14.42578125" style="49" bestFit="1" customWidth="1"/>
    <col min="16" max="16" width="13.140625" style="49" bestFit="1" customWidth="1"/>
    <col min="17" max="17" width="9.7109375" style="49" bestFit="1" customWidth="1"/>
    <col min="18" max="18" width="9.7109375" style="49" customWidth="1"/>
    <col min="19" max="19" width="11.85546875" style="49" bestFit="1" customWidth="1"/>
    <col min="20" max="20" width="12.5703125" style="49" bestFit="1" customWidth="1"/>
    <col min="21" max="21" width="10.85546875" style="49" bestFit="1" customWidth="1"/>
    <col min="22" max="24" width="10.85546875" style="49" customWidth="1"/>
    <col min="25" max="26" width="10.85546875" style="49" hidden="1" customWidth="1"/>
    <col min="27" max="27" width="10.85546875" style="49" customWidth="1"/>
    <col min="28" max="28" width="12.5703125" style="49" customWidth="1"/>
    <col min="29" max="29" width="12" style="49" customWidth="1"/>
    <col min="30" max="34" width="10.85546875" style="49" customWidth="1"/>
    <col min="35" max="35" width="12" style="47" bestFit="1" customWidth="1"/>
    <col min="36" max="16384" width="6.85546875" style="47"/>
  </cols>
  <sheetData>
    <row r="1" spans="1:35" ht="13.5" thickBot="1">
      <c r="A1" s="47" t="s">
        <v>35</v>
      </c>
      <c r="B1" s="47" t="s">
        <v>15</v>
      </c>
      <c r="C1" s="48" t="s">
        <v>14</v>
      </c>
      <c r="D1" s="48" t="s">
        <v>53</v>
      </c>
      <c r="E1" s="49" t="s">
        <v>0</v>
      </c>
      <c r="F1" s="49" t="s">
        <v>76</v>
      </c>
      <c r="G1" s="49" t="s">
        <v>1</v>
      </c>
      <c r="H1" s="49" t="s">
        <v>2</v>
      </c>
      <c r="I1" s="49" t="s">
        <v>3</v>
      </c>
      <c r="J1" s="49" t="s">
        <v>4</v>
      </c>
      <c r="K1" s="49" t="s">
        <v>5</v>
      </c>
      <c r="L1" s="49" t="s">
        <v>75</v>
      </c>
      <c r="M1" s="49" t="s">
        <v>6</v>
      </c>
      <c r="N1" s="49" t="s">
        <v>7</v>
      </c>
      <c r="O1" s="49" t="s">
        <v>8</v>
      </c>
      <c r="P1" s="49" t="s">
        <v>9</v>
      </c>
      <c r="Q1" s="49" t="s">
        <v>10</v>
      </c>
      <c r="R1" s="49" t="s">
        <v>70</v>
      </c>
      <c r="S1" s="49" t="s">
        <v>11</v>
      </c>
      <c r="T1" s="49" t="s">
        <v>12</v>
      </c>
      <c r="U1" s="49" t="s">
        <v>13</v>
      </c>
      <c r="V1" s="49" t="s">
        <v>42</v>
      </c>
      <c r="W1" s="49" t="s">
        <v>57</v>
      </c>
      <c r="X1" s="49" t="s">
        <v>58</v>
      </c>
      <c r="Y1" s="49" t="s">
        <v>59</v>
      </c>
      <c r="Z1" s="49" t="s">
        <v>60</v>
      </c>
      <c r="AA1" s="49" t="s">
        <v>61</v>
      </c>
      <c r="AB1" s="49" t="s">
        <v>69</v>
      </c>
      <c r="AC1" s="49" t="s">
        <v>72</v>
      </c>
      <c r="AD1" s="49" t="s">
        <v>73</v>
      </c>
      <c r="AE1" s="49" t="s">
        <v>62</v>
      </c>
      <c r="AF1" s="49" t="s">
        <v>63</v>
      </c>
      <c r="AG1" s="49" t="s">
        <v>64</v>
      </c>
      <c r="AH1" s="49" t="s">
        <v>71</v>
      </c>
      <c r="AI1" s="50" t="s">
        <v>16</v>
      </c>
    </row>
    <row r="2" spans="1:35" ht="13.5" hidden="1" thickBot="1">
      <c r="A2" s="51">
        <f>IF(ISNUMBER(Tablo[[#This Row],[JOUR]]),DATE(YEAR(Tablo[[#This Row],[JOUR]]),MONTH(Tablo[[#This Row],[JOUR]])+1,0),A1)</f>
        <v>42766</v>
      </c>
      <c r="B2" s="52">
        <f>IF(ISNUMBER(Tablo[[#This Row],[JOUR]]),INT(MOD(INT((Tablo[[#This Row],[JOUR]]-2)/7)+3/5,52+5/28))+1,B1)</f>
        <v>1</v>
      </c>
      <c r="C2" s="53">
        <v>42737</v>
      </c>
      <c r="D2" s="53" t="s">
        <v>54</v>
      </c>
      <c r="E2" s="28" t="s">
        <v>39</v>
      </c>
      <c r="F2" s="28"/>
      <c r="G2" s="28">
        <v>7</v>
      </c>
      <c r="H2" s="28">
        <v>7</v>
      </c>
      <c r="I2" s="28">
        <v>7.25</v>
      </c>
      <c r="J2" s="28">
        <v>7</v>
      </c>
      <c r="K2" s="28" t="s">
        <v>39</v>
      </c>
      <c r="L2" s="28" t="s">
        <v>39</v>
      </c>
      <c r="M2" s="28">
        <v>7</v>
      </c>
      <c r="N2" s="28">
        <v>7</v>
      </c>
      <c r="O2" s="28">
        <v>8</v>
      </c>
      <c r="P2" s="28">
        <v>8</v>
      </c>
      <c r="Q2" s="28">
        <v>8</v>
      </c>
      <c r="R2" s="28"/>
      <c r="S2" s="28">
        <v>8.75</v>
      </c>
      <c r="T2" s="28">
        <v>6.75</v>
      </c>
      <c r="U2" s="28">
        <v>7.75</v>
      </c>
      <c r="V2" s="28">
        <v>6.75</v>
      </c>
      <c r="W2" s="28" t="s">
        <v>39</v>
      </c>
      <c r="X2" s="28">
        <v>7</v>
      </c>
      <c r="Y2" s="28">
        <v>7</v>
      </c>
      <c r="Z2" s="28">
        <v>4</v>
      </c>
      <c r="AA2" s="28">
        <v>7</v>
      </c>
      <c r="AB2" s="28">
        <v>7</v>
      </c>
      <c r="AC2" s="28"/>
      <c r="AD2" s="28"/>
      <c r="AE2" s="28">
        <v>8</v>
      </c>
      <c r="AF2" s="28">
        <v>7</v>
      </c>
      <c r="AG2" s="28">
        <v>7</v>
      </c>
      <c r="AH2" s="28"/>
      <c r="AI2" s="25"/>
    </row>
    <row r="3" spans="1:35" ht="13.5" hidden="1" thickBot="1">
      <c r="A3" s="54">
        <f>IF(ISNUMBER(Tablo[[#This Row],[JOUR]]),DATE(YEAR(Tablo[[#This Row],[JOUR]]),MONTH(Tablo[[#This Row],[JOUR]])+1,0),A2)</f>
        <v>42766</v>
      </c>
      <c r="B3" s="55">
        <f>IF(ISNUMBER(Tablo[[#This Row],[JOUR]]),INT(MOD(INT((Tablo[[#This Row],[JOUR]]-2)/7)+3/5,52+5/28))+1,B2)</f>
        <v>1</v>
      </c>
      <c r="C3" s="56"/>
      <c r="D3" s="56" t="s">
        <v>55</v>
      </c>
      <c r="E3" s="36" t="s">
        <v>39</v>
      </c>
      <c r="F3" s="36"/>
      <c r="G3" s="36"/>
      <c r="H3" s="36"/>
      <c r="I3" s="36"/>
      <c r="J3" s="36"/>
      <c r="K3" s="29" t="s">
        <v>39</v>
      </c>
      <c r="L3" s="29" t="s">
        <v>39</v>
      </c>
      <c r="M3" s="36"/>
      <c r="N3" s="36"/>
      <c r="O3" s="36"/>
      <c r="P3" s="36"/>
      <c r="Q3" s="36"/>
      <c r="R3" s="36"/>
      <c r="S3" s="36"/>
      <c r="T3" s="36"/>
      <c r="U3" s="36"/>
      <c r="V3" s="36"/>
      <c r="W3" s="46" t="s">
        <v>39</v>
      </c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7"/>
    </row>
    <row r="4" spans="1:35" ht="13.5" hidden="1" thickBot="1">
      <c r="A4" s="54">
        <f>IF(ISNUMBER(Tablo[[#This Row],[JOUR]]),DATE(YEAR(Tablo[[#This Row],[JOUR]]),MONTH(Tablo[[#This Row],[JOUR]])+1,0),A3)</f>
        <v>42766</v>
      </c>
      <c r="B4" s="55">
        <f>IF(ISNUMBER(Tablo[[#This Row],[JOUR]]),INT(MOD(INT((Tablo[[#This Row],[JOUR]]-2)/7)+3/5,52+5/28))+1,B3)</f>
        <v>1</v>
      </c>
      <c r="C4" s="57">
        <f>C2+1</f>
        <v>42738</v>
      </c>
      <c r="D4" s="57" t="s">
        <v>54</v>
      </c>
      <c r="E4" s="29">
        <v>7</v>
      </c>
      <c r="F4" s="29"/>
      <c r="G4" s="29">
        <v>7</v>
      </c>
      <c r="H4" s="29">
        <v>3.5</v>
      </c>
      <c r="I4" s="29">
        <v>6.75</v>
      </c>
      <c r="J4" s="29">
        <v>7</v>
      </c>
      <c r="K4" s="29" t="s">
        <v>39</v>
      </c>
      <c r="L4" s="29" t="s">
        <v>39</v>
      </c>
      <c r="M4" s="29">
        <v>7</v>
      </c>
      <c r="N4" s="29">
        <v>7</v>
      </c>
      <c r="O4" s="29">
        <v>8</v>
      </c>
      <c r="P4" s="29">
        <v>8</v>
      </c>
      <c r="Q4" s="29">
        <v>8</v>
      </c>
      <c r="R4" s="29"/>
      <c r="S4" s="29">
        <v>8.25</v>
      </c>
      <c r="T4" s="29">
        <v>6.75</v>
      </c>
      <c r="U4" s="29">
        <v>6.75</v>
      </c>
      <c r="V4" s="29">
        <v>7</v>
      </c>
      <c r="W4" s="29" t="s">
        <v>39</v>
      </c>
      <c r="X4" s="29">
        <v>7</v>
      </c>
      <c r="Y4" s="29">
        <v>7</v>
      </c>
      <c r="Z4" s="29">
        <v>4</v>
      </c>
      <c r="AA4" s="29">
        <v>7</v>
      </c>
      <c r="AB4" s="29">
        <v>7</v>
      </c>
      <c r="AC4" s="29"/>
      <c r="AD4" s="29"/>
      <c r="AE4" s="29">
        <v>8</v>
      </c>
      <c r="AF4" s="29">
        <v>7</v>
      </c>
      <c r="AG4" s="29">
        <v>7</v>
      </c>
      <c r="AH4" s="29"/>
      <c r="AI4" s="26"/>
    </row>
    <row r="5" spans="1:35" ht="13.5" hidden="1" thickBot="1">
      <c r="A5" s="54">
        <f>IF(ISNUMBER(Tablo[[#This Row],[JOUR]]),DATE(YEAR(Tablo[[#This Row],[JOUR]]),MONTH(Tablo[[#This Row],[JOUR]])+1,0),A4)</f>
        <v>42766</v>
      </c>
      <c r="B5" s="55">
        <f>IF(ISNUMBER(Tablo[[#This Row],[JOUR]]),INT(MOD(INT((Tablo[[#This Row],[JOUR]]-2)/7)+3/5,52+5/28))+1,B4)</f>
        <v>1</v>
      </c>
      <c r="C5" s="56"/>
      <c r="D5" s="56" t="s">
        <v>55</v>
      </c>
      <c r="E5" s="36"/>
      <c r="F5" s="36"/>
      <c r="G5" s="36"/>
      <c r="H5" s="36">
        <v>3.5</v>
      </c>
      <c r="I5" s="36"/>
      <c r="J5" s="36"/>
      <c r="K5" s="29" t="s">
        <v>39</v>
      </c>
      <c r="L5" s="29" t="s">
        <v>39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46" t="s">
        <v>39</v>
      </c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7"/>
    </row>
    <row r="6" spans="1:35" ht="13.5" hidden="1" thickBot="1">
      <c r="A6" s="54">
        <f>IF(ISNUMBER(Tablo[[#This Row],[JOUR]]),DATE(YEAR(Tablo[[#This Row],[JOUR]]),MONTH(Tablo[[#This Row],[JOUR]])+1,0),A5)</f>
        <v>42766</v>
      </c>
      <c r="B6" s="55">
        <f>IF(ISNUMBER(Tablo[[#This Row],[JOUR]]),INT(MOD(INT((Tablo[[#This Row],[JOUR]]-2)/7)+3/5,52+5/28))+1,B5)</f>
        <v>1</v>
      </c>
      <c r="C6" s="57">
        <f>C4+1</f>
        <v>42739</v>
      </c>
      <c r="D6" s="57" t="s">
        <v>54</v>
      </c>
      <c r="E6" s="29">
        <v>7</v>
      </c>
      <c r="F6" s="29"/>
      <c r="G6" s="29">
        <v>7</v>
      </c>
      <c r="H6" s="29">
        <v>7</v>
      </c>
      <c r="I6" s="29">
        <v>6.75</v>
      </c>
      <c r="J6" s="29">
        <v>7</v>
      </c>
      <c r="K6" s="29" t="s">
        <v>39</v>
      </c>
      <c r="L6" s="29" t="s">
        <v>39</v>
      </c>
      <c r="M6" s="29">
        <v>7</v>
      </c>
      <c r="N6" s="29">
        <v>7</v>
      </c>
      <c r="O6" s="29">
        <v>8</v>
      </c>
      <c r="P6" s="29">
        <v>8</v>
      </c>
      <c r="Q6" s="29">
        <v>8</v>
      </c>
      <c r="R6" s="29"/>
      <c r="S6" s="29">
        <v>8.5</v>
      </c>
      <c r="T6" s="29">
        <v>6.75</v>
      </c>
      <c r="U6" s="29">
        <v>3.5</v>
      </c>
      <c r="V6" s="29">
        <v>7</v>
      </c>
      <c r="W6" s="29" t="s">
        <v>39</v>
      </c>
      <c r="X6" s="29">
        <v>7</v>
      </c>
      <c r="Y6" s="29">
        <v>7</v>
      </c>
      <c r="Z6" s="29">
        <v>4</v>
      </c>
      <c r="AA6" s="29">
        <v>7</v>
      </c>
      <c r="AB6" s="29">
        <v>7</v>
      </c>
      <c r="AC6" s="29"/>
      <c r="AD6" s="29"/>
      <c r="AE6" s="29">
        <v>8</v>
      </c>
      <c r="AF6" s="29">
        <v>7</v>
      </c>
      <c r="AG6" s="29">
        <v>7</v>
      </c>
      <c r="AH6" s="29"/>
      <c r="AI6" s="26"/>
    </row>
    <row r="7" spans="1:35" ht="13.5" hidden="1" thickBot="1">
      <c r="A7" s="54">
        <f>IF(ISNUMBER(Tablo[[#This Row],[JOUR]]),DATE(YEAR(Tablo[[#This Row],[JOUR]]),MONTH(Tablo[[#This Row],[JOUR]])+1,0),A6)</f>
        <v>42766</v>
      </c>
      <c r="B7" s="55">
        <f>IF(ISNUMBER(Tablo[[#This Row],[JOUR]]),INT(MOD(INT((Tablo[[#This Row],[JOUR]]-2)/7)+3/5,52+5/28))+1,B6)</f>
        <v>1</v>
      </c>
      <c r="C7" s="56"/>
      <c r="D7" s="56" t="s">
        <v>55</v>
      </c>
      <c r="E7" s="36"/>
      <c r="F7" s="36"/>
      <c r="G7" s="36"/>
      <c r="H7" s="36"/>
      <c r="I7" s="36"/>
      <c r="J7" s="36"/>
      <c r="K7" s="29" t="s">
        <v>39</v>
      </c>
      <c r="L7" s="29" t="s">
        <v>39</v>
      </c>
      <c r="M7" s="36"/>
      <c r="N7" s="36"/>
      <c r="O7" s="36"/>
      <c r="P7" s="36"/>
      <c r="Q7" s="36"/>
      <c r="R7" s="36"/>
      <c r="S7" s="36"/>
      <c r="T7" s="36"/>
      <c r="U7" s="36"/>
      <c r="V7" s="36"/>
      <c r="W7" s="29" t="s">
        <v>39</v>
      </c>
      <c r="X7" s="36"/>
      <c r="Y7" s="36"/>
      <c r="Z7" s="36"/>
      <c r="AA7" s="36"/>
      <c r="AB7" s="36"/>
      <c r="AC7" s="36"/>
      <c r="AD7" s="36"/>
      <c r="AE7" s="36"/>
      <c r="AF7" s="36"/>
      <c r="AG7" s="36"/>
      <c r="AH7" s="29"/>
      <c r="AI7" s="37"/>
    </row>
    <row r="8" spans="1:35" ht="13.5" hidden="1" thickBot="1">
      <c r="A8" s="54">
        <f>IF(ISNUMBER(Tablo[[#This Row],[JOUR]]),DATE(YEAR(Tablo[[#This Row],[JOUR]]),MONTH(Tablo[[#This Row],[JOUR]])+1,0),A7)</f>
        <v>42766</v>
      </c>
      <c r="B8" s="55">
        <f>IF(ISNUMBER(Tablo[[#This Row],[JOUR]]),INT(MOD(INT((Tablo[[#This Row],[JOUR]]-2)/7)+3/5,52+5/28))+1,B7)</f>
        <v>1</v>
      </c>
      <c r="C8" s="57">
        <f>C6+1</f>
        <v>42740</v>
      </c>
      <c r="D8" s="57" t="s">
        <v>54</v>
      </c>
      <c r="E8" s="29">
        <v>7</v>
      </c>
      <c r="F8" s="29"/>
      <c r="G8" s="29">
        <v>7</v>
      </c>
      <c r="H8" s="29">
        <v>7</v>
      </c>
      <c r="I8" s="29">
        <v>6.75</v>
      </c>
      <c r="J8" s="29">
        <v>7</v>
      </c>
      <c r="K8" s="29">
        <v>7</v>
      </c>
      <c r="L8" s="29">
        <v>7</v>
      </c>
      <c r="M8" s="29">
        <v>7</v>
      </c>
      <c r="N8" s="29">
        <v>7</v>
      </c>
      <c r="O8" s="29">
        <v>8</v>
      </c>
      <c r="P8" s="29">
        <v>8</v>
      </c>
      <c r="Q8" s="29">
        <v>8</v>
      </c>
      <c r="R8" s="29"/>
      <c r="S8" s="29" t="s">
        <v>67</v>
      </c>
      <c r="T8" s="29">
        <v>6.75</v>
      </c>
      <c r="U8" s="29">
        <v>5.5</v>
      </c>
      <c r="V8" s="29">
        <v>7</v>
      </c>
      <c r="W8" s="29">
        <v>7</v>
      </c>
      <c r="X8" s="29">
        <v>7</v>
      </c>
      <c r="Y8" s="29">
        <v>7</v>
      </c>
      <c r="Z8" s="29">
        <v>4</v>
      </c>
      <c r="AA8" s="29">
        <v>7</v>
      </c>
      <c r="AB8" s="29">
        <v>7</v>
      </c>
      <c r="AC8" s="29"/>
      <c r="AD8" s="29"/>
      <c r="AE8" s="29">
        <v>8</v>
      </c>
      <c r="AF8" s="29">
        <v>7</v>
      </c>
      <c r="AG8" s="29">
        <v>7</v>
      </c>
      <c r="AH8" s="29"/>
      <c r="AI8" s="26"/>
    </row>
    <row r="9" spans="1:35" ht="13.5" hidden="1" thickBot="1">
      <c r="A9" s="54">
        <f>IF(ISNUMBER(Tablo[[#This Row],[JOUR]]),DATE(YEAR(Tablo[[#This Row],[JOUR]]),MONTH(Tablo[[#This Row],[JOUR]])+1,0),A8)</f>
        <v>42766</v>
      </c>
      <c r="B9" s="55">
        <f>IF(ISNUMBER(Tablo[[#This Row],[JOUR]]),INT(MOD(INT((Tablo[[#This Row],[JOUR]]-2)/7)+3/5,52+5/28))+1,B8)</f>
        <v>1</v>
      </c>
      <c r="C9" s="56"/>
      <c r="D9" s="56" t="s">
        <v>55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29" t="s">
        <v>67</v>
      </c>
      <c r="T9" s="36"/>
      <c r="U9" s="36"/>
      <c r="V9" s="36"/>
      <c r="W9" s="4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7"/>
    </row>
    <row r="10" spans="1:35" ht="13.5" hidden="1" thickBot="1">
      <c r="A10" s="54">
        <f>IF(ISNUMBER(Tablo[[#This Row],[JOUR]]),DATE(YEAR(Tablo[[#This Row],[JOUR]]),MONTH(Tablo[[#This Row],[JOUR]])+1,0),A9)</f>
        <v>42766</v>
      </c>
      <c r="B10" s="55">
        <f>IF(ISNUMBER(Tablo[[#This Row],[JOUR]]),INT(MOD(INT((Tablo[[#This Row],[JOUR]]-2)/7)+3/5,52+5/28))+1,B9)</f>
        <v>1</v>
      </c>
      <c r="C10" s="57">
        <f>C8+1</f>
        <v>42741</v>
      </c>
      <c r="D10" s="57" t="s">
        <v>54</v>
      </c>
      <c r="E10" s="29">
        <v>7</v>
      </c>
      <c r="F10" s="29"/>
      <c r="G10" s="29">
        <v>7</v>
      </c>
      <c r="H10" s="29" t="s">
        <v>44</v>
      </c>
      <c r="I10" s="29">
        <v>7</v>
      </c>
      <c r="J10" s="29">
        <v>7</v>
      </c>
      <c r="K10" s="29">
        <v>7</v>
      </c>
      <c r="L10" s="29">
        <v>7</v>
      </c>
      <c r="M10" s="29">
        <v>7</v>
      </c>
      <c r="N10" s="29">
        <v>7</v>
      </c>
      <c r="O10" s="29">
        <v>7</v>
      </c>
      <c r="P10" s="29">
        <v>7</v>
      </c>
      <c r="Q10" s="29">
        <v>7</v>
      </c>
      <c r="R10" s="29"/>
      <c r="S10" s="29">
        <v>8.5</v>
      </c>
      <c r="T10" s="29">
        <v>6.75</v>
      </c>
      <c r="U10" s="29">
        <v>6.5</v>
      </c>
      <c r="V10" s="29">
        <v>7.5</v>
      </c>
      <c r="W10" s="29">
        <v>7</v>
      </c>
      <c r="X10" s="29">
        <v>7</v>
      </c>
      <c r="Y10" s="29">
        <v>7</v>
      </c>
      <c r="Z10" s="29">
        <v>4</v>
      </c>
      <c r="AA10" s="29">
        <v>7</v>
      </c>
      <c r="AB10" s="29">
        <v>7</v>
      </c>
      <c r="AC10" s="29"/>
      <c r="AD10" s="29"/>
      <c r="AE10" s="29">
        <v>7.5</v>
      </c>
      <c r="AF10" s="29">
        <v>7</v>
      </c>
      <c r="AG10" s="29">
        <v>7</v>
      </c>
      <c r="AH10" s="29"/>
      <c r="AI10" s="26"/>
    </row>
    <row r="11" spans="1:35" ht="13.5" hidden="1" thickBot="1">
      <c r="A11" s="54">
        <f>IF(ISNUMBER(Tablo[[#This Row],[JOUR]]),DATE(YEAR(Tablo[[#This Row],[JOUR]]),MONTH(Tablo[[#This Row],[JOUR]])+1,0),A10)</f>
        <v>42766</v>
      </c>
      <c r="B11" s="55">
        <f>IF(ISNUMBER(Tablo[[#This Row],[JOUR]]),INT(MOD(INT((Tablo[[#This Row],[JOUR]]-2)/7)+3/5,52+5/28))+1,B10)</f>
        <v>1</v>
      </c>
      <c r="C11" s="56"/>
      <c r="D11" s="56" t="s">
        <v>55</v>
      </c>
      <c r="E11" s="36"/>
      <c r="F11" s="36"/>
      <c r="G11" s="36"/>
      <c r="H11" s="46">
        <v>7</v>
      </c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4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7"/>
    </row>
    <row r="12" spans="1:35" ht="13.5" hidden="1" thickBot="1">
      <c r="A12" s="54">
        <f>IF(ISNUMBER(Tablo[[#This Row],[JOUR]]),DATE(YEAR(Tablo[[#This Row],[JOUR]]),MONTH(Tablo[[#This Row],[JOUR]])+1,0),A11)</f>
        <v>42766</v>
      </c>
      <c r="B12" s="55">
        <f>IF(ISNUMBER(Tablo[[#This Row],[JOUR]]),INT(MOD(INT((Tablo[[#This Row],[JOUR]]-2)/7)+3/5,52+5/28))+1,B11)</f>
        <v>1</v>
      </c>
      <c r="C12" s="57" t="s">
        <v>16</v>
      </c>
      <c r="D12" s="57"/>
      <c r="E12" s="29">
        <f t="array" ref="E12">SUM(IF(ISNUMBER(E2:E11),E2:E11,SUMIF(codes[code],E2:E11,codes[forfait])))+SUM(COUNTIF(JF,$C2:$C11))*JFHN</f>
        <v>35</v>
      </c>
      <c r="F12" s="29"/>
      <c r="G12" s="29">
        <f t="array" ref="G12">SUM(IF(ISNUMBER(G2:G11),G2:G11,SUMIF(codes[code],G2:G11,codes[forfait])))+SUM(COUNTIF(JF,$C2:$C11))*JFHN</f>
        <v>35</v>
      </c>
      <c r="H12" s="29">
        <f t="array" ref="H12">SUM(IF(ISNUMBER(H2:H11),H2:H11,SUMIF(codes[code],H2:H11,codes[forfait])))+SUM(COUNTIF(JF,$C2:$C11))*JFHN</f>
        <v>35</v>
      </c>
      <c r="I12" s="29">
        <f t="array" ref="I12">SUM(IF(ISNUMBER(I2:I11),I2:I11,SUMIF(codes[code],I2:I11,codes[forfait])))+SUM(COUNTIF(JF,$C2:$C11))*JFHN</f>
        <v>34.5</v>
      </c>
      <c r="J12" s="29">
        <f t="array" ref="J12">SUM(IF(ISNUMBER(J2:J11),J2:J11,SUMIF(codes[code],J2:J11,codes[forfait])))+SUM(COUNTIF(JF,$C2:$C11))*JFHN</f>
        <v>35</v>
      </c>
      <c r="K12" s="29">
        <f t="array" ref="K12">SUM(IF(ISNUMBER(K2:K11),K2:K11,SUMIF(codes[code],K2:K11,codes[forfait])))+SUM(COUNTIF(JF,$C2:$C11))*JFHN</f>
        <v>35</v>
      </c>
      <c r="L12" s="29">
        <f t="array" ref="L12">SUM(IF(ISNUMBER(L2:L11),L2:L11,SUMIF(codes[code],L2:L11,codes[forfait])))+SUM(COUNTIF(JF,$C2:$C11))*JFHN</f>
        <v>35</v>
      </c>
      <c r="M12" s="29">
        <f t="array" ref="M12">SUM(IF(ISNUMBER(M2:M11),M2:M11,SUMIF(codes[code],M2:M11,codes[forfait])))+SUM(COUNTIF(JF,$C2:$C11))*JFHN</f>
        <v>35</v>
      </c>
      <c r="N12" s="29">
        <f t="array" ref="N12">SUM(IF(ISNUMBER(N2:N11),N2:N11,SUMIF(codes[code],N2:N11,codes[forfait])))+SUM(COUNTIF(JF,$C2:$C11))*JFHN</f>
        <v>35</v>
      </c>
      <c r="O12" s="29">
        <f t="array" ref="O12">SUM(IF(ISNUMBER(O2:O11),O2:O11,SUMIF(codes[code],O2:O11,codes[forfait])))+SUM(COUNTIF(JF,$C2:$C11))*JFHN</f>
        <v>39</v>
      </c>
      <c r="P12" s="29">
        <f t="array" ref="P12">SUM(IF(ISNUMBER(P2:P11),P2:P11,SUMIF(codes[code],P2:P11,codes[forfait])))+SUM(COUNTIF(JF,$C2:$C11))*JFHN</f>
        <v>39</v>
      </c>
      <c r="Q12" s="29">
        <f t="array" ref="Q12">SUM(IF(ISNUMBER(Q2:Q11),Q2:Q11,SUMIF(codes[code],Q2:Q11,codes[forfait])))+SUM(COUNTIF(JF,$C2:$C11))*JFHN</f>
        <v>39</v>
      </c>
      <c r="R12" s="29">
        <f t="array" ref="R12">SUM(IF(ISNUMBER(R2:R11),R2:R11,SUMIF(codes[code],R2:R11,codes[forfait])))+SUM(COUNTIF(JF,$C2:$C11))*JFHN</f>
        <v>0</v>
      </c>
      <c r="S12" s="29">
        <f t="array" ref="S12">SUM(IF(ISNUMBER(S2:S11),S2:S11,SUMIF(codes[code],S2:S11,codes[forfait])))+SUM(COUNTIF(JF,$C2:$C11))*JFHN</f>
        <v>34</v>
      </c>
      <c r="T12" s="29">
        <f t="array" ref="T12">SUM(IF(ISNUMBER(T2:T11),T2:T11,SUMIF(codes[code],T2:T11,codes[forfait])))+SUM(COUNTIF(JF,$C2:$C11))*JFHN</f>
        <v>33.75</v>
      </c>
      <c r="U12" s="29">
        <f t="array" ref="U12">SUM(IF(ISNUMBER(U2:U11),U2:U11,SUMIF(codes[code],U2:U11,codes[forfait])))+SUM(COUNTIF(JF,$C2:$C11))*JFHN</f>
        <v>30</v>
      </c>
      <c r="V12" s="29">
        <f t="array" ref="V12">SUM(IF(ISNUMBER(V2:V11),V2:V11,SUMIF(codes[code],V2:V11,codes[forfait])))+SUM(COUNTIF(JF,$C2:$C11))*JFHN</f>
        <v>35.25</v>
      </c>
      <c r="W12" s="29">
        <f t="array" ref="W12">SUM(IF(ISNUMBER(W2:W11),W2:W11,SUMIF(codes[code],W2:W11,codes[forfait])))+SUM(COUNTIF(JF,$C2:$C11))*JFHN</f>
        <v>35</v>
      </c>
      <c r="X12" s="29">
        <f t="array" ref="X12">SUM(IF(ISNUMBER(X2:X11),X2:X11,SUMIF(codes[code],X2:X11,codes[forfait])))+SUM(COUNTIF(JF,$C2:$C11))*JFHN</f>
        <v>35</v>
      </c>
      <c r="Y12" s="29">
        <f t="array" ref="Y12">SUM(IF(ISNUMBER(Y2:Y11),Y2:Y11,SUMIF(codes[code],Y2:Y11,codes[forfait])))+SUM(COUNTIF(JF,$C2:$C11))*JFHN</f>
        <v>35</v>
      </c>
      <c r="Z12" s="29">
        <f t="array" ref="Z12">SUM(IF(ISNUMBER(Z2:Z11),Z2:Z11,SUMIF(codes[code],Z2:Z11,codes[forfait])))+SUM(COUNTIF(JF,$C2:$C11))*JFHN</f>
        <v>20</v>
      </c>
      <c r="AA12" s="29">
        <f t="array" ref="AA12">SUM(IF(ISNUMBER(AA2:AA11),AA2:AA11,SUMIF(codes[code],AA2:AA11,codes[forfait])))+SUM(COUNTIF(JF,$C2:$C11))*JFHN</f>
        <v>35</v>
      </c>
      <c r="AB12" s="29">
        <f t="array" ref="AB12">SUM(IF(ISNUMBER(AB2:AB11),AB2:AB11,SUMIF(codes[code],AB2:AB11,codes[forfait])))+SUM(COUNTIF(JF,$C2:$C11))*JFHN</f>
        <v>35</v>
      </c>
      <c r="AC12" s="29">
        <f t="array" ref="AC12">SUM(IF(ISNUMBER(AC2:AC11),AC2:AC11,SUMIF(codes[code],AC2:AC11,codes[forfait])))+SUM(COUNTIF(JF,$C2:$C11))*JFHN</f>
        <v>0</v>
      </c>
      <c r="AD12" s="29">
        <f t="array" ref="AD12">SUM(IF(ISNUMBER(AD2:AD11),AD2:AD11,SUMIF(codes[code],AD2:AD11,codes[forfait])))+SUM(COUNTIF(JF,$C2:$C11))*JFHN</f>
        <v>0</v>
      </c>
      <c r="AE12" s="29">
        <f t="array" ref="AE12">SUM(IF(ISNUMBER(AE2:AE11),AE2:AE11,SUMIF(codes[code],AE2:AE11,codes[forfait])))+SUM(COUNTIF(JF,$C2:$C11))*JFHN</f>
        <v>39.5</v>
      </c>
      <c r="AF12" s="29">
        <f t="array" ref="AF12">SUM(IF(ISNUMBER(AF2:AF11),AF2:AF11,SUMIF(codes[code],AF2:AF11,codes[forfait])))+SUM(COUNTIF(JF,$C2:$C11))*JFHN</f>
        <v>35</v>
      </c>
      <c r="AG12" s="29">
        <f t="array" ref="AG12">SUM(IF(ISNUMBER(AG2:AG11),AG2:AG11,SUMIF(codes[code],AG2:AG11,codes[forfait])))+SUM(COUNTIF(JF,$C2:$C11))*JFHN</f>
        <v>35</v>
      </c>
      <c r="AH12" s="29">
        <f t="array" ref="AH12">SUM(IF(ISNUMBER(AH2:AH11),AH2:AH11,SUMIF(codes[code],AH2:AH11,codes[forfait])))+SUM(COUNTIF(JF,$C2:$C11))*JFHN</f>
        <v>0</v>
      </c>
      <c r="AI12" s="58">
        <f>SUM(E12:V12)</f>
        <v>564.5</v>
      </c>
    </row>
    <row r="13" spans="1:35" ht="13.5" hidden="1" thickBot="1">
      <c r="A13" s="54">
        <f>IF(ISNUMBER(Tablo[[#This Row],[JOUR]]),DATE(YEAR(Tablo[[#This Row],[JOUR]]),MONTH(Tablo[[#This Row],[JOUR]])+1,0),A12)</f>
        <v>42766</v>
      </c>
      <c r="B13" s="55">
        <f>IF(ISNUMBER(Tablo[[#This Row],[JOUR]]),INT(MOD(INT((Tablo[[#This Row],[JOUR]]-2)/7)+3/5,52+5/28))+1,B12)</f>
        <v>1</v>
      </c>
      <c r="C13" s="57" t="s">
        <v>17</v>
      </c>
      <c r="D13" s="57"/>
      <c r="E13" s="29">
        <f t="array" ref="E13">MIN(SUM(IF(ISNUMBER(E2:E11),E2:E11,SUMIF(codes[code],E2:E11,codes[calcul_HS])))+SUM(COUNTIF(JF,$C2:$C11))*JFHS,sem)</f>
        <v>28</v>
      </c>
      <c r="F13" s="29"/>
      <c r="G13" s="29">
        <f t="array" ref="G13">MIN(SUM(IF(ISNUMBER(G2:G11),G2:G11,SUMIF(codes[code],G2:G11,codes[calcul_HS])))+SUM(COUNTIF(JF,$C2:$C11))*JFHS,sem)</f>
        <v>35</v>
      </c>
      <c r="H13" s="29">
        <f t="array" ref="H13">MIN(SUM(IF(ISNUMBER(H2:H11),H2:H11,SUMIF(codes[code],H2:H11,codes[calcul_HS])))+SUM(COUNTIF(JF,$C2:$C11))*JFHS,sem)</f>
        <v>35</v>
      </c>
      <c r="I13" s="29">
        <f t="array" ref="I13">MIN(SUM(IF(ISNUMBER(I2:I11),I2:I11,SUMIF(codes[code],I2:I11,codes[calcul_HS])))+SUM(COUNTIF(JF,$C2:$C11))*JFHS,sem)</f>
        <v>34.5</v>
      </c>
      <c r="J13" s="29">
        <f t="array" ref="J13">MIN(SUM(IF(ISNUMBER(J2:J11),J2:J11,SUMIF(codes[code],J2:J11,codes[calcul_HS])))+SUM(COUNTIF(JF,$C2:$C11))*JFHS,sem)</f>
        <v>35</v>
      </c>
      <c r="K13" s="29">
        <f t="array" ref="K13">MIN(SUM(IF(ISNUMBER(K2:K11),K2:K11,SUMIF(codes[code],K2:K11,codes[calcul_HS])))+SUM(COUNTIF(JF,$C2:$C11))*JFHS,sem)</f>
        <v>14</v>
      </c>
      <c r="L13" s="29">
        <f t="array" ref="L13">MIN(SUM(IF(ISNUMBER(L2:L11),L2:L11,SUMIF(codes[code],L2:L11,codes[calcul_HS])))+SUM(COUNTIF(JF,$C2:$C11))*JFHS,sem)</f>
        <v>14</v>
      </c>
      <c r="M13" s="29">
        <f t="array" ref="M13">MIN(SUM(IF(ISNUMBER(M2:M11),M2:M11,SUMIF(codes[code],M2:M11,codes[calcul_HS])))+SUM(COUNTIF(JF,$C2:$C11))*JFHS,sem)</f>
        <v>35</v>
      </c>
      <c r="N13" s="29">
        <f t="array" ref="N13">MIN(SUM(IF(ISNUMBER(N2:N11),N2:N11,SUMIF(codes[code],N2:N11,codes[calcul_HS])))+SUM(COUNTIF(JF,$C2:$C11))*JFHS,sem)</f>
        <v>35</v>
      </c>
      <c r="O13" s="29">
        <f t="array" ref="O13">MIN(SUM(IF(ISNUMBER(O2:O11),O2:O11,SUMIF(codes[code],O2:O11,codes[calcul_HS])))+SUM(COUNTIF(JF,$C2:$C11))*JFHS,sem)</f>
        <v>35</v>
      </c>
      <c r="P13" s="29">
        <f t="array" ref="P13">MIN(SUM(IF(ISNUMBER(P2:P11),P2:P11,SUMIF(codes[code],P2:P11,codes[calcul_HS])))+SUM(COUNTIF(JF,$C2:$C11))*JFHS,sem)</f>
        <v>35</v>
      </c>
      <c r="Q13" s="29">
        <f t="array" ref="Q13">MIN(SUM(IF(ISNUMBER(Q2:Q11),Q2:Q11,SUMIF(codes[code],Q2:Q11,codes[calcul_HS])))+SUM(COUNTIF(JF,$C2:$C11))*JFHS,sem)</f>
        <v>35</v>
      </c>
      <c r="R13" s="29">
        <f t="array" ref="R13">MIN(SUM(IF(ISNUMBER(R2:R11),R2:R11,SUMIF(codes[code],R2:R11,codes[calcul_HS])))+SUM(COUNTIF(JF,$C2:$C11))*JFHS,sem)</f>
        <v>0</v>
      </c>
      <c r="S13" s="29">
        <f t="array" ref="S13">MIN(SUM(IF(ISNUMBER(S2:S11),S2:S11,SUMIF(codes[code],S2:S11,codes[calcul_HS])))+SUM(COUNTIF(JF,$C2:$C11))*JFHS,sem)</f>
        <v>34</v>
      </c>
      <c r="T13" s="29">
        <f t="array" ref="T13">MIN(SUM(IF(ISNUMBER(T2:T11),T2:T11,SUMIF(codes[code],T2:T11,codes[calcul_HS])))+SUM(COUNTIF(JF,$C2:$C11))*JFHS,sem)</f>
        <v>33.75</v>
      </c>
      <c r="U13" s="29">
        <f t="array" ref="U13">MIN(SUM(IF(ISNUMBER(U2:U11),U2:U11,SUMIF(codes[code],U2:U11,codes[calcul_HS])))+SUM(COUNTIF(JF,$C2:$C11))*JFHS,sem)</f>
        <v>30</v>
      </c>
      <c r="V13" s="29">
        <f t="array" ref="V13">MIN(SUM(IF(ISNUMBER(V2:V11),V2:V11,SUMIF(codes[code],V2:V11,codes[calcul_HS])))+SUM(COUNTIF(JF,$C2:$C11))*JFHS,sem)</f>
        <v>35</v>
      </c>
      <c r="W13" s="29">
        <f t="array" ref="W13">MIN(SUM(IF(ISNUMBER(W2:W11),W2:W11,SUMIF(codes[code],W2:W11,codes[calcul_HS])))+SUM(COUNTIF(JF,$C2:$C11))*JFHS,sem)</f>
        <v>14</v>
      </c>
      <c r="X13" s="29">
        <f t="array" ref="X13">MIN(SUM(IF(ISNUMBER(X2:X11),X2:X11,SUMIF(codes[code],X2:X11,codes[calcul_HS])))+SUM(COUNTIF(JF,$C2:$C11))*JFHS,sem)</f>
        <v>35</v>
      </c>
      <c r="Y13" s="29">
        <f t="array" ref="Y13">MIN(SUM(IF(ISNUMBER(Y2:Y11),Y2:Y11,SUMIF(codes[code],Y2:Y11,codes[calcul_HS])))+SUM(COUNTIF(JF,$C2:$C11))*JFHS,sem)</f>
        <v>35</v>
      </c>
      <c r="Z13" s="29">
        <f t="array" ref="Z13">MIN(SUM(IF(ISNUMBER(Z2:Z11),Z2:Z11,SUMIF(codes[code],Z2:Z11,codes[calcul_HS])))+SUM(COUNTIF(JF,$C2:$C11))*JFHS,sem)</f>
        <v>20</v>
      </c>
      <c r="AA13" s="29">
        <f t="array" ref="AA13">MIN(SUM(IF(ISNUMBER(AA2:AA11),AA2:AA11,SUMIF(codes[code],AA2:AA11,codes[calcul_HS])))+SUM(COUNTIF(JF,$C2:$C11))*JFHS,sem)</f>
        <v>35</v>
      </c>
      <c r="AB13" s="29">
        <f t="array" ref="AB13">MIN(SUM(IF(ISNUMBER(AB2:AB11),AB2:AB11,SUMIF(codes[code],AB2:AB11,codes[calcul_HS])))+SUM(COUNTIF(JF,$C2:$C11))*JFHS,sem)</f>
        <v>35</v>
      </c>
      <c r="AC13" s="29">
        <f t="array" ref="AC13">MIN(SUM(IF(ISNUMBER(AC2:AC11),AC2:AC11,SUMIF(codes[code],AC2:AC11,codes[calcul_HS])))+SUM(COUNTIF(JF,$C2:$C11))*JFHS,sem)</f>
        <v>0</v>
      </c>
      <c r="AD13" s="29">
        <f t="array" ref="AD13">MIN(SUM(IF(ISNUMBER(AD2:AD11),AD2:AD11,SUMIF(codes[code],AD2:AD11,codes[calcul_HS])))+SUM(COUNTIF(JF,$C2:$C11))*JFHS,sem)</f>
        <v>0</v>
      </c>
      <c r="AE13" s="29">
        <f t="array" ref="AE13">MIN(SUM(IF(ISNUMBER(AE2:AE11),AE2:AE11,SUMIF(codes[code],AE2:AE11,codes[calcul_HS])))+SUM(COUNTIF(JF,$C2:$C11))*JFHS,sem)</f>
        <v>35</v>
      </c>
      <c r="AF13" s="29">
        <f t="array" ref="AF13">MIN(SUM(IF(ISNUMBER(AF2:AF11),AF2:AF11,SUMIF(codes[code],AF2:AF11,codes[calcul_HS])))+SUM(COUNTIF(JF,$C2:$C11))*JFHS,sem)</f>
        <v>35</v>
      </c>
      <c r="AG13" s="29">
        <f t="array" ref="AG13">MIN(SUM(IF(ISNUMBER(AG2:AG11),AG2:AG11,SUMIF(codes[code],AG2:AG11,codes[calcul_HS])))+SUM(COUNTIF(JF,$C2:$C11))*JFHS,sem)</f>
        <v>35</v>
      </c>
      <c r="AH13" s="29">
        <f t="array" ref="AH13">MIN(SUM(IF(ISNUMBER(AH2:AH11),AH2:AH11,SUMIF(codes[code],AH2:AH11,codes[calcul_HS])))+SUM(COUNTIF(JF,$C2:$C11))*JFHS,sem)</f>
        <v>0</v>
      </c>
      <c r="AI13" s="58">
        <f>SUM(E13:V13)</f>
        <v>503.25</v>
      </c>
    </row>
    <row r="14" spans="1:35" ht="13.5" hidden="1" thickBot="1">
      <c r="A14" s="59">
        <f>IF(ISNUMBER(Tablo[[#This Row],[JOUR]]),DATE(YEAR(Tablo[[#This Row],[JOUR]]),MONTH(Tablo[[#This Row],[JOUR]])+1,0),A13)</f>
        <v>42766</v>
      </c>
      <c r="B14" s="60">
        <f>IF(ISNUMBER(Tablo[[#This Row],[JOUR]]),INT(MOD(INT((Tablo[[#This Row],[JOUR]]-2)/7)+3/5,52+5/28))+1,B13)</f>
        <v>1</v>
      </c>
      <c r="C14" s="61" t="s">
        <v>18</v>
      </c>
      <c r="D14" s="61"/>
      <c r="E14" s="62">
        <f t="array" ref="E14">MAX(0,SUM(IF(ISNUMBER(E2:E11),E2:E11,SUMIF(codes[code],E2:E11,codes[calcul_HS])))+SUM(COUNTIF(JF,$C2:$C11))*JFHS-sem)</f>
        <v>0</v>
      </c>
      <c r="F14" s="62"/>
      <c r="G14" s="62">
        <f t="array" ref="G14">MAX(0,SUM(IF(ISNUMBER(G2:G11),G2:G11,SUMIF(codes[code],G2:G11,codes[calcul_HS])))+SUM(COUNTIF(JF,$C2:$C11))*JFHS-sem)</f>
        <v>0</v>
      </c>
      <c r="H14" s="62">
        <f t="array" ref="H14">MAX(0,SUM(IF(ISNUMBER(H2:H11),H2:H11,SUMIF(codes[code],H2:H11,codes[calcul_HS])))+SUM(COUNTIF(JF,$C2:$C11))*JFHS-sem)</f>
        <v>0</v>
      </c>
      <c r="I14" s="62">
        <f t="array" ref="I14">MAX(0,SUM(IF(ISNUMBER(I2:I11),I2:I11,SUMIF(codes[code],I2:I11,codes[calcul_HS])))+SUM(COUNTIF(JF,$C2:$C11))*JFHS-sem)</f>
        <v>0</v>
      </c>
      <c r="J14" s="62">
        <f t="array" ref="J14">MAX(0,SUM(IF(ISNUMBER(J2:J11),J2:J11,SUMIF(codes[code],J2:J11,codes[calcul_HS])))+SUM(COUNTIF(JF,$C2:$C11))*JFHS-sem)</f>
        <v>0</v>
      </c>
      <c r="K14" s="62">
        <f t="array" ref="K14">MAX(0,SUM(IF(ISNUMBER(K2:K11),K2:K11,SUMIF(codes[code],K2:K11,codes[calcul_HS])))+SUM(COUNTIF(JF,$C2:$C11))*JFHS-sem)</f>
        <v>0</v>
      </c>
      <c r="L14" s="62">
        <f t="array" ref="L14">MAX(0,SUM(IF(ISNUMBER(L2:L11),L2:L11,SUMIF(codes[code],L2:L11,codes[calcul_HS])))+SUM(COUNTIF(JF,$C2:$C11))*JFHS-sem)</f>
        <v>0</v>
      </c>
      <c r="M14" s="62">
        <f t="array" ref="M14">MAX(0,SUM(IF(ISNUMBER(M2:M11),M2:M11,SUMIF(codes[code],M2:M11,codes[calcul_HS])))+SUM(COUNTIF(JF,$C2:$C11))*JFHS-sem)</f>
        <v>0</v>
      </c>
      <c r="N14" s="62">
        <f t="array" ref="N14">MAX(0,SUM(IF(ISNUMBER(N2:N11),N2:N11,SUMIF(codes[code],N2:N11,codes[calcul_HS])))+SUM(COUNTIF(JF,$C2:$C11))*JFHS-sem)</f>
        <v>0</v>
      </c>
      <c r="O14" s="62">
        <f t="array" ref="O14">MAX(0,SUM(IF(ISNUMBER(O2:O11),O2:O11,SUMIF(codes[code],O2:O11,codes[calcul_HS])))+SUM(COUNTIF(JF,$C2:$C11))*JFHS-sem)</f>
        <v>4</v>
      </c>
      <c r="P14" s="62">
        <f t="array" ref="P14">MAX(0,SUM(IF(ISNUMBER(P2:P11),P2:P11,SUMIF(codes[code],P2:P11,codes[calcul_HS])))+SUM(COUNTIF(JF,$C2:$C11))*JFHS-sem)</f>
        <v>4</v>
      </c>
      <c r="Q14" s="62">
        <f t="array" ref="Q14">MAX(0,SUM(IF(ISNUMBER(Q2:Q11),Q2:Q11,SUMIF(codes[code],Q2:Q11,codes[calcul_HS])))+SUM(COUNTIF(JF,$C2:$C11))*JFHS-sem)</f>
        <v>4</v>
      </c>
      <c r="R14" s="62">
        <f t="array" ref="R14">MAX(0,SUM(IF(ISNUMBER(R2:R11),R2:R11,SUMIF(codes[code],R2:R11,codes[calcul_HS])))+SUM(COUNTIF(JF,$C2:$C11))*JFHS-sem)</f>
        <v>0</v>
      </c>
      <c r="S14" s="62">
        <f t="array" ref="S14">MAX(0,SUM(IF(ISNUMBER(S2:S11),S2:S11,SUMIF(codes[code],S2:S11,codes[calcul_HS])))+SUM(COUNTIF(JF,$C2:$C11))*JFHS-sem)</f>
        <v>0</v>
      </c>
      <c r="T14" s="62">
        <f t="array" ref="T14">MAX(0,SUM(IF(ISNUMBER(T2:T11),T2:T11,SUMIF(codes[code],T2:T11,codes[calcul_HS])))+SUM(COUNTIF(JF,$C2:$C11))*JFHS-sem)</f>
        <v>0</v>
      </c>
      <c r="U14" s="62">
        <f t="array" ref="U14">MAX(0,SUM(IF(ISNUMBER(U2:U11),U2:U11,SUMIF(codes[code],U2:U11,codes[calcul_HS])))+SUM(COUNTIF(JF,$C2:$C11))*JFHS-sem)</f>
        <v>0</v>
      </c>
      <c r="V14" s="62">
        <f t="array" ref="V14">MAX(0,SUM(IF(ISNUMBER(V2:V11),V2:V11,SUMIF(codes[code],V2:V11,codes[calcul_HS])))+SUM(COUNTIF(JF,$C2:$C11))*JFHS-sem)</f>
        <v>0.25</v>
      </c>
      <c r="W14" s="62">
        <f t="array" ref="W14">MAX(0,SUM(IF(ISNUMBER(W2:W11),W2:W11,SUMIF(codes[code],W2:W11,codes[calcul_HS])))+SUM(COUNTIF(JF,$C2:$C11))*JFHS-sem)</f>
        <v>0</v>
      </c>
      <c r="X14" s="62">
        <f t="array" ref="X14">MAX(0,SUM(IF(ISNUMBER(X2:X11),X2:X11,SUMIF(codes[code],X2:X11,codes[calcul_HS])))+SUM(COUNTIF(JF,$C2:$C11))*JFHS-sem)</f>
        <v>0</v>
      </c>
      <c r="Y14" s="62">
        <f t="array" ref="Y14">MAX(0,SUM(IF(ISNUMBER(Y2:Y11),Y2:Y11,SUMIF(codes[code],Y2:Y11,codes[calcul_HS])))+SUM(COUNTIF(JF,$C2:$C11))*JFHS-sem)</f>
        <v>0</v>
      </c>
      <c r="Z14" s="62">
        <f t="array" ref="Z14">MAX(0,SUM(IF(ISNUMBER(Z2:Z11),Z2:Z11,SUMIF(codes[code],Z2:Z11,codes[calcul_HS])))+SUM(COUNTIF(JF,$C2:$C11))*JFHS-sem)</f>
        <v>0</v>
      </c>
      <c r="AA14" s="62">
        <f t="array" ref="AA14">MAX(0,SUM(IF(ISNUMBER(AA2:AA11),AA2:AA11,SUMIF(codes[code],AA2:AA11,codes[calcul_HS])))+SUM(COUNTIF(JF,$C2:$C11))*JFHS-sem)</f>
        <v>0</v>
      </c>
      <c r="AB14" s="62">
        <f t="array" ref="AB14">MAX(0,SUM(IF(ISNUMBER(AB2:AB11),AB2:AB11,SUMIF(codes[code],AB2:AB11,codes[calcul_HS])))+SUM(COUNTIF(JF,$C2:$C11))*JFHS-sem)</f>
        <v>0</v>
      </c>
      <c r="AC14" s="62">
        <f t="array" ref="AC14">MAX(0,SUM(IF(ISNUMBER(AC2:AC11),AC2:AC11,SUMIF(codes[code],AC2:AC11,codes[calcul_HS])))+SUM(COUNTIF(JF,$C2:$C11))*JFHS-sem)</f>
        <v>0</v>
      </c>
      <c r="AD14" s="62">
        <f t="array" ref="AD14">MAX(0,SUM(IF(ISNUMBER(AD2:AD11),AD2:AD11,SUMIF(codes[code],AD2:AD11,codes[calcul_HS])))+SUM(COUNTIF(JF,$C2:$C11))*JFHS-sem)</f>
        <v>0</v>
      </c>
      <c r="AE14" s="62">
        <f t="array" ref="AE14">MAX(0,SUM(IF(ISNUMBER(AE2:AE11),AE2:AE11,SUMIF(codes[code],AE2:AE11,codes[calcul_HS])))+SUM(COUNTIF(JF,$C2:$C11))*JFHS-sem)</f>
        <v>4.5</v>
      </c>
      <c r="AF14" s="62">
        <f t="array" ref="AF14">MAX(0,SUM(IF(ISNUMBER(AF2:AF11),AF2:AF11,SUMIF(codes[code],AF2:AF11,codes[calcul_HS])))+SUM(COUNTIF(JF,$C2:$C11))*JFHS-sem)</f>
        <v>0</v>
      </c>
      <c r="AG14" s="62">
        <f t="array" ref="AG14">MAX(0,SUM(IF(ISNUMBER(AG2:AG11),AG2:AG11,SUMIF(codes[code],AG2:AG11,codes[calcul_HS])))+SUM(COUNTIF(JF,$C2:$C11))*JFHS-sem)</f>
        <v>0</v>
      </c>
      <c r="AH14" s="62">
        <f t="array" ref="AH14">MAX(0,SUM(IF(ISNUMBER(AH2:AH11),AH2:AH11,SUMIF(codes[code],AH2:AH11,codes[calcul_HS])))+SUM(COUNTIF(JF,$C2:$C11))*JFHS-sem)</f>
        <v>0</v>
      </c>
      <c r="AI14" s="63">
        <f>SUM(E14:V14)</f>
        <v>12.25</v>
      </c>
    </row>
    <row r="15" spans="1:35" ht="13.5" hidden="1" thickBot="1">
      <c r="A15" s="54">
        <f>IF(ISNUMBER(Tablo[[#This Row],[JOUR]]),DATE(YEAR(Tablo[[#This Row],[JOUR]]),MONTH(Tablo[[#This Row],[JOUR]])+1,0),A14)</f>
        <v>42766</v>
      </c>
      <c r="B15" s="55">
        <f>IF(ISNUMBER(Tablo[[#This Row],[JOUR]]),INT(MOD(INT((Tablo[[#This Row],[JOUR]]-2)/7)+3/5,52+5/28))+1,B14)</f>
        <v>2</v>
      </c>
      <c r="C15" s="57">
        <f>C2+7</f>
        <v>42744</v>
      </c>
      <c r="D15" s="53" t="s">
        <v>54</v>
      </c>
      <c r="E15" s="29">
        <v>4</v>
      </c>
      <c r="F15" s="29"/>
      <c r="G15" s="29">
        <v>7</v>
      </c>
      <c r="H15" s="29" t="s">
        <v>39</v>
      </c>
      <c r="I15" s="29">
        <v>7</v>
      </c>
      <c r="J15" s="29">
        <v>7</v>
      </c>
      <c r="K15" s="29">
        <v>7</v>
      </c>
      <c r="L15" s="29">
        <v>7</v>
      </c>
      <c r="M15" s="29">
        <v>7</v>
      </c>
      <c r="N15" s="29">
        <v>7</v>
      </c>
      <c r="O15" s="29" t="s">
        <v>41</v>
      </c>
      <c r="P15" s="29" t="s">
        <v>41</v>
      </c>
      <c r="Q15" s="29">
        <v>8</v>
      </c>
      <c r="R15" s="29"/>
      <c r="S15" s="29">
        <v>6.25</v>
      </c>
      <c r="T15" s="29">
        <v>5</v>
      </c>
      <c r="U15" s="29">
        <v>3.25</v>
      </c>
      <c r="V15" s="29">
        <v>5</v>
      </c>
      <c r="W15" s="29">
        <v>7</v>
      </c>
      <c r="X15" s="29">
        <v>7</v>
      </c>
      <c r="Y15" s="29">
        <v>7</v>
      </c>
      <c r="Z15" s="29">
        <v>4</v>
      </c>
      <c r="AA15" s="29">
        <v>7</v>
      </c>
      <c r="AB15" s="29">
        <v>7</v>
      </c>
      <c r="AC15" s="29"/>
      <c r="AD15" s="29"/>
      <c r="AE15" s="29">
        <v>8</v>
      </c>
      <c r="AF15" s="29">
        <v>7</v>
      </c>
      <c r="AG15" s="29">
        <v>7</v>
      </c>
      <c r="AH15" s="29"/>
      <c r="AI15" s="26"/>
    </row>
    <row r="16" spans="1:35" ht="13.5" hidden="1" thickBot="1">
      <c r="A16" s="54">
        <f>IF(ISNUMBER(Tablo[[#This Row],[JOUR]]),DATE(YEAR(Tablo[[#This Row],[JOUR]]),MONTH(Tablo[[#This Row],[JOUR]])+1,0),A15)</f>
        <v>42766</v>
      </c>
      <c r="B16" s="55">
        <f>IF(ISNUMBER(Tablo[[#This Row],[JOUR]]),INT(MOD(INT((Tablo[[#This Row],[JOUR]]-2)/7)+3/5,52+5/28))+1,B15)</f>
        <v>2</v>
      </c>
      <c r="C16" s="56"/>
      <c r="D16" s="56" t="s">
        <v>55</v>
      </c>
      <c r="E16" s="36" t="s">
        <v>41</v>
      </c>
      <c r="F16" s="36"/>
      <c r="G16" s="36"/>
      <c r="H16" s="36" t="s">
        <v>39</v>
      </c>
      <c r="I16" s="36"/>
      <c r="J16" s="36"/>
      <c r="K16" s="36"/>
      <c r="L16" s="36"/>
      <c r="M16" s="36"/>
      <c r="N16" s="36"/>
      <c r="O16" s="46" t="s">
        <v>33</v>
      </c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7"/>
    </row>
    <row r="17" spans="1:35" ht="13.5" hidden="1" thickBot="1">
      <c r="A17" s="54">
        <f>IF(ISNUMBER(Tablo[[#This Row],[JOUR]]),DATE(YEAR(Tablo[[#This Row],[JOUR]]),MONTH(Tablo[[#This Row],[JOUR]])+1,0),A16)</f>
        <v>42766</v>
      </c>
      <c r="B17" s="55">
        <f>IF(ISNUMBER(Tablo[[#This Row],[JOUR]]),INT(MOD(INT((Tablo[[#This Row],[JOUR]]-2)/7)+3/5,52+5/28))+1,B16)</f>
        <v>2</v>
      </c>
      <c r="C17" s="57">
        <f>C15+1</f>
        <v>42745</v>
      </c>
      <c r="D17" s="57" t="s">
        <v>54</v>
      </c>
      <c r="E17" s="29" t="s">
        <v>40</v>
      </c>
      <c r="F17" s="29"/>
      <c r="G17" s="29">
        <v>7</v>
      </c>
      <c r="H17" s="29" t="s">
        <v>39</v>
      </c>
      <c r="I17" s="29">
        <v>7</v>
      </c>
      <c r="J17" s="29">
        <v>7</v>
      </c>
      <c r="K17" s="29">
        <v>7</v>
      </c>
      <c r="L17" s="29">
        <v>7</v>
      </c>
      <c r="M17" s="29">
        <v>7</v>
      </c>
      <c r="N17" s="29">
        <v>7</v>
      </c>
      <c r="O17" s="29" t="s">
        <v>33</v>
      </c>
      <c r="P17" s="29">
        <v>8</v>
      </c>
      <c r="Q17" s="29">
        <v>8</v>
      </c>
      <c r="R17" s="29"/>
      <c r="S17" s="29">
        <v>7.5</v>
      </c>
      <c r="T17" s="29">
        <v>5.43</v>
      </c>
      <c r="U17" s="29">
        <v>3.25</v>
      </c>
      <c r="V17" s="29">
        <v>6.25</v>
      </c>
      <c r="W17" s="29">
        <v>4</v>
      </c>
      <c r="X17" s="29">
        <v>7</v>
      </c>
      <c r="Y17" s="29">
        <v>7</v>
      </c>
      <c r="Z17" s="29">
        <v>4</v>
      </c>
      <c r="AA17" s="29">
        <v>7</v>
      </c>
      <c r="AB17" s="29">
        <v>7</v>
      </c>
      <c r="AC17" s="29"/>
      <c r="AD17" s="29"/>
      <c r="AE17" s="29">
        <v>8</v>
      </c>
      <c r="AF17" s="29">
        <v>7</v>
      </c>
      <c r="AG17" s="29">
        <v>7</v>
      </c>
      <c r="AH17" s="29"/>
      <c r="AI17" s="26"/>
    </row>
    <row r="18" spans="1:35" ht="13.5" hidden="1" thickBot="1">
      <c r="A18" s="54">
        <f>IF(ISNUMBER(Tablo[[#This Row],[JOUR]]),DATE(YEAR(Tablo[[#This Row],[JOUR]]),MONTH(Tablo[[#This Row],[JOUR]])+1,0),A17)</f>
        <v>42766</v>
      </c>
      <c r="B18" s="55">
        <f>IF(ISNUMBER(Tablo[[#This Row],[JOUR]]),INT(MOD(INT((Tablo[[#This Row],[JOUR]]-2)/7)+3/5,52+5/28))+1,B17)</f>
        <v>2</v>
      </c>
      <c r="C18" s="56"/>
      <c r="D18" s="56" t="s">
        <v>55</v>
      </c>
      <c r="E18" s="29" t="s">
        <v>40</v>
      </c>
      <c r="F18" s="29"/>
      <c r="G18" s="36"/>
      <c r="H18" s="29" t="s">
        <v>39</v>
      </c>
      <c r="I18" s="36"/>
      <c r="J18" s="36"/>
      <c r="K18" s="36"/>
      <c r="L18" s="36"/>
      <c r="M18" s="36"/>
      <c r="N18" s="36"/>
      <c r="O18" s="29" t="s">
        <v>33</v>
      </c>
      <c r="P18" s="36"/>
      <c r="Q18" s="36"/>
      <c r="R18" s="36"/>
      <c r="S18" s="36"/>
      <c r="T18" s="36"/>
      <c r="U18" s="36"/>
      <c r="V18" s="36"/>
      <c r="W18" s="46" t="s">
        <v>39</v>
      </c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7"/>
    </row>
    <row r="19" spans="1:35" ht="13.5" hidden="1" thickBot="1">
      <c r="A19" s="54">
        <f>IF(ISNUMBER(Tablo[[#This Row],[JOUR]]),DATE(YEAR(Tablo[[#This Row],[JOUR]]),MONTH(Tablo[[#This Row],[JOUR]])+1,0),A18)</f>
        <v>42766</v>
      </c>
      <c r="B19" s="55">
        <f>IF(ISNUMBER(Tablo[[#This Row],[JOUR]]),INT(MOD(INT((Tablo[[#This Row],[JOUR]]-2)/7)+3/5,52+5/28))+1,B18)</f>
        <v>2</v>
      </c>
      <c r="C19" s="57">
        <f>C17+1</f>
        <v>42746</v>
      </c>
      <c r="D19" s="57" t="s">
        <v>54</v>
      </c>
      <c r="E19" s="29" t="s">
        <v>40</v>
      </c>
      <c r="F19" s="29"/>
      <c r="G19" s="29">
        <v>7</v>
      </c>
      <c r="H19" s="29" t="s">
        <v>39</v>
      </c>
      <c r="I19" s="29">
        <v>8</v>
      </c>
      <c r="J19" s="29">
        <v>7</v>
      </c>
      <c r="K19" s="29">
        <v>7</v>
      </c>
      <c r="L19" s="29">
        <v>7</v>
      </c>
      <c r="M19" s="29">
        <v>7</v>
      </c>
      <c r="N19" s="29">
        <v>7</v>
      </c>
      <c r="O19" s="29" t="s">
        <v>33</v>
      </c>
      <c r="P19" s="29">
        <v>8</v>
      </c>
      <c r="Q19" s="29">
        <v>8</v>
      </c>
      <c r="R19" s="29"/>
      <c r="S19" s="29">
        <v>7.5</v>
      </c>
      <c r="T19" s="29">
        <v>7</v>
      </c>
      <c r="U19" s="29">
        <v>5.75</v>
      </c>
      <c r="V19" s="29">
        <v>7</v>
      </c>
      <c r="W19" s="29">
        <v>7</v>
      </c>
      <c r="X19" s="29">
        <v>7</v>
      </c>
      <c r="Y19" s="29">
        <v>7</v>
      </c>
      <c r="Z19" s="29">
        <v>4</v>
      </c>
      <c r="AA19" s="29">
        <v>7</v>
      </c>
      <c r="AB19" s="29">
        <v>7</v>
      </c>
      <c r="AC19" s="29"/>
      <c r="AD19" s="29"/>
      <c r="AE19" s="29">
        <v>8</v>
      </c>
      <c r="AF19" s="29">
        <v>7</v>
      </c>
      <c r="AG19" s="29"/>
      <c r="AH19" s="29"/>
      <c r="AI19" s="26"/>
    </row>
    <row r="20" spans="1:35" ht="13.5" hidden="1" thickBot="1">
      <c r="A20" s="54">
        <f>IF(ISNUMBER(Tablo[[#This Row],[JOUR]]),DATE(YEAR(Tablo[[#This Row],[JOUR]]),MONTH(Tablo[[#This Row],[JOUR]])+1,0),A19)</f>
        <v>42766</v>
      </c>
      <c r="B20" s="55">
        <f>IF(ISNUMBER(Tablo[[#This Row],[JOUR]]),INT(MOD(INT((Tablo[[#This Row],[JOUR]]-2)/7)+3/5,52+5/28))+1,B19)</f>
        <v>2</v>
      </c>
      <c r="C20" s="56"/>
      <c r="D20" s="56" t="s">
        <v>55</v>
      </c>
      <c r="E20" s="29" t="s">
        <v>40</v>
      </c>
      <c r="F20" s="29"/>
      <c r="G20" s="36"/>
      <c r="H20" s="29" t="s">
        <v>39</v>
      </c>
      <c r="I20" s="36"/>
      <c r="J20" s="46"/>
      <c r="K20" s="36"/>
      <c r="L20" s="36"/>
      <c r="M20" s="36"/>
      <c r="N20" s="36"/>
      <c r="O20" s="29" t="s">
        <v>33</v>
      </c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7"/>
    </row>
    <row r="21" spans="1:35" ht="13.5" hidden="1" thickBot="1">
      <c r="A21" s="54">
        <f>IF(ISNUMBER(Tablo[[#This Row],[JOUR]]),DATE(YEAR(Tablo[[#This Row],[JOUR]]),MONTH(Tablo[[#This Row],[JOUR]])+1,0),A20)</f>
        <v>42766</v>
      </c>
      <c r="B21" s="55">
        <f>IF(ISNUMBER(Tablo[[#This Row],[JOUR]]),INT(MOD(INT((Tablo[[#This Row],[JOUR]]-2)/7)+3/5,52+5/28))+1,B20)</f>
        <v>2</v>
      </c>
      <c r="C21" s="57">
        <f>C19+1</f>
        <v>42747</v>
      </c>
      <c r="D21" s="57" t="s">
        <v>54</v>
      </c>
      <c r="E21" s="29" t="s">
        <v>40</v>
      </c>
      <c r="F21" s="29"/>
      <c r="G21" s="29">
        <v>7</v>
      </c>
      <c r="H21" s="29">
        <v>7</v>
      </c>
      <c r="I21" s="29">
        <v>8</v>
      </c>
      <c r="J21" s="29">
        <v>7</v>
      </c>
      <c r="K21" s="29">
        <v>7</v>
      </c>
      <c r="L21" s="29">
        <v>7</v>
      </c>
      <c r="M21" s="29" t="s">
        <v>34</v>
      </c>
      <c r="N21" s="29">
        <v>7</v>
      </c>
      <c r="O21" s="29" t="s">
        <v>33</v>
      </c>
      <c r="P21" s="29">
        <v>8</v>
      </c>
      <c r="Q21" s="29">
        <v>8</v>
      </c>
      <c r="R21" s="29"/>
      <c r="S21" s="29">
        <v>8.5</v>
      </c>
      <c r="T21" s="29">
        <v>6</v>
      </c>
      <c r="U21" s="29">
        <v>5.75</v>
      </c>
      <c r="V21" s="29">
        <v>7</v>
      </c>
      <c r="W21" s="29">
        <v>7</v>
      </c>
      <c r="X21" s="29">
        <v>7</v>
      </c>
      <c r="Y21" s="29">
        <v>7</v>
      </c>
      <c r="Z21" s="29">
        <v>4</v>
      </c>
      <c r="AA21" s="29">
        <v>7</v>
      </c>
      <c r="AB21" s="29">
        <v>7</v>
      </c>
      <c r="AC21" s="29"/>
      <c r="AD21" s="29"/>
      <c r="AE21" s="29">
        <v>8</v>
      </c>
      <c r="AF21" s="29">
        <v>7</v>
      </c>
      <c r="AG21" s="29">
        <v>7</v>
      </c>
      <c r="AH21" s="29"/>
      <c r="AI21" s="26"/>
    </row>
    <row r="22" spans="1:35" ht="13.5" hidden="1" thickBot="1">
      <c r="A22" s="54">
        <f>IF(ISNUMBER(Tablo[[#This Row],[JOUR]]),DATE(YEAR(Tablo[[#This Row],[JOUR]]),MONTH(Tablo[[#This Row],[JOUR]])+1,0),A21)</f>
        <v>42766</v>
      </c>
      <c r="B22" s="55">
        <f>IF(ISNUMBER(Tablo[[#This Row],[JOUR]]),INT(MOD(INT((Tablo[[#This Row],[JOUR]]-2)/7)+3/5,52+5/28))+1,B21)</f>
        <v>2</v>
      </c>
      <c r="C22" s="56"/>
      <c r="D22" s="56" t="s">
        <v>55</v>
      </c>
      <c r="E22" s="29" t="s">
        <v>40</v>
      </c>
      <c r="F22" s="29"/>
      <c r="G22" s="36"/>
      <c r="H22" s="36"/>
      <c r="I22" s="36"/>
      <c r="J22" s="36"/>
      <c r="K22" s="36"/>
      <c r="L22" s="36"/>
      <c r="M22" s="46" t="s">
        <v>39</v>
      </c>
      <c r="N22" s="36"/>
      <c r="O22" s="29" t="s">
        <v>33</v>
      </c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7"/>
    </row>
    <row r="23" spans="1:35" ht="13.5" hidden="1" thickBot="1">
      <c r="A23" s="54">
        <f>IF(ISNUMBER(Tablo[[#This Row],[JOUR]]),DATE(YEAR(Tablo[[#This Row],[JOUR]]),MONTH(Tablo[[#This Row],[JOUR]])+1,0),A22)</f>
        <v>42766</v>
      </c>
      <c r="B23" s="55">
        <f>IF(ISNUMBER(Tablo[[#This Row],[JOUR]]),INT(MOD(INT((Tablo[[#This Row],[JOUR]]-2)/7)+3/5,52+5/28))+1,B22)</f>
        <v>2</v>
      </c>
      <c r="C23" s="57">
        <f>C21+1</f>
        <v>42748</v>
      </c>
      <c r="D23" s="57" t="s">
        <v>54</v>
      </c>
      <c r="E23" s="29" t="s">
        <v>40</v>
      </c>
      <c r="F23" s="29"/>
      <c r="G23" s="29">
        <v>5.42</v>
      </c>
      <c r="H23" s="29">
        <v>5.42</v>
      </c>
      <c r="I23" s="29">
        <v>7</v>
      </c>
      <c r="J23" s="29">
        <v>2</v>
      </c>
      <c r="K23" s="29">
        <v>5.42</v>
      </c>
      <c r="L23" s="29">
        <v>5.42</v>
      </c>
      <c r="M23" s="29">
        <v>5.42</v>
      </c>
      <c r="N23" s="29">
        <v>5.42</v>
      </c>
      <c r="O23" s="29" t="s">
        <v>33</v>
      </c>
      <c r="P23" s="29">
        <v>7</v>
      </c>
      <c r="Q23" s="29">
        <v>7</v>
      </c>
      <c r="R23" s="29"/>
      <c r="S23" s="29">
        <v>8</v>
      </c>
      <c r="T23" s="29">
        <v>6</v>
      </c>
      <c r="U23" s="29">
        <v>6.25</v>
      </c>
      <c r="V23" s="29">
        <v>7</v>
      </c>
      <c r="W23" s="29">
        <v>7</v>
      </c>
      <c r="X23" s="29">
        <v>7</v>
      </c>
      <c r="Y23" s="29">
        <v>7</v>
      </c>
      <c r="Z23" s="29">
        <v>4</v>
      </c>
      <c r="AA23" s="29">
        <v>7</v>
      </c>
      <c r="AB23" s="29">
        <v>7</v>
      </c>
      <c r="AC23" s="29"/>
      <c r="AD23" s="29"/>
      <c r="AE23" s="29">
        <v>6</v>
      </c>
      <c r="AF23" s="29">
        <v>7</v>
      </c>
      <c r="AG23" s="29">
        <v>7</v>
      </c>
      <c r="AH23" s="29"/>
      <c r="AI23" s="26"/>
    </row>
    <row r="24" spans="1:35" ht="13.5" hidden="1" thickBot="1">
      <c r="A24" s="54">
        <f>IF(ISNUMBER(Tablo[[#This Row],[JOUR]]),DATE(YEAR(Tablo[[#This Row],[JOUR]]),MONTH(Tablo[[#This Row],[JOUR]])+1,0),A23)</f>
        <v>42766</v>
      </c>
      <c r="B24" s="55">
        <f>IF(ISNUMBER(Tablo[[#This Row],[JOUR]]),INT(MOD(INT((Tablo[[#This Row],[JOUR]]-2)/7)+3/5,52+5/28))+1,B23)</f>
        <v>2</v>
      </c>
      <c r="C24" s="56"/>
      <c r="D24" s="56" t="s">
        <v>55</v>
      </c>
      <c r="E24" s="29" t="s">
        <v>40</v>
      </c>
      <c r="F24" s="29"/>
      <c r="G24" s="36"/>
      <c r="H24" s="36"/>
      <c r="I24" s="36"/>
      <c r="J24" s="46" t="s">
        <v>34</v>
      </c>
      <c r="K24" s="36"/>
      <c r="L24" s="36"/>
      <c r="M24" s="36"/>
      <c r="N24" s="36"/>
      <c r="O24" s="29" t="s">
        <v>33</v>
      </c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7"/>
    </row>
    <row r="25" spans="1:35" ht="13.5" hidden="1" thickBot="1">
      <c r="A25" s="54">
        <f>IF(ISNUMBER(Tablo[[#This Row],[JOUR]]),DATE(YEAR(Tablo[[#This Row],[JOUR]]),MONTH(Tablo[[#This Row],[JOUR]])+1,0),A24)</f>
        <v>42766</v>
      </c>
      <c r="B25" s="55">
        <f>IF(ISNUMBER(Tablo[[#This Row],[JOUR]]),INT(MOD(INT((Tablo[[#This Row],[JOUR]]-2)/7)+3/5,52+5/28))+1,B24)</f>
        <v>2</v>
      </c>
      <c r="C25" s="57" t="s">
        <v>16</v>
      </c>
      <c r="D25" s="57"/>
      <c r="E25" s="29">
        <f t="array" ref="E25">SUM(IF(ISNUMBER(E15:E24),E15:E24,SUMIF(codes[code],E15:E24,codes[forfait])))+SUM(COUNTIF(JF,$C15:$C24))*JFHN</f>
        <v>4</v>
      </c>
      <c r="F25" s="29"/>
      <c r="G25" s="29">
        <f t="array" ref="G25">SUM(IF(ISNUMBER(G15:G24),G15:G24,SUMIF(codes[code],G15:G24,codes[forfait])))+SUM(COUNTIF(JF,$C15:$C24))*JFHN</f>
        <v>33.42</v>
      </c>
      <c r="H25" s="29">
        <f t="array" ref="H25">SUM(IF(ISNUMBER(H15:H24),H15:H24,SUMIF(codes[code],H15:H24,codes[forfait])))+SUM(COUNTIF(JF,$C15:$C24))*JFHN</f>
        <v>33.42</v>
      </c>
      <c r="I25" s="29">
        <f t="array" ref="I25">SUM(IF(ISNUMBER(I15:I24),I15:I24,SUMIF(codes[code],I15:I24,codes[forfait])))+SUM(COUNTIF(JF,$C15:$C24))*JFHN</f>
        <v>37</v>
      </c>
      <c r="J25" s="29">
        <f t="array" ref="J25">SUM(IF(ISNUMBER(J15:J24),J15:J24,SUMIF(codes[code],J15:J24,codes[forfait])))+SUM(COUNTIF(JF,$C15:$C24))*JFHN</f>
        <v>33.5</v>
      </c>
      <c r="K25" s="29">
        <f t="array" ref="K25">SUM(IF(ISNUMBER(K15:K24),K15:K24,SUMIF(codes[code],K15:K24,codes[forfait])))+SUM(COUNTIF(JF,$C15:$C24))*JFHN</f>
        <v>33.42</v>
      </c>
      <c r="L25" s="29">
        <f t="array" ref="L25">SUM(IF(ISNUMBER(L15:L24),L15:L24,SUMIF(codes[code],L15:L24,codes[forfait])))+SUM(COUNTIF(JF,$C15:$C24))*JFHN</f>
        <v>33.42</v>
      </c>
      <c r="M25" s="29">
        <f t="array" ref="M25">SUM(IF(ISNUMBER(M15:M24),M15:M24,SUMIF(codes[code],M15:M24,codes[forfait])))+SUM(COUNTIF(JF,$C15:$C24))*JFHN</f>
        <v>33.42</v>
      </c>
      <c r="N25" s="29">
        <f t="array" ref="N25">SUM(IF(ISNUMBER(N15:N24),N15:N24,SUMIF(codes[code],N15:N24,codes[forfait])))+SUM(COUNTIF(JF,$C15:$C24))*JFHN</f>
        <v>33.42</v>
      </c>
      <c r="O25" s="29">
        <f t="array" ref="O25">SUM(IF(ISNUMBER(O15:O24),O15:O24,SUMIF(codes[code],O15:O24,codes[forfait])))+SUM(COUNTIF(JF,$C15:$C24))*JFHN</f>
        <v>0</v>
      </c>
      <c r="P25" s="29">
        <f t="array" ref="P25">SUM(IF(ISNUMBER(P15:P24),P15:P24,SUMIF(codes[code],P15:P24,codes[forfait])))+SUM(COUNTIF(JF,$C15:$C24))*JFHN</f>
        <v>31</v>
      </c>
      <c r="Q25" s="29">
        <f t="array" ref="Q25">SUM(IF(ISNUMBER(Q15:Q24),Q15:Q24,SUMIF(codes[code],Q15:Q24,codes[forfait])))+SUM(COUNTIF(JF,$C15:$C24))*JFHN</f>
        <v>39</v>
      </c>
      <c r="R25" s="29">
        <f t="array" ref="R25">SUM(IF(ISNUMBER(R15:R24),R15:R24,SUMIF(codes[code],R15:R24,codes[forfait])))+SUM(COUNTIF(JF,$C15:$C24))*JFHN</f>
        <v>0</v>
      </c>
      <c r="S25" s="29">
        <f t="array" ref="S25">SUM(IF(ISNUMBER(S15:S24),S15:S24,SUMIF(codes[code],S15:S24,codes[forfait])))+SUM(COUNTIF(JF,$C15:$C24))*JFHN</f>
        <v>37.75</v>
      </c>
      <c r="T25" s="29">
        <f t="array" ref="T25">SUM(IF(ISNUMBER(T15:T24),T15:T24,SUMIF(codes[code],T15:T24,codes[forfait])))+SUM(COUNTIF(JF,$C15:$C24))*JFHN</f>
        <v>29.43</v>
      </c>
      <c r="U25" s="29">
        <f t="array" ref="U25">SUM(IF(ISNUMBER(U15:U24),U15:U24,SUMIF(codes[code],U15:U24,codes[forfait])))+SUM(COUNTIF(JF,$C15:$C24))*JFHN</f>
        <v>24.25</v>
      </c>
      <c r="V25" s="29">
        <f t="array" ref="V25">SUM(IF(ISNUMBER(V15:V24),V15:V24,SUMIF(codes[code],V15:V24,codes[forfait])))+SUM(COUNTIF(JF,$C15:$C24))*JFHN</f>
        <v>32.25</v>
      </c>
      <c r="W25" s="29">
        <f t="array" ref="W25">SUM(IF(ISNUMBER(W15:W24),W15:W24,SUMIF(codes[code],W15:W24,codes[forfait])))+SUM(COUNTIF(JF,$C15:$C24))*JFHN</f>
        <v>35.5</v>
      </c>
      <c r="X25" s="29">
        <f t="array" ref="X25">SUM(IF(ISNUMBER(X15:X24),X15:X24,SUMIF(codes[code],X15:X24,codes[forfait])))+SUM(COUNTIF(JF,$C15:$C24))*JFHN</f>
        <v>35</v>
      </c>
      <c r="Y25" s="29">
        <f t="array" ref="Y25">SUM(IF(ISNUMBER(Y15:Y24),Y15:Y24,SUMIF(codes[code],Y15:Y24,codes[forfait])))+SUM(COUNTIF(JF,$C15:$C24))*JFHN</f>
        <v>35</v>
      </c>
      <c r="Z25" s="29">
        <f t="array" ref="Z25">SUM(IF(ISNUMBER(Z15:Z24),Z15:Z24,SUMIF(codes[code],Z15:Z24,codes[forfait])))+SUM(COUNTIF(JF,$C15:$C24))*JFHN</f>
        <v>20</v>
      </c>
      <c r="AA25" s="29">
        <f t="array" ref="AA25">SUM(IF(ISNUMBER(AA15:AA24),AA15:AA24,SUMIF(codes[code],AA15:AA24,codes[forfait])))+SUM(COUNTIF(JF,$C15:$C24))*JFHN</f>
        <v>35</v>
      </c>
      <c r="AB25" s="29">
        <f t="array" ref="AB25">SUM(IF(ISNUMBER(AB15:AB24),AB15:AB24,SUMIF(codes[code],AB15:AB24,codes[forfait])))+SUM(COUNTIF(JF,$C15:$C24))*JFHN</f>
        <v>35</v>
      </c>
      <c r="AC25" s="29">
        <f t="array" ref="AC25">SUM(IF(ISNUMBER(AC15:AC24),AC15:AC24,SUMIF(codes[code],AC15:AC24,codes[forfait])))+SUM(COUNTIF(JF,$C15:$C24))*JFHN</f>
        <v>0</v>
      </c>
      <c r="AD25" s="29">
        <f t="array" ref="AD25">SUM(IF(ISNUMBER(AD15:AD24),AD15:AD24,SUMIF(codes[code],AD15:AD24,codes[forfait])))+SUM(COUNTIF(JF,$C15:$C24))*JFHN</f>
        <v>0</v>
      </c>
      <c r="AE25" s="29">
        <f t="array" ref="AE25">SUM(IF(ISNUMBER(AE15:AE24),AE15:AE24,SUMIF(codes[code],AE15:AE24,codes[forfait])))+SUM(COUNTIF(JF,$C15:$C24))*JFHN</f>
        <v>38</v>
      </c>
      <c r="AF25" s="29">
        <f t="array" ref="AF25">SUM(IF(ISNUMBER(AF15:AF24),AF15:AF24,SUMIF(codes[code],AF15:AF24,codes[forfait])))+SUM(COUNTIF(JF,$C15:$C24))*JFHN</f>
        <v>35</v>
      </c>
      <c r="AG25" s="29">
        <f t="array" ref="AG25">SUM(IF(ISNUMBER(AG15:AG24),AG15:AG24,SUMIF(codes[code],AG15:AG24,codes[forfait])))+SUM(COUNTIF(JF,$C15:$C24))*JFHN</f>
        <v>28</v>
      </c>
      <c r="AH25" s="29">
        <f t="array" ref="AH25">SUM(IF(ISNUMBER(AH15:AH24),AH15:AH24,SUMIF(codes[code],AH15:AH24,codes[forfait])))+SUM(COUNTIF(JF,$C15:$C24))*JFHN</f>
        <v>0</v>
      </c>
      <c r="AI25" s="58">
        <f>SUM(E25:V25)</f>
        <v>468.70000000000005</v>
      </c>
    </row>
    <row r="26" spans="1:35" ht="13.5" hidden="1" thickBot="1">
      <c r="A26" s="54">
        <f>IF(ISNUMBER(Tablo[[#This Row],[JOUR]]),DATE(YEAR(Tablo[[#This Row],[JOUR]]),MONTH(Tablo[[#This Row],[JOUR]])+1,0),A25)</f>
        <v>42766</v>
      </c>
      <c r="B26" s="55">
        <f>IF(ISNUMBER(Tablo[[#This Row],[JOUR]]),INT(MOD(INT((Tablo[[#This Row],[JOUR]]-2)/7)+3/5,52+5/28))+1,B25)</f>
        <v>2</v>
      </c>
      <c r="C26" s="57" t="s">
        <v>17</v>
      </c>
      <c r="D26" s="57"/>
      <c r="E26" s="29">
        <f t="array" ref="E26">MIN(SUM(IF(ISNUMBER(E15:E24),E15:E24,SUMIF(codes[code],E15:E24,codes[calcul_HS])))+SUM(COUNTIF(JF,$C15:$C24))*JFHS,sem)</f>
        <v>4</v>
      </c>
      <c r="F26" s="29"/>
      <c r="G26" s="29">
        <f t="array" ref="G26">MIN(SUM(IF(ISNUMBER(G15:G24),G15:G24,SUMIF(codes[code],G15:G24,codes[calcul_HS])))+SUM(COUNTIF(JF,$C15:$C24))*JFHS,sem)</f>
        <v>33.42</v>
      </c>
      <c r="H26" s="29">
        <f t="array" ref="H26">MIN(SUM(IF(ISNUMBER(H15:H24),H15:H24,SUMIF(codes[code],H15:H24,codes[calcul_HS])))+SUM(COUNTIF(JF,$C15:$C24))*JFHS,sem)</f>
        <v>12.42</v>
      </c>
      <c r="I26" s="29">
        <f t="array" ref="I26">MIN(SUM(IF(ISNUMBER(I15:I24),I15:I24,SUMIF(codes[code],I15:I24,codes[calcul_HS])))+SUM(COUNTIF(JF,$C15:$C24))*JFHS,sem)</f>
        <v>35</v>
      </c>
      <c r="J26" s="29">
        <f t="array" ref="J26">MIN(SUM(IF(ISNUMBER(J15:J24),J15:J24,SUMIF(codes[code],J15:J24,codes[calcul_HS])))+SUM(COUNTIF(JF,$C15:$C24))*JFHS,sem)</f>
        <v>30</v>
      </c>
      <c r="K26" s="29">
        <f t="array" ref="K26">MIN(SUM(IF(ISNUMBER(K15:K24),K15:K24,SUMIF(codes[code],K15:K24,codes[calcul_HS])))+SUM(COUNTIF(JF,$C15:$C24))*JFHS,sem)</f>
        <v>33.42</v>
      </c>
      <c r="L26" s="29">
        <f t="array" ref="L26">MIN(SUM(IF(ISNUMBER(L15:L24),L15:L24,SUMIF(codes[code],L15:L24,codes[calcul_HS])))+SUM(COUNTIF(JF,$C15:$C24))*JFHS,sem)</f>
        <v>33.42</v>
      </c>
      <c r="M26" s="29">
        <f t="array" ref="M26">MIN(SUM(IF(ISNUMBER(M15:M24),M15:M24,SUMIF(codes[code],M15:M24,codes[calcul_HS])))+SUM(COUNTIF(JF,$C15:$C24))*JFHS,sem)</f>
        <v>26.42</v>
      </c>
      <c r="N26" s="29">
        <f t="array" ref="N26">MIN(SUM(IF(ISNUMBER(N15:N24),N15:N24,SUMIF(codes[code],N15:N24,codes[calcul_HS])))+SUM(COUNTIF(JF,$C15:$C24))*JFHS,sem)</f>
        <v>33.42</v>
      </c>
      <c r="O26" s="29">
        <f t="array" ref="O26">MIN(SUM(IF(ISNUMBER(O15:O24),O15:O24,SUMIF(codes[code],O15:O24,codes[calcul_HS])))+SUM(COUNTIF(JF,$C15:$C24))*JFHS,sem)</f>
        <v>0</v>
      </c>
      <c r="P26" s="29">
        <f t="array" ref="P26">MIN(SUM(IF(ISNUMBER(P15:P24),P15:P24,SUMIF(codes[code],P15:P24,codes[calcul_HS])))+SUM(COUNTIF(JF,$C15:$C24))*JFHS,sem)</f>
        <v>31</v>
      </c>
      <c r="Q26" s="29">
        <f t="array" ref="Q26">MIN(SUM(IF(ISNUMBER(Q15:Q24),Q15:Q24,SUMIF(codes[code],Q15:Q24,codes[calcul_HS])))+SUM(COUNTIF(JF,$C15:$C24))*JFHS,sem)</f>
        <v>35</v>
      </c>
      <c r="R26" s="29">
        <f t="array" ref="R26">MIN(SUM(IF(ISNUMBER(R15:R24),R15:R24,SUMIF(codes[code],R15:R24,codes[calcul_HS])))+SUM(COUNTIF(JF,$C15:$C24))*JFHS,sem)</f>
        <v>0</v>
      </c>
      <c r="S26" s="29">
        <f t="array" ref="S26">MIN(SUM(IF(ISNUMBER(S15:S24),S15:S24,SUMIF(codes[code],S15:S24,codes[calcul_HS])))+SUM(COUNTIF(JF,$C15:$C24))*JFHS,sem)</f>
        <v>35</v>
      </c>
      <c r="T26" s="29">
        <f t="array" ref="T26">MIN(SUM(IF(ISNUMBER(T15:T24),T15:T24,SUMIF(codes[code],T15:T24,codes[calcul_HS])))+SUM(COUNTIF(JF,$C15:$C24))*JFHS,sem)</f>
        <v>29.43</v>
      </c>
      <c r="U26" s="29">
        <f t="array" ref="U26">MIN(SUM(IF(ISNUMBER(U15:U24),U15:U24,SUMIF(codes[code],U15:U24,codes[calcul_HS])))+SUM(COUNTIF(JF,$C15:$C24))*JFHS,sem)</f>
        <v>24.25</v>
      </c>
      <c r="V26" s="29">
        <f t="array" ref="V26">MIN(SUM(IF(ISNUMBER(V15:V24),V15:V24,SUMIF(codes[code],V15:V24,codes[calcul_HS])))+SUM(COUNTIF(JF,$C15:$C24))*JFHS,sem)</f>
        <v>32.25</v>
      </c>
      <c r="W26" s="29">
        <f t="array" ref="W26">MIN(SUM(IF(ISNUMBER(W15:W24),W15:W24,SUMIF(codes[code],W15:W24,codes[calcul_HS])))+SUM(COUNTIF(JF,$C15:$C24))*JFHS,sem)</f>
        <v>32</v>
      </c>
      <c r="X26" s="29">
        <f t="array" ref="X26">MIN(SUM(IF(ISNUMBER(X15:X24),X15:X24,SUMIF(codes[code],X15:X24,codes[calcul_HS])))+SUM(COUNTIF(JF,$C15:$C24))*JFHS,sem)</f>
        <v>35</v>
      </c>
      <c r="Y26" s="29">
        <f t="array" ref="Y26">MIN(SUM(IF(ISNUMBER(Y15:Y24),Y15:Y24,SUMIF(codes[code],Y15:Y24,codes[calcul_HS])))+SUM(COUNTIF(JF,$C15:$C24))*JFHS,sem)</f>
        <v>35</v>
      </c>
      <c r="Z26" s="29">
        <f t="array" ref="Z26">MIN(SUM(IF(ISNUMBER(Z15:Z24),Z15:Z24,SUMIF(codes[code],Z15:Z24,codes[calcul_HS])))+SUM(COUNTIF(JF,$C15:$C24))*JFHS,sem)</f>
        <v>20</v>
      </c>
      <c r="AA26" s="29">
        <f t="array" ref="AA26">MIN(SUM(IF(ISNUMBER(AA15:AA24),AA15:AA24,SUMIF(codes[code],AA15:AA24,codes[calcul_HS])))+SUM(COUNTIF(JF,$C15:$C24))*JFHS,sem)</f>
        <v>35</v>
      </c>
      <c r="AB26" s="29">
        <f t="array" ref="AB26">MIN(SUM(IF(ISNUMBER(AB15:AB24),AB15:AB24,SUMIF(codes[code],AB15:AB24,codes[calcul_HS])))+SUM(COUNTIF(JF,$C15:$C24))*JFHS,sem)</f>
        <v>35</v>
      </c>
      <c r="AC26" s="29">
        <f t="array" ref="AC26">MIN(SUM(IF(ISNUMBER(AC15:AC24),AC15:AC24,SUMIF(codes[code],AC15:AC24,codes[calcul_HS])))+SUM(COUNTIF(JF,$C15:$C24))*JFHS,sem)</f>
        <v>0</v>
      </c>
      <c r="AD26" s="29">
        <f t="array" ref="AD26">MIN(SUM(IF(ISNUMBER(AD15:AD24),AD15:AD24,SUMIF(codes[code],AD15:AD24,codes[calcul_HS])))+SUM(COUNTIF(JF,$C15:$C24))*JFHS,sem)</f>
        <v>0</v>
      </c>
      <c r="AE26" s="29">
        <f t="array" ref="AE26">MIN(SUM(IF(ISNUMBER(AE15:AE24),AE15:AE24,SUMIF(codes[code],AE15:AE24,codes[calcul_HS])))+SUM(COUNTIF(JF,$C15:$C24))*JFHS,sem)</f>
        <v>35</v>
      </c>
      <c r="AF26" s="29">
        <f t="array" ref="AF26">MIN(SUM(IF(ISNUMBER(AF15:AF24),AF15:AF24,SUMIF(codes[code],AF15:AF24,codes[calcul_HS])))+SUM(COUNTIF(JF,$C15:$C24))*JFHS,sem)</f>
        <v>35</v>
      </c>
      <c r="AG26" s="29">
        <f t="array" ref="AG26">MIN(SUM(IF(ISNUMBER(AG15:AG24),AG15:AG24,SUMIF(codes[code],AG15:AG24,codes[calcul_HS])))+SUM(COUNTIF(JF,$C15:$C24))*JFHS,sem)</f>
        <v>28</v>
      </c>
      <c r="AH26" s="29">
        <f t="array" ref="AH26">MIN(SUM(IF(ISNUMBER(AH15:AH24),AH15:AH24,SUMIF(codes[code],AH15:AH24,codes[calcul_HS])))+SUM(COUNTIF(JF,$C15:$C24))*JFHS,sem)</f>
        <v>0</v>
      </c>
      <c r="AI26" s="58">
        <f>SUM(E26:V26)</f>
        <v>428.45000000000005</v>
      </c>
    </row>
    <row r="27" spans="1:35" ht="13.5" hidden="1" thickBot="1">
      <c r="A27" s="59">
        <f>IF(ISNUMBER(Tablo[[#This Row],[JOUR]]),DATE(YEAR(Tablo[[#This Row],[JOUR]]),MONTH(Tablo[[#This Row],[JOUR]])+1,0),A26)</f>
        <v>42766</v>
      </c>
      <c r="B27" s="60">
        <f>IF(ISNUMBER(Tablo[[#This Row],[JOUR]]),INT(MOD(INT((Tablo[[#This Row],[JOUR]]-2)/7)+3/5,52+5/28))+1,B26)</f>
        <v>2</v>
      </c>
      <c r="C27" s="61" t="s">
        <v>18</v>
      </c>
      <c r="D27" s="61"/>
      <c r="E27" s="62">
        <f t="array" ref="E27">MAX(0,SUM(IF(ISNUMBER(E15:E24),E15:E24,SUMIF(codes[code],E15:E24,codes[calcul_HS])))+SUM(COUNTIF(JF,$C15:$C24))*JFHS-sem)</f>
        <v>0</v>
      </c>
      <c r="F27" s="62"/>
      <c r="G27" s="62">
        <f t="array" ref="G27">MAX(0,SUM(IF(ISNUMBER(G15:G24),G15:G24,SUMIF(codes[code],G15:G24,codes[calcul_HS])))+SUM(COUNTIF(JF,$C15:$C24))*JFHS-sem)</f>
        <v>0</v>
      </c>
      <c r="H27" s="62">
        <f t="array" ref="H27">MAX(0,SUM(IF(ISNUMBER(H15:H24),H15:H24,SUMIF(codes[code],H15:H24,codes[calcul_HS])))+SUM(COUNTIF(JF,$C15:$C24))*JFHS-sem)</f>
        <v>0</v>
      </c>
      <c r="I27" s="62">
        <f t="array" ref="I27">MAX(0,SUM(IF(ISNUMBER(I15:I24),I15:I24,SUMIF(codes[code],I15:I24,codes[calcul_HS])))+SUM(COUNTIF(JF,$C15:$C24))*JFHS-sem)</f>
        <v>2</v>
      </c>
      <c r="J27" s="62">
        <f t="array" ref="J27">MAX(0,SUM(IF(ISNUMBER(J15:J24),J15:J24,SUMIF(codes[code],J15:J24,codes[calcul_HS])))+SUM(COUNTIF(JF,$C15:$C24))*JFHS-sem)</f>
        <v>0</v>
      </c>
      <c r="K27" s="62">
        <f t="array" ref="K27">MAX(0,SUM(IF(ISNUMBER(K15:K24),K15:K24,SUMIF(codes[code],K15:K24,codes[calcul_HS])))+SUM(COUNTIF(JF,$C15:$C24))*JFHS-sem)</f>
        <v>0</v>
      </c>
      <c r="L27" s="62">
        <f t="array" ref="L27">MAX(0,SUM(IF(ISNUMBER(L15:L24),L15:L24,SUMIF(codes[code],L15:L24,codes[calcul_HS])))+SUM(COUNTIF(JF,$C15:$C24))*JFHS-sem)</f>
        <v>0</v>
      </c>
      <c r="M27" s="62">
        <f t="array" ref="M27">MAX(0,SUM(IF(ISNUMBER(M15:M24),M15:M24,SUMIF(codes[code],M15:M24,codes[calcul_HS])))+SUM(COUNTIF(JF,$C15:$C24))*JFHS-sem)</f>
        <v>0</v>
      </c>
      <c r="N27" s="62">
        <f t="array" ref="N27">MAX(0,SUM(IF(ISNUMBER(N15:N24),N15:N24,SUMIF(codes[code],N15:N24,codes[calcul_HS])))+SUM(COUNTIF(JF,$C15:$C24))*JFHS-sem)</f>
        <v>0</v>
      </c>
      <c r="O27" s="62">
        <f t="array" ref="O27">MAX(0,SUM(IF(ISNUMBER(O15:O24),O15:O24,SUMIF(codes[code],O15:O24,codes[calcul_HS])))+SUM(COUNTIF(JF,$C15:$C24))*JFHS-sem)</f>
        <v>0</v>
      </c>
      <c r="P27" s="62">
        <f t="array" ref="P27">MAX(0,SUM(IF(ISNUMBER(P15:P24),P15:P24,SUMIF(codes[code],P15:P24,codes[calcul_HS])))+SUM(COUNTIF(JF,$C15:$C24))*JFHS-sem)</f>
        <v>0</v>
      </c>
      <c r="Q27" s="62">
        <f t="array" ref="Q27">MAX(0,SUM(IF(ISNUMBER(Q15:Q24),Q15:Q24,SUMIF(codes[code],Q15:Q24,codes[calcul_HS])))+SUM(COUNTIF(JF,$C15:$C24))*JFHS-sem)</f>
        <v>4</v>
      </c>
      <c r="R27" s="62">
        <f t="array" ref="R27">MAX(0,SUM(IF(ISNUMBER(R15:R24),R15:R24,SUMIF(codes[code],R15:R24,codes[calcul_HS])))+SUM(COUNTIF(JF,$C15:$C24))*JFHS-sem)</f>
        <v>0</v>
      </c>
      <c r="S27" s="62">
        <f t="array" ref="S27">MAX(0,SUM(IF(ISNUMBER(S15:S24),S15:S24,SUMIF(codes[code],S15:S24,codes[calcul_HS])))+SUM(COUNTIF(JF,$C15:$C24))*JFHS-sem)</f>
        <v>2.75</v>
      </c>
      <c r="T27" s="62">
        <f t="array" ref="T27">MAX(0,SUM(IF(ISNUMBER(T15:T24),T15:T24,SUMIF(codes[code],T15:T24,codes[calcul_HS])))+SUM(COUNTIF(JF,$C15:$C24))*JFHS-sem)</f>
        <v>0</v>
      </c>
      <c r="U27" s="62">
        <f t="array" ref="U27">MAX(0,SUM(IF(ISNUMBER(U15:U24),U15:U24,SUMIF(codes[code],U15:U24,codes[calcul_HS])))+SUM(COUNTIF(JF,$C15:$C24))*JFHS-sem)</f>
        <v>0</v>
      </c>
      <c r="V27" s="62">
        <f t="array" ref="V27">MAX(0,SUM(IF(ISNUMBER(V15:V24),V15:V24,SUMIF(codes[code],V15:V24,codes[calcul_HS])))+SUM(COUNTIF(JF,$C15:$C24))*JFHS-sem)</f>
        <v>0</v>
      </c>
      <c r="W27" s="62">
        <f t="array" ref="W27">MAX(0,SUM(IF(ISNUMBER(W15:W24),W15:W24,SUMIF(codes[code],W15:W24,codes[calcul_HS])))+SUM(COUNTIF(JF,$C15:$C24))*JFHS-sem)</f>
        <v>0</v>
      </c>
      <c r="X27" s="62">
        <f t="array" ref="X27">MAX(0,SUM(IF(ISNUMBER(X15:X24),X15:X24,SUMIF(codes[code],X15:X24,codes[calcul_HS])))+SUM(COUNTIF(JF,$C15:$C24))*JFHS-sem)</f>
        <v>0</v>
      </c>
      <c r="Y27" s="62">
        <f t="array" ref="Y27">MAX(0,SUM(IF(ISNUMBER(Y15:Y24),Y15:Y24,SUMIF(codes[code],Y15:Y24,codes[calcul_HS])))+SUM(COUNTIF(JF,$C15:$C24))*JFHS-sem)</f>
        <v>0</v>
      </c>
      <c r="Z27" s="62">
        <f t="array" ref="Z27">MAX(0,SUM(IF(ISNUMBER(Z15:Z24),Z15:Z24,SUMIF(codes[code],Z15:Z24,codes[calcul_HS])))+SUM(COUNTIF(JF,$C15:$C24))*JFHS-sem)</f>
        <v>0</v>
      </c>
      <c r="AA27" s="62">
        <f t="array" ref="AA27">MAX(0,SUM(IF(ISNUMBER(AA15:AA24),AA15:AA24,SUMIF(codes[code],AA15:AA24,codes[calcul_HS])))+SUM(COUNTIF(JF,$C15:$C24))*JFHS-sem)</f>
        <v>0</v>
      </c>
      <c r="AB27" s="62">
        <f t="array" ref="AB27">MAX(0,SUM(IF(ISNUMBER(AB15:AB24),AB15:AB24,SUMIF(codes[code],AB15:AB24,codes[calcul_HS])))+SUM(COUNTIF(JF,$C15:$C24))*JFHS-sem)</f>
        <v>0</v>
      </c>
      <c r="AC27" s="62">
        <f t="array" ref="AC27">MAX(0,SUM(IF(ISNUMBER(AC15:AC24),AC15:AC24,SUMIF(codes[code],AC15:AC24,codes[calcul_HS])))+SUM(COUNTIF(JF,$C15:$C24))*JFHS-sem)</f>
        <v>0</v>
      </c>
      <c r="AD27" s="62">
        <f t="array" ref="AD27">MAX(0,SUM(IF(ISNUMBER(AD15:AD24),AD15:AD24,SUMIF(codes[code],AD15:AD24,codes[calcul_HS])))+SUM(COUNTIF(JF,$C15:$C24))*JFHS-sem)</f>
        <v>0</v>
      </c>
      <c r="AE27" s="62">
        <f t="array" ref="AE27">MAX(0,SUM(IF(ISNUMBER(AE15:AE24),AE15:AE24,SUMIF(codes[code],AE15:AE24,codes[calcul_HS])))+SUM(COUNTIF(JF,$C15:$C24))*JFHS-sem)</f>
        <v>3</v>
      </c>
      <c r="AF27" s="62">
        <f t="array" ref="AF27">MAX(0,SUM(IF(ISNUMBER(AF15:AF24),AF15:AF24,SUMIF(codes[code],AF15:AF24,codes[calcul_HS])))+SUM(COUNTIF(JF,$C15:$C24))*JFHS-sem)</f>
        <v>0</v>
      </c>
      <c r="AG27" s="62">
        <f t="array" ref="AG27">MAX(0,SUM(IF(ISNUMBER(AG15:AG24),AG15:AG24,SUMIF(codes[code],AG15:AG24,codes[calcul_HS])))+SUM(COUNTIF(JF,$C15:$C24))*JFHS-sem)</f>
        <v>0</v>
      </c>
      <c r="AH27" s="62">
        <f t="array" ref="AH27">MAX(0,SUM(IF(ISNUMBER(AH15:AH24),AH15:AH24,SUMIF(codes[code],AH15:AH24,codes[calcul_HS])))+SUM(COUNTIF(JF,$C15:$C24))*JFHS-sem)</f>
        <v>0</v>
      </c>
      <c r="AI27" s="63">
        <f>SUM(E27:V27)</f>
        <v>8.75</v>
      </c>
    </row>
    <row r="28" spans="1:35" ht="13.5" hidden="1" thickBot="1">
      <c r="A28" s="54">
        <f>IF(ISNUMBER(Tablo[[#This Row],[JOUR]]),DATE(YEAR(Tablo[[#This Row],[JOUR]]),MONTH(Tablo[[#This Row],[JOUR]])+1,0),A27)</f>
        <v>42766</v>
      </c>
      <c r="B28" s="55">
        <f>IF(ISNUMBER(Tablo[[#This Row],[JOUR]]),INT(MOD(INT((Tablo[[#This Row],[JOUR]]-2)/7)+3/5,52+5/28))+1,B27)</f>
        <v>3</v>
      </c>
      <c r="C28" s="57">
        <f>C15+7</f>
        <v>42751</v>
      </c>
      <c r="D28" s="53" t="s">
        <v>54</v>
      </c>
      <c r="E28" s="46" t="s">
        <v>40</v>
      </c>
      <c r="F28" s="46"/>
      <c r="G28" s="36">
        <v>5.25</v>
      </c>
      <c r="H28" s="36">
        <v>5.25</v>
      </c>
      <c r="I28" s="36">
        <v>5.25</v>
      </c>
      <c r="J28" s="36">
        <v>5.25</v>
      </c>
      <c r="K28" s="36">
        <v>5.25</v>
      </c>
      <c r="L28" s="36">
        <v>6.25</v>
      </c>
      <c r="M28" s="36">
        <v>5.25</v>
      </c>
      <c r="N28" s="36">
        <v>5.25</v>
      </c>
      <c r="O28" s="46" t="s">
        <v>33</v>
      </c>
      <c r="P28" s="36">
        <v>8</v>
      </c>
      <c r="Q28" s="36">
        <v>8</v>
      </c>
      <c r="R28" s="36"/>
      <c r="S28" s="36">
        <v>7</v>
      </c>
      <c r="T28" s="36">
        <v>7</v>
      </c>
      <c r="U28" s="36">
        <v>7.5</v>
      </c>
      <c r="V28" s="36">
        <v>4.75</v>
      </c>
      <c r="W28" s="29">
        <v>7</v>
      </c>
      <c r="X28" s="29">
        <v>7</v>
      </c>
      <c r="Y28" s="29">
        <v>7</v>
      </c>
      <c r="Z28" s="29">
        <v>4</v>
      </c>
      <c r="AA28" s="29">
        <v>7</v>
      </c>
      <c r="AB28" s="29">
        <v>7</v>
      </c>
      <c r="AC28" s="36"/>
      <c r="AD28" s="36"/>
      <c r="AE28" s="36">
        <v>8</v>
      </c>
      <c r="AF28" s="36">
        <v>5</v>
      </c>
      <c r="AG28" s="36">
        <v>7</v>
      </c>
      <c r="AH28" s="36"/>
      <c r="AI28" s="37"/>
    </row>
    <row r="29" spans="1:35" ht="13.5" hidden="1" thickBot="1">
      <c r="A29" s="54">
        <f>IF(ISNUMBER(Tablo[[#This Row],[JOUR]]),DATE(YEAR(Tablo[[#This Row],[JOUR]]),MONTH(Tablo[[#This Row],[JOUR]])+1,0),A28)</f>
        <v>42766</v>
      </c>
      <c r="B29" s="55">
        <f>IF(ISNUMBER(Tablo[[#This Row],[JOUR]]),INT(MOD(INT((Tablo[[#This Row],[JOUR]]-2)/7)+3/5,52+5/28))+1,B28)</f>
        <v>3</v>
      </c>
      <c r="C29" s="56"/>
      <c r="D29" s="56" t="s">
        <v>55</v>
      </c>
      <c r="E29" s="46" t="s">
        <v>40</v>
      </c>
      <c r="F29" s="46"/>
      <c r="G29" s="36"/>
      <c r="H29" s="36"/>
      <c r="I29" s="36"/>
      <c r="J29" s="36"/>
      <c r="K29" s="36"/>
      <c r="L29" s="36"/>
      <c r="M29" s="36"/>
      <c r="N29" s="36"/>
      <c r="O29" s="46" t="s">
        <v>33</v>
      </c>
      <c r="P29" s="36"/>
      <c r="Q29" s="36"/>
      <c r="R29" s="36"/>
      <c r="S29" s="36"/>
      <c r="T29" s="36"/>
      <c r="U29" s="36"/>
      <c r="V29" s="29" t="s">
        <v>68</v>
      </c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7"/>
    </row>
    <row r="30" spans="1:35" ht="13.5" hidden="1" thickBot="1">
      <c r="A30" s="54">
        <f>IF(ISNUMBER(Tablo[[#This Row],[JOUR]]),DATE(YEAR(Tablo[[#This Row],[JOUR]]),MONTH(Tablo[[#This Row],[JOUR]])+1,0),A29)</f>
        <v>42766</v>
      </c>
      <c r="B30" s="55">
        <f>IF(ISNUMBER(Tablo[[#This Row],[JOUR]]),INT(MOD(INT((Tablo[[#This Row],[JOUR]]-2)/7)+3/5,52+5/28))+1,B29)</f>
        <v>3</v>
      </c>
      <c r="C30" s="57">
        <f>C28+1</f>
        <v>42752</v>
      </c>
      <c r="D30" s="57" t="s">
        <v>54</v>
      </c>
      <c r="E30" s="46" t="s">
        <v>40</v>
      </c>
      <c r="F30" s="46"/>
      <c r="G30" s="36">
        <v>5.42</v>
      </c>
      <c r="H30" s="36">
        <v>5.42</v>
      </c>
      <c r="I30" s="46" t="s">
        <v>33</v>
      </c>
      <c r="J30" s="36">
        <v>5.42</v>
      </c>
      <c r="K30" s="46" t="s">
        <v>33</v>
      </c>
      <c r="L30" s="46" t="s">
        <v>33</v>
      </c>
      <c r="M30" s="36">
        <v>5.42</v>
      </c>
      <c r="N30" s="36">
        <v>5.42</v>
      </c>
      <c r="O30" s="46" t="s">
        <v>33</v>
      </c>
      <c r="P30" s="36">
        <v>8</v>
      </c>
      <c r="Q30" s="36">
        <v>8</v>
      </c>
      <c r="R30" s="36"/>
      <c r="S30" s="36"/>
      <c r="T30" s="36">
        <v>6.17</v>
      </c>
      <c r="U30" s="36">
        <v>8</v>
      </c>
      <c r="V30" s="36"/>
      <c r="W30" s="29">
        <v>7</v>
      </c>
      <c r="X30" s="29">
        <v>7</v>
      </c>
      <c r="Y30" s="29">
        <v>7</v>
      </c>
      <c r="Z30" s="29">
        <v>4</v>
      </c>
      <c r="AA30" s="29">
        <v>7</v>
      </c>
      <c r="AB30" s="29">
        <v>7</v>
      </c>
      <c r="AC30" s="36"/>
      <c r="AD30" s="36"/>
      <c r="AE30" s="36">
        <v>8</v>
      </c>
      <c r="AF30" s="36">
        <v>7</v>
      </c>
      <c r="AG30" s="36">
        <v>7</v>
      </c>
      <c r="AH30" s="36"/>
      <c r="AI30" s="37"/>
    </row>
    <row r="31" spans="1:35" ht="13.5" hidden="1" thickBot="1">
      <c r="A31" s="54">
        <f>IF(ISNUMBER(Tablo[[#This Row],[JOUR]]),DATE(YEAR(Tablo[[#This Row],[JOUR]]),MONTH(Tablo[[#This Row],[JOUR]])+1,0),A30)</f>
        <v>42766</v>
      </c>
      <c r="B31" s="55">
        <f>IF(ISNUMBER(Tablo[[#This Row],[JOUR]]),INT(MOD(INT((Tablo[[#This Row],[JOUR]]-2)/7)+3/5,52+5/28))+1,B30)</f>
        <v>3</v>
      </c>
      <c r="C31" s="56"/>
      <c r="D31" s="56" t="s">
        <v>55</v>
      </c>
      <c r="E31" s="46" t="s">
        <v>40</v>
      </c>
      <c r="F31" s="46"/>
      <c r="G31" s="36"/>
      <c r="H31" s="36"/>
      <c r="I31" s="46" t="s">
        <v>33</v>
      </c>
      <c r="J31" s="36"/>
      <c r="K31" s="46" t="s">
        <v>33</v>
      </c>
      <c r="L31" s="46" t="s">
        <v>33</v>
      </c>
      <c r="M31" s="36"/>
      <c r="N31" s="36"/>
      <c r="O31" s="46" t="s">
        <v>33</v>
      </c>
      <c r="P31" s="36"/>
      <c r="Q31" s="36"/>
      <c r="R31" s="36"/>
      <c r="S31" s="36">
        <v>7</v>
      </c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7"/>
    </row>
    <row r="32" spans="1:35" ht="13.5" hidden="1" thickBot="1">
      <c r="A32" s="54">
        <f>IF(ISNUMBER(Tablo[[#This Row],[JOUR]]),DATE(YEAR(Tablo[[#This Row],[JOUR]]),MONTH(Tablo[[#This Row],[JOUR]])+1,0),A31)</f>
        <v>42766</v>
      </c>
      <c r="B32" s="55">
        <f>IF(ISNUMBER(Tablo[[#This Row],[JOUR]]),INT(MOD(INT((Tablo[[#This Row],[JOUR]]-2)/7)+3/5,52+5/28))+1,B31)</f>
        <v>3</v>
      </c>
      <c r="C32" s="57">
        <f>C30+1</f>
        <v>42753</v>
      </c>
      <c r="D32" s="57" t="s">
        <v>54</v>
      </c>
      <c r="E32" s="46" t="s">
        <v>40</v>
      </c>
      <c r="F32" s="46"/>
      <c r="G32" s="36">
        <v>5.25</v>
      </c>
      <c r="H32" s="46" t="s">
        <v>46</v>
      </c>
      <c r="I32" s="46" t="s">
        <v>33</v>
      </c>
      <c r="J32" s="36">
        <v>6.03</v>
      </c>
      <c r="K32" s="46" t="s">
        <v>33</v>
      </c>
      <c r="L32" s="46" t="s">
        <v>33</v>
      </c>
      <c r="M32" s="36">
        <v>5.25</v>
      </c>
      <c r="N32" s="36">
        <v>5.25</v>
      </c>
      <c r="O32" s="46" t="s">
        <v>33</v>
      </c>
      <c r="P32" s="36">
        <v>8</v>
      </c>
      <c r="Q32" s="36">
        <v>8</v>
      </c>
      <c r="R32" s="36"/>
      <c r="S32" s="36"/>
      <c r="T32" s="46" t="s">
        <v>34</v>
      </c>
      <c r="U32" s="36">
        <v>8</v>
      </c>
      <c r="V32" s="36">
        <v>4.68</v>
      </c>
      <c r="W32" s="29">
        <v>7</v>
      </c>
      <c r="X32" s="29">
        <v>7</v>
      </c>
      <c r="Y32" s="29">
        <v>7</v>
      </c>
      <c r="Z32" s="29">
        <v>4</v>
      </c>
      <c r="AA32" s="29">
        <v>7</v>
      </c>
      <c r="AB32" s="29">
        <v>7</v>
      </c>
      <c r="AC32" s="36"/>
      <c r="AD32" s="36"/>
      <c r="AE32" s="36">
        <v>8</v>
      </c>
      <c r="AF32" s="36">
        <v>7</v>
      </c>
      <c r="AG32" s="36">
        <v>7</v>
      </c>
      <c r="AH32" s="36"/>
      <c r="AI32" s="37"/>
    </row>
    <row r="33" spans="1:35" ht="13.5" hidden="1" thickBot="1">
      <c r="A33" s="54">
        <f>IF(ISNUMBER(Tablo[[#This Row],[JOUR]]),DATE(YEAR(Tablo[[#This Row],[JOUR]]),MONTH(Tablo[[#This Row],[JOUR]])+1,0),A32)</f>
        <v>42766</v>
      </c>
      <c r="B33" s="55">
        <f>IF(ISNUMBER(Tablo[[#This Row],[JOUR]]),INT(MOD(INT((Tablo[[#This Row],[JOUR]]-2)/7)+3/5,52+5/28))+1,B32)</f>
        <v>3</v>
      </c>
      <c r="C33" s="56"/>
      <c r="D33" s="56" t="s">
        <v>55</v>
      </c>
      <c r="E33" s="46" t="s">
        <v>40</v>
      </c>
      <c r="F33" s="46"/>
      <c r="G33" s="36"/>
      <c r="H33" s="36">
        <v>1.42</v>
      </c>
      <c r="I33" s="46" t="s">
        <v>33</v>
      </c>
      <c r="J33" s="36"/>
      <c r="K33" s="46" t="s">
        <v>33</v>
      </c>
      <c r="L33" s="46" t="s">
        <v>33</v>
      </c>
      <c r="M33" s="36"/>
      <c r="N33" s="36"/>
      <c r="O33" s="46" t="s">
        <v>33</v>
      </c>
      <c r="P33" s="36"/>
      <c r="Q33" s="36"/>
      <c r="R33" s="36"/>
      <c r="S33" s="36"/>
      <c r="T33" s="46" t="s">
        <v>34</v>
      </c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7"/>
    </row>
    <row r="34" spans="1:35" ht="13.5" hidden="1" thickBot="1">
      <c r="A34" s="54">
        <f>IF(ISNUMBER(Tablo[[#This Row],[JOUR]]),DATE(YEAR(Tablo[[#This Row],[JOUR]]),MONTH(Tablo[[#This Row],[JOUR]])+1,0),A33)</f>
        <v>42766</v>
      </c>
      <c r="B34" s="55">
        <f>IF(ISNUMBER(Tablo[[#This Row],[JOUR]]),INT(MOD(INT((Tablo[[#This Row],[JOUR]]-2)/7)+3/5,52+5/28))+1,B33)</f>
        <v>3</v>
      </c>
      <c r="C34" s="57">
        <f>C32+1</f>
        <v>42754</v>
      </c>
      <c r="D34" s="57" t="s">
        <v>54</v>
      </c>
      <c r="E34" s="46" t="s">
        <v>40</v>
      </c>
      <c r="F34" s="46"/>
      <c r="G34" s="36">
        <v>6.5</v>
      </c>
      <c r="H34" s="36">
        <v>6.5</v>
      </c>
      <c r="I34" s="46" t="s">
        <v>33</v>
      </c>
      <c r="J34" s="46" t="s">
        <v>32</v>
      </c>
      <c r="K34" s="46" t="s">
        <v>33</v>
      </c>
      <c r="L34" s="46" t="s">
        <v>33</v>
      </c>
      <c r="M34" s="36">
        <v>6.5</v>
      </c>
      <c r="N34" s="36">
        <v>6.5</v>
      </c>
      <c r="O34" s="46" t="s">
        <v>33</v>
      </c>
      <c r="P34" s="36">
        <v>8</v>
      </c>
      <c r="Q34" s="36">
        <v>8</v>
      </c>
      <c r="R34" s="36"/>
      <c r="S34" s="36">
        <v>7.25</v>
      </c>
      <c r="T34" s="36">
        <v>6.5</v>
      </c>
      <c r="U34" s="36">
        <v>8</v>
      </c>
      <c r="V34" s="36">
        <v>7.75</v>
      </c>
      <c r="W34" s="29">
        <v>7</v>
      </c>
      <c r="X34" s="29">
        <v>7</v>
      </c>
      <c r="Y34" s="29">
        <v>7</v>
      </c>
      <c r="Z34" s="29">
        <v>4</v>
      </c>
      <c r="AA34" s="29">
        <v>7</v>
      </c>
      <c r="AB34" s="29">
        <v>7</v>
      </c>
      <c r="AC34" s="36"/>
      <c r="AD34" s="36"/>
      <c r="AE34" s="36">
        <v>8</v>
      </c>
      <c r="AF34" s="36">
        <v>7</v>
      </c>
      <c r="AG34" s="36">
        <v>7</v>
      </c>
      <c r="AH34" s="36"/>
      <c r="AI34" s="37"/>
    </row>
    <row r="35" spans="1:35" ht="13.5" hidden="1" thickBot="1">
      <c r="A35" s="54">
        <f>IF(ISNUMBER(Tablo[[#This Row],[JOUR]]),DATE(YEAR(Tablo[[#This Row],[JOUR]]),MONTH(Tablo[[#This Row],[JOUR]])+1,0),A34)</f>
        <v>42766</v>
      </c>
      <c r="B35" s="55">
        <f>IF(ISNUMBER(Tablo[[#This Row],[JOUR]]),INT(MOD(INT((Tablo[[#This Row],[JOUR]]-2)/7)+3/5,52+5/28))+1,B34)</f>
        <v>3</v>
      </c>
      <c r="C35" s="56"/>
      <c r="D35" s="56" t="s">
        <v>55</v>
      </c>
      <c r="E35" s="46" t="s">
        <v>40</v>
      </c>
      <c r="F35" s="46"/>
      <c r="G35" s="36"/>
      <c r="H35" s="36"/>
      <c r="I35" s="46" t="s">
        <v>33</v>
      </c>
      <c r="J35" s="36"/>
      <c r="K35" s="46" t="s">
        <v>33</v>
      </c>
      <c r="L35" s="46" t="s">
        <v>33</v>
      </c>
      <c r="M35" s="36"/>
      <c r="N35" s="36"/>
      <c r="O35" s="46" t="s">
        <v>33</v>
      </c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7"/>
    </row>
    <row r="36" spans="1:35" ht="13.5" hidden="1" thickBot="1">
      <c r="A36" s="54">
        <f>IF(ISNUMBER(Tablo[[#This Row],[JOUR]]),DATE(YEAR(Tablo[[#This Row],[JOUR]]),MONTH(Tablo[[#This Row],[JOUR]])+1,0),A35)</f>
        <v>42766</v>
      </c>
      <c r="B36" s="55">
        <f>IF(ISNUMBER(Tablo[[#This Row],[JOUR]]),INT(MOD(INT((Tablo[[#This Row],[JOUR]]-2)/7)+3/5,52+5/28))+1,B35)</f>
        <v>3</v>
      </c>
      <c r="C36" s="57">
        <f>C34+1</f>
        <v>42755</v>
      </c>
      <c r="D36" s="57" t="s">
        <v>54</v>
      </c>
      <c r="E36" s="46" t="s">
        <v>40</v>
      </c>
      <c r="F36" s="46"/>
      <c r="G36" s="36">
        <v>7</v>
      </c>
      <c r="H36" s="36">
        <v>6.5</v>
      </c>
      <c r="I36" s="46" t="s">
        <v>33</v>
      </c>
      <c r="J36" s="46" t="s">
        <v>32</v>
      </c>
      <c r="K36" s="46" t="s">
        <v>33</v>
      </c>
      <c r="L36" s="46" t="s">
        <v>33</v>
      </c>
      <c r="M36" s="36">
        <v>6.5</v>
      </c>
      <c r="N36" s="36">
        <v>6.5</v>
      </c>
      <c r="O36" s="46" t="s">
        <v>33</v>
      </c>
      <c r="P36" s="36">
        <v>7</v>
      </c>
      <c r="Q36" s="36">
        <v>7</v>
      </c>
      <c r="R36" s="36"/>
      <c r="S36" s="36">
        <v>8</v>
      </c>
      <c r="T36" s="36">
        <v>7</v>
      </c>
      <c r="U36" s="36">
        <v>7</v>
      </c>
      <c r="V36" s="36">
        <v>6.25</v>
      </c>
      <c r="W36" s="29">
        <v>7</v>
      </c>
      <c r="X36" s="29">
        <v>7</v>
      </c>
      <c r="Y36" s="29">
        <v>7</v>
      </c>
      <c r="Z36" s="29">
        <v>4</v>
      </c>
      <c r="AA36" s="29">
        <v>7</v>
      </c>
      <c r="AB36" s="29">
        <v>7</v>
      </c>
      <c r="AC36" s="36"/>
      <c r="AD36" s="36"/>
      <c r="AE36" s="36">
        <v>7.5</v>
      </c>
      <c r="AF36" s="36">
        <v>7</v>
      </c>
      <c r="AG36" s="36">
        <v>7</v>
      </c>
      <c r="AH36" s="36"/>
      <c r="AI36" s="37"/>
    </row>
    <row r="37" spans="1:35" ht="13.5" hidden="1" thickBot="1">
      <c r="A37" s="54">
        <f>IF(ISNUMBER(Tablo[[#This Row],[JOUR]]),DATE(YEAR(Tablo[[#This Row],[JOUR]]),MONTH(Tablo[[#This Row],[JOUR]])+1,0),A36)</f>
        <v>42766</v>
      </c>
      <c r="B37" s="55">
        <f>IF(ISNUMBER(Tablo[[#This Row],[JOUR]]),INT(MOD(INT((Tablo[[#This Row],[JOUR]]-2)/7)+3/5,52+5/28))+1,B36)</f>
        <v>3</v>
      </c>
      <c r="C37" s="56"/>
      <c r="D37" s="56" t="s">
        <v>55</v>
      </c>
      <c r="E37" s="46" t="s">
        <v>40</v>
      </c>
      <c r="F37" s="46"/>
      <c r="G37" s="36"/>
      <c r="H37" s="36"/>
      <c r="I37" s="46" t="s">
        <v>33</v>
      </c>
      <c r="J37" s="36"/>
      <c r="K37" s="46" t="s">
        <v>33</v>
      </c>
      <c r="L37" s="46" t="s">
        <v>33</v>
      </c>
      <c r="M37" s="36"/>
      <c r="N37" s="36"/>
      <c r="O37" s="46" t="s">
        <v>33</v>
      </c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7"/>
    </row>
    <row r="38" spans="1:35" ht="13.5" hidden="1" thickBot="1">
      <c r="A38" s="54">
        <f>IF(ISNUMBER(Tablo[[#This Row],[JOUR]]),DATE(YEAR(Tablo[[#This Row],[JOUR]]),MONTH(Tablo[[#This Row],[JOUR]])+1,0),A37)</f>
        <v>42766</v>
      </c>
      <c r="B38" s="55">
        <f>IF(ISNUMBER(Tablo[[#This Row],[JOUR]]),INT(MOD(INT((Tablo[[#This Row],[JOUR]]-2)/7)+3/5,52+5/28))+1,B37)</f>
        <v>3</v>
      </c>
      <c r="C38" s="57" t="s">
        <v>16</v>
      </c>
      <c r="D38" s="57"/>
      <c r="E38" s="29">
        <f t="array" ref="E38">SUM(IF(ISNUMBER(E28:E37),E28:E37,SUMIF(codes[code],E28:E37,codes[forfait])))+SUM(COUNTIF(JF,$C28:$C37))*JFHN</f>
        <v>0</v>
      </c>
      <c r="F38" s="29"/>
      <c r="G38" s="29">
        <f t="array" ref="G38">SUM(IF(ISNUMBER(G28:G37),G28:G37,SUMIF(codes[code],G28:G37,codes[forfait])))+SUM(COUNTIF(JF,$C28:$C37))*JFHN</f>
        <v>29.42</v>
      </c>
      <c r="H38" s="29">
        <f t="array" ref="H38">SUM(IF(ISNUMBER(H28:H37),H28:H37,SUMIF(codes[code],H28:H37,codes[forfait])))+SUM(COUNTIF(JF,$C28:$C37))*JFHN</f>
        <v>28.59</v>
      </c>
      <c r="I38" s="29">
        <f t="array" ref="I38">SUM(IF(ISNUMBER(I28:I37),I28:I37,SUMIF(codes[code],I28:I37,codes[forfait])))+SUM(COUNTIF(JF,$C28:$C37))*JFHN</f>
        <v>5.25</v>
      </c>
      <c r="J38" s="29">
        <f t="array" ref="J38">SUM(IF(ISNUMBER(J28:J37),J28:J37,SUMIF(codes[code],J28:J37,codes[forfait])))+SUM(COUNTIF(JF,$C28:$C37))*JFHN</f>
        <v>16.7</v>
      </c>
      <c r="K38" s="29">
        <f t="array" ref="K38">SUM(IF(ISNUMBER(K28:K37),K28:K37,SUMIF(codes[code],K28:K37,codes[forfait])))+SUM(COUNTIF(JF,$C28:$C37))*JFHN</f>
        <v>5.25</v>
      </c>
      <c r="L38" s="29">
        <f t="array" ref="L38">SUM(IF(ISNUMBER(L28:L37),L28:L37,SUMIF(codes[code],L28:L37,codes[forfait])))+SUM(COUNTIF(JF,$C28:$C37))*JFHN</f>
        <v>6.25</v>
      </c>
      <c r="M38" s="29">
        <f t="array" ref="M38">SUM(IF(ISNUMBER(M28:M37),M28:M37,SUMIF(codes[code],M28:M37,codes[forfait])))+SUM(COUNTIF(JF,$C28:$C37))*JFHN</f>
        <v>28.92</v>
      </c>
      <c r="N38" s="29">
        <f t="array" ref="N38">SUM(IF(ISNUMBER(N28:N37),N28:N37,SUMIF(codes[code],N28:N37,codes[forfait])))+SUM(COUNTIF(JF,$C28:$C37))*JFHN</f>
        <v>28.92</v>
      </c>
      <c r="O38" s="29">
        <f t="array" ref="O38">SUM(IF(ISNUMBER(O28:O37),O28:O37,SUMIF(codes[code],O28:O37,codes[forfait])))+SUM(COUNTIF(JF,$C28:$C37))*JFHN</f>
        <v>0</v>
      </c>
      <c r="P38" s="29">
        <f t="array" ref="P38">SUM(IF(ISNUMBER(P28:P37),P28:P37,SUMIF(codes[code],P28:P37,codes[forfait])))+SUM(COUNTIF(JF,$C28:$C37))*JFHN</f>
        <v>39</v>
      </c>
      <c r="Q38" s="29">
        <f t="array" ref="Q38">SUM(IF(ISNUMBER(Q28:Q37),Q28:Q37,SUMIF(codes[code],Q28:Q37,codes[forfait])))+SUM(COUNTIF(JF,$C28:$C37))*JFHN</f>
        <v>39</v>
      </c>
      <c r="R38" s="29">
        <f t="array" ref="R38">SUM(IF(ISNUMBER(R28:R37),R28:R37,SUMIF(codes[code],R28:R37,codes[forfait])))+SUM(COUNTIF(JF,$C28:$C37))*JFHN</f>
        <v>0</v>
      </c>
      <c r="S38" s="29">
        <f t="array" ref="S38">SUM(IF(ISNUMBER(S28:S37),S28:S37,SUMIF(codes[code],S28:S37,codes[forfait])))+SUM(COUNTIF(JF,$C28:$C37))*JFHN</f>
        <v>29.25</v>
      </c>
      <c r="T38" s="29">
        <f t="array" ref="T38">SUM(IF(ISNUMBER(T28:T37),T28:T37,SUMIF(codes[code],T28:T37,codes[forfait])))+SUM(COUNTIF(JF,$C28:$C37))*JFHN</f>
        <v>33.67</v>
      </c>
      <c r="U38" s="29">
        <f t="array" ref="U38">SUM(IF(ISNUMBER(U28:U37),U28:U37,SUMIF(codes[code],U28:U37,codes[forfait])))+SUM(COUNTIF(JF,$C28:$C37))*JFHN</f>
        <v>38.5</v>
      </c>
      <c r="V38" s="29">
        <f t="array" ref="V38">SUM(IF(ISNUMBER(V28:V37),V28:V37,SUMIF(codes[code],V28:V37,codes[forfait])))+SUM(COUNTIF(JF,$C28:$C37))*JFHN</f>
        <v>23.43</v>
      </c>
      <c r="W38" s="29">
        <f t="array" ref="W38">SUM(IF(ISNUMBER(W28:W37),W28:W37,SUMIF(codes[code],W28:W37,codes[forfait])))+SUM(COUNTIF(JF,$C28:$C37))*JFHN</f>
        <v>35</v>
      </c>
      <c r="X38" s="29">
        <f t="array" ref="X38">SUM(IF(ISNUMBER(X28:X37),X28:X37,SUMIF(codes[code],X28:X37,codes[forfait])))+SUM(COUNTIF(JF,$C28:$C37))*JFHN</f>
        <v>35</v>
      </c>
      <c r="Y38" s="29">
        <f t="array" ref="Y38">SUM(IF(ISNUMBER(Y28:Y37),Y28:Y37,SUMIF(codes[code],Y28:Y37,codes[forfait])))+SUM(COUNTIF(JF,$C28:$C37))*JFHN</f>
        <v>35</v>
      </c>
      <c r="Z38" s="29">
        <f t="array" ref="Z38">SUM(IF(ISNUMBER(Z28:Z37),Z28:Z37,SUMIF(codes[code],Z28:Z37,codes[forfait])))+SUM(COUNTIF(JF,$C28:$C37))*JFHN</f>
        <v>20</v>
      </c>
      <c r="AA38" s="29">
        <f t="array" ref="AA38">SUM(IF(ISNUMBER(AA28:AA37),AA28:AA37,SUMIF(codes[code],AA28:AA37,codes[forfait])))+SUM(COUNTIF(JF,$C28:$C37))*JFHN</f>
        <v>35</v>
      </c>
      <c r="AB38" s="29">
        <f t="array" ref="AB38">SUM(IF(ISNUMBER(AB28:AB37),AB28:AB37,SUMIF(codes[code],AB28:AB37,codes[forfait])))+SUM(COUNTIF(JF,$C28:$C37))*JFHN</f>
        <v>35</v>
      </c>
      <c r="AC38" s="29">
        <f t="array" ref="AC38">SUM(IF(ISNUMBER(AC28:AC37),AC28:AC37,SUMIF(codes[code],AC28:AC37,codes[forfait])))+SUM(COUNTIF(JF,$C28:$C37))*JFHN</f>
        <v>0</v>
      </c>
      <c r="AD38" s="29">
        <f t="array" ref="AD38">SUM(IF(ISNUMBER(AD28:AD37),AD28:AD37,SUMIF(codes[code],AD28:AD37,codes[forfait])))+SUM(COUNTIF(JF,$C28:$C37))*JFHN</f>
        <v>0</v>
      </c>
      <c r="AE38" s="29">
        <f t="array" ref="AE38">SUM(IF(ISNUMBER(AE28:AE37),AE28:AE37,SUMIF(codes[code],AE28:AE37,codes[forfait])))+SUM(COUNTIF(JF,$C28:$C37))*JFHN</f>
        <v>39.5</v>
      </c>
      <c r="AF38" s="29">
        <f t="array" ref="AF38">SUM(IF(ISNUMBER(AF28:AF37),AF28:AF37,SUMIF(codes[code],AF28:AF37,codes[forfait])))+SUM(COUNTIF(JF,$C28:$C37))*JFHN</f>
        <v>33</v>
      </c>
      <c r="AG38" s="29">
        <f t="array" ref="AG38">SUM(IF(ISNUMBER(AG28:AG37),AG28:AG37,SUMIF(codes[code],AG28:AG37,codes[forfait])))+SUM(COUNTIF(JF,$C28:$C37))*JFHN</f>
        <v>35</v>
      </c>
      <c r="AH38" s="29">
        <f t="array" ref="AH38">SUM(IF(ISNUMBER(AH28:AH37),AH28:AH37,SUMIF(codes[code],AH28:AH37,codes[forfait])))+SUM(COUNTIF(JF,$C28:$C37))*JFHN</f>
        <v>0</v>
      </c>
      <c r="AI38" s="58">
        <f>SUM(E38:V38)</f>
        <v>352.15000000000003</v>
      </c>
    </row>
    <row r="39" spans="1:35" ht="13.5" hidden="1" thickBot="1">
      <c r="A39" s="54">
        <f>IF(ISNUMBER(Tablo[[#This Row],[JOUR]]),DATE(YEAR(Tablo[[#This Row],[JOUR]]),MONTH(Tablo[[#This Row],[JOUR]])+1,0),A38)</f>
        <v>42766</v>
      </c>
      <c r="B39" s="55">
        <f>IF(ISNUMBER(Tablo[[#This Row],[JOUR]]),INT(MOD(INT((Tablo[[#This Row],[JOUR]]-2)/7)+3/5,52+5/28))+1,B38)</f>
        <v>3</v>
      </c>
      <c r="C39" s="57" t="s">
        <v>17</v>
      </c>
      <c r="D39" s="57"/>
      <c r="E39" s="29">
        <f t="array" ref="E39">MIN(SUM(IF(ISNUMBER(E28:E37),E28:E37,SUMIF(codes[code],E28:E37,codes[calcul_HS])))+SUM(COUNTIF(JF,$C28:$C37))*JFHS,sem)</f>
        <v>0</v>
      </c>
      <c r="F39" s="29"/>
      <c r="G39" s="29">
        <f t="array" ref="G39">MIN(SUM(IF(ISNUMBER(G28:G37),G28:G37,SUMIF(codes[code],G28:G37,codes[calcul_HS])))+SUM(COUNTIF(JF,$C28:$C37))*JFHS,sem)</f>
        <v>29.42</v>
      </c>
      <c r="H39" s="29">
        <f t="array" ref="H39">MIN(SUM(IF(ISNUMBER(H28:H37),H28:H37,SUMIF(codes[code],H28:H37,codes[calcul_HS])))+SUM(COUNTIF(JF,$C28:$C37))*JFHS,sem)</f>
        <v>28.59</v>
      </c>
      <c r="I39" s="29">
        <f t="array" ref="I39">MIN(SUM(IF(ISNUMBER(I28:I37),I28:I37,SUMIF(codes[code],I28:I37,codes[calcul_HS])))+SUM(COUNTIF(JF,$C28:$C37))*JFHS,sem)</f>
        <v>5.25</v>
      </c>
      <c r="J39" s="29">
        <f t="array" ref="J39">MIN(SUM(IF(ISNUMBER(J28:J37),J28:J37,SUMIF(codes[code],J28:J37,codes[calcul_HS])))+SUM(COUNTIF(JF,$C28:$C37))*JFHS,sem)</f>
        <v>16.7</v>
      </c>
      <c r="K39" s="29">
        <f t="array" ref="K39">MIN(SUM(IF(ISNUMBER(K28:K37),K28:K37,SUMIF(codes[code],K28:K37,codes[calcul_HS])))+SUM(COUNTIF(JF,$C28:$C37))*JFHS,sem)</f>
        <v>5.25</v>
      </c>
      <c r="L39" s="29">
        <f t="array" ref="L39">MIN(SUM(IF(ISNUMBER(L28:L37),L28:L37,SUMIF(codes[code],L28:L37,codes[calcul_HS])))+SUM(COUNTIF(JF,$C28:$C37))*JFHS,sem)</f>
        <v>6.25</v>
      </c>
      <c r="M39" s="29">
        <f t="array" ref="M39">MIN(SUM(IF(ISNUMBER(M28:M37),M28:M37,SUMIF(codes[code],M28:M37,codes[calcul_HS])))+SUM(COUNTIF(JF,$C28:$C37))*JFHS,sem)</f>
        <v>28.92</v>
      </c>
      <c r="N39" s="29">
        <f t="array" ref="N39">MIN(SUM(IF(ISNUMBER(N28:N37),N28:N37,SUMIF(codes[code],N28:N37,codes[calcul_HS])))+SUM(COUNTIF(JF,$C28:$C37))*JFHS,sem)</f>
        <v>28.92</v>
      </c>
      <c r="O39" s="29">
        <f t="array" ref="O39">MIN(SUM(IF(ISNUMBER(O28:O37),O28:O37,SUMIF(codes[code],O28:O37,codes[calcul_HS])))+SUM(COUNTIF(JF,$C28:$C37))*JFHS,sem)</f>
        <v>0</v>
      </c>
      <c r="P39" s="29">
        <f t="array" ref="P39">MIN(SUM(IF(ISNUMBER(P28:P37),P28:P37,SUMIF(codes[code],P28:P37,codes[calcul_HS])))+SUM(COUNTIF(JF,$C28:$C37))*JFHS,sem)</f>
        <v>35</v>
      </c>
      <c r="Q39" s="29">
        <f t="array" ref="Q39">MIN(SUM(IF(ISNUMBER(Q28:Q37),Q28:Q37,SUMIF(codes[code],Q28:Q37,codes[calcul_HS])))+SUM(COUNTIF(JF,$C28:$C37))*JFHS,sem)</f>
        <v>35</v>
      </c>
      <c r="R39" s="29">
        <f t="array" ref="R39">MIN(SUM(IF(ISNUMBER(R28:R37),R28:R37,SUMIF(codes[code],R28:R37,codes[calcul_HS])))+SUM(COUNTIF(JF,$C28:$C37))*JFHS,sem)</f>
        <v>0</v>
      </c>
      <c r="S39" s="29">
        <f t="array" ref="S39">MIN(SUM(IF(ISNUMBER(S28:S37),S28:S37,SUMIF(codes[code],S28:S37,codes[calcul_HS])))+SUM(COUNTIF(JF,$C28:$C37))*JFHS,sem)</f>
        <v>29.25</v>
      </c>
      <c r="T39" s="29">
        <f t="array" ref="T39">MIN(SUM(IF(ISNUMBER(T28:T37),T28:T37,SUMIF(codes[code],T28:T37,codes[calcul_HS])))+SUM(COUNTIF(JF,$C28:$C37))*JFHS,sem)</f>
        <v>26.67</v>
      </c>
      <c r="U39" s="29">
        <f t="array" ref="U39">MIN(SUM(IF(ISNUMBER(U28:U37),U28:U37,SUMIF(codes[code],U28:U37,codes[calcul_HS])))+SUM(COUNTIF(JF,$C28:$C37))*JFHS,sem)</f>
        <v>35</v>
      </c>
      <c r="V39" s="29">
        <f t="array" ref="V39">MIN(SUM(IF(ISNUMBER(V28:V37),V28:V37,SUMIF(codes[code],V28:V37,codes[calcul_HS])))+SUM(COUNTIF(JF,$C28:$C37))*JFHS,sem)</f>
        <v>23.43</v>
      </c>
      <c r="W39" s="29">
        <f t="array" ref="W39">MIN(SUM(IF(ISNUMBER(W28:W37),W28:W37,SUMIF(codes[code],W28:W37,codes[calcul_HS])))+SUM(COUNTIF(JF,$C28:$C37))*JFHS,sem)</f>
        <v>35</v>
      </c>
      <c r="X39" s="29">
        <f t="array" ref="X39">MIN(SUM(IF(ISNUMBER(X28:X37),X28:X37,SUMIF(codes[code],X28:X37,codes[calcul_HS])))+SUM(COUNTIF(JF,$C28:$C37))*JFHS,sem)</f>
        <v>35</v>
      </c>
      <c r="Y39" s="29">
        <f t="array" ref="Y39">MIN(SUM(IF(ISNUMBER(Y28:Y37),Y28:Y37,SUMIF(codes[code],Y28:Y37,codes[calcul_HS])))+SUM(COUNTIF(JF,$C28:$C37))*JFHS,sem)</f>
        <v>35</v>
      </c>
      <c r="Z39" s="29">
        <f t="array" ref="Z39">MIN(SUM(IF(ISNUMBER(Z28:Z37),Z28:Z37,SUMIF(codes[code],Z28:Z37,codes[calcul_HS])))+SUM(COUNTIF(JF,$C28:$C37))*JFHS,sem)</f>
        <v>20</v>
      </c>
      <c r="AA39" s="29">
        <f t="array" ref="AA39">MIN(SUM(IF(ISNUMBER(AA28:AA37),AA28:AA37,SUMIF(codes[code],AA28:AA37,codes[calcul_HS])))+SUM(COUNTIF(JF,$C28:$C37))*JFHS,sem)</f>
        <v>35</v>
      </c>
      <c r="AB39" s="29">
        <f t="array" ref="AB39">MIN(SUM(IF(ISNUMBER(AB28:AB37),AB28:AB37,SUMIF(codes[code],AB28:AB37,codes[calcul_HS])))+SUM(COUNTIF(JF,$C28:$C37))*JFHS,sem)</f>
        <v>35</v>
      </c>
      <c r="AC39" s="29">
        <f t="array" ref="AC39">MIN(SUM(IF(ISNUMBER(AC28:AC37),AC28:AC37,SUMIF(codes[code],AC28:AC37,codes[calcul_HS])))+SUM(COUNTIF(JF,$C28:$C37))*JFHS,sem)</f>
        <v>0</v>
      </c>
      <c r="AD39" s="29">
        <f t="array" ref="AD39">MIN(SUM(IF(ISNUMBER(AD28:AD37),AD28:AD37,SUMIF(codes[code],AD28:AD37,codes[calcul_HS])))+SUM(COUNTIF(JF,$C28:$C37))*JFHS,sem)</f>
        <v>0</v>
      </c>
      <c r="AE39" s="29">
        <f t="array" ref="AE39">MIN(SUM(IF(ISNUMBER(AE28:AE37),AE28:AE37,SUMIF(codes[code],AE28:AE37,codes[calcul_HS])))+SUM(COUNTIF(JF,$C28:$C37))*JFHS,sem)</f>
        <v>35</v>
      </c>
      <c r="AF39" s="29">
        <f t="array" ref="AF39">MIN(SUM(IF(ISNUMBER(AF28:AF37),AF28:AF37,SUMIF(codes[code],AF28:AF37,codes[calcul_HS])))+SUM(COUNTIF(JF,$C28:$C37))*JFHS,sem)</f>
        <v>33</v>
      </c>
      <c r="AG39" s="29">
        <f t="array" ref="AG39">MIN(SUM(IF(ISNUMBER(AG28:AG37),AG28:AG37,SUMIF(codes[code],AG28:AG37,codes[calcul_HS])))+SUM(COUNTIF(JF,$C28:$C37))*JFHS,sem)</f>
        <v>35</v>
      </c>
      <c r="AH39" s="29">
        <f t="array" ref="AH39">MIN(SUM(IF(ISNUMBER(AH28:AH37),AH28:AH37,SUMIF(codes[code],AH28:AH37,codes[calcul_HS])))+SUM(COUNTIF(JF,$C28:$C37))*JFHS,sem)</f>
        <v>0</v>
      </c>
      <c r="AI39" s="58">
        <f>SUM(E39:V39)</f>
        <v>333.65000000000003</v>
      </c>
    </row>
    <row r="40" spans="1:35" ht="13.5" hidden="1" thickBot="1">
      <c r="A40" s="59">
        <f>IF(ISNUMBER(Tablo[[#This Row],[JOUR]]),DATE(YEAR(Tablo[[#This Row],[JOUR]]),MONTH(Tablo[[#This Row],[JOUR]])+1,0),A39)</f>
        <v>42766</v>
      </c>
      <c r="B40" s="60">
        <f>IF(ISNUMBER(Tablo[[#This Row],[JOUR]]),INT(MOD(INT((Tablo[[#This Row],[JOUR]]-2)/7)+3/5,52+5/28))+1,B39)</f>
        <v>3</v>
      </c>
      <c r="C40" s="61" t="s">
        <v>18</v>
      </c>
      <c r="D40" s="61"/>
      <c r="E40" s="62">
        <f t="array" ref="E40">MAX(0,SUM(IF(ISNUMBER(E28:E37),E28:E37,SUMIF(codes[code],E28:E37,codes[calcul_HS])))+SUM(COUNTIF(JF,$C28:$C37))*JFHS-sem)</f>
        <v>0</v>
      </c>
      <c r="F40" s="62"/>
      <c r="G40" s="62">
        <f t="array" ref="G40">MAX(0,SUM(IF(ISNUMBER(G28:G37),G28:G37,SUMIF(codes[code],G28:G37,codes[calcul_HS])))+SUM(COUNTIF(JF,$C28:$C37))*JFHS-sem)</f>
        <v>0</v>
      </c>
      <c r="H40" s="62">
        <f t="array" ref="H40">MAX(0,SUM(IF(ISNUMBER(H28:H37),H28:H37,SUMIF(codes[code],H28:H37,codes[calcul_HS])))+SUM(COUNTIF(JF,$C28:$C37))*JFHS-sem)</f>
        <v>0</v>
      </c>
      <c r="I40" s="62">
        <f t="array" ref="I40">MAX(0,SUM(IF(ISNUMBER(I28:I37),I28:I37,SUMIF(codes[code],I28:I37,codes[calcul_HS])))+SUM(COUNTIF(JF,$C28:$C37))*JFHS-sem)</f>
        <v>0</v>
      </c>
      <c r="J40" s="62">
        <f t="array" ref="J40">MAX(0,SUM(IF(ISNUMBER(J28:J37),J28:J37,SUMIF(codes[code],J28:J37,codes[calcul_HS])))+SUM(COUNTIF(JF,$C28:$C37))*JFHS-sem)</f>
        <v>0</v>
      </c>
      <c r="K40" s="62">
        <f t="array" ref="K40">MAX(0,SUM(IF(ISNUMBER(K28:K37),K28:K37,SUMIF(codes[code],K28:K37,codes[calcul_HS])))+SUM(COUNTIF(JF,$C28:$C37))*JFHS-sem)</f>
        <v>0</v>
      </c>
      <c r="L40" s="62">
        <f t="array" ref="L40">MAX(0,SUM(IF(ISNUMBER(L28:L37),L28:L37,SUMIF(codes[code],L28:L37,codes[calcul_HS])))+SUM(COUNTIF(JF,$C28:$C37))*JFHS-sem)</f>
        <v>0</v>
      </c>
      <c r="M40" s="62">
        <f t="array" ref="M40">MAX(0,SUM(IF(ISNUMBER(M28:M37),M28:M37,SUMIF(codes[code],M28:M37,codes[calcul_HS])))+SUM(COUNTIF(JF,$C28:$C37))*JFHS-sem)</f>
        <v>0</v>
      </c>
      <c r="N40" s="62">
        <f t="array" ref="N40">MAX(0,SUM(IF(ISNUMBER(N28:N37),N28:N37,SUMIF(codes[code],N28:N37,codes[calcul_HS])))+SUM(COUNTIF(JF,$C28:$C37))*JFHS-sem)</f>
        <v>0</v>
      </c>
      <c r="O40" s="62">
        <f t="array" ref="O40">MAX(0,SUM(IF(ISNUMBER(O28:O37),O28:O37,SUMIF(codes[code],O28:O37,codes[calcul_HS])))+SUM(COUNTIF(JF,$C28:$C37))*JFHS-sem)</f>
        <v>0</v>
      </c>
      <c r="P40" s="62">
        <f t="array" ref="P40">MAX(0,SUM(IF(ISNUMBER(P28:P37),P28:P37,SUMIF(codes[code],P28:P37,codes[calcul_HS])))+SUM(COUNTIF(JF,$C28:$C37))*JFHS-sem)</f>
        <v>4</v>
      </c>
      <c r="Q40" s="62">
        <f t="array" ref="Q40">MAX(0,SUM(IF(ISNUMBER(Q28:Q37),Q28:Q37,SUMIF(codes[code],Q28:Q37,codes[calcul_HS])))+SUM(COUNTIF(JF,$C28:$C37))*JFHS-sem)</f>
        <v>4</v>
      </c>
      <c r="R40" s="62">
        <f t="array" ref="R40">MAX(0,SUM(IF(ISNUMBER(R28:R37),R28:R37,SUMIF(codes[code],R28:R37,codes[calcul_HS])))+SUM(COUNTIF(JF,$C28:$C37))*JFHS-sem)</f>
        <v>0</v>
      </c>
      <c r="S40" s="62">
        <f t="array" ref="S40">MAX(0,SUM(IF(ISNUMBER(S28:S37),S28:S37,SUMIF(codes[code],S28:S37,codes[calcul_HS])))+SUM(COUNTIF(JF,$C28:$C37))*JFHS-sem)</f>
        <v>0</v>
      </c>
      <c r="T40" s="62">
        <f t="array" ref="T40">MAX(0,SUM(IF(ISNUMBER(T28:T37),T28:T37,SUMIF(codes[code],T28:T37,codes[calcul_HS])))+SUM(COUNTIF(JF,$C28:$C37))*JFHS-sem)</f>
        <v>0</v>
      </c>
      <c r="U40" s="62">
        <f t="array" ref="U40">MAX(0,SUM(IF(ISNUMBER(U28:U37),U28:U37,SUMIF(codes[code],U28:U37,codes[calcul_HS])))+SUM(COUNTIF(JF,$C28:$C37))*JFHS-sem)</f>
        <v>3.5</v>
      </c>
      <c r="V40" s="62">
        <f t="array" ref="V40">MAX(0,SUM(IF(ISNUMBER(V28:V37),V28:V37,SUMIF(codes[code],V28:V37,codes[calcul_HS])))+SUM(COUNTIF(JF,$C28:$C37))*JFHS-sem)</f>
        <v>0</v>
      </c>
      <c r="W40" s="62">
        <f t="array" ref="W40">MAX(0,SUM(IF(ISNUMBER(W28:W37),W28:W37,SUMIF(codes[code],W28:W37,codes[calcul_HS])))+SUM(COUNTIF(JF,$C28:$C37))*JFHS-sem)</f>
        <v>0</v>
      </c>
      <c r="X40" s="62">
        <f t="array" ref="X40">MAX(0,SUM(IF(ISNUMBER(X28:X37),X28:X37,SUMIF(codes[code],X28:X37,codes[calcul_HS])))+SUM(COUNTIF(JF,$C28:$C37))*JFHS-sem)</f>
        <v>0</v>
      </c>
      <c r="Y40" s="62">
        <f t="array" ref="Y40">MAX(0,SUM(IF(ISNUMBER(Y28:Y37),Y28:Y37,SUMIF(codes[code],Y28:Y37,codes[calcul_HS])))+SUM(COUNTIF(JF,$C28:$C37))*JFHS-sem)</f>
        <v>0</v>
      </c>
      <c r="Z40" s="62">
        <f t="array" ref="Z40">MAX(0,SUM(IF(ISNUMBER(Z28:Z37),Z28:Z37,SUMIF(codes[code],Z28:Z37,codes[calcul_HS])))+SUM(COUNTIF(JF,$C28:$C37))*JFHS-sem)</f>
        <v>0</v>
      </c>
      <c r="AA40" s="62">
        <f t="array" ref="AA40">MAX(0,SUM(IF(ISNUMBER(AA28:AA37),AA28:AA37,SUMIF(codes[code],AA28:AA37,codes[calcul_HS])))+SUM(COUNTIF(JF,$C28:$C37))*JFHS-sem)</f>
        <v>0</v>
      </c>
      <c r="AB40" s="62">
        <f t="array" ref="AB40">MAX(0,SUM(IF(ISNUMBER(AB28:AB37),AB28:AB37,SUMIF(codes[code],AB28:AB37,codes[calcul_HS])))+SUM(COUNTIF(JF,$C28:$C37))*JFHS-sem)</f>
        <v>0</v>
      </c>
      <c r="AC40" s="62">
        <f t="array" ref="AC40">MAX(0,SUM(IF(ISNUMBER(AC28:AC37),AC28:AC37,SUMIF(codes[code],AC28:AC37,codes[calcul_HS])))+SUM(COUNTIF(JF,$C28:$C37))*JFHS-sem)</f>
        <v>0</v>
      </c>
      <c r="AD40" s="62">
        <f t="array" ref="AD40">MAX(0,SUM(IF(ISNUMBER(AD28:AD37),AD28:AD37,SUMIF(codes[code],AD28:AD37,codes[calcul_HS])))+SUM(COUNTIF(JF,$C28:$C37))*JFHS-sem)</f>
        <v>0</v>
      </c>
      <c r="AE40" s="62">
        <f t="array" ref="AE40">MAX(0,SUM(IF(ISNUMBER(AE28:AE37),AE28:AE37,SUMIF(codes[code],AE28:AE37,codes[calcul_HS])))+SUM(COUNTIF(JF,$C28:$C37))*JFHS-sem)</f>
        <v>4.5</v>
      </c>
      <c r="AF40" s="62">
        <f t="array" ref="AF40">MAX(0,SUM(IF(ISNUMBER(AF28:AF37),AF28:AF37,SUMIF(codes[code],AF28:AF37,codes[calcul_HS])))+SUM(COUNTIF(JF,$C28:$C37))*JFHS-sem)</f>
        <v>0</v>
      </c>
      <c r="AG40" s="62">
        <f t="array" ref="AG40">MAX(0,SUM(IF(ISNUMBER(AG28:AG37),AG28:AG37,SUMIF(codes[code],AG28:AG37,codes[calcul_HS])))+SUM(COUNTIF(JF,$C28:$C37))*JFHS-sem)</f>
        <v>0</v>
      </c>
      <c r="AH40" s="62">
        <f t="array" ref="AH40">MAX(0,SUM(IF(ISNUMBER(AH28:AH37),AH28:AH37,SUMIF(codes[code],AH28:AH37,codes[calcul_HS])))+SUM(COUNTIF(JF,$C28:$C37))*JFHS-sem)</f>
        <v>0</v>
      </c>
      <c r="AI40" s="63">
        <f>SUM(E40:V40)</f>
        <v>11.5</v>
      </c>
    </row>
    <row r="41" spans="1:35" ht="13.5" hidden="1" thickBot="1">
      <c r="A41" s="54">
        <f>IF(ISNUMBER(Tablo[[#This Row],[JOUR]]),DATE(YEAR(Tablo[[#This Row],[JOUR]]),MONTH(Tablo[[#This Row],[JOUR]])+1,0),A40)</f>
        <v>42766</v>
      </c>
      <c r="B41" s="55">
        <f>IF(ISNUMBER(Tablo[[#This Row],[JOUR]]),INT(MOD(INT((Tablo[[#This Row],[JOUR]]-2)/7)+3/5,52+5/28))+1,B40)</f>
        <v>4</v>
      </c>
      <c r="C41" s="57">
        <f>C28+7</f>
        <v>42758</v>
      </c>
      <c r="D41" s="53" t="s">
        <v>54</v>
      </c>
      <c r="E41" s="46" t="s">
        <v>40</v>
      </c>
      <c r="F41" s="46"/>
      <c r="G41" s="36">
        <v>7</v>
      </c>
      <c r="H41" s="36">
        <v>7</v>
      </c>
      <c r="I41" s="36">
        <v>7</v>
      </c>
      <c r="J41" s="36">
        <v>7</v>
      </c>
      <c r="K41" s="36">
        <v>7</v>
      </c>
      <c r="L41" s="36">
        <v>7</v>
      </c>
      <c r="M41" s="36">
        <v>7</v>
      </c>
      <c r="N41" s="36">
        <v>7</v>
      </c>
      <c r="O41" s="36">
        <v>8</v>
      </c>
      <c r="P41" s="36">
        <v>8</v>
      </c>
      <c r="Q41" s="36">
        <v>8</v>
      </c>
      <c r="R41" s="36"/>
      <c r="S41" s="36">
        <v>7.75</v>
      </c>
      <c r="T41" s="29" t="s">
        <v>41</v>
      </c>
      <c r="U41" s="36">
        <v>4.5</v>
      </c>
      <c r="V41" s="36">
        <v>5</v>
      </c>
      <c r="W41" s="36">
        <v>7</v>
      </c>
      <c r="X41" s="36">
        <v>7</v>
      </c>
      <c r="Y41" s="36">
        <v>7</v>
      </c>
      <c r="Z41" s="36">
        <v>4</v>
      </c>
      <c r="AA41" s="36">
        <v>7</v>
      </c>
      <c r="AB41" s="36">
        <v>7</v>
      </c>
      <c r="AC41" s="36"/>
      <c r="AD41" s="36"/>
      <c r="AE41" s="36">
        <v>8</v>
      </c>
      <c r="AF41" s="36">
        <v>7</v>
      </c>
      <c r="AG41" s="46" t="s">
        <v>34</v>
      </c>
      <c r="AH41" s="46"/>
      <c r="AI41" s="37"/>
    </row>
    <row r="42" spans="1:35" ht="13.5" hidden="1" thickBot="1">
      <c r="A42" s="54">
        <f>IF(ISNUMBER(Tablo[[#This Row],[JOUR]]),DATE(YEAR(Tablo[[#This Row],[JOUR]]),MONTH(Tablo[[#This Row],[JOUR]])+1,0),A41)</f>
        <v>42766</v>
      </c>
      <c r="B42" s="55">
        <f>IF(ISNUMBER(Tablo[[#This Row],[JOUR]]),INT(MOD(INT((Tablo[[#This Row],[JOUR]]-2)/7)+3/5,52+5/28))+1,B41)</f>
        <v>4</v>
      </c>
      <c r="C42" s="56"/>
      <c r="D42" s="56" t="s">
        <v>55</v>
      </c>
      <c r="E42" s="46" t="s">
        <v>40</v>
      </c>
      <c r="F42" s="4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29" t="s">
        <v>41</v>
      </c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6" t="s">
        <v>34</v>
      </c>
      <c r="AH42" s="46"/>
      <c r="AI42" s="37"/>
    </row>
    <row r="43" spans="1:35" ht="13.5" hidden="1" thickBot="1">
      <c r="A43" s="54">
        <f>IF(ISNUMBER(Tablo[[#This Row],[JOUR]]),DATE(YEAR(Tablo[[#This Row],[JOUR]]),MONTH(Tablo[[#This Row],[JOUR]])+1,0),A42)</f>
        <v>42766</v>
      </c>
      <c r="B43" s="55">
        <f>IF(ISNUMBER(Tablo[[#This Row],[JOUR]]),INT(MOD(INT((Tablo[[#This Row],[JOUR]]-2)/7)+3/5,52+5/28))+1,B42)</f>
        <v>4</v>
      </c>
      <c r="C43" s="57">
        <f>C41+1</f>
        <v>42759</v>
      </c>
      <c r="D43" s="57" t="s">
        <v>54</v>
      </c>
      <c r="E43" s="46" t="s">
        <v>40</v>
      </c>
      <c r="F43" s="46"/>
      <c r="G43" s="36">
        <v>7</v>
      </c>
      <c r="H43" s="36">
        <v>7</v>
      </c>
      <c r="I43" s="36">
        <v>7</v>
      </c>
      <c r="J43" s="36">
        <v>7</v>
      </c>
      <c r="K43" s="36">
        <v>7</v>
      </c>
      <c r="L43" s="36">
        <v>7</v>
      </c>
      <c r="M43" s="36">
        <v>4.5</v>
      </c>
      <c r="N43" s="36">
        <v>7</v>
      </c>
      <c r="O43" s="36">
        <v>8</v>
      </c>
      <c r="P43" s="36">
        <v>8</v>
      </c>
      <c r="Q43" s="36">
        <v>8</v>
      </c>
      <c r="R43" s="36"/>
      <c r="S43" s="36">
        <v>7.75</v>
      </c>
      <c r="T43" s="29" t="s">
        <v>41</v>
      </c>
      <c r="U43" s="36">
        <v>8</v>
      </c>
      <c r="V43" s="36">
        <v>8</v>
      </c>
      <c r="W43" s="36">
        <v>7</v>
      </c>
      <c r="X43" s="36">
        <v>7</v>
      </c>
      <c r="Y43" s="36">
        <v>7</v>
      </c>
      <c r="Z43" s="36">
        <v>4</v>
      </c>
      <c r="AA43" s="36">
        <v>7</v>
      </c>
      <c r="AB43" s="36">
        <v>7</v>
      </c>
      <c r="AC43" s="36"/>
      <c r="AD43" s="36"/>
      <c r="AE43" s="36">
        <v>9</v>
      </c>
      <c r="AF43" s="46" t="s">
        <v>32</v>
      </c>
      <c r="AG43" s="46" t="s">
        <v>34</v>
      </c>
      <c r="AH43" s="46"/>
      <c r="AI43" s="37"/>
    </row>
    <row r="44" spans="1:35" ht="13.5" hidden="1" thickBot="1">
      <c r="A44" s="54">
        <f>IF(ISNUMBER(Tablo[[#This Row],[JOUR]]),DATE(YEAR(Tablo[[#This Row],[JOUR]]),MONTH(Tablo[[#This Row],[JOUR]])+1,0),A43)</f>
        <v>42766</v>
      </c>
      <c r="B44" s="55">
        <f>IF(ISNUMBER(Tablo[[#This Row],[JOUR]]),INT(MOD(INT((Tablo[[#This Row],[JOUR]]-2)/7)+3/5,52+5/28))+1,B43)</f>
        <v>4</v>
      </c>
      <c r="C44" s="56"/>
      <c r="D44" s="56" t="s">
        <v>55</v>
      </c>
      <c r="E44" s="46" t="s">
        <v>40</v>
      </c>
      <c r="F44" s="46"/>
      <c r="G44" s="36"/>
      <c r="H44" s="36"/>
      <c r="I44" s="36"/>
      <c r="J44" s="36"/>
      <c r="K44" s="36"/>
      <c r="L44" s="36"/>
      <c r="M44" s="46" t="s">
        <v>32</v>
      </c>
      <c r="N44" s="36"/>
      <c r="O44" s="36"/>
      <c r="P44" s="36"/>
      <c r="Q44" s="36"/>
      <c r="R44" s="36"/>
      <c r="S44" s="36"/>
      <c r="T44" s="29" t="s">
        <v>41</v>
      </c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46" t="s">
        <v>32</v>
      </c>
      <c r="AG44" s="46" t="s">
        <v>34</v>
      </c>
      <c r="AH44" s="46"/>
      <c r="AI44" s="37"/>
    </row>
    <row r="45" spans="1:35" ht="13.5" hidden="1" thickBot="1">
      <c r="A45" s="54">
        <f>IF(ISNUMBER(Tablo[[#This Row],[JOUR]]),DATE(YEAR(Tablo[[#This Row],[JOUR]]),MONTH(Tablo[[#This Row],[JOUR]])+1,0),A44)</f>
        <v>42766</v>
      </c>
      <c r="B45" s="55">
        <f>IF(ISNUMBER(Tablo[[#This Row],[JOUR]]),INT(MOD(INT((Tablo[[#This Row],[JOUR]]-2)/7)+3/5,52+5/28))+1,B44)</f>
        <v>4</v>
      </c>
      <c r="C45" s="57">
        <f>C43+1</f>
        <v>42760</v>
      </c>
      <c r="D45" s="57" t="s">
        <v>54</v>
      </c>
      <c r="E45" s="46" t="s">
        <v>40</v>
      </c>
      <c r="F45" s="46"/>
      <c r="G45" s="36">
        <v>7.5</v>
      </c>
      <c r="H45" s="36">
        <v>7.25</v>
      </c>
      <c r="I45" s="36">
        <v>7.5</v>
      </c>
      <c r="J45" s="36">
        <v>7.25</v>
      </c>
      <c r="K45" s="36">
        <v>7.25</v>
      </c>
      <c r="L45" s="36">
        <v>7.25</v>
      </c>
      <c r="M45" s="36">
        <v>4</v>
      </c>
      <c r="N45" s="36">
        <v>7.25</v>
      </c>
      <c r="O45" s="36">
        <v>8</v>
      </c>
      <c r="P45" s="36">
        <v>8</v>
      </c>
      <c r="Q45" s="46" t="s">
        <v>32</v>
      </c>
      <c r="R45" s="46"/>
      <c r="S45" s="36">
        <v>8</v>
      </c>
      <c r="T45" s="29" t="s">
        <v>40</v>
      </c>
      <c r="U45" s="36">
        <v>4</v>
      </c>
      <c r="V45" s="36">
        <v>7</v>
      </c>
      <c r="W45" s="36">
        <v>7</v>
      </c>
      <c r="X45" s="36">
        <v>7</v>
      </c>
      <c r="Y45" s="36">
        <v>7</v>
      </c>
      <c r="Z45" s="36">
        <v>4</v>
      </c>
      <c r="AA45" s="36">
        <v>7</v>
      </c>
      <c r="AB45" s="36">
        <v>7</v>
      </c>
      <c r="AC45" s="36"/>
      <c r="AD45" s="36"/>
      <c r="AE45" s="36">
        <v>8</v>
      </c>
      <c r="AF45" s="46" t="s">
        <v>32</v>
      </c>
      <c r="AG45" s="46" t="s">
        <v>34</v>
      </c>
      <c r="AH45" s="46"/>
      <c r="AI45" s="37"/>
    </row>
    <row r="46" spans="1:35" ht="13.5" hidden="1" thickBot="1">
      <c r="A46" s="54">
        <f>IF(ISNUMBER(Tablo[[#This Row],[JOUR]]),DATE(YEAR(Tablo[[#This Row],[JOUR]]),MONTH(Tablo[[#This Row],[JOUR]])+1,0),A45)</f>
        <v>42766</v>
      </c>
      <c r="B46" s="55">
        <f>IF(ISNUMBER(Tablo[[#This Row],[JOUR]]),INT(MOD(INT((Tablo[[#This Row],[JOUR]]-2)/7)+3/5,52+5/28))+1,B45)</f>
        <v>4</v>
      </c>
      <c r="C46" s="56"/>
      <c r="D46" s="56" t="s">
        <v>55</v>
      </c>
      <c r="E46" s="46" t="s">
        <v>40</v>
      </c>
      <c r="F46" s="46"/>
      <c r="G46" s="36"/>
      <c r="H46" s="36"/>
      <c r="I46" s="36"/>
      <c r="J46" s="36"/>
      <c r="K46" s="36"/>
      <c r="L46" s="36"/>
      <c r="M46" s="46" t="s">
        <v>33</v>
      </c>
      <c r="N46" s="36"/>
      <c r="O46" s="36"/>
      <c r="P46" s="36"/>
      <c r="Q46" s="46" t="s">
        <v>32</v>
      </c>
      <c r="R46" s="46"/>
      <c r="S46" s="36"/>
      <c r="T46" s="29" t="s">
        <v>40</v>
      </c>
      <c r="U46" s="46" t="s">
        <v>34</v>
      </c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46" t="s">
        <v>32</v>
      </c>
      <c r="AG46" s="46" t="s">
        <v>34</v>
      </c>
      <c r="AH46" s="46"/>
      <c r="AI46" s="37"/>
    </row>
    <row r="47" spans="1:35" ht="13.5" hidden="1" thickBot="1">
      <c r="A47" s="54">
        <f>IF(ISNUMBER(Tablo[[#This Row],[JOUR]]),DATE(YEAR(Tablo[[#This Row],[JOUR]]),MONTH(Tablo[[#This Row],[JOUR]])+1,0),A46)</f>
        <v>42766</v>
      </c>
      <c r="B47" s="55">
        <f>IF(ISNUMBER(Tablo[[#This Row],[JOUR]]),INT(MOD(INT((Tablo[[#This Row],[JOUR]]-2)/7)+3/5,52+5/28))+1,B46)</f>
        <v>4</v>
      </c>
      <c r="C47" s="57">
        <f>C45+1</f>
        <v>42761</v>
      </c>
      <c r="D47" s="57" t="s">
        <v>54</v>
      </c>
      <c r="E47" s="46" t="s">
        <v>40</v>
      </c>
      <c r="F47" s="46"/>
      <c r="G47" s="36">
        <v>7</v>
      </c>
      <c r="H47" s="36">
        <v>7</v>
      </c>
      <c r="I47" s="36">
        <v>7</v>
      </c>
      <c r="J47" s="36">
        <v>7</v>
      </c>
      <c r="K47" s="36">
        <v>7</v>
      </c>
      <c r="L47" s="36">
        <v>7</v>
      </c>
      <c r="M47" s="46" t="s">
        <v>33</v>
      </c>
      <c r="N47" s="36">
        <v>7</v>
      </c>
      <c r="O47" s="36">
        <v>8</v>
      </c>
      <c r="P47" s="36">
        <v>8</v>
      </c>
      <c r="Q47" s="46" t="s">
        <v>33</v>
      </c>
      <c r="R47" s="46"/>
      <c r="S47" s="36">
        <v>8.75</v>
      </c>
      <c r="T47" s="29" t="s">
        <v>40</v>
      </c>
      <c r="U47" s="36">
        <v>8</v>
      </c>
      <c r="V47" s="36">
        <v>8.5</v>
      </c>
      <c r="W47" s="36">
        <v>7</v>
      </c>
      <c r="X47" s="36">
        <v>7</v>
      </c>
      <c r="Y47" s="36">
        <v>7</v>
      </c>
      <c r="Z47" s="36">
        <v>4</v>
      </c>
      <c r="AA47" s="36">
        <v>7</v>
      </c>
      <c r="AB47" s="36">
        <v>7</v>
      </c>
      <c r="AC47" s="36"/>
      <c r="AD47" s="36"/>
      <c r="AE47" s="36">
        <v>8</v>
      </c>
      <c r="AF47" s="46" t="s">
        <v>32</v>
      </c>
      <c r="AG47" s="46" t="s">
        <v>34</v>
      </c>
      <c r="AH47" s="46"/>
      <c r="AI47" s="37"/>
    </row>
    <row r="48" spans="1:35" ht="13.5" hidden="1" thickBot="1">
      <c r="A48" s="54">
        <f>IF(ISNUMBER(Tablo[[#This Row],[JOUR]]),DATE(YEAR(Tablo[[#This Row],[JOUR]]),MONTH(Tablo[[#This Row],[JOUR]])+1,0),A47)</f>
        <v>42766</v>
      </c>
      <c r="B48" s="55">
        <f>IF(ISNUMBER(Tablo[[#This Row],[JOUR]]),INT(MOD(INT((Tablo[[#This Row],[JOUR]]-2)/7)+3/5,52+5/28))+1,B47)</f>
        <v>4</v>
      </c>
      <c r="C48" s="56"/>
      <c r="D48" s="56" t="s">
        <v>55</v>
      </c>
      <c r="E48" s="46" t="s">
        <v>40</v>
      </c>
      <c r="F48" s="4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46" t="s">
        <v>33</v>
      </c>
      <c r="R48" s="46"/>
      <c r="S48" s="36"/>
      <c r="T48" s="29" t="s">
        <v>40</v>
      </c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46" t="s">
        <v>32</v>
      </c>
      <c r="AG48" s="46" t="s">
        <v>34</v>
      </c>
      <c r="AH48" s="46"/>
      <c r="AI48" s="37"/>
    </row>
    <row r="49" spans="1:35" ht="13.5" hidden="1" thickBot="1">
      <c r="A49" s="54">
        <f>IF(ISNUMBER(Tablo[[#This Row],[JOUR]]),DATE(YEAR(Tablo[[#This Row],[JOUR]]),MONTH(Tablo[[#This Row],[JOUR]])+1,0),A48)</f>
        <v>42766</v>
      </c>
      <c r="B49" s="55">
        <f>IF(ISNUMBER(Tablo[[#This Row],[JOUR]]),INT(MOD(INT((Tablo[[#This Row],[JOUR]]-2)/7)+3/5,52+5/28))+1,B48)</f>
        <v>4</v>
      </c>
      <c r="C49" s="57">
        <f>C47+1</f>
        <v>42762</v>
      </c>
      <c r="D49" s="57" t="s">
        <v>54</v>
      </c>
      <c r="E49" s="46" t="s">
        <v>40</v>
      </c>
      <c r="F49" s="46"/>
      <c r="G49" s="36">
        <v>7.33</v>
      </c>
      <c r="H49" s="46" t="s">
        <v>34</v>
      </c>
      <c r="I49" s="36">
        <v>7.33</v>
      </c>
      <c r="J49" s="36">
        <v>7.33</v>
      </c>
      <c r="K49" s="36">
        <v>7.33</v>
      </c>
      <c r="L49" s="36">
        <v>7.33</v>
      </c>
      <c r="M49" s="46" t="s">
        <v>33</v>
      </c>
      <c r="N49" s="36">
        <v>7.33</v>
      </c>
      <c r="O49" s="36">
        <v>7</v>
      </c>
      <c r="P49" s="36">
        <v>7</v>
      </c>
      <c r="Q49" s="36">
        <v>7</v>
      </c>
      <c r="R49" s="36"/>
      <c r="S49" s="36">
        <v>8.17</v>
      </c>
      <c r="T49" s="29" t="s">
        <v>40</v>
      </c>
      <c r="U49" s="36">
        <v>7</v>
      </c>
      <c r="V49" s="36">
        <v>7</v>
      </c>
      <c r="W49" s="36">
        <v>7</v>
      </c>
      <c r="X49" s="36">
        <v>7</v>
      </c>
      <c r="Y49" s="36">
        <v>7</v>
      </c>
      <c r="Z49" s="36">
        <v>4</v>
      </c>
      <c r="AA49" s="36">
        <v>7</v>
      </c>
      <c r="AB49" s="36">
        <v>7</v>
      </c>
      <c r="AC49" s="36"/>
      <c r="AD49" s="36"/>
      <c r="AE49" s="36">
        <v>7.5</v>
      </c>
      <c r="AF49" s="46" t="s">
        <v>32</v>
      </c>
      <c r="AG49" s="46" t="s">
        <v>34</v>
      </c>
      <c r="AH49" s="46"/>
      <c r="AI49" s="37"/>
    </row>
    <row r="50" spans="1:35" ht="13.5" hidden="1" thickBot="1">
      <c r="A50" s="54">
        <f>IF(ISNUMBER(Tablo[[#This Row],[JOUR]]),DATE(YEAR(Tablo[[#This Row],[JOUR]]),MONTH(Tablo[[#This Row],[JOUR]])+1,0),A49)</f>
        <v>42766</v>
      </c>
      <c r="B50" s="55">
        <f>IF(ISNUMBER(Tablo[[#This Row],[JOUR]]),INT(MOD(INT((Tablo[[#This Row],[JOUR]]-2)/7)+3/5,52+5/28))+1,B49)</f>
        <v>4</v>
      </c>
      <c r="C50" s="56"/>
      <c r="D50" s="56" t="s">
        <v>55</v>
      </c>
      <c r="E50" s="46" t="s">
        <v>40</v>
      </c>
      <c r="F50" s="46"/>
      <c r="G50" s="36"/>
      <c r="H50" s="46" t="s">
        <v>34</v>
      </c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29" t="s">
        <v>40</v>
      </c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46" t="s">
        <v>32</v>
      </c>
      <c r="AG50" s="46" t="s">
        <v>34</v>
      </c>
      <c r="AH50" s="46"/>
      <c r="AI50" s="37"/>
    </row>
    <row r="51" spans="1:35" ht="13.5" hidden="1" thickBot="1">
      <c r="A51" s="54">
        <f>IF(ISNUMBER(Tablo[[#This Row],[JOUR]]),DATE(YEAR(Tablo[[#This Row],[JOUR]]),MONTH(Tablo[[#This Row],[JOUR]])+1,0),A50)</f>
        <v>42766</v>
      </c>
      <c r="B51" s="55">
        <f>IF(ISNUMBER(Tablo[[#This Row],[JOUR]]),INT(MOD(INT((Tablo[[#This Row],[JOUR]]-2)/7)+3/5,52+5/28))+1,B50)</f>
        <v>4</v>
      </c>
      <c r="C51" s="57" t="s">
        <v>16</v>
      </c>
      <c r="D51" s="57"/>
      <c r="E51" s="29">
        <f t="array" ref="E51">SUM(IF(ISNUMBER(E41:E50),E41:E50,SUMIF(codes[code],E41:E50,codes[forfait])))+SUM(COUNTIF(JF,$C41:$C50))*JFHN</f>
        <v>0</v>
      </c>
      <c r="F51" s="29"/>
      <c r="G51" s="29">
        <f t="array" ref="G51">SUM(IF(ISNUMBER(G41:G50),G41:G50,SUMIF(codes[code],G41:G50,codes[forfait])))+SUM(COUNTIF(JF,$C41:$C50))*JFHN</f>
        <v>35.83</v>
      </c>
      <c r="H51" s="29">
        <f t="array" ref="H51">SUM(IF(ISNUMBER(H41:H50),H41:H50,SUMIF(codes[code],H41:H50,codes[forfait])))+SUM(COUNTIF(JF,$C41:$C50))*JFHN</f>
        <v>35.25</v>
      </c>
      <c r="I51" s="29">
        <f t="array" ref="I51">SUM(IF(ISNUMBER(I41:I50),I41:I50,SUMIF(codes[code],I41:I50,codes[forfait])))+SUM(COUNTIF(JF,$C41:$C50))*JFHN</f>
        <v>35.83</v>
      </c>
      <c r="J51" s="29">
        <f t="array" ref="J51">SUM(IF(ISNUMBER(J41:J50),J41:J50,SUMIF(codes[code],J41:J50,codes[forfait])))+SUM(COUNTIF(JF,$C41:$C50))*JFHN</f>
        <v>35.58</v>
      </c>
      <c r="K51" s="29">
        <f t="array" ref="K51">SUM(IF(ISNUMBER(K41:K50),K41:K50,SUMIF(codes[code],K41:K50,codes[forfait])))+SUM(COUNTIF(JF,$C41:$C50))*JFHN</f>
        <v>35.58</v>
      </c>
      <c r="L51" s="29">
        <f t="array" ref="L51">SUM(IF(ISNUMBER(L41:L50),L41:L50,SUMIF(codes[code],L41:L50,codes[forfait])))+SUM(COUNTIF(JF,$C41:$C50))*JFHN</f>
        <v>35.58</v>
      </c>
      <c r="M51" s="29">
        <f t="array" ref="M51">SUM(IF(ISNUMBER(M41:M50),M41:M50,SUMIF(codes[code],M41:M50,codes[forfait])))+SUM(COUNTIF(JF,$C41:$C50))*JFHN</f>
        <v>15.5</v>
      </c>
      <c r="N51" s="29">
        <f t="array" ref="N51">SUM(IF(ISNUMBER(N41:N50),N41:N50,SUMIF(codes[code],N41:N50,codes[forfait])))+SUM(COUNTIF(JF,$C41:$C50))*JFHN</f>
        <v>35.58</v>
      </c>
      <c r="O51" s="29">
        <f t="array" ref="O51">SUM(IF(ISNUMBER(O41:O50),O41:O50,SUMIF(codes[code],O41:O50,codes[forfait])))+SUM(COUNTIF(JF,$C41:$C50))*JFHN</f>
        <v>39</v>
      </c>
      <c r="P51" s="29">
        <f t="array" ref="P51">SUM(IF(ISNUMBER(P41:P50),P41:P50,SUMIF(codes[code],P41:P50,codes[forfait])))+SUM(COUNTIF(JF,$C41:$C50))*JFHN</f>
        <v>39</v>
      </c>
      <c r="Q51" s="29">
        <f t="array" ref="Q51">SUM(IF(ISNUMBER(Q41:Q50),Q41:Q50,SUMIF(codes[code],Q41:Q50,codes[forfait])))+SUM(COUNTIF(JF,$C41:$C50))*JFHN</f>
        <v>23</v>
      </c>
      <c r="R51" s="29">
        <f t="array" ref="R51">SUM(IF(ISNUMBER(R41:R50),R41:R50,SUMIF(codes[code],R41:R50,codes[forfait])))+SUM(COUNTIF(JF,$C41:$C50))*JFHN</f>
        <v>0</v>
      </c>
      <c r="S51" s="29">
        <f t="array" ref="S51">SUM(IF(ISNUMBER(S41:S50),S41:S50,SUMIF(codes[code],S41:S50,codes[forfait])))+SUM(COUNTIF(JF,$C41:$C50))*JFHN</f>
        <v>40.42</v>
      </c>
      <c r="T51" s="29">
        <f t="array" ref="T51">SUM(IF(ISNUMBER(T41:T50),T41:T50,SUMIF(codes[code],T41:T50,codes[forfait])))+SUM(COUNTIF(JF,$C41:$C50))*JFHN</f>
        <v>0</v>
      </c>
      <c r="U51" s="29">
        <f t="array" ref="U51">SUM(IF(ISNUMBER(U41:U50),U41:U50,SUMIF(codes[code],U41:U50,codes[forfait])))+SUM(COUNTIF(JF,$C41:$C50))*JFHN</f>
        <v>35</v>
      </c>
      <c r="V51" s="29">
        <f t="array" ref="V51">SUM(IF(ISNUMBER(V41:V50),V41:V50,SUMIF(codes[code],V41:V50,codes[forfait])))+SUM(COUNTIF(JF,$C41:$C50))*JFHN</f>
        <v>35.5</v>
      </c>
      <c r="W51" s="29">
        <f t="array" ref="W51">SUM(IF(ISNUMBER(W41:W50),W41:W50,SUMIF(codes[code],W41:W50,codes[forfait])))+SUM(COUNTIF(JF,$C41:$C50))*JFHN</f>
        <v>35</v>
      </c>
      <c r="X51" s="29">
        <f t="array" ref="X51">SUM(IF(ISNUMBER(X41:X50),X41:X50,SUMIF(codes[code],X41:X50,codes[forfait])))+SUM(COUNTIF(JF,$C41:$C50))*JFHN</f>
        <v>35</v>
      </c>
      <c r="Y51" s="29">
        <f t="array" ref="Y51">SUM(IF(ISNUMBER(Y41:Y50),Y41:Y50,SUMIF(codes[code],Y41:Y50,codes[forfait])))+SUM(COUNTIF(JF,$C41:$C50))*JFHN</f>
        <v>35</v>
      </c>
      <c r="Z51" s="29">
        <f t="array" ref="Z51">SUM(IF(ISNUMBER(Z41:Z50),Z41:Z50,SUMIF(codes[code],Z41:Z50,codes[forfait])))+SUM(COUNTIF(JF,$C41:$C50))*JFHN</f>
        <v>20</v>
      </c>
      <c r="AA51" s="29">
        <f t="array" ref="AA51">SUM(IF(ISNUMBER(AA41:AA50),AA41:AA50,SUMIF(codes[code],AA41:AA50,codes[forfait])))+SUM(COUNTIF(JF,$C41:$C50))*JFHN</f>
        <v>35</v>
      </c>
      <c r="AB51" s="29">
        <f t="array" ref="AB51">SUM(IF(ISNUMBER(AB41:AB50),AB41:AB50,SUMIF(codes[code],AB41:AB50,codes[forfait])))+SUM(COUNTIF(JF,$C41:$C50))*JFHN</f>
        <v>35</v>
      </c>
      <c r="AC51" s="29">
        <f t="array" ref="AC51">SUM(IF(ISNUMBER(AC41:AC50),AC41:AC50,SUMIF(codes[code],AC41:AC50,codes[forfait])))+SUM(COUNTIF(JF,$C41:$C50))*JFHN</f>
        <v>0</v>
      </c>
      <c r="AD51" s="29">
        <f t="array" ref="AD51">SUM(IF(ISNUMBER(AD41:AD50),AD41:AD50,SUMIF(codes[code],AD41:AD50,codes[forfait])))+SUM(COUNTIF(JF,$C41:$C50))*JFHN</f>
        <v>0</v>
      </c>
      <c r="AE51" s="29">
        <f t="array" ref="AE51">SUM(IF(ISNUMBER(AE41:AE50),AE41:AE50,SUMIF(codes[code],AE41:AE50,codes[forfait])))+SUM(COUNTIF(JF,$C41:$C50))*JFHN</f>
        <v>40.5</v>
      </c>
      <c r="AF51" s="29">
        <f t="array" ref="AF51">SUM(IF(ISNUMBER(AF41:AF50),AF41:AF50,SUMIF(codes[code],AF41:AF50,codes[forfait])))+SUM(COUNTIF(JF,$C41:$C50))*JFHN</f>
        <v>7</v>
      </c>
      <c r="AG51" s="29">
        <f t="array" ref="AG51">SUM(IF(ISNUMBER(AG41:AG50),AG41:AG50,SUMIF(codes[code],AG41:AG50,codes[forfait])))+SUM(COUNTIF(JF,$C41:$C50))*JFHN</f>
        <v>35</v>
      </c>
      <c r="AH51" s="29">
        <f t="array" ref="AH51">SUM(IF(ISNUMBER(AH41:AH50),AH41:AH50,SUMIF(codes[code],AH41:AH50,codes[forfait])))+SUM(COUNTIF(JF,$C41:$C50))*JFHN</f>
        <v>0</v>
      </c>
      <c r="AI51" s="58">
        <f>SUM(E51:V51)</f>
        <v>476.65</v>
      </c>
    </row>
    <row r="52" spans="1:35" ht="13.5" hidden="1" thickBot="1">
      <c r="A52" s="54">
        <f>IF(ISNUMBER(Tablo[[#This Row],[JOUR]]),DATE(YEAR(Tablo[[#This Row],[JOUR]]),MONTH(Tablo[[#This Row],[JOUR]])+1,0),A51)</f>
        <v>42766</v>
      </c>
      <c r="B52" s="55">
        <f>IF(ISNUMBER(Tablo[[#This Row],[JOUR]]),INT(MOD(INT((Tablo[[#This Row],[JOUR]]-2)/7)+3/5,52+5/28))+1,B51)</f>
        <v>4</v>
      </c>
      <c r="C52" s="57" t="s">
        <v>17</v>
      </c>
      <c r="D52" s="57"/>
      <c r="E52" s="29">
        <f t="array" ref="E52">MIN(SUM(IF(ISNUMBER(E41:E50),E41:E50,SUMIF(codes[code],E41:E50,codes[calcul_HS])))+SUM(COUNTIF(JF,$C41:$C50))*JFHS,sem)</f>
        <v>0</v>
      </c>
      <c r="F52" s="29"/>
      <c r="G52" s="29">
        <f t="array" ref="G52">MIN(SUM(IF(ISNUMBER(G41:G50),G41:G50,SUMIF(codes[code],G41:G50,codes[calcul_HS])))+SUM(COUNTIF(JF,$C41:$C50))*JFHS,sem)</f>
        <v>35</v>
      </c>
      <c r="H52" s="29">
        <f t="array" ref="H52">MIN(SUM(IF(ISNUMBER(H41:H50),H41:H50,SUMIF(codes[code],H41:H50,codes[calcul_HS])))+SUM(COUNTIF(JF,$C41:$C50))*JFHS,sem)</f>
        <v>28.25</v>
      </c>
      <c r="I52" s="29">
        <f t="array" ref="I52">MIN(SUM(IF(ISNUMBER(I41:I50),I41:I50,SUMIF(codes[code],I41:I50,codes[calcul_HS])))+SUM(COUNTIF(JF,$C41:$C50))*JFHS,sem)</f>
        <v>35</v>
      </c>
      <c r="J52" s="29">
        <f t="array" ref="J52">MIN(SUM(IF(ISNUMBER(J41:J50),J41:J50,SUMIF(codes[code],J41:J50,codes[calcul_HS])))+SUM(COUNTIF(JF,$C41:$C50))*JFHS,sem)</f>
        <v>35</v>
      </c>
      <c r="K52" s="29">
        <f t="array" ref="K52">MIN(SUM(IF(ISNUMBER(K41:K50),K41:K50,SUMIF(codes[code],K41:K50,codes[calcul_HS])))+SUM(COUNTIF(JF,$C41:$C50))*JFHS,sem)</f>
        <v>35</v>
      </c>
      <c r="L52" s="29">
        <f t="array" ref="L52">MIN(SUM(IF(ISNUMBER(L41:L50),L41:L50,SUMIF(codes[code],L41:L50,codes[calcul_HS])))+SUM(COUNTIF(JF,$C41:$C50))*JFHS,sem)</f>
        <v>35</v>
      </c>
      <c r="M52" s="29">
        <f t="array" ref="M52">MIN(SUM(IF(ISNUMBER(M41:M50),M41:M50,SUMIF(codes[code],M41:M50,codes[calcul_HS])))+SUM(COUNTIF(JF,$C41:$C50))*JFHS,sem)</f>
        <v>15.5</v>
      </c>
      <c r="N52" s="29">
        <f t="array" ref="N52">MIN(SUM(IF(ISNUMBER(N41:N50),N41:N50,SUMIF(codes[code],N41:N50,codes[calcul_HS])))+SUM(COUNTIF(JF,$C41:$C50))*JFHS,sem)</f>
        <v>35</v>
      </c>
      <c r="O52" s="29">
        <f t="array" ref="O52">MIN(SUM(IF(ISNUMBER(O41:O50),O41:O50,SUMIF(codes[code],O41:O50,codes[calcul_HS])))+SUM(COUNTIF(JF,$C41:$C50))*JFHS,sem)</f>
        <v>35</v>
      </c>
      <c r="P52" s="29">
        <f t="array" ref="P52">MIN(SUM(IF(ISNUMBER(P41:P50),P41:P50,SUMIF(codes[code],P41:P50,codes[calcul_HS])))+SUM(COUNTIF(JF,$C41:$C50))*JFHS,sem)</f>
        <v>35</v>
      </c>
      <c r="Q52" s="29">
        <f t="array" ref="Q52">MIN(SUM(IF(ISNUMBER(Q41:Q50),Q41:Q50,SUMIF(codes[code],Q41:Q50,codes[calcul_HS])))+SUM(COUNTIF(JF,$C41:$C50))*JFHS,sem)</f>
        <v>23</v>
      </c>
      <c r="R52" s="29">
        <f t="array" ref="R52">MIN(SUM(IF(ISNUMBER(R41:R50),R41:R50,SUMIF(codes[code],R41:R50,codes[calcul_HS])))+SUM(COUNTIF(JF,$C41:$C50))*JFHS,sem)</f>
        <v>0</v>
      </c>
      <c r="S52" s="29">
        <f t="array" ref="S52">MIN(SUM(IF(ISNUMBER(S41:S50),S41:S50,SUMIF(codes[code],S41:S50,codes[calcul_HS])))+SUM(COUNTIF(JF,$C41:$C50))*JFHS,sem)</f>
        <v>35</v>
      </c>
      <c r="T52" s="29">
        <f t="array" ref="T52">MIN(SUM(IF(ISNUMBER(T41:T50),T41:T50,SUMIF(codes[code],T41:T50,codes[calcul_HS])))+SUM(COUNTIF(JF,$C41:$C50))*JFHS,sem)</f>
        <v>0</v>
      </c>
      <c r="U52" s="29">
        <f t="array" ref="U52">MIN(SUM(IF(ISNUMBER(U41:U50),U41:U50,SUMIF(codes[code],U41:U50,codes[calcul_HS])))+SUM(COUNTIF(JF,$C41:$C50))*JFHS,sem)</f>
        <v>31.5</v>
      </c>
      <c r="V52" s="29">
        <f t="array" ref="V52">MIN(SUM(IF(ISNUMBER(V41:V50),V41:V50,SUMIF(codes[code],V41:V50,codes[calcul_HS])))+SUM(COUNTIF(JF,$C41:$C50))*JFHS,sem)</f>
        <v>35</v>
      </c>
      <c r="W52" s="29">
        <f t="array" ref="W52">MIN(SUM(IF(ISNUMBER(W41:W50),W41:W50,SUMIF(codes[code],W41:W50,codes[calcul_HS])))+SUM(COUNTIF(JF,$C41:$C50))*JFHS,sem)</f>
        <v>35</v>
      </c>
      <c r="X52" s="29">
        <f t="array" ref="X52">MIN(SUM(IF(ISNUMBER(X41:X50),X41:X50,SUMIF(codes[code],X41:X50,codes[calcul_HS])))+SUM(COUNTIF(JF,$C41:$C50))*JFHS,sem)</f>
        <v>35</v>
      </c>
      <c r="Y52" s="29">
        <f t="array" ref="Y52">MIN(SUM(IF(ISNUMBER(Y41:Y50),Y41:Y50,SUMIF(codes[code],Y41:Y50,codes[calcul_HS])))+SUM(COUNTIF(JF,$C41:$C50))*JFHS,sem)</f>
        <v>35</v>
      </c>
      <c r="Z52" s="29">
        <f t="array" ref="Z52">MIN(SUM(IF(ISNUMBER(Z41:Z50),Z41:Z50,SUMIF(codes[code],Z41:Z50,codes[calcul_HS])))+SUM(COUNTIF(JF,$C41:$C50))*JFHS,sem)</f>
        <v>20</v>
      </c>
      <c r="AA52" s="29">
        <f t="array" ref="AA52">MIN(SUM(IF(ISNUMBER(AA41:AA50),AA41:AA50,SUMIF(codes[code],AA41:AA50,codes[calcul_HS])))+SUM(COUNTIF(JF,$C41:$C50))*JFHS,sem)</f>
        <v>35</v>
      </c>
      <c r="AB52" s="29">
        <f t="array" ref="AB52">MIN(SUM(IF(ISNUMBER(AB41:AB50),AB41:AB50,SUMIF(codes[code],AB41:AB50,codes[calcul_HS])))+SUM(COUNTIF(JF,$C41:$C50))*JFHS,sem)</f>
        <v>35</v>
      </c>
      <c r="AC52" s="29">
        <f t="array" ref="AC52">MIN(SUM(IF(ISNUMBER(AC41:AC50),AC41:AC50,SUMIF(codes[code],AC41:AC50,codes[calcul_HS])))+SUM(COUNTIF(JF,$C41:$C50))*JFHS,sem)</f>
        <v>0</v>
      </c>
      <c r="AD52" s="29">
        <f t="array" ref="AD52">MIN(SUM(IF(ISNUMBER(AD41:AD50),AD41:AD50,SUMIF(codes[code],AD41:AD50,codes[calcul_HS])))+SUM(COUNTIF(JF,$C41:$C50))*JFHS,sem)</f>
        <v>0</v>
      </c>
      <c r="AE52" s="29">
        <f t="array" ref="AE52">MIN(SUM(IF(ISNUMBER(AE41:AE50),AE41:AE50,SUMIF(codes[code],AE41:AE50,codes[calcul_HS])))+SUM(COUNTIF(JF,$C41:$C50))*JFHS,sem)</f>
        <v>35</v>
      </c>
      <c r="AF52" s="29">
        <f t="array" ref="AF52">MIN(SUM(IF(ISNUMBER(AF41:AF50),AF41:AF50,SUMIF(codes[code],AF41:AF50,codes[calcul_HS])))+SUM(COUNTIF(JF,$C41:$C50))*JFHS,sem)</f>
        <v>7</v>
      </c>
      <c r="AG52" s="29">
        <f t="array" ref="AG52">MIN(SUM(IF(ISNUMBER(AG41:AG50),AG41:AG50,SUMIF(codes[code],AG41:AG50,codes[calcul_HS])))+SUM(COUNTIF(JF,$C41:$C50))*JFHS,sem)</f>
        <v>0</v>
      </c>
      <c r="AH52" s="29">
        <f t="array" ref="AH52">MIN(SUM(IF(ISNUMBER(AH41:AH50),AH41:AH50,SUMIF(codes[code],AH41:AH50,codes[calcul_HS])))+SUM(COUNTIF(JF,$C41:$C50))*JFHS,sem)</f>
        <v>0</v>
      </c>
      <c r="AI52" s="58">
        <f>SUM(E52:V52)</f>
        <v>448.25</v>
      </c>
    </row>
    <row r="53" spans="1:35" ht="13.5" hidden="1" thickBot="1">
      <c r="A53" s="59">
        <f>IF(ISNUMBER(Tablo[[#This Row],[JOUR]]),DATE(YEAR(Tablo[[#This Row],[JOUR]]),MONTH(Tablo[[#This Row],[JOUR]])+1,0),A52)</f>
        <v>42766</v>
      </c>
      <c r="B53" s="60">
        <f>IF(ISNUMBER(Tablo[[#This Row],[JOUR]]),INT(MOD(INT((Tablo[[#This Row],[JOUR]]-2)/7)+3/5,52+5/28))+1,B52)</f>
        <v>4</v>
      </c>
      <c r="C53" s="61" t="s">
        <v>18</v>
      </c>
      <c r="D53" s="61"/>
      <c r="E53" s="62">
        <f t="array" ref="E53">MAX(0,SUM(IF(ISNUMBER(E41:E50),E41:E50,SUMIF(codes[code],E41:E50,codes[calcul_HS])))+SUM(COUNTIF(JF,$C41:$C50))*JFHS-sem)</f>
        <v>0</v>
      </c>
      <c r="F53" s="62"/>
      <c r="G53" s="62">
        <f t="array" ref="G53">MAX(0,SUM(IF(ISNUMBER(G41:G50),G41:G50,SUMIF(codes[code],G41:G50,codes[calcul_HS])))+SUM(COUNTIF(JF,$C41:$C50))*JFHS-sem)</f>
        <v>0.82999999999999829</v>
      </c>
      <c r="H53" s="62">
        <f t="array" ref="H53">MAX(0,SUM(IF(ISNUMBER(H41:H50),H41:H50,SUMIF(codes[code],H41:H50,codes[calcul_HS])))+SUM(COUNTIF(JF,$C41:$C50))*JFHS-sem)</f>
        <v>0</v>
      </c>
      <c r="I53" s="62">
        <f t="array" ref="I53">MAX(0,SUM(IF(ISNUMBER(I41:I50),I41:I50,SUMIF(codes[code],I41:I50,codes[calcul_HS])))+SUM(COUNTIF(JF,$C41:$C50))*JFHS-sem)</f>
        <v>0.82999999999999829</v>
      </c>
      <c r="J53" s="62">
        <f t="array" ref="J53">MAX(0,SUM(IF(ISNUMBER(J41:J50),J41:J50,SUMIF(codes[code],J41:J50,codes[calcul_HS])))+SUM(COUNTIF(JF,$C41:$C50))*JFHS-sem)</f>
        <v>0.57999999999999829</v>
      </c>
      <c r="K53" s="62">
        <f t="array" ref="K53">MAX(0,SUM(IF(ISNUMBER(K41:K50),K41:K50,SUMIF(codes[code],K41:K50,codes[calcul_HS])))+SUM(COUNTIF(JF,$C41:$C50))*JFHS-sem)</f>
        <v>0.57999999999999829</v>
      </c>
      <c r="L53" s="62">
        <f t="array" ref="L53">MAX(0,SUM(IF(ISNUMBER(L41:L50),L41:L50,SUMIF(codes[code],L41:L50,codes[calcul_HS])))+SUM(COUNTIF(JF,$C41:$C50))*JFHS-sem)</f>
        <v>0.57999999999999829</v>
      </c>
      <c r="M53" s="62">
        <f t="array" ref="M53">MAX(0,SUM(IF(ISNUMBER(M41:M50),M41:M50,SUMIF(codes[code],M41:M50,codes[calcul_HS])))+SUM(COUNTIF(JF,$C41:$C50))*JFHS-sem)</f>
        <v>0</v>
      </c>
      <c r="N53" s="62">
        <f t="array" ref="N53">MAX(0,SUM(IF(ISNUMBER(N41:N50),N41:N50,SUMIF(codes[code],N41:N50,codes[calcul_HS])))+SUM(COUNTIF(JF,$C41:$C50))*JFHS-sem)</f>
        <v>0.57999999999999829</v>
      </c>
      <c r="O53" s="62">
        <f t="array" ref="O53">MAX(0,SUM(IF(ISNUMBER(O41:O50),O41:O50,SUMIF(codes[code],O41:O50,codes[calcul_HS])))+SUM(COUNTIF(JF,$C41:$C50))*JFHS-sem)</f>
        <v>4</v>
      </c>
      <c r="P53" s="62">
        <f t="array" ref="P53">MAX(0,SUM(IF(ISNUMBER(P41:P50),P41:P50,SUMIF(codes[code],P41:P50,codes[calcul_HS])))+SUM(COUNTIF(JF,$C41:$C50))*JFHS-sem)</f>
        <v>4</v>
      </c>
      <c r="Q53" s="62">
        <f t="array" ref="Q53">MAX(0,SUM(IF(ISNUMBER(Q41:Q50),Q41:Q50,SUMIF(codes[code],Q41:Q50,codes[calcul_HS])))+SUM(COUNTIF(JF,$C41:$C50))*JFHS-sem)</f>
        <v>0</v>
      </c>
      <c r="R53" s="62">
        <f t="array" ref="R53">MAX(0,SUM(IF(ISNUMBER(R41:R50),R41:R50,SUMIF(codes[code],R41:R50,codes[calcul_HS])))+SUM(COUNTIF(JF,$C41:$C50))*JFHS-sem)</f>
        <v>0</v>
      </c>
      <c r="S53" s="62">
        <f t="array" ref="S53">MAX(0,SUM(IF(ISNUMBER(S41:S50),S41:S50,SUMIF(codes[code],S41:S50,codes[calcul_HS])))+SUM(COUNTIF(JF,$C41:$C50))*JFHS-sem)</f>
        <v>5.4200000000000017</v>
      </c>
      <c r="T53" s="62">
        <f t="array" ref="T53">MAX(0,SUM(IF(ISNUMBER(T41:T50),T41:T50,SUMIF(codes[code],T41:T50,codes[calcul_HS])))+SUM(COUNTIF(JF,$C41:$C50))*JFHS-sem)</f>
        <v>0</v>
      </c>
      <c r="U53" s="62">
        <f t="array" ref="U53">MAX(0,SUM(IF(ISNUMBER(U41:U50),U41:U50,SUMIF(codes[code],U41:U50,codes[calcul_HS])))+SUM(COUNTIF(JF,$C41:$C50))*JFHS-sem)</f>
        <v>0</v>
      </c>
      <c r="V53" s="62">
        <f t="array" ref="V53">MAX(0,SUM(IF(ISNUMBER(V41:V50),V41:V50,SUMIF(codes[code],V41:V50,codes[calcul_HS])))+SUM(COUNTIF(JF,$C41:$C50))*JFHS-sem)</f>
        <v>0.5</v>
      </c>
      <c r="W53" s="62">
        <f t="array" ref="W53">MAX(0,SUM(IF(ISNUMBER(W41:W50),W41:W50,SUMIF(codes[code],W41:W50,codes[calcul_HS])))+SUM(COUNTIF(JF,$C41:$C50))*JFHS-sem)</f>
        <v>0</v>
      </c>
      <c r="X53" s="62">
        <f t="array" ref="X53">MAX(0,SUM(IF(ISNUMBER(X41:X50),X41:X50,SUMIF(codes[code],X41:X50,codes[calcul_HS])))+SUM(COUNTIF(JF,$C41:$C50))*JFHS-sem)</f>
        <v>0</v>
      </c>
      <c r="Y53" s="62">
        <f t="array" ref="Y53">MAX(0,SUM(IF(ISNUMBER(Y41:Y50),Y41:Y50,SUMIF(codes[code],Y41:Y50,codes[calcul_HS])))+SUM(COUNTIF(JF,$C41:$C50))*JFHS-sem)</f>
        <v>0</v>
      </c>
      <c r="Z53" s="62">
        <f t="array" ref="Z53">MAX(0,SUM(IF(ISNUMBER(Z41:Z50),Z41:Z50,SUMIF(codes[code],Z41:Z50,codes[calcul_HS])))+SUM(COUNTIF(JF,$C41:$C50))*JFHS-sem)</f>
        <v>0</v>
      </c>
      <c r="AA53" s="62">
        <f t="array" ref="AA53">MAX(0,SUM(IF(ISNUMBER(AA41:AA50),AA41:AA50,SUMIF(codes[code],AA41:AA50,codes[calcul_HS])))+SUM(COUNTIF(JF,$C41:$C50))*JFHS-sem)</f>
        <v>0</v>
      </c>
      <c r="AB53" s="62">
        <f t="array" ref="AB53">MAX(0,SUM(IF(ISNUMBER(AB41:AB50),AB41:AB50,SUMIF(codes[code],AB41:AB50,codes[calcul_HS])))+SUM(COUNTIF(JF,$C41:$C50))*JFHS-sem)</f>
        <v>0</v>
      </c>
      <c r="AC53" s="62">
        <f t="array" ref="AC53">MAX(0,SUM(IF(ISNUMBER(AC41:AC50),AC41:AC50,SUMIF(codes[code],AC41:AC50,codes[calcul_HS])))+SUM(COUNTIF(JF,$C41:$C50))*JFHS-sem)</f>
        <v>0</v>
      </c>
      <c r="AD53" s="62">
        <f t="array" ref="AD53">MAX(0,SUM(IF(ISNUMBER(AD41:AD50),AD41:AD50,SUMIF(codes[code],AD41:AD50,codes[calcul_HS])))+SUM(COUNTIF(JF,$C41:$C50))*JFHS-sem)</f>
        <v>0</v>
      </c>
      <c r="AE53" s="62">
        <f t="array" ref="AE53">MAX(0,SUM(IF(ISNUMBER(AE41:AE50),AE41:AE50,SUMIF(codes[code],AE41:AE50,codes[calcul_HS])))+SUM(COUNTIF(JF,$C41:$C50))*JFHS-sem)</f>
        <v>5.5</v>
      </c>
      <c r="AF53" s="62">
        <f t="array" ref="AF53">MAX(0,SUM(IF(ISNUMBER(AF41:AF50),AF41:AF50,SUMIF(codes[code],AF41:AF50,codes[calcul_HS])))+SUM(COUNTIF(JF,$C41:$C50))*JFHS-sem)</f>
        <v>0</v>
      </c>
      <c r="AG53" s="62">
        <f t="array" ref="AG53">MAX(0,SUM(IF(ISNUMBER(AG41:AG50),AG41:AG50,SUMIF(codes[code],AG41:AG50,codes[calcul_HS])))+SUM(COUNTIF(JF,$C41:$C50))*JFHS-sem)</f>
        <v>0</v>
      </c>
      <c r="AH53" s="62">
        <f t="array" ref="AH53">MAX(0,SUM(IF(ISNUMBER(AH41:AH50),AH41:AH50,SUMIF(codes[code],AH41:AH50,codes[calcul_HS])))+SUM(COUNTIF(JF,$C41:$C50))*JFHS-sem)</f>
        <v>0</v>
      </c>
      <c r="AI53" s="63">
        <f>SUM(E53:V53)</f>
        <v>17.899999999999991</v>
      </c>
    </row>
    <row r="54" spans="1:35">
      <c r="A54" s="54">
        <f>IF(ISNUMBER(Tablo[[#This Row],[JOUR]]),DATE(YEAR(Tablo[[#This Row],[JOUR]]),MONTH(Tablo[[#This Row],[JOUR]])+1,0),A53)</f>
        <v>42766</v>
      </c>
      <c r="B54" s="55">
        <f>IF(ISNUMBER(Tablo[[#This Row],[JOUR]]),INT(MOD(INT((Tablo[[#This Row],[JOUR]]-2)/7)+3/5,52+5/28))+1,B53)</f>
        <v>5</v>
      </c>
      <c r="C54" s="57">
        <f>C41+7</f>
        <v>42765</v>
      </c>
      <c r="D54" s="53" t="s">
        <v>54</v>
      </c>
      <c r="E54" s="46" t="s">
        <v>33</v>
      </c>
      <c r="F54" s="46"/>
      <c r="G54" s="36">
        <v>7</v>
      </c>
      <c r="H54" s="46" t="s">
        <v>34</v>
      </c>
      <c r="I54" s="36">
        <v>7</v>
      </c>
      <c r="J54" s="36">
        <v>7</v>
      </c>
      <c r="K54" s="36">
        <v>7</v>
      </c>
      <c r="L54" s="36"/>
      <c r="M54" s="36">
        <v>7</v>
      </c>
      <c r="N54" s="36">
        <v>7</v>
      </c>
      <c r="O54" s="36">
        <v>8</v>
      </c>
      <c r="P54" s="36">
        <v>8</v>
      </c>
      <c r="Q54" s="36">
        <v>8</v>
      </c>
      <c r="R54" s="36"/>
      <c r="S54" s="36">
        <v>8.75</v>
      </c>
      <c r="T54" s="36">
        <v>7.75</v>
      </c>
      <c r="U54" s="36">
        <v>8</v>
      </c>
      <c r="V54" s="46" t="s">
        <v>45</v>
      </c>
      <c r="W54" s="36">
        <v>7</v>
      </c>
      <c r="X54" s="36">
        <v>7</v>
      </c>
      <c r="Y54" s="36">
        <v>7</v>
      </c>
      <c r="Z54" s="36">
        <v>4</v>
      </c>
      <c r="AA54" s="36">
        <v>7</v>
      </c>
      <c r="AB54" s="36">
        <v>7</v>
      </c>
      <c r="AC54" s="36"/>
      <c r="AD54" s="36"/>
      <c r="AE54" s="36">
        <v>8</v>
      </c>
      <c r="AF54" s="46" t="s">
        <v>32</v>
      </c>
      <c r="AG54" s="36">
        <v>7</v>
      </c>
      <c r="AH54" s="36">
        <v>7</v>
      </c>
      <c r="AI54" s="37"/>
    </row>
    <row r="55" spans="1:35">
      <c r="A55" s="54">
        <f>IF(ISNUMBER(Tablo[[#This Row],[JOUR]]),DATE(YEAR(Tablo[[#This Row],[JOUR]]),MONTH(Tablo[[#This Row],[JOUR]])+1,0),A54)</f>
        <v>42766</v>
      </c>
      <c r="B55" s="55">
        <f>IF(ISNUMBER(Tablo[[#This Row],[JOUR]]),INT(MOD(INT((Tablo[[#This Row],[JOUR]]-2)/7)+3/5,52+5/28))+1,B54)</f>
        <v>5</v>
      </c>
      <c r="C55" s="56"/>
      <c r="D55" s="56" t="s">
        <v>55</v>
      </c>
      <c r="E55" s="46" t="s">
        <v>33</v>
      </c>
      <c r="F55" s="46"/>
      <c r="G55" s="36"/>
      <c r="H55" s="46" t="s">
        <v>34</v>
      </c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46" t="s">
        <v>45</v>
      </c>
      <c r="W55" s="36"/>
      <c r="X55" s="36"/>
      <c r="Y55" s="36"/>
      <c r="Z55" s="36"/>
      <c r="AA55" s="36"/>
      <c r="AB55" s="36"/>
      <c r="AC55" s="36"/>
      <c r="AD55" s="36"/>
      <c r="AE55" s="36"/>
      <c r="AF55" s="46" t="s">
        <v>32</v>
      </c>
      <c r="AG55" s="36"/>
      <c r="AH55" s="36"/>
      <c r="AI55" s="37"/>
    </row>
    <row r="56" spans="1:35">
      <c r="A56" s="54">
        <f>IF(ISNUMBER(Tablo[[#This Row],[JOUR]]),DATE(YEAR(Tablo[[#This Row],[JOUR]]),MONTH(Tablo[[#This Row],[JOUR]])+1,0),A55)</f>
        <v>42766</v>
      </c>
      <c r="B56" s="55">
        <f>IF(ISNUMBER(Tablo[[#This Row],[JOUR]]),INT(MOD(INT((Tablo[[#This Row],[JOUR]]-2)/7)+3/5,52+5/28))+1,B55)</f>
        <v>5</v>
      </c>
      <c r="C56" s="57">
        <f>C54+1</f>
        <v>42766</v>
      </c>
      <c r="D56" s="57" t="s">
        <v>54</v>
      </c>
      <c r="E56" s="46" t="s">
        <v>33</v>
      </c>
      <c r="F56" s="46"/>
      <c r="G56" s="36">
        <v>7</v>
      </c>
      <c r="H56" s="46" t="s">
        <v>34</v>
      </c>
      <c r="I56" s="36">
        <v>7</v>
      </c>
      <c r="J56" s="36" t="s">
        <v>41</v>
      </c>
      <c r="K56" s="36">
        <v>7</v>
      </c>
      <c r="L56" s="36"/>
      <c r="M56" s="36">
        <v>7</v>
      </c>
      <c r="N56" s="36">
        <v>7</v>
      </c>
      <c r="O56" s="36">
        <v>8</v>
      </c>
      <c r="P56" s="36">
        <v>8</v>
      </c>
      <c r="Q56" s="36">
        <v>8</v>
      </c>
      <c r="R56" s="36"/>
      <c r="S56" s="36">
        <v>9.75</v>
      </c>
      <c r="T56" s="36">
        <v>7.25</v>
      </c>
      <c r="U56" s="36">
        <v>4</v>
      </c>
      <c r="V56" s="46" t="s">
        <v>45</v>
      </c>
      <c r="W56" s="36">
        <v>7</v>
      </c>
      <c r="X56" s="36">
        <v>7</v>
      </c>
      <c r="Y56" s="36">
        <v>7</v>
      </c>
      <c r="Z56" s="36">
        <v>4</v>
      </c>
      <c r="AA56" s="36">
        <v>7</v>
      </c>
      <c r="AB56" s="36">
        <v>7</v>
      </c>
      <c r="AC56" s="36"/>
      <c r="AD56" s="36"/>
      <c r="AE56" s="36">
        <v>7</v>
      </c>
      <c r="AF56" s="46" t="s">
        <v>32</v>
      </c>
      <c r="AG56" s="36">
        <v>7</v>
      </c>
      <c r="AH56" s="36">
        <v>7</v>
      </c>
      <c r="AI56" s="37"/>
    </row>
    <row r="57" spans="1:35">
      <c r="A57" s="54">
        <f>IF(ISNUMBER(Tablo[[#This Row],[JOUR]]),DATE(YEAR(Tablo[[#This Row],[JOUR]]),MONTH(Tablo[[#This Row],[JOUR]])+1,0),A56)</f>
        <v>42766</v>
      </c>
      <c r="B57" s="55">
        <f>IF(ISNUMBER(Tablo[[#This Row],[JOUR]]),INT(MOD(INT((Tablo[[#This Row],[JOUR]]-2)/7)+3/5,52+5/28))+1,B56)</f>
        <v>5</v>
      </c>
      <c r="C57" s="56"/>
      <c r="D57" s="56" t="s">
        <v>55</v>
      </c>
      <c r="E57" s="46" t="s">
        <v>33</v>
      </c>
      <c r="F57" s="4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46" t="s">
        <v>32</v>
      </c>
      <c r="V57" s="46" t="s">
        <v>45</v>
      </c>
      <c r="W57" s="36"/>
      <c r="X57" s="36"/>
      <c r="Y57" s="36"/>
      <c r="Z57" s="36"/>
      <c r="AA57" s="36"/>
      <c r="AB57" s="36"/>
      <c r="AC57" s="36"/>
      <c r="AD57" s="36"/>
      <c r="AE57" s="36"/>
      <c r="AF57" s="46" t="s">
        <v>32</v>
      </c>
      <c r="AG57" s="36"/>
      <c r="AH57" s="36"/>
      <c r="AI57" s="37"/>
    </row>
    <row r="58" spans="1:35">
      <c r="A58" s="54">
        <f>IF(ISNUMBER(Tablo[[#This Row],[JOUR]]),DATE(YEAR(Tablo[[#This Row],[JOUR]]),MONTH(Tablo[[#This Row],[JOUR]])+1,0),A57)</f>
        <v>42794</v>
      </c>
      <c r="B58" s="55">
        <f>IF(ISNUMBER(Tablo[[#This Row],[JOUR]]),INT(MOD(INT((Tablo[[#This Row],[JOUR]]-2)/7)+3/5,52+5/28))+1,B57)</f>
        <v>5</v>
      </c>
      <c r="C58" s="57">
        <f>C56+1</f>
        <v>42767</v>
      </c>
      <c r="D58" s="57" t="s">
        <v>54</v>
      </c>
      <c r="E58" s="46" t="s">
        <v>33</v>
      </c>
      <c r="F58" s="46"/>
      <c r="G58" s="46" t="s">
        <v>34</v>
      </c>
      <c r="H58" s="36"/>
      <c r="I58" s="36">
        <v>7</v>
      </c>
      <c r="J58" s="46" t="s">
        <v>33</v>
      </c>
      <c r="K58" s="36">
        <v>7</v>
      </c>
      <c r="L58" s="36"/>
      <c r="M58" s="36">
        <v>7</v>
      </c>
      <c r="N58" s="36">
        <v>6.68</v>
      </c>
      <c r="O58" s="36">
        <v>8</v>
      </c>
      <c r="P58" s="36">
        <v>8</v>
      </c>
      <c r="Q58" s="36">
        <v>8</v>
      </c>
      <c r="R58" s="36"/>
      <c r="S58" s="36">
        <v>4</v>
      </c>
      <c r="T58" s="36">
        <v>6.5</v>
      </c>
      <c r="U58" s="46" t="s">
        <v>33</v>
      </c>
      <c r="V58" s="46" t="s">
        <v>45</v>
      </c>
      <c r="W58" s="36">
        <v>7</v>
      </c>
      <c r="X58" s="36">
        <v>7</v>
      </c>
      <c r="Y58" s="36">
        <v>7</v>
      </c>
      <c r="Z58" s="36">
        <v>4</v>
      </c>
      <c r="AA58" s="36">
        <v>7</v>
      </c>
      <c r="AB58" s="36">
        <v>7</v>
      </c>
      <c r="AC58" s="36"/>
      <c r="AD58" s="36"/>
      <c r="AE58" s="36">
        <v>8</v>
      </c>
      <c r="AF58" s="46" t="s">
        <v>32</v>
      </c>
      <c r="AG58" s="36">
        <v>7</v>
      </c>
      <c r="AH58" s="36">
        <v>7</v>
      </c>
      <c r="AI58" s="37"/>
    </row>
    <row r="59" spans="1:35">
      <c r="A59" s="54">
        <f>IF(ISNUMBER(Tablo[[#This Row],[JOUR]]),DATE(YEAR(Tablo[[#This Row],[JOUR]]),MONTH(Tablo[[#This Row],[JOUR]])+1,0),A58)</f>
        <v>42794</v>
      </c>
      <c r="B59" s="55">
        <f>IF(ISNUMBER(Tablo[[#This Row],[JOUR]]),INT(MOD(INT((Tablo[[#This Row],[JOUR]]-2)/7)+3/5,52+5/28))+1,B58)</f>
        <v>5</v>
      </c>
      <c r="C59" s="56"/>
      <c r="D59" s="56" t="s">
        <v>55</v>
      </c>
      <c r="E59" s="46" t="s">
        <v>33</v>
      </c>
      <c r="F59" s="46"/>
      <c r="G59" s="36">
        <v>3</v>
      </c>
      <c r="H59" s="36"/>
      <c r="I59" s="36"/>
      <c r="J59" s="46" t="s">
        <v>33</v>
      </c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46" t="s">
        <v>33</v>
      </c>
      <c r="V59" s="46" t="s">
        <v>45</v>
      </c>
      <c r="W59" s="36"/>
      <c r="X59" s="36"/>
      <c r="Y59" s="36"/>
      <c r="Z59" s="36"/>
      <c r="AA59" s="36"/>
      <c r="AB59" s="36"/>
      <c r="AC59" s="36"/>
      <c r="AD59" s="36"/>
      <c r="AE59" s="36"/>
      <c r="AF59" s="46" t="s">
        <v>32</v>
      </c>
      <c r="AG59" s="36"/>
      <c r="AH59" s="36"/>
      <c r="AI59" s="37"/>
    </row>
    <row r="60" spans="1:35">
      <c r="A60" s="54">
        <f>IF(ISNUMBER(Tablo[[#This Row],[JOUR]]),DATE(YEAR(Tablo[[#This Row],[JOUR]]),MONTH(Tablo[[#This Row],[JOUR]])+1,0),A59)</f>
        <v>42794</v>
      </c>
      <c r="B60" s="55">
        <f>IF(ISNUMBER(Tablo[[#This Row],[JOUR]]),INT(MOD(INT((Tablo[[#This Row],[JOUR]]-2)/7)+3/5,52+5/28))+1,B59)</f>
        <v>5</v>
      </c>
      <c r="C60" s="57">
        <f>C58+1</f>
        <v>42768</v>
      </c>
      <c r="D60" s="57" t="s">
        <v>54</v>
      </c>
      <c r="E60" s="46" t="s">
        <v>33</v>
      </c>
      <c r="F60" s="46"/>
      <c r="G60" s="36">
        <v>7.07</v>
      </c>
      <c r="H60" s="36"/>
      <c r="I60" s="36">
        <v>8</v>
      </c>
      <c r="J60" s="46" t="s">
        <v>33</v>
      </c>
      <c r="K60" s="36">
        <v>7.07</v>
      </c>
      <c r="L60" s="36"/>
      <c r="M60" s="36">
        <v>7.07</v>
      </c>
      <c r="N60" s="36">
        <v>7.07</v>
      </c>
      <c r="O60" s="36">
        <v>8</v>
      </c>
      <c r="P60" s="36">
        <v>8</v>
      </c>
      <c r="Q60" s="36">
        <v>8</v>
      </c>
      <c r="R60" s="36"/>
      <c r="S60" s="36">
        <v>8.5</v>
      </c>
      <c r="T60" s="36">
        <v>7</v>
      </c>
      <c r="U60" s="46" t="s">
        <v>33</v>
      </c>
      <c r="V60" s="46" t="s">
        <v>45</v>
      </c>
      <c r="W60" s="36">
        <v>7</v>
      </c>
      <c r="X60" s="36">
        <v>7</v>
      </c>
      <c r="Y60" s="36">
        <v>7</v>
      </c>
      <c r="Z60" s="36">
        <v>4</v>
      </c>
      <c r="AA60" s="36">
        <v>7</v>
      </c>
      <c r="AB60" s="36">
        <v>7</v>
      </c>
      <c r="AC60" s="36"/>
      <c r="AD60" s="36"/>
      <c r="AE60" s="36">
        <v>8</v>
      </c>
      <c r="AF60" s="46" t="s">
        <v>32</v>
      </c>
      <c r="AG60" s="36">
        <v>7</v>
      </c>
      <c r="AH60" s="36">
        <v>7</v>
      </c>
      <c r="AI60" s="37"/>
    </row>
    <row r="61" spans="1:35">
      <c r="A61" s="54">
        <f>IF(ISNUMBER(Tablo[[#This Row],[JOUR]]),DATE(YEAR(Tablo[[#This Row],[JOUR]]),MONTH(Tablo[[#This Row],[JOUR]])+1,0),A60)</f>
        <v>42794</v>
      </c>
      <c r="B61" s="55">
        <f>IF(ISNUMBER(Tablo[[#This Row],[JOUR]]),INT(MOD(INT((Tablo[[#This Row],[JOUR]]-2)/7)+3/5,52+5/28))+1,B60)</f>
        <v>5</v>
      </c>
      <c r="C61" s="56"/>
      <c r="D61" s="56" t="s">
        <v>55</v>
      </c>
      <c r="E61" s="46" t="s">
        <v>33</v>
      </c>
      <c r="F61" s="46"/>
      <c r="G61" s="36"/>
      <c r="H61" s="36"/>
      <c r="I61" s="36"/>
      <c r="J61" s="46" t="s">
        <v>33</v>
      </c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46" t="s">
        <v>33</v>
      </c>
      <c r="V61" s="46" t="s">
        <v>45</v>
      </c>
      <c r="W61" s="36"/>
      <c r="X61" s="36"/>
      <c r="Y61" s="36"/>
      <c r="Z61" s="36"/>
      <c r="AA61" s="36"/>
      <c r="AB61" s="36"/>
      <c r="AC61" s="36"/>
      <c r="AD61" s="36"/>
      <c r="AE61" s="36"/>
      <c r="AF61" s="46" t="s">
        <v>32</v>
      </c>
      <c r="AG61" s="36"/>
      <c r="AH61" s="36"/>
      <c r="AI61" s="37"/>
    </row>
    <row r="62" spans="1:35">
      <c r="A62" s="54">
        <f>IF(ISNUMBER(Tablo[[#This Row],[JOUR]]),DATE(YEAR(Tablo[[#This Row],[JOUR]]),MONTH(Tablo[[#This Row],[JOUR]])+1,0),A61)</f>
        <v>42794</v>
      </c>
      <c r="B62" s="55">
        <f>IF(ISNUMBER(Tablo[[#This Row],[JOUR]]),INT(MOD(INT((Tablo[[#This Row],[JOUR]]-2)/7)+3/5,52+5/28))+1,B61)</f>
        <v>5</v>
      </c>
      <c r="C62" s="57">
        <f>C60+1</f>
        <v>42769</v>
      </c>
      <c r="D62" s="57" t="s">
        <v>54</v>
      </c>
      <c r="E62" s="46" t="s">
        <v>33</v>
      </c>
      <c r="F62" s="46"/>
      <c r="G62" s="36">
        <v>7</v>
      </c>
      <c r="H62" s="36"/>
      <c r="I62" s="36">
        <v>7</v>
      </c>
      <c r="J62" s="36">
        <v>7</v>
      </c>
      <c r="K62" s="36">
        <v>7</v>
      </c>
      <c r="L62" s="36"/>
      <c r="M62" s="36">
        <v>7</v>
      </c>
      <c r="N62" s="36">
        <v>7</v>
      </c>
      <c r="O62" s="36">
        <v>7</v>
      </c>
      <c r="P62" s="36">
        <v>7</v>
      </c>
      <c r="Q62" s="36">
        <v>7</v>
      </c>
      <c r="R62" s="36"/>
      <c r="S62" s="36">
        <v>8.75</v>
      </c>
      <c r="T62" s="36">
        <v>7</v>
      </c>
      <c r="U62" s="46" t="s">
        <v>33</v>
      </c>
      <c r="V62" s="46" t="s">
        <v>45</v>
      </c>
      <c r="W62" s="36">
        <v>7</v>
      </c>
      <c r="X62" s="36">
        <v>7</v>
      </c>
      <c r="Y62" s="36">
        <v>7</v>
      </c>
      <c r="Z62" s="36">
        <v>4</v>
      </c>
      <c r="AA62" s="36">
        <v>7</v>
      </c>
      <c r="AB62" s="36">
        <v>7</v>
      </c>
      <c r="AC62" s="36"/>
      <c r="AD62" s="36"/>
      <c r="AE62" s="36">
        <v>7.5</v>
      </c>
      <c r="AF62" s="46" t="s">
        <v>32</v>
      </c>
      <c r="AG62" s="36">
        <v>7</v>
      </c>
      <c r="AH62" s="36">
        <v>7</v>
      </c>
      <c r="AI62" s="37"/>
    </row>
    <row r="63" spans="1:35">
      <c r="A63" s="54">
        <f>IF(ISNUMBER(Tablo[[#This Row],[JOUR]]),DATE(YEAR(Tablo[[#This Row],[JOUR]]),MONTH(Tablo[[#This Row],[JOUR]])+1,0),A62)</f>
        <v>42794</v>
      </c>
      <c r="B63" s="55">
        <f>IF(ISNUMBER(Tablo[[#This Row],[JOUR]]),INT(MOD(INT((Tablo[[#This Row],[JOUR]]-2)/7)+3/5,52+5/28))+1,B62)</f>
        <v>5</v>
      </c>
      <c r="C63" s="56"/>
      <c r="D63" s="56" t="s">
        <v>55</v>
      </c>
      <c r="E63" s="46" t="s">
        <v>33</v>
      </c>
      <c r="F63" s="4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46" t="s">
        <v>33</v>
      </c>
      <c r="V63" s="46" t="s">
        <v>45</v>
      </c>
      <c r="W63" s="36"/>
      <c r="X63" s="36"/>
      <c r="Y63" s="36"/>
      <c r="Z63" s="36"/>
      <c r="AA63" s="36"/>
      <c r="AB63" s="36"/>
      <c r="AC63" s="36"/>
      <c r="AD63" s="36"/>
      <c r="AE63" s="36"/>
      <c r="AF63" s="46" t="s">
        <v>32</v>
      </c>
      <c r="AG63" s="36"/>
      <c r="AH63" s="36"/>
      <c r="AI63" s="37"/>
    </row>
    <row r="64" spans="1:35">
      <c r="A64" s="54">
        <f>IF(ISNUMBER(Tablo[[#This Row],[JOUR]]),DATE(YEAR(Tablo[[#This Row],[JOUR]]),MONTH(Tablo[[#This Row],[JOUR]])+1,0),A63)</f>
        <v>42794</v>
      </c>
      <c r="B64" s="55">
        <f>IF(ISNUMBER(Tablo[[#This Row],[JOUR]]),INT(MOD(INT((Tablo[[#This Row],[JOUR]]-2)/7)+3/5,52+5/28))+1,B63)</f>
        <v>5</v>
      </c>
      <c r="C64" s="57" t="s">
        <v>16</v>
      </c>
      <c r="D64" s="57"/>
      <c r="E64" s="29">
        <f t="array" ref="E64">SUM(IF(ISNUMBER(E54:E63),E54:E63,SUMIF(codes[code],E54:E63,codes[forfait])))+SUM(COUNTIF(JF,$C54:$C63))*JFHN</f>
        <v>0</v>
      </c>
      <c r="F64" s="29">
        <f t="array" ref="F64">SUM(IF(ISNUMBER(F54:F63),F54:F63,SUMIF(codes[code],F54:F63,codes[forfait])))+SUM(COUNTIF(JF,$C54:$C63))*JFHN</f>
        <v>0</v>
      </c>
      <c r="G64" s="29">
        <f t="array" ref="G64">SUM(IF(ISNUMBER(G54:G63),G54:G63,SUMIF(codes[code],G54:G63,codes[forfait])))+SUM(COUNTIF(JF,$C54:$C63))*JFHN</f>
        <v>34.57</v>
      </c>
      <c r="H64" s="29">
        <f t="array" ref="H64">SUM(IF(ISNUMBER(H54:H63),H54:H63,SUMIF(codes[code],H54:H63,codes[forfait])))+SUM(COUNTIF(JF,$C54:$C63))*JFHN</f>
        <v>10.5</v>
      </c>
      <c r="I64" s="29">
        <f t="array" ref="I64">SUM(IF(ISNUMBER(I54:I63),I54:I63,SUMIF(codes[code],I54:I63,codes[forfait])))+SUM(COUNTIF(JF,$C54:$C63))*JFHN</f>
        <v>36</v>
      </c>
      <c r="J64" s="29">
        <f t="array" ref="J64">SUM(IF(ISNUMBER(J54:J63),J54:J63,SUMIF(codes[code],J54:J63,codes[forfait])))+SUM(COUNTIF(JF,$C54:$C63))*JFHN</f>
        <v>14</v>
      </c>
      <c r="K64" s="29">
        <f t="array" ref="K64">SUM(IF(ISNUMBER(K54:K63),K54:K63,SUMIF(codes[code],K54:K63,codes[forfait])))+SUM(COUNTIF(JF,$C54:$C63))*JFHN</f>
        <v>35.07</v>
      </c>
      <c r="L64" s="29">
        <f t="array" ref="L64">SUM(IF(ISNUMBER(L54:L63),L54:L63,SUMIF(codes[code],L54:L63,codes[forfait])))+SUM(COUNTIF(JF,$C54:$C63))*JFHN</f>
        <v>0</v>
      </c>
      <c r="M64" s="29">
        <f t="array" ref="M64">SUM(IF(ISNUMBER(M54:M63),M54:M63,SUMIF(codes[code],M54:M63,codes[forfait])))+SUM(COUNTIF(JF,$C54:$C63))*JFHN</f>
        <v>35.07</v>
      </c>
      <c r="N64" s="29">
        <f t="array" ref="N64">SUM(IF(ISNUMBER(N54:N63),N54:N63,SUMIF(codes[code],N54:N63,codes[forfait])))+SUM(COUNTIF(JF,$C54:$C63))*JFHN</f>
        <v>34.75</v>
      </c>
      <c r="O64" s="29">
        <f t="array" ref="O64">SUM(IF(ISNUMBER(O54:O63),O54:O63,SUMIF(codes[code],O54:O63,codes[forfait])))+SUM(COUNTIF(JF,$C54:$C63))*JFHN</f>
        <v>39</v>
      </c>
      <c r="P64" s="29">
        <f t="array" ref="P64">SUM(IF(ISNUMBER(P54:P63),P54:P63,SUMIF(codes[code],P54:P63,codes[forfait])))+SUM(COUNTIF(JF,$C54:$C63))*JFHN</f>
        <v>39</v>
      </c>
      <c r="Q64" s="29">
        <f t="array" ref="Q64">SUM(IF(ISNUMBER(Q54:Q63),Q54:Q63,SUMIF(codes[code],Q54:Q63,codes[forfait])))+SUM(COUNTIF(JF,$C54:$C63))*JFHN</f>
        <v>39</v>
      </c>
      <c r="R64" s="29">
        <f t="array" ref="R64">SUM(IF(ISNUMBER(R54:R63),R54:R63,SUMIF(codes[code],R54:R63,codes[forfait])))+SUM(COUNTIF(JF,$C54:$C63))*JFHN</f>
        <v>0</v>
      </c>
      <c r="S64" s="29">
        <f t="array" ref="S64">SUM(IF(ISNUMBER(S54:S63),S54:S63,SUMIF(codes[code],S54:S63,codes[forfait])))+SUM(COUNTIF(JF,$C54:$C63))*JFHN</f>
        <v>39.75</v>
      </c>
      <c r="T64" s="29">
        <f t="array" ref="T64">SUM(IF(ISNUMBER(T54:T63),T54:T63,SUMIF(codes[code],T54:T63,codes[forfait])))+SUM(COUNTIF(JF,$C54:$C63))*JFHN</f>
        <v>35.5</v>
      </c>
      <c r="U64" s="29">
        <f t="array" ref="U64">SUM(IF(ISNUMBER(U54:U63),U54:U63,SUMIF(codes[code],U54:U63,codes[forfait])))+SUM(COUNTIF(JF,$C54:$C63))*JFHN</f>
        <v>12</v>
      </c>
      <c r="V64" s="29">
        <f t="array" ref="V64">SUM(IF(ISNUMBER(V54:V63),V54:V63,SUMIF(codes[code],V54:V63,codes[forfait])))+SUM(COUNTIF(JF,$C54:$C63))*JFHN</f>
        <v>35</v>
      </c>
      <c r="W64" s="29">
        <f t="array" ref="W64">SUM(IF(ISNUMBER(W54:W63),W54:W63,SUMIF(codes[code],W54:W63,codes[forfait])))+SUM(COUNTIF(JF,$C54:$C63))*JFHN</f>
        <v>35</v>
      </c>
      <c r="X64" s="29">
        <f t="array" ref="X64">SUM(IF(ISNUMBER(X54:X63),X54:X63,SUMIF(codes[code],X54:X63,codes[forfait])))+SUM(COUNTIF(JF,$C54:$C63))*JFHN</f>
        <v>35</v>
      </c>
      <c r="Y64" s="29">
        <f t="array" ref="Y64">SUM(IF(ISNUMBER(Y54:Y63),Y54:Y63,SUMIF(codes[code],Y54:Y63,codes[forfait])))+SUM(COUNTIF(JF,$C54:$C63))*JFHN</f>
        <v>35</v>
      </c>
      <c r="Z64" s="29">
        <f t="array" ref="Z64">SUM(IF(ISNUMBER(Z54:Z63),Z54:Z63,SUMIF(codes[code],Z54:Z63,codes[forfait])))+SUM(COUNTIF(JF,$C54:$C63))*JFHN</f>
        <v>20</v>
      </c>
      <c r="AA64" s="29">
        <f t="array" ref="AA64">SUM(IF(ISNUMBER(AA54:AA63),AA54:AA63,SUMIF(codes[code],AA54:AA63,codes[forfait])))+SUM(COUNTIF(JF,$C54:$C63))*JFHN</f>
        <v>35</v>
      </c>
      <c r="AB64" s="29">
        <f t="array" ref="AB64">SUM(IF(ISNUMBER(AB54:AB63),AB54:AB63,SUMIF(codes[code],AB54:AB63,codes[forfait])))+SUM(COUNTIF(JF,$C54:$C63))*JFHN</f>
        <v>35</v>
      </c>
      <c r="AC64" s="29">
        <f t="array" ref="AC64">SUM(IF(ISNUMBER(AC54:AC63),AC54:AC63,SUMIF(codes[code],AC54:AC63,codes[forfait])))+SUM(COUNTIF(JF,$C54:$C63))*JFHN</f>
        <v>0</v>
      </c>
      <c r="AD64" s="29">
        <f t="array" ref="AD64">SUM(IF(ISNUMBER(AD54:AD63),AD54:AD63,SUMIF(codes[code],AD54:AD63,codes[forfait])))+SUM(COUNTIF(JF,$C54:$C63))*JFHN</f>
        <v>0</v>
      </c>
      <c r="AE64" s="29">
        <f t="array" ref="AE64">SUM(IF(ISNUMBER(AE54:AE63),AE54:AE63,SUMIF(codes[code],AE54:AE63,codes[forfait])))+SUM(COUNTIF(JF,$C54:$C63))*JFHN</f>
        <v>38.5</v>
      </c>
      <c r="AF64" s="29">
        <v>0</v>
      </c>
      <c r="AG64" s="29">
        <f t="array" ref="AG64">SUM(IF(ISNUMBER(AG54:AG63),AG54:AG63,SUMIF(codes[code],AG54:AG63,codes[forfait])))+SUM(COUNTIF(JF,$C54:$C63))*JFHN</f>
        <v>35</v>
      </c>
      <c r="AH64" s="29">
        <f t="array" ref="AH64">SUM(IF(ISNUMBER(AH54:AH63),AH54:AH63,SUMIF(codes[code],AH54:AH63,codes[forfait])))+SUM(COUNTIF(JF,$C54:$C63))*JFHN</f>
        <v>35</v>
      </c>
      <c r="AI64" s="58">
        <f>SUM(E64:V64)</f>
        <v>439.21</v>
      </c>
    </row>
    <row r="65" spans="1:35">
      <c r="A65" s="54">
        <f>IF(ISNUMBER(Tablo[[#This Row],[JOUR]]),DATE(YEAR(Tablo[[#This Row],[JOUR]]),MONTH(Tablo[[#This Row],[JOUR]])+1,0),A64)</f>
        <v>42794</v>
      </c>
      <c r="B65" s="55">
        <f>IF(ISNUMBER(Tablo[[#This Row],[JOUR]]),INT(MOD(INT((Tablo[[#This Row],[JOUR]]-2)/7)+3/5,52+5/28))+1,B64)</f>
        <v>5</v>
      </c>
      <c r="C65" s="57" t="s">
        <v>17</v>
      </c>
      <c r="D65" s="57"/>
      <c r="E65" s="29">
        <f t="array" ref="E65">MIN(SUM(IF(ISNUMBER(E54:E63),E54:E63,SUMIF(codes[code],E54:E63,codes[calcul_HS])))+SUM(COUNTIF(JF,$C54:$C63))*JFHS,sem)</f>
        <v>0</v>
      </c>
      <c r="F65" s="29">
        <f t="array" ref="F65">MIN(SUM(IF(ISNUMBER(F54:F63),F54:F63,SUMIF(codes[code],F54:F63,codes[calcul_HS])))+SUM(COUNTIF(JF,$C54:$C63))*JFHS,sem)</f>
        <v>0</v>
      </c>
      <c r="G65" s="29">
        <f t="array" ref="G65">MIN(SUM(IF(ISNUMBER(G54:G63),G54:G63,SUMIF(codes[code],G54:G63,codes[calcul_HS])))+SUM(COUNTIF(JF,$C54:$C63))*JFHS,sem)</f>
        <v>31.07</v>
      </c>
      <c r="H65" s="29">
        <f t="array" ref="H65">MIN(SUM(IF(ISNUMBER(H54:H63),H54:H63,SUMIF(codes[code],H54:H63,codes[calcul_HS])))+SUM(COUNTIF(JF,$C54:$C63))*JFHS,sem)</f>
        <v>0</v>
      </c>
      <c r="I65" s="29">
        <f t="array" ref="I65">MIN(SUM(IF(ISNUMBER(I54:I63),I54:I63,SUMIF(codes[code],I54:I63,codes[calcul_HS])))+SUM(COUNTIF(JF,$C54:$C63))*JFHS,sem)</f>
        <v>35</v>
      </c>
      <c r="J65" s="29">
        <f t="array" ref="J65">MIN(SUM(IF(ISNUMBER(J54:J63),J54:J63,SUMIF(codes[code],J54:J63,codes[calcul_HS])))+SUM(COUNTIF(JF,$C54:$C63))*JFHS,sem)</f>
        <v>14</v>
      </c>
      <c r="K65" s="29">
        <f t="array" ref="K65">MIN(SUM(IF(ISNUMBER(K54:K63),K54:K63,SUMIF(codes[code],K54:K63,codes[calcul_HS])))+SUM(COUNTIF(JF,$C54:$C63))*JFHS,sem)</f>
        <v>35</v>
      </c>
      <c r="L65" s="29">
        <f t="array" ref="L65">MIN(SUM(IF(ISNUMBER(L54:L63),L54:L63,SUMIF(codes[code],L54:L63,codes[calcul_HS])))+SUM(COUNTIF(JF,$C54:$C63))*JFHS,sem)</f>
        <v>0</v>
      </c>
      <c r="M65" s="29">
        <f t="array" ref="M65">MIN(SUM(IF(ISNUMBER(M54:M63),M54:M63,SUMIF(codes[code],M54:M63,codes[calcul_HS])))+SUM(COUNTIF(JF,$C54:$C63))*JFHS,sem)</f>
        <v>35</v>
      </c>
      <c r="N65" s="29">
        <f t="array" ref="N65">MIN(SUM(IF(ISNUMBER(N54:N63),N54:N63,SUMIF(codes[code],N54:N63,codes[calcul_HS])))+SUM(COUNTIF(JF,$C54:$C63))*JFHS,sem)</f>
        <v>34.75</v>
      </c>
      <c r="O65" s="29">
        <f t="array" ref="O65">MIN(SUM(IF(ISNUMBER(O54:O63),O54:O63,SUMIF(codes[code],O54:O63,codes[calcul_HS])))+SUM(COUNTIF(JF,$C54:$C63))*JFHS,sem)</f>
        <v>35</v>
      </c>
      <c r="P65" s="29">
        <f t="array" ref="P65">MIN(SUM(IF(ISNUMBER(P54:P63),P54:P63,SUMIF(codes[code],P54:P63,codes[calcul_HS])))+SUM(COUNTIF(JF,$C54:$C63))*JFHS,sem)</f>
        <v>35</v>
      </c>
      <c r="Q65" s="29">
        <f t="array" ref="Q65">MIN(SUM(IF(ISNUMBER(Q54:Q63),Q54:Q63,SUMIF(codes[code],Q54:Q63,codes[calcul_HS])))+SUM(COUNTIF(JF,$C54:$C63))*JFHS,sem)</f>
        <v>35</v>
      </c>
      <c r="R65" s="29">
        <f t="array" ref="R65">MIN(SUM(IF(ISNUMBER(R54:R63),R54:R63,SUMIF(codes[code],R54:R63,codes[calcul_HS])))+SUM(COUNTIF(JF,$C54:$C63))*JFHS,sem)</f>
        <v>0</v>
      </c>
      <c r="S65" s="29">
        <f t="array" ref="S65">MIN(SUM(IF(ISNUMBER(S54:S63),S54:S63,SUMIF(codes[code],S54:S63,codes[calcul_HS])))+SUM(COUNTIF(JF,$C54:$C63))*JFHS,sem)</f>
        <v>35</v>
      </c>
      <c r="T65" s="29">
        <f t="array" ref="T65">MIN(SUM(IF(ISNUMBER(T54:T63),T54:T63,SUMIF(codes[code],T54:T63,codes[calcul_HS])))+SUM(COUNTIF(JF,$C54:$C63))*JFHS,sem)</f>
        <v>35</v>
      </c>
      <c r="U65" s="29">
        <f t="array" ref="U65">MIN(SUM(IF(ISNUMBER(U54:U63),U54:U63,SUMIF(codes[code],U54:U63,codes[calcul_HS])))+SUM(COUNTIF(JF,$C54:$C63))*JFHS,sem)</f>
        <v>12</v>
      </c>
      <c r="V65" s="29">
        <f t="array" ref="V65">MIN(SUM(IF(ISNUMBER(V54:V63),V54:V63,SUMIF(codes[code],V54:V63,codes[calcul_HS])))+SUM(COUNTIF(JF,$C54:$C63))*JFHS,sem)</f>
        <v>0</v>
      </c>
      <c r="W65" s="29">
        <f t="array" ref="W65">MIN(SUM(IF(ISNUMBER(W54:W63),W54:W63,SUMIF(codes[code],W54:W63,codes[calcul_HS])))+SUM(COUNTIF(JF,$C54:$C63))*JFHS,sem)</f>
        <v>35</v>
      </c>
      <c r="X65" s="29">
        <f t="array" ref="X65">MIN(SUM(IF(ISNUMBER(X54:X63),X54:X63,SUMIF(codes[code],X54:X63,codes[calcul_HS])))+SUM(COUNTIF(JF,$C54:$C63))*JFHS,sem)</f>
        <v>35</v>
      </c>
      <c r="Y65" s="29">
        <f t="array" ref="Y65">MIN(SUM(IF(ISNUMBER(Y54:Y63),Y54:Y63,SUMIF(codes[code],Y54:Y63,codes[calcul_HS])))+SUM(COUNTIF(JF,$C54:$C63))*JFHS,sem)</f>
        <v>35</v>
      </c>
      <c r="Z65" s="29">
        <f t="array" ref="Z65">MIN(SUM(IF(ISNUMBER(Z54:Z63),Z54:Z63,SUMIF(codes[code],Z54:Z63,codes[calcul_HS])))+SUM(COUNTIF(JF,$C54:$C63))*JFHS,sem)</f>
        <v>20</v>
      </c>
      <c r="AA65" s="29">
        <f t="array" ref="AA65">MIN(SUM(IF(ISNUMBER(AA54:AA63),AA54:AA63,SUMIF(codes[code],AA54:AA63,codes[calcul_HS])))+SUM(COUNTIF(JF,$C54:$C63))*JFHS,sem)</f>
        <v>35</v>
      </c>
      <c r="AB65" s="29">
        <f t="array" ref="AB65">MIN(SUM(IF(ISNUMBER(AB54:AB63),AB54:AB63,SUMIF(codes[code],AB54:AB63,codes[calcul_HS])))+SUM(COUNTIF(JF,$C54:$C63))*JFHS,sem)</f>
        <v>35</v>
      </c>
      <c r="AC65" s="29">
        <f t="array" ref="AC65">MIN(SUM(IF(ISNUMBER(AC54:AC63),AC54:AC63,SUMIF(codes[code],AC54:AC63,codes[calcul_HS])))+SUM(COUNTIF(JF,$C54:$C63))*JFHS,sem)</f>
        <v>0</v>
      </c>
      <c r="AD65" s="29">
        <f t="array" ref="AD65">MIN(SUM(IF(ISNUMBER(AD54:AD63),AD54:AD63,SUMIF(codes[code],AD54:AD63,codes[calcul_HS])))+SUM(COUNTIF(JF,$C54:$C63))*JFHS,sem)</f>
        <v>0</v>
      </c>
      <c r="AE65" s="29">
        <f t="array" ref="AE65">MIN(SUM(IF(ISNUMBER(AE54:AE63),AE54:AE63,SUMIF(codes[code],AE54:AE63,codes[calcul_HS])))+SUM(COUNTIF(JF,$C54:$C63))*JFHS,sem)</f>
        <v>35</v>
      </c>
      <c r="AF65" s="29">
        <f t="array" ref="AF65">MIN(SUM(IF(ISNUMBER(AF54:AF63),AF54:AF63,SUMIF(codes[code],AF54:AF63,codes[calcul_HS])))+SUM(COUNTIF(JF,$C54:$C63))*JFHS,sem)</f>
        <v>0</v>
      </c>
      <c r="AG65" s="29">
        <f t="array" ref="AG65">MIN(SUM(IF(ISNUMBER(AG54:AG63),AG54:AG63,SUMIF(codes[code],AG54:AG63,codes[calcul_HS])))+SUM(COUNTIF(JF,$C54:$C63))*JFHS,sem)</f>
        <v>35</v>
      </c>
      <c r="AH65" s="29">
        <f t="array" ref="AH65">MIN(SUM(IF(ISNUMBER(AH54:AH63),AH54:AH63,SUMIF(codes[code],AH54:AH63,codes[calcul_HS])))+SUM(COUNTIF(JF,$C54:$C63))*JFHS,sem)</f>
        <v>35</v>
      </c>
      <c r="AI65" s="58">
        <f>SUM(E65:V65)</f>
        <v>371.82</v>
      </c>
    </row>
    <row r="66" spans="1:35" ht="13.5" thickBot="1">
      <c r="A66" s="59">
        <f>IF(ISNUMBER(Tablo[[#This Row],[JOUR]]),DATE(YEAR(Tablo[[#This Row],[JOUR]]),MONTH(Tablo[[#This Row],[JOUR]])+1,0),A65)</f>
        <v>42794</v>
      </c>
      <c r="B66" s="60">
        <f>IF(ISNUMBER(Tablo[[#This Row],[JOUR]]),INT(MOD(INT((Tablo[[#This Row],[JOUR]]-2)/7)+3/5,52+5/28))+1,B65)</f>
        <v>5</v>
      </c>
      <c r="C66" s="61" t="s">
        <v>18</v>
      </c>
      <c r="D66" s="61"/>
      <c r="E66" s="62">
        <f t="array" ref="E66">MAX(0,SUM(IF(ISNUMBER(E54:E63),E54:E63,SUMIF(codes[code],E54:E63,codes[calcul_HS])))+SUM(COUNTIF(JF,$C54:$C63))*JFHS-sem)</f>
        <v>0</v>
      </c>
      <c r="F66" s="62">
        <f t="array" ref="F66">MAX(0,SUM(IF(ISNUMBER(F54:F63),F54:F63,SUMIF(codes[code],F54:F63,codes[calcul_HS])))+SUM(COUNTIF(JF,$C54:$C63))*JFHS-sem)</f>
        <v>0</v>
      </c>
      <c r="G66" s="62">
        <f t="array" ref="G66">MAX(0,SUM(IF(ISNUMBER(G54:G63),G54:G63,SUMIF(codes[code],G54:G63,codes[calcul_HS])))+SUM(COUNTIF(JF,$C54:$C63))*JFHS-sem)</f>
        <v>0</v>
      </c>
      <c r="H66" s="62">
        <f t="array" ref="H66">MAX(0,SUM(IF(ISNUMBER(H54:H63),H54:H63,SUMIF(codes[code],H54:H63,codes[calcul_HS])))+SUM(COUNTIF(JF,$C54:$C63))*JFHS-sem)</f>
        <v>0</v>
      </c>
      <c r="I66" s="62">
        <f t="array" ref="I66">MAX(0,SUM(IF(ISNUMBER(I54:I63),I54:I63,SUMIF(codes[code],I54:I63,codes[calcul_HS])))+SUM(COUNTIF(JF,$C54:$C63))*JFHS-sem)</f>
        <v>1</v>
      </c>
      <c r="J66" s="62">
        <f t="array" ref="J66">MAX(0,SUM(IF(ISNUMBER(J54:J63),J54:J63,SUMIF(codes[code],J54:J63,codes[calcul_HS])))+SUM(COUNTIF(JF,$C54:$C63))*JFHS-sem)</f>
        <v>0</v>
      </c>
      <c r="K66" s="62">
        <f t="array" ref="K66">MAX(0,SUM(IF(ISNUMBER(K54:K63),K54:K63,SUMIF(codes[code],K54:K63,codes[calcul_HS])))+SUM(COUNTIF(JF,$C54:$C63))*JFHS-sem)</f>
        <v>7.0000000000000284E-2</v>
      </c>
      <c r="L66" s="62">
        <f t="array" ref="L66">MAX(0,SUM(IF(ISNUMBER(L54:L63),L54:L63,SUMIF(codes[code],L54:L63,codes[calcul_HS])))+SUM(COUNTIF(JF,$C54:$C63))*JFHS-sem)</f>
        <v>0</v>
      </c>
      <c r="M66" s="62">
        <f t="array" ref="M66">MAX(0,SUM(IF(ISNUMBER(M54:M63),M54:M63,SUMIF(codes[code],M54:M63,codes[calcul_HS])))+SUM(COUNTIF(JF,$C54:$C63))*JFHS-sem)</f>
        <v>7.0000000000000284E-2</v>
      </c>
      <c r="N66" s="62">
        <f t="array" ref="N66">MAX(0,SUM(IF(ISNUMBER(N54:N63),N54:N63,SUMIF(codes[code],N54:N63,codes[calcul_HS])))+SUM(COUNTIF(JF,$C54:$C63))*JFHS-sem)</f>
        <v>0</v>
      </c>
      <c r="O66" s="62">
        <f t="array" ref="O66">MAX(0,SUM(IF(ISNUMBER(O54:O63),O54:O63,SUMIF(codes[code],O54:O63,codes[calcul_HS])))+SUM(COUNTIF(JF,$C54:$C63))*JFHS-sem)</f>
        <v>4</v>
      </c>
      <c r="P66" s="62">
        <f t="array" ref="P66">MAX(0,SUM(IF(ISNUMBER(P54:P63),P54:P63,SUMIF(codes[code],P54:P63,codes[calcul_HS])))+SUM(COUNTIF(JF,$C54:$C63))*JFHS-sem)</f>
        <v>4</v>
      </c>
      <c r="Q66" s="62">
        <f t="array" ref="Q66">MAX(0,SUM(IF(ISNUMBER(Q54:Q63),Q54:Q63,SUMIF(codes[code],Q54:Q63,codes[calcul_HS])))+SUM(COUNTIF(JF,$C54:$C63))*JFHS-sem)</f>
        <v>4</v>
      </c>
      <c r="R66" s="62">
        <f t="array" ref="R66">MAX(0,SUM(IF(ISNUMBER(R54:R63),R54:R63,SUMIF(codes[code],R54:R63,codes[calcul_HS])))+SUM(COUNTIF(JF,$C54:$C63))*JFHS-sem)</f>
        <v>0</v>
      </c>
      <c r="S66" s="62">
        <f t="array" ref="S66">MAX(0,SUM(IF(ISNUMBER(S54:S63),S54:S63,SUMIF(codes[code],S54:S63,codes[calcul_HS])))+SUM(COUNTIF(JF,$C54:$C63))*JFHS-sem)</f>
        <v>4.75</v>
      </c>
      <c r="T66" s="62">
        <f t="array" ref="T66">MAX(0,SUM(IF(ISNUMBER(T54:T63),T54:T63,SUMIF(codes[code],T54:T63,codes[calcul_HS])))+SUM(COUNTIF(JF,$C54:$C63))*JFHS-sem)</f>
        <v>0.5</v>
      </c>
      <c r="U66" s="62">
        <f t="array" ref="U66">MAX(0,SUM(IF(ISNUMBER(U54:U63),U54:U63,SUMIF(codes[code],U54:U63,codes[calcul_HS])))+SUM(COUNTIF(JF,$C54:$C63))*JFHS-sem)</f>
        <v>0</v>
      </c>
      <c r="V66" s="62">
        <f t="array" ref="V66">MAX(0,SUM(IF(ISNUMBER(V54:V63),V54:V63,SUMIF(codes[code],V54:V63,codes[calcul_HS])))+SUM(COUNTIF(JF,$C54:$C63))*JFHS-sem)</f>
        <v>0</v>
      </c>
      <c r="W66" s="62">
        <f t="array" ref="W66">MAX(0,SUM(IF(ISNUMBER(W54:W63),W54:W63,SUMIF(codes[code],W54:W63,codes[calcul_HS])))+SUM(COUNTIF(JF,$C54:$C63))*JFHS-sem)</f>
        <v>0</v>
      </c>
      <c r="X66" s="62">
        <f t="array" ref="X66">MAX(0,SUM(IF(ISNUMBER(X54:X63),X54:X63,SUMIF(codes[code],X54:X63,codes[calcul_HS])))+SUM(COUNTIF(JF,$C54:$C63))*JFHS-sem)</f>
        <v>0</v>
      </c>
      <c r="Y66" s="62">
        <f t="array" ref="Y66">MAX(0,SUM(IF(ISNUMBER(Y54:Y63),Y54:Y63,SUMIF(codes[code],Y54:Y63,codes[calcul_HS])))+SUM(COUNTIF(JF,$C54:$C63))*JFHS-sem)</f>
        <v>0</v>
      </c>
      <c r="Z66" s="62">
        <f t="array" ref="Z66">MAX(0,SUM(IF(ISNUMBER(Z54:Z63),Z54:Z63,SUMIF(codes[code],Z54:Z63,codes[calcul_HS])))+SUM(COUNTIF(JF,$C54:$C63))*JFHS-sem)</f>
        <v>0</v>
      </c>
      <c r="AA66" s="62">
        <f t="array" ref="AA66">MAX(0,SUM(IF(ISNUMBER(AA54:AA63),AA54:AA63,SUMIF(codes[code],AA54:AA63,codes[calcul_HS])))+SUM(COUNTIF(JF,$C54:$C63))*JFHS-sem)</f>
        <v>0</v>
      </c>
      <c r="AB66" s="62">
        <f t="array" ref="AB66">MAX(0,SUM(IF(ISNUMBER(AB54:AB63),AB54:AB63,SUMIF(codes[code],AB54:AB63,codes[calcul_HS])))+SUM(COUNTIF(JF,$C54:$C63))*JFHS-sem)</f>
        <v>0</v>
      </c>
      <c r="AC66" s="62">
        <f t="array" ref="AC66">MAX(0,SUM(IF(ISNUMBER(AC54:AC63),AC54:AC63,SUMIF(codes[code],AC54:AC63,codes[calcul_HS])))+SUM(COUNTIF(JF,$C54:$C63))*JFHS-sem)</f>
        <v>0</v>
      </c>
      <c r="AD66" s="62">
        <f t="array" ref="AD66">MAX(0,SUM(IF(ISNUMBER(AD54:AD63),AD54:AD63,SUMIF(codes[code],AD54:AD63,codes[calcul_HS])))+SUM(COUNTIF(JF,$C54:$C63))*JFHS-sem)</f>
        <v>0</v>
      </c>
      <c r="AE66" s="62">
        <f t="array" ref="AE66">MAX(0,SUM(IF(ISNUMBER(AE54:AE63),AE54:AE63,SUMIF(codes[code],AE54:AE63,codes[calcul_HS])))+SUM(COUNTIF(JF,$C54:$C63))*JFHS-sem)</f>
        <v>3.5</v>
      </c>
      <c r="AF66" s="62">
        <f t="array" ref="AF66">MAX(0,SUM(IF(ISNUMBER(AF54:AF63),AF54:AF63,SUMIF(codes[code],AF54:AF63,codes[calcul_HS])))+SUM(COUNTIF(JF,$C54:$C63))*JFHS-sem)</f>
        <v>0</v>
      </c>
      <c r="AG66" s="62">
        <f t="array" ref="AG66">MAX(0,SUM(IF(ISNUMBER(AG54:AG63),AG54:AG63,SUMIF(codes[code],AG54:AG63,codes[calcul_HS])))+SUM(COUNTIF(JF,$C54:$C63))*JFHS-sem)</f>
        <v>0</v>
      </c>
      <c r="AH66" s="62">
        <f t="array" ref="AH66">MAX(0,SUM(IF(ISNUMBER(AH54:AH63),AH54:AH63,SUMIF(codes[code],AH54:AH63,codes[calcul_HS])))+SUM(COUNTIF(JF,$C54:$C63))*JFHS-sem)</f>
        <v>0</v>
      </c>
      <c r="AI66" s="63">
        <f>SUM(E66:V66)</f>
        <v>18.39</v>
      </c>
    </row>
    <row r="67" spans="1:35">
      <c r="A67" s="54">
        <f>IF(ISNUMBER(Tablo[[#This Row],[JOUR]]),DATE(YEAR(Tablo[[#This Row],[JOUR]]),MONTH(Tablo[[#This Row],[JOUR]])+1,0),A66)</f>
        <v>42794</v>
      </c>
      <c r="B67" s="55">
        <f>IF(ISNUMBER(Tablo[[#This Row],[JOUR]]),INT(MOD(INT((Tablo[[#This Row],[JOUR]]-2)/7)+3/5,52+5/28))+1,B66)</f>
        <v>6</v>
      </c>
      <c r="C67" s="57">
        <f>C54+7</f>
        <v>42772</v>
      </c>
      <c r="D67" s="53" t="s">
        <v>54</v>
      </c>
      <c r="E67" s="46" t="s">
        <v>33</v>
      </c>
      <c r="F67" s="46"/>
      <c r="G67" s="36">
        <v>7.25</v>
      </c>
      <c r="H67" s="36"/>
      <c r="I67" s="36">
        <v>7.25</v>
      </c>
      <c r="J67" s="36">
        <v>7.25</v>
      </c>
      <c r="K67" s="36">
        <v>7.25</v>
      </c>
      <c r="L67" s="36"/>
      <c r="M67" s="36">
        <v>3.5</v>
      </c>
      <c r="N67" s="46" t="s">
        <v>46</v>
      </c>
      <c r="O67" s="36">
        <v>8</v>
      </c>
      <c r="P67" s="36">
        <v>8</v>
      </c>
      <c r="Q67" s="36">
        <v>8</v>
      </c>
      <c r="R67" s="36">
        <v>7</v>
      </c>
      <c r="S67" s="36">
        <v>8.25</v>
      </c>
      <c r="T67" s="36">
        <v>6.75</v>
      </c>
      <c r="U67" s="36">
        <v>7.5</v>
      </c>
      <c r="V67" s="46" t="s">
        <v>45</v>
      </c>
      <c r="W67" s="36"/>
      <c r="X67" s="36"/>
      <c r="Y67" s="36"/>
      <c r="Z67" s="36"/>
      <c r="AA67" s="36"/>
      <c r="AB67" s="36"/>
      <c r="AC67" s="36"/>
      <c r="AD67" s="36"/>
      <c r="AE67" s="36">
        <v>8</v>
      </c>
      <c r="AF67" s="36">
        <v>7</v>
      </c>
      <c r="AG67" s="36">
        <v>7</v>
      </c>
      <c r="AH67" s="36">
        <v>7</v>
      </c>
      <c r="AI67" s="37"/>
    </row>
    <row r="68" spans="1:35">
      <c r="A68" s="54">
        <f>IF(ISNUMBER(Tablo[[#This Row],[JOUR]]),DATE(YEAR(Tablo[[#This Row],[JOUR]]),MONTH(Tablo[[#This Row],[JOUR]])+1,0),A67)</f>
        <v>42794</v>
      </c>
      <c r="B68" s="55">
        <f>IF(ISNUMBER(Tablo[[#This Row],[JOUR]]),INT(MOD(INT((Tablo[[#This Row],[JOUR]]-2)/7)+3/5,52+5/28))+1,B67)</f>
        <v>6</v>
      </c>
      <c r="C68" s="56"/>
      <c r="D68" s="56" t="s">
        <v>55</v>
      </c>
      <c r="E68" s="46" t="s">
        <v>33</v>
      </c>
      <c r="F68" s="46"/>
      <c r="G68" s="36"/>
      <c r="H68" s="36"/>
      <c r="I68" s="36"/>
      <c r="J68" s="36"/>
      <c r="K68" s="36"/>
      <c r="L68" s="36"/>
      <c r="M68" s="46" t="s">
        <v>46</v>
      </c>
      <c r="N68" s="36">
        <v>3.75</v>
      </c>
      <c r="O68" s="36"/>
      <c r="P68" s="36"/>
      <c r="Q68" s="36"/>
      <c r="R68" s="36"/>
      <c r="S68" s="36"/>
      <c r="T68" s="36"/>
      <c r="U68" s="36"/>
      <c r="V68" s="46" t="s">
        <v>45</v>
      </c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7"/>
    </row>
    <row r="69" spans="1:35">
      <c r="A69" s="54">
        <f>IF(ISNUMBER(Tablo[[#This Row],[JOUR]]),DATE(YEAR(Tablo[[#This Row],[JOUR]]),MONTH(Tablo[[#This Row],[JOUR]])+1,0),A68)</f>
        <v>42794</v>
      </c>
      <c r="B69" s="55">
        <f>IF(ISNUMBER(Tablo[[#This Row],[JOUR]]),INT(MOD(INT((Tablo[[#This Row],[JOUR]]-2)/7)+3/5,52+5/28))+1,B68)</f>
        <v>6</v>
      </c>
      <c r="C69" s="57">
        <f>C67+1</f>
        <v>42773</v>
      </c>
      <c r="D69" s="57" t="s">
        <v>54</v>
      </c>
      <c r="E69" s="46" t="s">
        <v>33</v>
      </c>
      <c r="F69" s="46"/>
      <c r="G69" s="36">
        <v>7</v>
      </c>
      <c r="H69" s="36"/>
      <c r="I69" s="36">
        <v>7</v>
      </c>
      <c r="J69" s="36">
        <v>7.25</v>
      </c>
      <c r="K69" s="36">
        <v>7</v>
      </c>
      <c r="L69" s="36"/>
      <c r="M69" s="36">
        <v>7</v>
      </c>
      <c r="N69" s="36">
        <v>7</v>
      </c>
      <c r="O69" s="36">
        <v>8</v>
      </c>
      <c r="P69" s="36">
        <v>8</v>
      </c>
      <c r="Q69" s="36">
        <v>8</v>
      </c>
      <c r="R69" s="36">
        <v>8</v>
      </c>
      <c r="S69" s="36">
        <v>8</v>
      </c>
      <c r="T69" s="36">
        <v>7</v>
      </c>
      <c r="U69" s="36">
        <v>8</v>
      </c>
      <c r="V69" s="46" t="s">
        <v>45</v>
      </c>
      <c r="W69" s="36"/>
      <c r="X69" s="36"/>
      <c r="Y69" s="36"/>
      <c r="Z69" s="36"/>
      <c r="AA69" s="36"/>
      <c r="AB69" s="36"/>
      <c r="AC69" s="36"/>
      <c r="AD69" s="36"/>
      <c r="AE69" s="36">
        <v>8</v>
      </c>
      <c r="AF69" s="36">
        <v>7</v>
      </c>
      <c r="AG69" s="36">
        <v>6</v>
      </c>
      <c r="AH69" s="36">
        <v>7</v>
      </c>
      <c r="AI69" s="37"/>
    </row>
    <row r="70" spans="1:35">
      <c r="A70" s="54">
        <f>IF(ISNUMBER(Tablo[[#This Row],[JOUR]]),DATE(YEAR(Tablo[[#This Row],[JOUR]]),MONTH(Tablo[[#This Row],[JOUR]])+1,0),A69)</f>
        <v>42794</v>
      </c>
      <c r="B70" s="55">
        <f>IF(ISNUMBER(Tablo[[#This Row],[JOUR]]),INT(MOD(INT((Tablo[[#This Row],[JOUR]]-2)/7)+3/5,52+5/28))+1,B69)</f>
        <v>6</v>
      </c>
      <c r="C70" s="56"/>
      <c r="D70" s="56" t="s">
        <v>55</v>
      </c>
      <c r="E70" s="46" t="s">
        <v>33</v>
      </c>
      <c r="F70" s="4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46" t="s">
        <v>45</v>
      </c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7"/>
    </row>
    <row r="71" spans="1:35">
      <c r="A71" s="54">
        <f>IF(ISNUMBER(Tablo[[#This Row],[JOUR]]),DATE(YEAR(Tablo[[#This Row],[JOUR]]),MONTH(Tablo[[#This Row],[JOUR]])+1,0),A70)</f>
        <v>42794</v>
      </c>
      <c r="B71" s="55">
        <f>IF(ISNUMBER(Tablo[[#This Row],[JOUR]]),INT(MOD(INT((Tablo[[#This Row],[JOUR]]-2)/7)+3/5,52+5/28))+1,B70)</f>
        <v>6</v>
      </c>
      <c r="C71" s="57">
        <f>C69+1</f>
        <v>42774</v>
      </c>
      <c r="D71" s="57" t="s">
        <v>54</v>
      </c>
      <c r="E71" s="46" t="s">
        <v>33</v>
      </c>
      <c r="F71" s="46"/>
      <c r="G71" s="36">
        <v>7</v>
      </c>
      <c r="H71" s="36"/>
      <c r="I71" s="36">
        <v>7</v>
      </c>
      <c r="J71" s="29" t="s">
        <v>41</v>
      </c>
      <c r="K71" s="36">
        <v>7</v>
      </c>
      <c r="L71" s="36"/>
      <c r="M71" s="36">
        <v>7</v>
      </c>
      <c r="N71" s="36">
        <v>7</v>
      </c>
      <c r="O71" s="36">
        <v>8</v>
      </c>
      <c r="P71" s="36">
        <v>8</v>
      </c>
      <c r="Q71" s="36">
        <v>8</v>
      </c>
      <c r="R71" s="36">
        <v>8</v>
      </c>
      <c r="S71" s="36">
        <v>4.75</v>
      </c>
      <c r="T71" s="36">
        <v>6.25</v>
      </c>
      <c r="U71" s="36">
        <v>8</v>
      </c>
      <c r="V71" s="46" t="s">
        <v>45</v>
      </c>
      <c r="W71" s="36"/>
      <c r="X71" s="36"/>
      <c r="Y71" s="36"/>
      <c r="Z71" s="36"/>
      <c r="AA71" s="36"/>
      <c r="AB71" s="36"/>
      <c r="AC71" s="36"/>
      <c r="AD71" s="36"/>
      <c r="AE71" s="36">
        <v>8</v>
      </c>
      <c r="AF71" s="36">
        <v>7</v>
      </c>
      <c r="AG71" s="36">
        <v>7</v>
      </c>
      <c r="AH71" s="36">
        <v>7</v>
      </c>
      <c r="AI71" s="37"/>
    </row>
    <row r="72" spans="1:35">
      <c r="A72" s="54">
        <f>IF(ISNUMBER(Tablo[[#This Row],[JOUR]]),DATE(YEAR(Tablo[[#This Row],[JOUR]]),MONTH(Tablo[[#This Row],[JOUR]])+1,0),A71)</f>
        <v>42794</v>
      </c>
      <c r="B72" s="55">
        <f>IF(ISNUMBER(Tablo[[#This Row],[JOUR]]),INT(MOD(INT((Tablo[[#This Row],[JOUR]]-2)/7)+3/5,52+5/28))+1,B71)</f>
        <v>6</v>
      </c>
      <c r="C72" s="56"/>
      <c r="D72" s="56" t="s">
        <v>55</v>
      </c>
      <c r="E72" s="46" t="s">
        <v>33</v>
      </c>
      <c r="F72" s="46"/>
      <c r="G72" s="36"/>
      <c r="H72" s="36"/>
      <c r="I72" s="36"/>
      <c r="J72" s="29" t="s">
        <v>41</v>
      </c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46" t="s">
        <v>45</v>
      </c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7"/>
    </row>
    <row r="73" spans="1:35">
      <c r="A73" s="54">
        <f>IF(ISNUMBER(Tablo[[#This Row],[JOUR]]),DATE(YEAR(Tablo[[#This Row],[JOUR]]),MONTH(Tablo[[#This Row],[JOUR]])+1,0),A72)</f>
        <v>42794</v>
      </c>
      <c r="B73" s="55">
        <f>IF(ISNUMBER(Tablo[[#This Row],[JOUR]]),INT(MOD(INT((Tablo[[#This Row],[JOUR]]-2)/7)+3/5,52+5/28))+1,B72)</f>
        <v>6</v>
      </c>
      <c r="C73" s="57">
        <f>C71+1</f>
        <v>42775</v>
      </c>
      <c r="D73" s="57" t="s">
        <v>54</v>
      </c>
      <c r="E73" s="46" t="s">
        <v>33</v>
      </c>
      <c r="F73" s="46"/>
      <c r="G73" s="36">
        <v>7</v>
      </c>
      <c r="H73" s="36"/>
      <c r="I73" s="36">
        <v>7</v>
      </c>
      <c r="J73" s="36">
        <v>7</v>
      </c>
      <c r="K73" s="36">
        <v>7</v>
      </c>
      <c r="L73" s="36"/>
      <c r="M73" s="36">
        <v>7</v>
      </c>
      <c r="N73" s="36">
        <v>7</v>
      </c>
      <c r="O73" s="36">
        <v>8</v>
      </c>
      <c r="P73" s="36">
        <v>8</v>
      </c>
      <c r="Q73" s="36">
        <v>8</v>
      </c>
      <c r="R73" s="36">
        <v>8</v>
      </c>
      <c r="S73" s="36">
        <v>8.5</v>
      </c>
      <c r="T73" s="36">
        <v>6.08</v>
      </c>
      <c r="U73" s="36">
        <v>8</v>
      </c>
      <c r="V73" s="46" t="s">
        <v>45</v>
      </c>
      <c r="W73" s="36"/>
      <c r="X73" s="36"/>
      <c r="Y73" s="36"/>
      <c r="Z73" s="36"/>
      <c r="AA73" s="36"/>
      <c r="AB73" s="36"/>
      <c r="AC73" s="36"/>
      <c r="AD73" s="36"/>
      <c r="AE73" s="36">
        <v>8</v>
      </c>
      <c r="AF73" s="36">
        <v>7</v>
      </c>
      <c r="AG73" s="36">
        <v>2</v>
      </c>
      <c r="AH73" s="36">
        <v>7</v>
      </c>
      <c r="AI73" s="37"/>
    </row>
    <row r="74" spans="1:35">
      <c r="A74" s="54">
        <f>IF(ISNUMBER(Tablo[[#This Row],[JOUR]]),DATE(YEAR(Tablo[[#This Row],[JOUR]]),MONTH(Tablo[[#This Row],[JOUR]])+1,0),A73)</f>
        <v>42794</v>
      </c>
      <c r="B74" s="55">
        <f>IF(ISNUMBER(Tablo[[#This Row],[JOUR]]),INT(MOD(INT((Tablo[[#This Row],[JOUR]]-2)/7)+3/5,52+5/28))+1,B73)</f>
        <v>6</v>
      </c>
      <c r="C74" s="56"/>
      <c r="D74" s="56" t="s">
        <v>55</v>
      </c>
      <c r="E74" s="46" t="s">
        <v>33</v>
      </c>
      <c r="F74" s="4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46" t="s">
        <v>45</v>
      </c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>
        <v>4</v>
      </c>
      <c r="AH74" s="36"/>
      <c r="AI74" s="37"/>
    </row>
    <row r="75" spans="1:35">
      <c r="A75" s="54">
        <f>IF(ISNUMBER(Tablo[[#This Row],[JOUR]]),DATE(YEAR(Tablo[[#This Row],[JOUR]]),MONTH(Tablo[[#This Row],[JOUR]])+1,0),A74)</f>
        <v>42794</v>
      </c>
      <c r="B75" s="55">
        <f>IF(ISNUMBER(Tablo[[#This Row],[JOUR]]),INT(MOD(INT((Tablo[[#This Row],[JOUR]]-2)/7)+3/5,52+5/28))+1,B74)</f>
        <v>6</v>
      </c>
      <c r="C75" s="57">
        <f>C73+1</f>
        <v>42776</v>
      </c>
      <c r="D75" s="57" t="s">
        <v>54</v>
      </c>
      <c r="E75" s="46" t="s">
        <v>33</v>
      </c>
      <c r="F75" s="46"/>
      <c r="G75" s="36">
        <v>7</v>
      </c>
      <c r="H75" s="36"/>
      <c r="I75" s="36">
        <v>7</v>
      </c>
      <c r="J75" s="36">
        <v>7</v>
      </c>
      <c r="K75" s="36">
        <v>7</v>
      </c>
      <c r="L75" s="36"/>
      <c r="M75" s="36">
        <v>7</v>
      </c>
      <c r="N75" s="36">
        <v>7</v>
      </c>
      <c r="O75" s="36">
        <v>7</v>
      </c>
      <c r="P75" s="36">
        <v>7</v>
      </c>
      <c r="Q75" s="36">
        <v>7</v>
      </c>
      <c r="R75" s="36">
        <v>7</v>
      </c>
      <c r="S75" s="36">
        <v>8.8000000000000007</v>
      </c>
      <c r="T75" s="36">
        <v>7.5</v>
      </c>
      <c r="U75" s="36">
        <v>7</v>
      </c>
      <c r="V75" s="46" t="s">
        <v>45</v>
      </c>
      <c r="W75" s="36"/>
      <c r="X75" s="36"/>
      <c r="Y75" s="36"/>
      <c r="Z75" s="36"/>
      <c r="AA75" s="36"/>
      <c r="AB75" s="36"/>
      <c r="AC75" s="36"/>
      <c r="AD75" s="36"/>
      <c r="AE75" s="36">
        <v>7.5</v>
      </c>
      <c r="AF75" s="36">
        <v>8</v>
      </c>
      <c r="AG75" s="36">
        <v>7</v>
      </c>
      <c r="AH75" s="36">
        <v>7</v>
      </c>
      <c r="AI75" s="37"/>
    </row>
    <row r="76" spans="1:35">
      <c r="A76" s="54">
        <f>IF(ISNUMBER(Tablo[[#This Row],[JOUR]]),DATE(YEAR(Tablo[[#This Row],[JOUR]]),MONTH(Tablo[[#This Row],[JOUR]])+1,0),A75)</f>
        <v>42794</v>
      </c>
      <c r="B76" s="55">
        <f>IF(ISNUMBER(Tablo[[#This Row],[JOUR]]),INT(MOD(INT((Tablo[[#This Row],[JOUR]]-2)/7)+3/5,52+5/28))+1,B75)</f>
        <v>6</v>
      </c>
      <c r="C76" s="56"/>
      <c r="D76" s="56" t="s">
        <v>55</v>
      </c>
      <c r="E76" s="46" t="s">
        <v>33</v>
      </c>
      <c r="F76" s="4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46" t="s">
        <v>45</v>
      </c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7"/>
    </row>
    <row r="77" spans="1:35">
      <c r="A77" s="54">
        <f>IF(ISNUMBER(Tablo[[#This Row],[JOUR]]),DATE(YEAR(Tablo[[#This Row],[JOUR]]),MONTH(Tablo[[#This Row],[JOUR]])+1,0),A76)</f>
        <v>42794</v>
      </c>
      <c r="B77" s="55">
        <f>IF(ISNUMBER(Tablo[[#This Row],[JOUR]]),INT(MOD(INT((Tablo[[#This Row],[JOUR]]-2)/7)+3/5,52+5/28))+1,B76)</f>
        <v>6</v>
      </c>
      <c r="C77" s="57" t="s">
        <v>16</v>
      </c>
      <c r="D77" s="57"/>
      <c r="E77" s="29">
        <f t="array" ref="E77">SUM(IF(ISNUMBER(E67:E76),E67:E76,SUMIF(codes[code],E67:E76,codes[forfait])))+SUM(COUNTIF(JF,$C67:$C76))*JFHN</f>
        <v>0</v>
      </c>
      <c r="F77" s="29">
        <f t="array" ref="F77">SUM(IF(ISNUMBER(F67:F76),F67:F76,SUMIF(codes[code],F67:F76,codes[forfait])))+SUM(COUNTIF(JF,$C67:$C76))*JFHN</f>
        <v>0</v>
      </c>
      <c r="G77" s="29">
        <f t="array" ref="G77">SUM(IF(ISNUMBER(G67:G76),G67:G76,SUMIF(codes[code],G67:G76,codes[forfait])))+SUM(COUNTIF(JF,$C67:$C76))*JFHN</f>
        <v>35.25</v>
      </c>
      <c r="H77" s="29">
        <f t="array" ref="H77">SUM(IF(ISNUMBER(H67:H76),H67:H76,SUMIF(codes[code],H67:H76,codes[forfait])))+SUM(COUNTIF(JF,$C67:$C76))*JFHN</f>
        <v>0</v>
      </c>
      <c r="I77" s="29">
        <f t="array" ref="I77">SUM(IF(ISNUMBER(I67:I76),I67:I76,SUMIF(codes[code],I67:I76,codes[forfait])))+SUM(COUNTIF(JF,$C67:$C76))*JFHN</f>
        <v>35.25</v>
      </c>
      <c r="J77" s="29">
        <f t="array" ref="J77">SUM(IF(ISNUMBER(J67:J76),J67:J76,SUMIF(codes[code],J67:J76,codes[forfait])))+SUM(COUNTIF(JF,$C67:$C76))*JFHN</f>
        <v>28.5</v>
      </c>
      <c r="K77" s="29">
        <f t="array" ref="K77">SUM(IF(ISNUMBER(K67:K76),K67:K76,SUMIF(codes[code],K67:K76,codes[forfait])))+SUM(COUNTIF(JF,$C67:$C76))*JFHN</f>
        <v>35.25</v>
      </c>
      <c r="L77" s="29">
        <f t="array" ref="L77">SUM(IF(ISNUMBER(L67:L76),L67:L76,SUMIF(codes[code],L67:L76,codes[forfait])))+SUM(COUNTIF(JF,$C67:$C76))*JFHN</f>
        <v>0</v>
      </c>
      <c r="M77" s="29">
        <f t="array" ref="M77">SUM(IF(ISNUMBER(M67:M76),M67:M76,SUMIF(codes[code],M67:M76,codes[forfait])))+SUM(COUNTIF(JF,$C67:$C76))*JFHN</f>
        <v>35</v>
      </c>
      <c r="N77" s="29">
        <f t="array" ref="N77">SUM(IF(ISNUMBER(N67:N76),N67:N76,SUMIF(codes[code],N67:N76,codes[forfait])))+SUM(COUNTIF(JF,$C67:$C76))*JFHN</f>
        <v>35.25</v>
      </c>
      <c r="O77" s="29">
        <f t="array" ref="O77">SUM(IF(ISNUMBER(O67:O76),O67:O76,SUMIF(codes[code],O67:O76,codes[forfait])))+SUM(COUNTIF(JF,$C67:$C76))*JFHN</f>
        <v>39</v>
      </c>
      <c r="P77" s="29">
        <f t="array" ref="P77">SUM(IF(ISNUMBER(P67:P76),P67:P76,SUMIF(codes[code],P67:P76,codes[forfait])))+SUM(COUNTIF(JF,$C67:$C76))*JFHN</f>
        <v>39</v>
      </c>
      <c r="Q77" s="29">
        <f t="array" ref="Q77">SUM(IF(ISNUMBER(Q67:Q76),Q67:Q76,SUMIF(codes[code],Q67:Q76,codes[forfait])))+SUM(COUNTIF(JF,$C67:$C76))*JFHN</f>
        <v>39</v>
      </c>
      <c r="R77" s="29">
        <f t="array" ref="R77">SUM(IF(ISNUMBER(R67:R76),R67:R76,SUMIF(codes[code],R67:R76,codes[forfait])))+SUM(COUNTIF(JF,$C67:$C76))*JFHN</f>
        <v>38</v>
      </c>
      <c r="S77" s="29">
        <f t="array" ref="S77">SUM(IF(ISNUMBER(S67:S76),S67:S76,SUMIF(codes[code],S67:S76,codes[forfait])))+SUM(COUNTIF(JF,$C67:$C76))*JFHN</f>
        <v>38.299999999999997</v>
      </c>
      <c r="T77" s="29">
        <f t="array" ref="T77">SUM(IF(ISNUMBER(T67:T76),T67:T76,SUMIF(codes[code],T67:T76,codes[forfait])))+SUM(COUNTIF(JF,$C67:$C76))*JFHN</f>
        <v>33.58</v>
      </c>
      <c r="U77" s="29">
        <f t="array" ref="U77">SUM(IF(ISNUMBER(U67:U76),U67:U76,SUMIF(codes[code],U67:U76,codes[forfait])))+SUM(COUNTIF(JF,$C67:$C76))*JFHN</f>
        <v>38.5</v>
      </c>
      <c r="V77" s="29">
        <f t="array" ref="V77">SUM(IF(ISNUMBER(V67:V76),V67:V76,SUMIF(codes[code],V67:V76,codes[forfait])))+SUM(COUNTIF(JF,$C67:$C76))*JFHN</f>
        <v>35</v>
      </c>
      <c r="W77" s="29">
        <f t="array" ref="W77">SUM(IF(ISNUMBER(W67:W76),W67:W76,SUMIF(codes[code],W67:W76,codes[forfait])))+SUM(COUNTIF(JF,$C67:$C76))*JFHN</f>
        <v>0</v>
      </c>
      <c r="X77" s="29">
        <f t="array" ref="X77">SUM(IF(ISNUMBER(X67:X76),X67:X76,SUMIF(codes[code],X67:X76,codes[forfait])))+SUM(COUNTIF(JF,$C67:$C76))*JFHN</f>
        <v>0</v>
      </c>
      <c r="Y77" s="29">
        <f t="array" ref="Y77">SUM(IF(ISNUMBER(Y67:Y76),Y67:Y76,SUMIF(codes[code],Y67:Y76,codes[forfait])))+SUM(COUNTIF(JF,$C67:$C76))*JFHN</f>
        <v>0</v>
      </c>
      <c r="Z77" s="29">
        <f t="array" ref="Z77">SUM(IF(ISNUMBER(Z67:Z76),Z67:Z76,SUMIF(codes[code],Z67:Z76,codes[forfait])))+SUM(COUNTIF(JF,$C67:$C76))*JFHN</f>
        <v>0</v>
      </c>
      <c r="AA77" s="29">
        <f t="array" ref="AA77">SUM(IF(ISNUMBER(AA67:AA76),AA67:AA76,SUMIF(codes[code],AA67:AA76,codes[forfait])))+SUM(COUNTIF(JF,$C67:$C76))*JFHN</f>
        <v>0</v>
      </c>
      <c r="AB77" s="29">
        <f t="array" ref="AB77">SUM(IF(ISNUMBER(AB67:AB76),AB67:AB76,SUMIF(codes[code],AB67:AB76,codes[forfait])))+SUM(COUNTIF(JF,$C67:$C76))*JFHN</f>
        <v>0</v>
      </c>
      <c r="AC77" s="29">
        <f t="array" ref="AC77">SUM(IF(ISNUMBER(AC67:AC76),AC67:AC76,SUMIF(codes[code],AC67:AC76,codes[forfait])))+SUM(COUNTIF(JF,$C67:$C76))*JFHN</f>
        <v>0</v>
      </c>
      <c r="AD77" s="29">
        <f t="array" ref="AD77">SUM(IF(ISNUMBER(AD67:AD76),AD67:AD76,SUMIF(codes[code],AD67:AD76,codes[forfait])))+SUM(COUNTIF(JF,$C67:$C76))*JFHN</f>
        <v>0</v>
      </c>
      <c r="AE77" s="29">
        <f t="array" ref="AE77">SUM(IF(ISNUMBER(AE67:AE76),AE67:AE76,SUMIF(codes[code],AE67:AE76,codes[forfait])))+SUM(COUNTIF(JF,$C67:$C76))*JFHN</f>
        <v>39.5</v>
      </c>
      <c r="AF77" s="29">
        <f t="array" ref="AF77">SUM(IF(ISNUMBER(AF67:AF76),AF67:AF76,SUMIF(codes[code],AF67:AF76,codes[forfait])))+SUM(COUNTIF(JF,$C67:$C76))*JFHN</f>
        <v>36</v>
      </c>
      <c r="AG77" s="29">
        <f t="array" ref="AG77">SUM(IF(ISNUMBER(AG67:AG76),AG67:AG76,SUMIF(codes[code],AG67:AG76,codes[forfait])))+SUM(COUNTIF(JF,$C67:$C76))*JFHN</f>
        <v>33</v>
      </c>
      <c r="AH77" s="29">
        <f t="array" ref="AH77">SUM(IF(ISNUMBER(AH67:AH76),AH67:AH76,SUMIF(codes[code],AH67:AH76,codes[forfait])))+SUM(COUNTIF(JF,$C67:$C76))*JFHN</f>
        <v>35</v>
      </c>
      <c r="AI77" s="58">
        <f>SUM(E77:V77)</f>
        <v>504.88</v>
      </c>
    </row>
    <row r="78" spans="1:35">
      <c r="A78" s="54">
        <f>IF(ISNUMBER(Tablo[[#This Row],[JOUR]]),DATE(YEAR(Tablo[[#This Row],[JOUR]]),MONTH(Tablo[[#This Row],[JOUR]])+1,0),A77)</f>
        <v>42794</v>
      </c>
      <c r="B78" s="55">
        <f>IF(ISNUMBER(Tablo[[#This Row],[JOUR]]),INT(MOD(INT((Tablo[[#This Row],[JOUR]]-2)/7)+3/5,52+5/28))+1,B77)</f>
        <v>6</v>
      </c>
      <c r="C78" s="57" t="s">
        <v>17</v>
      </c>
      <c r="D78" s="57"/>
      <c r="E78" s="29">
        <f t="array" ref="E78">MIN(SUM(IF(ISNUMBER(E67:E76),E67:E76,SUMIF(codes[code],E67:E76,codes[calcul_HS])))+SUM(COUNTIF(JF,$C67:$C76))*JFHS,sem)</f>
        <v>0</v>
      </c>
      <c r="F78" s="29">
        <f t="array" ref="F78">MIN(SUM(IF(ISNUMBER(F67:F76),F67:F76,SUMIF(codes[code],F67:F76,codes[calcul_HS])))+SUM(COUNTIF(JF,$C67:$C76))*JFHS,sem)</f>
        <v>0</v>
      </c>
      <c r="G78" s="29">
        <f t="array" ref="G78">MIN(SUM(IF(ISNUMBER(G67:G76),G67:G76,SUMIF(codes[code],G67:G76,codes[calcul_HS])))+SUM(COUNTIF(JF,$C67:$C76))*JFHS,sem)</f>
        <v>35</v>
      </c>
      <c r="H78" s="29">
        <f t="array" ref="H78">MIN(SUM(IF(ISNUMBER(H67:H76),H67:H76,SUMIF(codes[code],H67:H76,codes[calcul_HS])))+SUM(COUNTIF(JF,$C67:$C76))*JFHS,sem)</f>
        <v>0</v>
      </c>
      <c r="I78" s="29">
        <f t="array" ref="I78">MIN(SUM(IF(ISNUMBER(I67:I76),I67:I76,SUMIF(codes[code],I67:I76,codes[calcul_HS])))+SUM(COUNTIF(JF,$C67:$C76))*JFHS,sem)</f>
        <v>35</v>
      </c>
      <c r="J78" s="29">
        <f t="array" ref="J78">MIN(SUM(IF(ISNUMBER(J67:J76),J67:J76,SUMIF(codes[code],J67:J76,codes[calcul_HS])))+SUM(COUNTIF(JF,$C67:$C76))*JFHS,sem)</f>
        <v>28.5</v>
      </c>
      <c r="K78" s="29">
        <f t="array" ref="K78">MIN(SUM(IF(ISNUMBER(K67:K76),K67:K76,SUMIF(codes[code],K67:K76,codes[calcul_HS])))+SUM(COUNTIF(JF,$C67:$C76))*JFHS,sem)</f>
        <v>35</v>
      </c>
      <c r="L78" s="29">
        <f t="array" ref="L78">MIN(SUM(IF(ISNUMBER(L67:L76),L67:L76,SUMIF(codes[code],L67:L76,codes[calcul_HS])))+SUM(COUNTIF(JF,$C67:$C76))*JFHS,sem)</f>
        <v>0</v>
      </c>
      <c r="M78" s="29">
        <f t="array" ref="M78">MIN(SUM(IF(ISNUMBER(M67:M76),M67:M76,SUMIF(codes[code],M67:M76,codes[calcul_HS])))+SUM(COUNTIF(JF,$C67:$C76))*JFHS,sem)</f>
        <v>35</v>
      </c>
      <c r="N78" s="29">
        <f t="array" ref="N78">MIN(SUM(IF(ISNUMBER(N67:N76),N67:N76,SUMIF(codes[code],N67:N76,codes[calcul_HS])))+SUM(COUNTIF(JF,$C67:$C76))*JFHS,sem)</f>
        <v>35</v>
      </c>
      <c r="O78" s="29">
        <f t="array" ref="O78">MIN(SUM(IF(ISNUMBER(O67:O76),O67:O76,SUMIF(codes[code],O67:O76,codes[calcul_HS])))+SUM(COUNTIF(JF,$C67:$C76))*JFHS,sem)</f>
        <v>35</v>
      </c>
      <c r="P78" s="29">
        <f t="array" ref="P78">MIN(SUM(IF(ISNUMBER(P67:P76),P67:P76,SUMIF(codes[code],P67:P76,codes[calcul_HS])))+SUM(COUNTIF(JF,$C67:$C76))*JFHS,sem)</f>
        <v>35</v>
      </c>
      <c r="Q78" s="29">
        <f t="array" ref="Q78">MIN(SUM(IF(ISNUMBER(Q67:Q76),Q67:Q76,SUMIF(codes[code],Q67:Q76,codes[calcul_HS])))+SUM(COUNTIF(JF,$C67:$C76))*JFHS,sem)</f>
        <v>35</v>
      </c>
      <c r="R78" s="29">
        <f t="array" ref="R78">MIN(SUM(IF(ISNUMBER(R67:R76),R67:R76,SUMIF(codes[code],R67:R76,codes[calcul_HS])))+SUM(COUNTIF(JF,$C67:$C76))*JFHS,sem)</f>
        <v>35</v>
      </c>
      <c r="S78" s="29">
        <f t="array" ref="S78">MIN(SUM(IF(ISNUMBER(S67:S76),S67:S76,SUMIF(codes[code],S67:S76,codes[calcul_HS])))+SUM(COUNTIF(JF,$C67:$C76))*JFHS,sem)</f>
        <v>35</v>
      </c>
      <c r="T78" s="29">
        <f t="array" ref="T78">MIN(SUM(IF(ISNUMBER(T67:T76),T67:T76,SUMIF(codes[code],T67:T76,codes[calcul_HS])))+SUM(COUNTIF(JF,$C67:$C76))*JFHS,sem)</f>
        <v>33.58</v>
      </c>
      <c r="U78" s="29">
        <f t="array" ref="U78">MIN(SUM(IF(ISNUMBER(U67:U76),U67:U76,SUMIF(codes[code],U67:U76,codes[calcul_HS])))+SUM(COUNTIF(JF,$C67:$C76))*JFHS,sem)</f>
        <v>35</v>
      </c>
      <c r="V78" s="29">
        <f t="array" ref="V78">MIN(SUM(IF(ISNUMBER(V67:V76),V67:V76,SUMIF(codes[code],V67:V76,codes[calcul_HS])))+SUM(COUNTIF(JF,$C67:$C76))*JFHS,sem)</f>
        <v>0</v>
      </c>
      <c r="W78" s="29">
        <f t="array" ref="W78">MIN(SUM(IF(ISNUMBER(W67:W76),W67:W76,SUMIF(codes[code],W67:W76,codes[calcul_HS])))+SUM(COUNTIF(JF,$C67:$C76))*JFHS,sem)</f>
        <v>0</v>
      </c>
      <c r="X78" s="29">
        <f t="array" ref="X78">MIN(SUM(IF(ISNUMBER(X67:X76),X67:X76,SUMIF(codes[code],X67:X76,codes[calcul_HS])))+SUM(COUNTIF(JF,$C67:$C76))*JFHS,sem)</f>
        <v>0</v>
      </c>
      <c r="Y78" s="29">
        <f t="array" ref="Y78">MIN(SUM(IF(ISNUMBER(Y67:Y76),Y67:Y76,SUMIF(codes[code],Y67:Y76,codes[calcul_HS])))+SUM(COUNTIF(JF,$C67:$C76))*JFHS,sem)</f>
        <v>0</v>
      </c>
      <c r="Z78" s="29">
        <f t="array" ref="Z78">MIN(SUM(IF(ISNUMBER(Z67:Z76),Z67:Z76,SUMIF(codes[code],Z67:Z76,codes[calcul_HS])))+SUM(COUNTIF(JF,$C67:$C76))*JFHS,sem)</f>
        <v>0</v>
      </c>
      <c r="AA78" s="29">
        <f t="array" ref="AA78">MIN(SUM(IF(ISNUMBER(AA67:AA76),AA67:AA76,SUMIF(codes[code],AA67:AA76,codes[calcul_HS])))+SUM(COUNTIF(JF,$C67:$C76))*JFHS,sem)</f>
        <v>0</v>
      </c>
      <c r="AB78" s="29">
        <f t="array" ref="AB78">MIN(SUM(IF(ISNUMBER(AB67:AB76),AB67:AB76,SUMIF(codes[code],AB67:AB76,codes[calcul_HS])))+SUM(COUNTIF(JF,$C67:$C76))*JFHS,sem)</f>
        <v>0</v>
      </c>
      <c r="AC78" s="29">
        <f t="array" ref="AC78">MIN(SUM(IF(ISNUMBER(AC67:AC76),AC67:AC76,SUMIF(codes[code],AC67:AC76,codes[calcul_HS])))+SUM(COUNTIF(JF,$C67:$C76))*JFHS,sem)</f>
        <v>0</v>
      </c>
      <c r="AD78" s="29">
        <f t="array" ref="AD78">MIN(SUM(IF(ISNUMBER(AD67:AD76),AD67:AD76,SUMIF(codes[code],AD67:AD76,codes[calcul_HS])))+SUM(COUNTIF(JF,$C67:$C76))*JFHS,sem)</f>
        <v>0</v>
      </c>
      <c r="AE78" s="29">
        <f t="array" ref="AE78">MIN(SUM(IF(ISNUMBER(AE67:AE76),AE67:AE76,SUMIF(codes[code],AE67:AE76,codes[calcul_HS])))+SUM(COUNTIF(JF,$C67:$C76))*JFHS,sem)</f>
        <v>35</v>
      </c>
      <c r="AF78" s="29">
        <f t="array" ref="AF78">MIN(SUM(IF(ISNUMBER(AF67:AF76),AF67:AF76,SUMIF(codes[code],AF67:AF76,codes[calcul_HS])))+SUM(COUNTIF(JF,$C67:$C76))*JFHS,sem)</f>
        <v>35</v>
      </c>
      <c r="AG78" s="29">
        <f t="array" ref="AG78">MIN(SUM(IF(ISNUMBER(AG67:AG76),AG67:AG76,SUMIF(codes[code],AG67:AG76,codes[calcul_HS])))+SUM(COUNTIF(JF,$C67:$C76))*JFHS,sem)</f>
        <v>33</v>
      </c>
      <c r="AH78" s="29">
        <f t="array" ref="AH78">MIN(SUM(IF(ISNUMBER(AH67:AH76),AH67:AH76,SUMIF(codes[code],AH67:AH76,codes[calcul_HS])))+SUM(COUNTIF(JF,$C67:$C76))*JFHS,sem)</f>
        <v>35</v>
      </c>
      <c r="AI78" s="58">
        <f>SUM(E78:V78)</f>
        <v>447.08</v>
      </c>
    </row>
    <row r="79" spans="1:35" ht="13.5" thickBot="1">
      <c r="A79" s="59">
        <f>IF(ISNUMBER(Tablo[[#This Row],[JOUR]]),DATE(YEAR(Tablo[[#This Row],[JOUR]]),MONTH(Tablo[[#This Row],[JOUR]])+1,0),A78)</f>
        <v>42794</v>
      </c>
      <c r="B79" s="60">
        <f>IF(ISNUMBER(Tablo[[#This Row],[JOUR]]),INT(MOD(INT((Tablo[[#This Row],[JOUR]]-2)/7)+3/5,52+5/28))+1,B78)</f>
        <v>6</v>
      </c>
      <c r="C79" s="61" t="s">
        <v>18</v>
      </c>
      <c r="D79" s="61"/>
      <c r="E79" s="62">
        <f t="array" ref="E79">MAX(0,SUM(IF(ISNUMBER(E67:E76),E67:E76,SUMIF(codes[code],E67:E76,codes[calcul_HS])))+SUM(COUNTIF(JF,$C67:$C76))*JFHS-sem)</f>
        <v>0</v>
      </c>
      <c r="F79" s="62">
        <f t="array" ref="F79">MAX(0,SUM(IF(ISNUMBER(F67:F76),F67:F76,SUMIF(codes[code],F67:F76,codes[calcul_HS])))+SUM(COUNTIF(JF,$C67:$C76))*JFHS-sem)</f>
        <v>0</v>
      </c>
      <c r="G79" s="62">
        <f t="array" ref="G79">MAX(0,SUM(IF(ISNUMBER(G67:G76),G67:G76,SUMIF(codes[code],G67:G76,codes[calcul_HS])))+SUM(COUNTIF(JF,$C67:$C76))*JFHS-sem)</f>
        <v>0.25</v>
      </c>
      <c r="H79" s="62">
        <f t="array" ref="H79">MAX(0,SUM(IF(ISNUMBER(H67:H76),H67:H76,SUMIF(codes[code],H67:H76,codes[calcul_HS])))+SUM(COUNTIF(JF,$C67:$C76))*JFHS-sem)</f>
        <v>0</v>
      </c>
      <c r="I79" s="62">
        <f t="array" ref="I79">MAX(0,SUM(IF(ISNUMBER(I67:I76),I67:I76,SUMIF(codes[code],I67:I76,codes[calcul_HS])))+SUM(COUNTIF(JF,$C67:$C76))*JFHS-sem)</f>
        <v>0.25</v>
      </c>
      <c r="J79" s="62">
        <f t="array" ref="J79">MAX(0,SUM(IF(ISNUMBER(J67:J76),J67:J76,SUMIF(codes[code],J67:J76,codes[calcul_HS])))+SUM(COUNTIF(JF,$C67:$C76))*JFHS-sem)</f>
        <v>0</v>
      </c>
      <c r="K79" s="62">
        <f t="array" ref="K79">MAX(0,SUM(IF(ISNUMBER(K67:K76),K67:K76,SUMIF(codes[code],K67:K76,codes[calcul_HS])))+SUM(COUNTIF(JF,$C67:$C76))*JFHS-sem)</f>
        <v>0.25</v>
      </c>
      <c r="L79" s="62">
        <f t="array" ref="L79">MAX(0,SUM(IF(ISNUMBER(L67:L76),L67:L76,SUMIF(codes[code],L67:L76,codes[calcul_HS])))+SUM(COUNTIF(JF,$C67:$C76))*JFHS-sem)</f>
        <v>0</v>
      </c>
      <c r="M79" s="62">
        <f t="array" ref="M79">MAX(0,SUM(IF(ISNUMBER(M67:M76),M67:M76,SUMIF(codes[code],M67:M76,codes[calcul_HS])))+SUM(COUNTIF(JF,$C67:$C76))*JFHS-sem)</f>
        <v>0</v>
      </c>
      <c r="N79" s="62">
        <f t="array" ref="N79">MAX(0,SUM(IF(ISNUMBER(N67:N76),N67:N76,SUMIF(codes[code],N67:N76,codes[calcul_HS])))+SUM(COUNTIF(JF,$C67:$C76))*JFHS-sem)</f>
        <v>0.25</v>
      </c>
      <c r="O79" s="62">
        <f t="array" ref="O79">MAX(0,SUM(IF(ISNUMBER(O67:O76),O67:O76,SUMIF(codes[code],O67:O76,codes[calcul_HS])))+SUM(COUNTIF(JF,$C67:$C76))*JFHS-sem)</f>
        <v>4</v>
      </c>
      <c r="P79" s="62">
        <f t="array" ref="P79">MAX(0,SUM(IF(ISNUMBER(P67:P76),P67:P76,SUMIF(codes[code],P67:P76,codes[calcul_HS])))+SUM(COUNTIF(JF,$C67:$C76))*JFHS-sem)</f>
        <v>4</v>
      </c>
      <c r="Q79" s="62">
        <f t="array" ref="Q79">MAX(0,SUM(IF(ISNUMBER(Q67:Q76),Q67:Q76,SUMIF(codes[code],Q67:Q76,codes[calcul_HS])))+SUM(COUNTIF(JF,$C67:$C76))*JFHS-sem)</f>
        <v>4</v>
      </c>
      <c r="R79" s="62">
        <f t="array" ref="R79">MAX(0,SUM(IF(ISNUMBER(R67:R76),R67:R76,SUMIF(codes[code],R67:R76,codes[calcul_HS])))+SUM(COUNTIF(JF,$C67:$C76))*JFHS-sem)</f>
        <v>3</v>
      </c>
      <c r="S79" s="62">
        <f t="array" ref="S79">MAX(0,SUM(IF(ISNUMBER(S67:S76),S67:S76,SUMIF(codes[code],S67:S76,codes[calcul_HS])))+SUM(COUNTIF(JF,$C67:$C76))*JFHS-sem)</f>
        <v>3.2999999999999972</v>
      </c>
      <c r="T79" s="62">
        <f t="array" ref="T79">MAX(0,SUM(IF(ISNUMBER(T67:T76),T67:T76,SUMIF(codes[code],T67:T76,codes[calcul_HS])))+SUM(COUNTIF(JF,$C67:$C76))*JFHS-sem)</f>
        <v>0</v>
      </c>
      <c r="U79" s="62">
        <f t="array" ref="U79">MAX(0,SUM(IF(ISNUMBER(U67:U76),U67:U76,SUMIF(codes[code],U67:U76,codes[calcul_HS])))+SUM(COUNTIF(JF,$C67:$C76))*JFHS-sem)</f>
        <v>3.5</v>
      </c>
      <c r="V79" s="62">
        <f t="array" ref="V79">MAX(0,SUM(IF(ISNUMBER(V67:V76),V67:V76,SUMIF(codes[code],V67:V76,codes[calcul_HS])))+SUM(COUNTIF(JF,$C67:$C76))*JFHS-sem)</f>
        <v>0</v>
      </c>
      <c r="W79" s="62">
        <f t="array" ref="W79">MAX(0,SUM(IF(ISNUMBER(W67:W76),W67:W76,SUMIF(codes[code],W67:W76,codes[calcul_HS])))+SUM(COUNTIF(JF,$C67:$C76))*JFHS-sem)</f>
        <v>0</v>
      </c>
      <c r="X79" s="62">
        <f t="array" ref="X79">MAX(0,SUM(IF(ISNUMBER(X67:X76),X67:X76,SUMIF(codes[code],X67:X76,codes[calcul_HS])))+SUM(COUNTIF(JF,$C67:$C76))*JFHS-sem)</f>
        <v>0</v>
      </c>
      <c r="Y79" s="62">
        <f t="array" ref="Y79">MAX(0,SUM(IF(ISNUMBER(Y67:Y76),Y67:Y76,SUMIF(codes[code],Y67:Y76,codes[calcul_HS])))+SUM(COUNTIF(JF,$C67:$C76))*JFHS-sem)</f>
        <v>0</v>
      </c>
      <c r="Z79" s="62">
        <f t="array" ref="Z79">MAX(0,SUM(IF(ISNUMBER(Z67:Z76),Z67:Z76,SUMIF(codes[code],Z67:Z76,codes[calcul_HS])))+SUM(COUNTIF(JF,$C67:$C76))*JFHS-sem)</f>
        <v>0</v>
      </c>
      <c r="AA79" s="62">
        <f t="array" ref="AA79">MAX(0,SUM(IF(ISNUMBER(AA67:AA76),AA67:AA76,SUMIF(codes[code],AA67:AA76,codes[calcul_HS])))+SUM(COUNTIF(JF,$C67:$C76))*JFHS-sem)</f>
        <v>0</v>
      </c>
      <c r="AB79" s="62">
        <f t="array" ref="AB79">MAX(0,SUM(IF(ISNUMBER(AB67:AB76),AB67:AB76,SUMIF(codes[code],AB67:AB76,codes[calcul_HS])))+SUM(COUNTIF(JF,$C67:$C76))*JFHS-sem)</f>
        <v>0</v>
      </c>
      <c r="AC79" s="62">
        <f t="array" ref="AC79">MAX(0,SUM(IF(ISNUMBER(AC67:AC76),AC67:AC76,SUMIF(codes[code],AC67:AC76,codes[calcul_HS])))+SUM(COUNTIF(JF,$C67:$C76))*JFHS-sem)</f>
        <v>0</v>
      </c>
      <c r="AD79" s="62">
        <f t="array" ref="AD79">MAX(0,SUM(IF(ISNUMBER(AD67:AD76),AD67:AD76,SUMIF(codes[code],AD67:AD76,codes[calcul_HS])))+SUM(COUNTIF(JF,$C67:$C76))*JFHS-sem)</f>
        <v>0</v>
      </c>
      <c r="AE79" s="62">
        <f t="array" ref="AE79">MAX(0,SUM(IF(ISNUMBER(AE67:AE76),AE67:AE76,SUMIF(codes[code],AE67:AE76,codes[calcul_HS])))+SUM(COUNTIF(JF,$C67:$C76))*JFHS-sem)</f>
        <v>4.5</v>
      </c>
      <c r="AF79" s="62">
        <f t="array" ref="AF79">MAX(0,SUM(IF(ISNUMBER(AF67:AF76),AF67:AF76,SUMIF(codes[code],AF67:AF76,codes[calcul_HS])))+SUM(COUNTIF(JF,$C67:$C76))*JFHS-sem)</f>
        <v>1</v>
      </c>
      <c r="AG79" s="62">
        <f t="array" ref="AG79">MAX(0,SUM(IF(ISNUMBER(AG67:AG76),AG67:AG76,SUMIF(codes[code],AG67:AG76,codes[calcul_HS])))+SUM(COUNTIF(JF,$C67:$C76))*JFHS-sem)</f>
        <v>0</v>
      </c>
      <c r="AH79" s="62">
        <f t="array" ref="AH79">MAX(0,SUM(IF(ISNUMBER(AH67:AH76),AH67:AH76,SUMIF(codes[code],AH67:AH76,codes[calcul_HS])))+SUM(COUNTIF(JF,$C67:$C76))*JFHS-sem)</f>
        <v>0</v>
      </c>
      <c r="AI79" s="63">
        <f>SUM(E79:V79)</f>
        <v>22.799999999999997</v>
      </c>
    </row>
    <row r="80" spans="1:35">
      <c r="A80" s="54">
        <f>IF(ISNUMBER(Tablo[[#This Row],[JOUR]]),DATE(YEAR(Tablo[[#This Row],[JOUR]]),MONTH(Tablo[[#This Row],[JOUR]])+1,0),A79)</f>
        <v>42794</v>
      </c>
      <c r="B80" s="55">
        <f>IF(ISNUMBER(Tablo[[#This Row],[JOUR]]),INT(MOD(INT((Tablo[[#This Row],[JOUR]]-2)/7)+3/5,52+5/28))+1,B79)</f>
        <v>7</v>
      </c>
      <c r="C80" s="57">
        <f>C67+7</f>
        <v>42779</v>
      </c>
      <c r="D80" s="53" t="s">
        <v>54</v>
      </c>
      <c r="E80" s="36">
        <v>7</v>
      </c>
      <c r="F80" s="36">
        <v>7</v>
      </c>
      <c r="G80" s="36">
        <v>7</v>
      </c>
      <c r="H80" s="36"/>
      <c r="I80" s="46">
        <v>6</v>
      </c>
      <c r="J80" s="46" t="s">
        <v>44</v>
      </c>
      <c r="K80" s="46" t="s">
        <v>33</v>
      </c>
      <c r="L80" s="46"/>
      <c r="M80" s="36"/>
      <c r="N80" s="46" t="s">
        <v>79</v>
      </c>
      <c r="O80" s="36">
        <v>8</v>
      </c>
      <c r="P80" s="36">
        <v>8</v>
      </c>
      <c r="Q80" s="36">
        <v>8</v>
      </c>
      <c r="R80" s="36">
        <v>8</v>
      </c>
      <c r="S80" s="36">
        <v>8.5</v>
      </c>
      <c r="T80" s="29" t="s">
        <v>39</v>
      </c>
      <c r="U80" s="36">
        <v>7</v>
      </c>
      <c r="V80" s="46">
        <v>8</v>
      </c>
      <c r="W80" s="46" t="s">
        <v>39</v>
      </c>
      <c r="X80" s="36">
        <v>7</v>
      </c>
      <c r="Y80" s="36"/>
      <c r="Z80" s="36"/>
      <c r="AA80" s="46" t="s">
        <v>39</v>
      </c>
      <c r="AB80" s="46" t="s">
        <v>39</v>
      </c>
      <c r="AC80" s="36">
        <v>7</v>
      </c>
      <c r="AD80" s="36">
        <v>4</v>
      </c>
      <c r="AE80" s="36">
        <v>8</v>
      </c>
      <c r="AF80" s="36">
        <v>7</v>
      </c>
      <c r="AG80" s="36">
        <v>7</v>
      </c>
      <c r="AH80" s="36">
        <v>7</v>
      </c>
      <c r="AI80" s="37"/>
    </row>
    <row r="81" spans="1:35">
      <c r="A81" s="54">
        <f>IF(ISNUMBER(Tablo[[#This Row],[JOUR]]),DATE(YEAR(Tablo[[#This Row],[JOUR]]),MONTH(Tablo[[#This Row],[JOUR]])+1,0),A80)</f>
        <v>42794</v>
      </c>
      <c r="B81" s="55">
        <f>IF(ISNUMBER(Tablo[[#This Row],[JOUR]]),INT(MOD(INT((Tablo[[#This Row],[JOUR]]-2)/7)+3/5,52+5/28))+1,B80)</f>
        <v>7</v>
      </c>
      <c r="C81" s="56"/>
      <c r="D81" s="56" t="s">
        <v>55</v>
      </c>
      <c r="E81" s="36"/>
      <c r="F81" s="36"/>
      <c r="G81" s="36"/>
      <c r="H81" s="36"/>
      <c r="I81" s="36"/>
      <c r="J81" s="36">
        <v>6.75</v>
      </c>
      <c r="K81" s="46" t="s">
        <v>33</v>
      </c>
      <c r="L81" s="46"/>
      <c r="M81" s="36"/>
      <c r="N81" s="36">
        <v>6.67</v>
      </c>
      <c r="O81" s="36"/>
      <c r="P81" s="36"/>
      <c r="Q81" s="36"/>
      <c r="R81" s="36"/>
      <c r="S81" s="36"/>
      <c r="T81" s="29" t="s">
        <v>39</v>
      </c>
      <c r="U81" s="36"/>
      <c r="V81" s="46"/>
      <c r="W81" s="46" t="s">
        <v>39</v>
      </c>
      <c r="X81" s="36"/>
      <c r="Y81" s="36"/>
      <c r="Z81" s="36"/>
      <c r="AA81" s="46" t="s">
        <v>39</v>
      </c>
      <c r="AB81" s="46" t="s">
        <v>39</v>
      </c>
      <c r="AC81" s="36"/>
      <c r="AD81" s="36"/>
      <c r="AE81" s="36"/>
      <c r="AF81" s="36"/>
      <c r="AG81" s="36"/>
      <c r="AH81" s="36"/>
      <c r="AI81" s="37"/>
    </row>
    <row r="82" spans="1:35">
      <c r="A82" s="54">
        <f>IF(ISNUMBER(Tablo[[#This Row],[JOUR]]),DATE(YEAR(Tablo[[#This Row],[JOUR]]),MONTH(Tablo[[#This Row],[JOUR]])+1,0),A81)</f>
        <v>42794</v>
      </c>
      <c r="B82" s="55">
        <f>IF(ISNUMBER(Tablo[[#This Row],[JOUR]]),INT(MOD(INT((Tablo[[#This Row],[JOUR]]-2)/7)+3/5,52+5/28))+1,B81)</f>
        <v>7</v>
      </c>
      <c r="C82" s="57">
        <f>C80+1</f>
        <v>42780</v>
      </c>
      <c r="D82" s="57" t="s">
        <v>54</v>
      </c>
      <c r="E82" s="36">
        <v>7</v>
      </c>
      <c r="F82" s="36">
        <v>7</v>
      </c>
      <c r="G82" s="36">
        <v>7</v>
      </c>
      <c r="H82" s="36"/>
      <c r="I82" s="46" t="s">
        <v>44</v>
      </c>
      <c r="J82" s="36">
        <v>7</v>
      </c>
      <c r="K82" s="46" t="s">
        <v>33</v>
      </c>
      <c r="L82" s="46"/>
      <c r="M82" s="36"/>
      <c r="N82" s="36">
        <v>7</v>
      </c>
      <c r="O82" s="36">
        <v>8</v>
      </c>
      <c r="P82" s="36">
        <v>8</v>
      </c>
      <c r="Q82" s="36">
        <v>8</v>
      </c>
      <c r="R82" s="36">
        <v>8</v>
      </c>
      <c r="S82" s="36">
        <v>8.75</v>
      </c>
      <c r="T82" s="29" t="s">
        <v>39</v>
      </c>
      <c r="U82" s="36">
        <v>8</v>
      </c>
      <c r="V82" s="46">
        <v>7.75</v>
      </c>
      <c r="W82" s="46" t="s">
        <v>39</v>
      </c>
      <c r="X82" s="36">
        <v>7</v>
      </c>
      <c r="Y82" s="36"/>
      <c r="Z82" s="46" t="s">
        <v>40</v>
      </c>
      <c r="AA82" s="46">
        <v>7</v>
      </c>
      <c r="AB82" s="46" t="s">
        <v>39</v>
      </c>
      <c r="AC82" s="36">
        <v>7</v>
      </c>
      <c r="AD82" s="36">
        <v>4</v>
      </c>
      <c r="AE82" s="36">
        <v>8</v>
      </c>
      <c r="AF82" s="36">
        <v>7</v>
      </c>
      <c r="AG82" s="36">
        <v>7</v>
      </c>
      <c r="AH82" s="36">
        <v>7</v>
      </c>
      <c r="AI82" s="37"/>
    </row>
    <row r="83" spans="1:35">
      <c r="A83" s="54">
        <f>IF(ISNUMBER(Tablo[[#This Row],[JOUR]]),DATE(YEAR(Tablo[[#This Row],[JOUR]]),MONTH(Tablo[[#This Row],[JOUR]])+1,0),A82)</f>
        <v>42794</v>
      </c>
      <c r="B83" s="55">
        <f>IF(ISNUMBER(Tablo[[#This Row],[JOUR]]),INT(MOD(INT((Tablo[[#This Row],[JOUR]]-2)/7)+3/5,52+5/28))+1,B82)</f>
        <v>7</v>
      </c>
      <c r="C83" s="56"/>
      <c r="D83" s="56" t="s">
        <v>55</v>
      </c>
      <c r="E83" s="36"/>
      <c r="F83" s="36"/>
      <c r="G83" s="36"/>
      <c r="H83" s="36"/>
      <c r="I83" s="36">
        <v>7</v>
      </c>
      <c r="J83" s="36"/>
      <c r="K83" s="46" t="s">
        <v>33</v>
      </c>
      <c r="L83" s="46"/>
      <c r="M83" s="36"/>
      <c r="N83" s="36"/>
      <c r="O83" s="36"/>
      <c r="P83" s="36"/>
      <c r="Q83" s="36"/>
      <c r="R83" s="36"/>
      <c r="S83" s="36"/>
      <c r="T83" s="29" t="s">
        <v>39</v>
      </c>
      <c r="U83" s="36"/>
      <c r="V83" s="46"/>
      <c r="W83" s="46" t="s">
        <v>39</v>
      </c>
      <c r="X83" s="36"/>
      <c r="Y83" s="36"/>
      <c r="Z83" s="46" t="s">
        <v>40</v>
      </c>
      <c r="AA83" s="46"/>
      <c r="AB83" s="46" t="s">
        <v>39</v>
      </c>
      <c r="AC83" s="36"/>
      <c r="AD83" s="36"/>
      <c r="AE83" s="36"/>
      <c r="AF83" s="36"/>
      <c r="AG83" s="36"/>
      <c r="AH83" s="36"/>
      <c r="AI83" s="37"/>
    </row>
    <row r="84" spans="1:35">
      <c r="A84" s="54">
        <f>IF(ISNUMBER(Tablo[[#This Row],[JOUR]]),DATE(YEAR(Tablo[[#This Row],[JOUR]]),MONTH(Tablo[[#This Row],[JOUR]])+1,0),A83)</f>
        <v>42794</v>
      </c>
      <c r="B84" s="55">
        <f>IF(ISNUMBER(Tablo[[#This Row],[JOUR]]),INT(MOD(INT((Tablo[[#This Row],[JOUR]]-2)/7)+3/5,52+5/28))+1,B83)</f>
        <v>7</v>
      </c>
      <c r="C84" s="57">
        <f>C82+1</f>
        <v>42781</v>
      </c>
      <c r="D84" s="57" t="s">
        <v>54</v>
      </c>
      <c r="E84" s="36">
        <v>7</v>
      </c>
      <c r="F84" s="36">
        <v>7</v>
      </c>
      <c r="G84" s="36">
        <v>7</v>
      </c>
      <c r="H84" s="36"/>
      <c r="I84" s="36">
        <v>7</v>
      </c>
      <c r="J84" s="36">
        <v>7</v>
      </c>
      <c r="K84" s="46" t="s">
        <v>33</v>
      </c>
      <c r="L84" s="46"/>
      <c r="M84" s="36"/>
      <c r="N84" s="36">
        <v>7</v>
      </c>
      <c r="O84" s="36">
        <v>8</v>
      </c>
      <c r="P84" s="36">
        <v>8</v>
      </c>
      <c r="Q84" s="36">
        <v>8</v>
      </c>
      <c r="R84" s="36">
        <v>8</v>
      </c>
      <c r="S84" s="36">
        <v>3.75</v>
      </c>
      <c r="T84" s="29" t="s">
        <v>39</v>
      </c>
      <c r="U84" s="36">
        <v>8</v>
      </c>
      <c r="V84" s="46">
        <v>7.75</v>
      </c>
      <c r="W84" s="46" t="s">
        <v>39</v>
      </c>
      <c r="X84" s="36">
        <v>7</v>
      </c>
      <c r="Y84" s="36"/>
      <c r="Z84" s="36"/>
      <c r="AA84" s="46" t="s">
        <v>40</v>
      </c>
      <c r="AB84" s="46" t="s">
        <v>39</v>
      </c>
      <c r="AC84" s="36">
        <v>7</v>
      </c>
      <c r="AD84" s="36">
        <v>4</v>
      </c>
      <c r="AE84" s="36">
        <v>8</v>
      </c>
      <c r="AF84" s="36">
        <v>7</v>
      </c>
      <c r="AG84" s="36">
        <v>7</v>
      </c>
      <c r="AH84" s="36">
        <v>7</v>
      </c>
      <c r="AI84" s="37"/>
    </row>
    <row r="85" spans="1:35">
      <c r="A85" s="54">
        <f>IF(ISNUMBER(Tablo[[#This Row],[JOUR]]),DATE(YEAR(Tablo[[#This Row],[JOUR]]),MONTH(Tablo[[#This Row],[JOUR]])+1,0),A84)</f>
        <v>42794</v>
      </c>
      <c r="B85" s="55">
        <f>IF(ISNUMBER(Tablo[[#This Row],[JOUR]]),INT(MOD(INT((Tablo[[#This Row],[JOUR]]-2)/7)+3/5,52+5/28))+1,B84)</f>
        <v>7</v>
      </c>
      <c r="C85" s="56"/>
      <c r="D85" s="56" t="s">
        <v>55</v>
      </c>
      <c r="E85" s="36"/>
      <c r="F85" s="36"/>
      <c r="G85" s="36"/>
      <c r="H85" s="36"/>
      <c r="I85" s="36"/>
      <c r="J85" s="36"/>
      <c r="K85" s="46" t="s">
        <v>33</v>
      </c>
      <c r="L85" s="46"/>
      <c r="M85" s="36"/>
      <c r="N85" s="36"/>
      <c r="O85" s="36"/>
      <c r="P85" s="36"/>
      <c r="Q85" s="36"/>
      <c r="R85" s="36"/>
      <c r="S85" s="36"/>
      <c r="T85" s="29" t="s">
        <v>39</v>
      </c>
      <c r="U85" s="36"/>
      <c r="V85" s="46"/>
      <c r="W85" s="46" t="s">
        <v>39</v>
      </c>
      <c r="X85" s="36"/>
      <c r="Y85" s="36"/>
      <c r="Z85" s="36"/>
      <c r="AA85" s="46" t="s">
        <v>40</v>
      </c>
      <c r="AB85" s="46" t="s">
        <v>39</v>
      </c>
      <c r="AC85" s="36"/>
      <c r="AD85" s="36"/>
      <c r="AE85" s="36"/>
      <c r="AF85" s="36"/>
      <c r="AG85" s="36"/>
      <c r="AH85" s="36"/>
      <c r="AI85" s="37"/>
    </row>
    <row r="86" spans="1:35">
      <c r="A86" s="54">
        <f>IF(ISNUMBER(Tablo[[#This Row],[JOUR]]),DATE(YEAR(Tablo[[#This Row],[JOUR]]),MONTH(Tablo[[#This Row],[JOUR]])+1,0),A85)</f>
        <v>42794</v>
      </c>
      <c r="B86" s="55">
        <f>IF(ISNUMBER(Tablo[[#This Row],[JOUR]]),INT(MOD(INT((Tablo[[#This Row],[JOUR]]-2)/7)+3/5,52+5/28))+1,B85)</f>
        <v>7</v>
      </c>
      <c r="C86" s="57">
        <f>C84+1</f>
        <v>42782</v>
      </c>
      <c r="D86" s="57" t="s">
        <v>54</v>
      </c>
      <c r="E86" s="36">
        <v>7</v>
      </c>
      <c r="F86" s="36">
        <v>7</v>
      </c>
      <c r="G86" s="36">
        <v>7</v>
      </c>
      <c r="H86" s="36"/>
      <c r="I86" s="36">
        <v>5.2</v>
      </c>
      <c r="J86" s="36">
        <v>7</v>
      </c>
      <c r="K86" s="46" t="s">
        <v>33</v>
      </c>
      <c r="L86" s="46"/>
      <c r="M86" s="36"/>
      <c r="N86" s="36">
        <v>7</v>
      </c>
      <c r="O86" s="36">
        <v>8</v>
      </c>
      <c r="P86" s="36">
        <v>8</v>
      </c>
      <c r="Q86" s="36">
        <v>8</v>
      </c>
      <c r="R86" s="36">
        <v>8</v>
      </c>
      <c r="S86" s="36">
        <v>9.25</v>
      </c>
      <c r="T86" s="29" t="s">
        <v>39</v>
      </c>
      <c r="U86" s="36">
        <v>8</v>
      </c>
      <c r="V86" s="46">
        <v>7</v>
      </c>
      <c r="W86" s="46" t="s">
        <v>39</v>
      </c>
      <c r="X86" s="36">
        <v>7</v>
      </c>
      <c r="Y86" s="36"/>
      <c r="Z86" s="36"/>
      <c r="AA86" s="46" t="s">
        <v>40</v>
      </c>
      <c r="AB86" s="46" t="s">
        <v>39</v>
      </c>
      <c r="AC86" s="36">
        <v>7</v>
      </c>
      <c r="AD86" s="36">
        <v>4</v>
      </c>
      <c r="AE86" s="36">
        <v>8</v>
      </c>
      <c r="AF86" s="36">
        <v>7</v>
      </c>
      <c r="AG86" s="36">
        <v>7</v>
      </c>
      <c r="AH86" s="36">
        <v>4</v>
      </c>
      <c r="AI86" s="37"/>
    </row>
    <row r="87" spans="1:35">
      <c r="A87" s="54">
        <f>IF(ISNUMBER(Tablo[[#This Row],[JOUR]]),DATE(YEAR(Tablo[[#This Row],[JOUR]]),MONTH(Tablo[[#This Row],[JOUR]])+1,0),A86)</f>
        <v>42794</v>
      </c>
      <c r="B87" s="55">
        <f>IF(ISNUMBER(Tablo[[#This Row],[JOUR]]),INT(MOD(INT((Tablo[[#This Row],[JOUR]]-2)/7)+3/5,52+5/28))+1,B86)</f>
        <v>7</v>
      </c>
      <c r="C87" s="56"/>
      <c r="D87" s="56" t="s">
        <v>55</v>
      </c>
      <c r="E87" s="36"/>
      <c r="F87" s="36"/>
      <c r="G87" s="36"/>
      <c r="H87" s="36"/>
      <c r="I87" s="36"/>
      <c r="J87" s="29"/>
      <c r="K87" s="46" t="s">
        <v>33</v>
      </c>
      <c r="L87" s="46"/>
      <c r="M87" s="36"/>
      <c r="N87" s="36"/>
      <c r="O87" s="36"/>
      <c r="P87" s="36"/>
      <c r="Q87" s="36"/>
      <c r="R87" s="36"/>
      <c r="S87" s="36"/>
      <c r="T87" s="29" t="s">
        <v>39</v>
      </c>
      <c r="U87" s="36"/>
      <c r="V87" s="46"/>
      <c r="W87" s="46" t="s">
        <v>39</v>
      </c>
      <c r="X87" s="36"/>
      <c r="Y87" s="36"/>
      <c r="Z87" s="36"/>
      <c r="AA87" s="46" t="s">
        <v>40</v>
      </c>
      <c r="AB87" s="46" t="s">
        <v>39</v>
      </c>
      <c r="AC87" s="36"/>
      <c r="AD87" s="36"/>
      <c r="AE87" s="36"/>
      <c r="AF87" s="36"/>
      <c r="AG87" s="36"/>
      <c r="AH87" s="36"/>
      <c r="AI87" s="37"/>
    </row>
    <row r="88" spans="1:35">
      <c r="A88" s="54">
        <f>IF(ISNUMBER(Tablo[[#This Row],[JOUR]]),DATE(YEAR(Tablo[[#This Row],[JOUR]]),MONTH(Tablo[[#This Row],[JOUR]])+1,0),A87)</f>
        <v>42794</v>
      </c>
      <c r="B88" s="55">
        <f>IF(ISNUMBER(Tablo[[#This Row],[JOUR]]),INT(MOD(INT((Tablo[[#This Row],[JOUR]]-2)/7)+3/5,52+5/28))+1,B87)</f>
        <v>7</v>
      </c>
      <c r="C88" s="57">
        <f>C86+1</f>
        <v>42783</v>
      </c>
      <c r="D88" s="57" t="s">
        <v>54</v>
      </c>
      <c r="E88" s="36">
        <v>7</v>
      </c>
      <c r="F88" s="36">
        <v>7</v>
      </c>
      <c r="G88" s="36">
        <v>7</v>
      </c>
      <c r="H88" s="36"/>
      <c r="I88" s="36">
        <v>7</v>
      </c>
      <c r="J88" s="29">
        <v>7</v>
      </c>
      <c r="K88" s="46" t="s">
        <v>33</v>
      </c>
      <c r="L88" s="46"/>
      <c r="M88" s="36"/>
      <c r="N88" s="36">
        <v>7</v>
      </c>
      <c r="O88" s="36">
        <v>7</v>
      </c>
      <c r="P88" s="36">
        <v>7</v>
      </c>
      <c r="Q88" s="36">
        <v>7</v>
      </c>
      <c r="R88" s="36">
        <v>7</v>
      </c>
      <c r="S88" s="36">
        <v>10</v>
      </c>
      <c r="T88" s="29" t="s">
        <v>39</v>
      </c>
      <c r="U88" s="36">
        <v>7</v>
      </c>
      <c r="V88" s="46">
        <v>7.25</v>
      </c>
      <c r="W88" s="46" t="s">
        <v>39</v>
      </c>
      <c r="X88" s="36">
        <v>7</v>
      </c>
      <c r="Y88" s="36"/>
      <c r="Z88" s="36"/>
      <c r="AA88" s="46" t="s">
        <v>40</v>
      </c>
      <c r="AB88" s="46">
        <v>7</v>
      </c>
      <c r="AC88" s="46" t="s">
        <v>41</v>
      </c>
      <c r="AD88" s="36">
        <v>4</v>
      </c>
      <c r="AE88" s="36">
        <v>7.5</v>
      </c>
      <c r="AF88" s="36">
        <v>7</v>
      </c>
      <c r="AG88" s="36">
        <v>7</v>
      </c>
      <c r="AH88" s="36">
        <v>7</v>
      </c>
      <c r="AI88" s="37"/>
    </row>
    <row r="89" spans="1:35">
      <c r="A89" s="54">
        <f>IF(ISNUMBER(Tablo[[#This Row],[JOUR]]),DATE(YEAR(Tablo[[#This Row],[JOUR]]),MONTH(Tablo[[#This Row],[JOUR]])+1,0),A88)</f>
        <v>42794</v>
      </c>
      <c r="B89" s="55">
        <f>IF(ISNUMBER(Tablo[[#This Row],[JOUR]]),INT(MOD(INT((Tablo[[#This Row],[JOUR]]-2)/7)+3/5,52+5/28))+1,B88)</f>
        <v>7</v>
      </c>
      <c r="C89" s="56"/>
      <c r="D89" s="56" t="s">
        <v>55</v>
      </c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29" t="s">
        <v>39</v>
      </c>
      <c r="U89" s="36"/>
      <c r="V89" s="46"/>
      <c r="W89" s="46" t="s">
        <v>39</v>
      </c>
      <c r="X89" s="36"/>
      <c r="Y89" s="36"/>
      <c r="Z89" s="36"/>
      <c r="AA89" s="46" t="s">
        <v>40</v>
      </c>
      <c r="AB89" s="46"/>
      <c r="AC89" s="46" t="s">
        <v>41</v>
      </c>
      <c r="AD89" s="36"/>
      <c r="AE89" s="36"/>
      <c r="AF89" s="36"/>
      <c r="AG89" s="36"/>
      <c r="AH89" s="36"/>
      <c r="AI89" s="37"/>
    </row>
    <row r="90" spans="1:35">
      <c r="A90" s="54">
        <f>IF(ISNUMBER(Tablo[[#This Row],[JOUR]]),DATE(YEAR(Tablo[[#This Row],[JOUR]]),MONTH(Tablo[[#This Row],[JOUR]])+1,0),A89)</f>
        <v>42794</v>
      </c>
      <c r="B90" s="55">
        <f>IF(ISNUMBER(Tablo[[#This Row],[JOUR]]),INT(MOD(INT((Tablo[[#This Row],[JOUR]]-2)/7)+3/5,52+5/28))+1,B89)</f>
        <v>7</v>
      </c>
      <c r="C90" s="57" t="s">
        <v>16</v>
      </c>
      <c r="D90" s="57"/>
      <c r="E90" s="29">
        <f t="array" ref="E90">SUM(IF(ISNUMBER(E80:E89),E80:E89,SUMIF(codes[code],E80:E89,codes[forfait])))+SUM(COUNTIF(JF,$C80:$C89))*JFHN</f>
        <v>35</v>
      </c>
      <c r="F90" s="29">
        <f t="array" ref="F90">SUM(IF(ISNUMBER(F80:F89),F80:F89,SUMIF(codes[code],F80:F89,codes[forfait])))+SUM(COUNTIF(JF,$C80:$C89))*JFHN</f>
        <v>35</v>
      </c>
      <c r="G90" s="29">
        <f t="array" ref="G90">SUM(IF(ISNUMBER(G80:G89),G80:G89,SUMIF(codes[code],G80:G89,codes[forfait])))+SUM(COUNTIF(JF,$C80:$C89))*JFHN</f>
        <v>35</v>
      </c>
      <c r="H90" s="29">
        <f t="array" ref="H90">SUM(IF(ISNUMBER(H80:H89),H80:H89,SUMIF(codes[code],H80:H89,codes[forfait])))+SUM(COUNTIF(JF,$C80:$C89))*JFHN</f>
        <v>0</v>
      </c>
      <c r="I90" s="29">
        <f t="array" ref="I90">SUM(IF(ISNUMBER(I80:I89),I80:I89,SUMIF(codes[code],I80:I89,codes[forfait])))+SUM(COUNTIF(JF,$C80:$C89))*JFHN</f>
        <v>32.200000000000003</v>
      </c>
      <c r="J90" s="29">
        <f t="array" ref="J90">SUM(IF(ISNUMBER(J80:J89),J80:J89,SUMIF(codes[code],J80:J89,codes[forfait])))+SUM(COUNTIF(JF,$C80:$C89))*JFHN</f>
        <v>34.75</v>
      </c>
      <c r="K90" s="29">
        <f t="array" ref="K90">SUM(IF(ISNUMBER(K80:K89),K80:K89,SUMIF(codes[code],K80:K89,codes[forfait])))+SUM(COUNTIF(JF,$C80:$C89))*JFHN</f>
        <v>0</v>
      </c>
      <c r="L90" s="29">
        <f t="array" ref="L90">SUM(IF(ISNUMBER(L80:L89),L80:L89,SUMIF(codes[code],L80:L89,codes[forfait])))+SUM(COUNTIF(JF,$C80:$C89))*JFHN</f>
        <v>0</v>
      </c>
      <c r="M90" s="29">
        <f t="array" ref="M90">SUM(IF(ISNUMBER(M80:M89),M80:M89,SUMIF(codes[code],M80:M89,codes[forfait])))+SUM(COUNTIF(JF,$C80:$C89))*JFHN</f>
        <v>0</v>
      </c>
      <c r="N90" s="29">
        <f t="array" ref="N90">SUM(IF(ISNUMBER(N80:N89),N80:N89,SUMIF(codes[code],N80:N89,codes[forfait])))+SUM(COUNTIF(JF,$C80:$C89))*JFHN</f>
        <v>34.67</v>
      </c>
      <c r="O90" s="29">
        <f t="array" ref="O90">SUM(IF(ISNUMBER(O80:O89),O80:O89,SUMIF(codes[code],O80:O89,codes[forfait])))+SUM(COUNTIF(JF,$C80:$C89))*JFHN</f>
        <v>39</v>
      </c>
      <c r="P90" s="29">
        <f t="array" ref="P90">SUM(IF(ISNUMBER(P80:P89),P80:P89,SUMIF(codes[code],P80:P89,codes[forfait])))+SUM(COUNTIF(JF,$C80:$C89))*JFHN</f>
        <v>39</v>
      </c>
      <c r="Q90" s="29">
        <f t="array" ref="Q90">SUM(IF(ISNUMBER(Q80:Q89),Q80:Q89,SUMIF(codes[code],Q80:Q89,codes[forfait])))+SUM(COUNTIF(JF,$C80:$C89))*JFHN</f>
        <v>39</v>
      </c>
      <c r="R90" s="29">
        <f t="array" ref="R90">SUM(IF(ISNUMBER(R80:R89),R80:R89,SUMIF(codes[code],R80:R89,codes[forfait])))+SUM(COUNTIF(JF,$C80:$C89))*JFHN</f>
        <v>39</v>
      </c>
      <c r="S90" s="29">
        <f t="array" ref="S90">SUM(IF(ISNUMBER(S80:S89),S80:S89,SUMIF(codes[code],S80:S89,codes[forfait])))+SUM(COUNTIF(JF,$C80:$C89))*JFHN</f>
        <v>40.25</v>
      </c>
      <c r="T90" s="29">
        <f t="array" ref="T90">SUM(IF(ISNUMBER(T80:T89),T80:T89,SUMIF(codes[code],T80:T89,codes[forfait])))+SUM(COUNTIF(JF,$C80:$C89))*JFHN</f>
        <v>35</v>
      </c>
      <c r="U90" s="29">
        <f t="array" ref="U90">SUM(IF(ISNUMBER(U80:U89),U80:U89,SUMIF(codes[code],U80:U89,codes[forfait])))+SUM(COUNTIF(JF,$C80:$C89))*JFHN</f>
        <v>38</v>
      </c>
      <c r="V90" s="29">
        <f t="array" ref="V90">SUM(IF(ISNUMBER(V80:V89),V80:V89,SUMIF(codes[code],V80:V89,codes[forfait])))+SUM(COUNTIF(JF,$C80:$C89))*JFHN</f>
        <v>37.75</v>
      </c>
      <c r="W90" s="29">
        <f t="array" ref="W90">SUM(IF(ISNUMBER(W80:W89),W80:W89,SUMIF(codes[code],W80:W89,codes[forfait])))+SUM(COUNTIF(JF,$C80:$C89))*JFHN</f>
        <v>35</v>
      </c>
      <c r="X90" s="29">
        <f t="array" ref="X90">SUM(IF(ISNUMBER(X80:X89),X80:X89,SUMIF(codes[code],X80:X89,codes[forfait])))+SUM(COUNTIF(JF,$C80:$C89))*JFHN</f>
        <v>35</v>
      </c>
      <c r="Y90" s="29">
        <f t="array" ref="Y90">SUM(IF(ISNUMBER(Y80:Y89),Y80:Y89,SUMIF(codes[code],Y80:Y89,codes[forfait])))+SUM(COUNTIF(JF,$C80:$C89))*JFHN</f>
        <v>0</v>
      </c>
      <c r="Z90" s="29">
        <f t="array" ref="Z90">SUM(IF(ISNUMBER(Z80:Z89),Z80:Z89,SUMIF(codes[code],Z80:Z89,codes[forfait])))+SUM(COUNTIF(JF,$C80:$C89))*JFHN</f>
        <v>0</v>
      </c>
      <c r="AA90" s="29">
        <f t="array" ref="AA90">SUM(IF(ISNUMBER(AA80:AA89),AA80:AA89,SUMIF(codes[code],AA80:AA89,codes[forfait])))+SUM(COUNTIF(JF,$C80:$C89))*JFHN</f>
        <v>14</v>
      </c>
      <c r="AB90" s="29">
        <f t="array" ref="AB90">SUM(IF(ISNUMBER(AB80:AB89),AB80:AB89,SUMIF(codes[code],AB80:AB89,codes[forfait])))+SUM(COUNTIF(JF,$C80:$C89))*JFHN</f>
        <v>35</v>
      </c>
      <c r="AC90" s="29">
        <f t="array" ref="AC90">SUM(IF(ISNUMBER(AC80:AC89),AC80:AC89,SUMIF(codes[code],AC80:AC89,codes[forfait])))+SUM(COUNTIF(JF,$C80:$C89))*JFHN</f>
        <v>28</v>
      </c>
      <c r="AD90" s="29">
        <f t="array" ref="AD90">SUM(IF(ISNUMBER(AD80:AD89),AD80:AD89,SUMIF(codes[code],AD80:AD89,codes[forfait])))+SUM(COUNTIF(JF,$C80:$C89))*JFHN</f>
        <v>20</v>
      </c>
      <c r="AE90" s="29">
        <f t="array" ref="AE90">SUM(IF(ISNUMBER(AE80:AE89),AE80:AE89,SUMIF(codes[code],AE80:AE89,codes[forfait])))+SUM(COUNTIF(JF,$C80:$C89))*JFHN</f>
        <v>39.5</v>
      </c>
      <c r="AF90" s="29">
        <f t="array" ref="AF90">SUM(IF(ISNUMBER(AF80:AF89),AF80:AF89,SUMIF(codes[code],AF80:AF89,codes[forfait])))+SUM(COUNTIF(JF,$C80:$C89))*JFHN</f>
        <v>35</v>
      </c>
      <c r="AG90" s="29">
        <f t="array" ref="AG90">SUM(IF(ISNUMBER(AG80:AG89),AG80:AG89,SUMIF(codes[code],AG80:AG89,codes[forfait])))+SUM(COUNTIF(JF,$C80:$C89))*JFHN</f>
        <v>35</v>
      </c>
      <c r="AH90" s="29">
        <f t="array" ref="AH90">SUM(IF(ISNUMBER(AH80:AH89),AH80:AH89,SUMIF(codes[code],AH80:AH89,codes[forfait])))+SUM(COUNTIF(JF,$C80:$C89))*JFHN</f>
        <v>32</v>
      </c>
      <c r="AI90" s="58">
        <f>SUM(E90:V90)</f>
        <v>513.62</v>
      </c>
    </row>
    <row r="91" spans="1:35">
      <c r="A91" s="54">
        <f>IF(ISNUMBER(Tablo[[#This Row],[JOUR]]),DATE(YEAR(Tablo[[#This Row],[JOUR]]),MONTH(Tablo[[#This Row],[JOUR]])+1,0),A90)</f>
        <v>42794</v>
      </c>
      <c r="B91" s="55">
        <f>IF(ISNUMBER(Tablo[[#This Row],[JOUR]]),INT(MOD(INT((Tablo[[#This Row],[JOUR]]-2)/7)+3/5,52+5/28))+1,B90)</f>
        <v>7</v>
      </c>
      <c r="C91" s="57" t="s">
        <v>17</v>
      </c>
      <c r="D91" s="57"/>
      <c r="E91" s="29">
        <f t="array" ref="E91">MIN(SUM(IF(ISNUMBER(E80:E89),E80:E89,SUMIF(codes[code],E80:E89,codes[calcul_HS])))+SUM(COUNTIF(JF,$C80:$C89))*JFHS,sem)</f>
        <v>35</v>
      </c>
      <c r="F91" s="29">
        <f t="array" ref="F91">MIN(SUM(IF(ISNUMBER(F80:F89),F80:F89,SUMIF(codes[code],F80:F89,codes[calcul_HS])))+SUM(COUNTIF(JF,$C80:$C89))*JFHS,sem)</f>
        <v>35</v>
      </c>
      <c r="G91" s="29">
        <f t="array" ref="G91">MIN(SUM(IF(ISNUMBER(G80:G89),G80:G89,SUMIF(codes[code],G80:G89,codes[calcul_HS])))+SUM(COUNTIF(JF,$C80:$C89))*JFHS,sem)</f>
        <v>35</v>
      </c>
      <c r="H91" s="29">
        <f t="array" ref="H91">MIN(SUM(IF(ISNUMBER(H80:H89),H80:H89,SUMIF(codes[code],H80:H89,codes[calcul_HS])))+SUM(COUNTIF(JF,$C80:$C89))*JFHS,sem)</f>
        <v>0</v>
      </c>
      <c r="I91" s="29">
        <f t="array" ref="I91">MIN(SUM(IF(ISNUMBER(I80:I89),I80:I89,SUMIF(codes[code],I80:I89,codes[calcul_HS])))+SUM(COUNTIF(JF,$C80:$C89))*JFHS,sem)</f>
        <v>32.200000000000003</v>
      </c>
      <c r="J91" s="29">
        <f t="array" ref="J91">MIN(SUM(IF(ISNUMBER(J80:J89),J80:J89,SUMIF(codes[code],J80:J89,codes[calcul_HS])))+SUM(COUNTIF(JF,$C80:$C89))*JFHS,sem)</f>
        <v>34.75</v>
      </c>
      <c r="K91" s="29">
        <f t="array" ref="K91">MIN(SUM(IF(ISNUMBER(K80:K89),K80:K89,SUMIF(codes[code],K80:K89,codes[calcul_HS])))+SUM(COUNTIF(JF,$C80:$C89))*JFHS,sem)</f>
        <v>0</v>
      </c>
      <c r="L91" s="29">
        <f t="array" ref="L91">MIN(SUM(IF(ISNUMBER(L80:L89),L80:L89,SUMIF(codes[code],L80:L89,codes[calcul_HS])))+SUM(COUNTIF(JF,$C80:$C89))*JFHS,sem)</f>
        <v>0</v>
      </c>
      <c r="M91" s="29">
        <f t="array" ref="M91">MIN(SUM(IF(ISNUMBER(M80:M89),M80:M89,SUMIF(codes[code],M80:M89,codes[calcul_HS])))+SUM(COUNTIF(JF,$C80:$C89))*JFHS,sem)</f>
        <v>0</v>
      </c>
      <c r="N91" s="29">
        <f t="array" ref="N91">MIN(SUM(IF(ISNUMBER(N80:N89),N80:N89,SUMIF(codes[code],N80:N89,codes[calcul_HS])))+SUM(COUNTIF(JF,$C80:$C89))*JFHS,sem)</f>
        <v>34.67</v>
      </c>
      <c r="O91" s="29">
        <f t="array" ref="O91">MIN(SUM(IF(ISNUMBER(O80:O89),O80:O89,SUMIF(codes[code],O80:O89,codes[calcul_HS])))+SUM(COUNTIF(JF,$C80:$C89))*JFHS,sem)</f>
        <v>35</v>
      </c>
      <c r="P91" s="29">
        <f t="array" ref="P91">MIN(SUM(IF(ISNUMBER(P80:P89),P80:P89,SUMIF(codes[code],P80:P89,codes[calcul_HS])))+SUM(COUNTIF(JF,$C80:$C89))*JFHS,sem)</f>
        <v>35</v>
      </c>
      <c r="Q91" s="29">
        <f t="array" ref="Q91">MIN(SUM(IF(ISNUMBER(Q80:Q89),Q80:Q89,SUMIF(codes[code],Q80:Q89,codes[calcul_HS])))+SUM(COUNTIF(JF,$C80:$C89))*JFHS,sem)</f>
        <v>35</v>
      </c>
      <c r="R91" s="29">
        <f t="array" ref="R91">MIN(SUM(IF(ISNUMBER(R80:R89),R80:R89,SUMIF(codes[code],R80:R89,codes[calcul_HS])))+SUM(COUNTIF(JF,$C80:$C89))*JFHS,sem)</f>
        <v>35</v>
      </c>
      <c r="S91" s="29">
        <f t="array" ref="S91">MIN(SUM(IF(ISNUMBER(S80:S89),S80:S89,SUMIF(codes[code],S80:S89,codes[calcul_HS])))+SUM(COUNTIF(JF,$C80:$C89))*JFHS,sem)</f>
        <v>35</v>
      </c>
      <c r="T91" s="29">
        <f t="array" ref="T91">MIN(SUM(IF(ISNUMBER(T80:T89),T80:T89,SUMIF(codes[code],T80:T89,codes[calcul_HS])))+SUM(COUNTIF(JF,$C80:$C89))*JFHS,sem)</f>
        <v>0</v>
      </c>
      <c r="U91" s="29">
        <f t="array" ref="U91">MIN(SUM(IF(ISNUMBER(U80:U89),U80:U89,SUMIF(codes[code],U80:U89,codes[calcul_HS])))+SUM(COUNTIF(JF,$C80:$C89))*JFHS,sem)</f>
        <v>35</v>
      </c>
      <c r="V91" s="29">
        <f t="array" ref="V91">MIN(SUM(IF(ISNUMBER(V80:V89),V80:V89,SUMIF(codes[code],V80:V89,codes[calcul_HS])))+SUM(COUNTIF(JF,$C80:$C89))*JFHS,sem)</f>
        <v>35</v>
      </c>
      <c r="W91" s="29">
        <f t="array" ref="W91">MIN(SUM(IF(ISNUMBER(W80:W89),W80:W89,SUMIF(codes[code],W80:W89,codes[calcul_HS])))+SUM(COUNTIF(JF,$C80:$C89))*JFHS,sem)</f>
        <v>0</v>
      </c>
      <c r="X91" s="29">
        <f t="array" ref="X91">MIN(SUM(IF(ISNUMBER(X80:X89),X80:X89,SUMIF(codes[code],X80:X89,codes[calcul_HS])))+SUM(COUNTIF(JF,$C80:$C89))*JFHS,sem)</f>
        <v>35</v>
      </c>
      <c r="Y91" s="29">
        <f t="array" ref="Y91">MIN(SUM(IF(ISNUMBER(Y80:Y89),Y80:Y89,SUMIF(codes[code],Y80:Y89,codes[calcul_HS])))+SUM(COUNTIF(JF,$C80:$C89))*JFHS,sem)</f>
        <v>0</v>
      </c>
      <c r="Z91" s="29">
        <f t="array" ref="Z91">MIN(SUM(IF(ISNUMBER(Z80:Z89),Z80:Z89,SUMIF(codes[code],Z80:Z89,codes[calcul_HS])))+SUM(COUNTIF(JF,$C80:$C89))*JFHS,sem)</f>
        <v>0</v>
      </c>
      <c r="AA91" s="29">
        <f t="array" ref="AA91">MIN(SUM(IF(ISNUMBER(AA80:AA89),AA80:AA89,SUMIF(codes[code],AA80:AA89,codes[calcul_HS])))+SUM(COUNTIF(JF,$C80:$C89))*JFHS,sem)</f>
        <v>7</v>
      </c>
      <c r="AB91" s="29">
        <f t="array" ref="AB91">MIN(SUM(IF(ISNUMBER(AB80:AB89),AB80:AB89,SUMIF(codes[code],AB80:AB89,codes[calcul_HS])))+SUM(COUNTIF(JF,$C80:$C89))*JFHS,sem)</f>
        <v>7</v>
      </c>
      <c r="AC91" s="29">
        <f t="array" ref="AC91">MIN(SUM(IF(ISNUMBER(AC80:AC89),AC80:AC89,SUMIF(codes[code],AC80:AC89,codes[calcul_HS])))+SUM(COUNTIF(JF,$C80:$C89))*JFHS,sem)</f>
        <v>28</v>
      </c>
      <c r="AD91" s="29">
        <f t="array" ref="AD91">MIN(SUM(IF(ISNUMBER(AD80:AD89),AD80:AD89,SUMIF(codes[code],AD80:AD89,codes[calcul_HS])))+SUM(COUNTIF(JF,$C80:$C89))*JFHS,sem)</f>
        <v>20</v>
      </c>
      <c r="AE91" s="29">
        <f t="array" ref="AE91">MIN(SUM(IF(ISNUMBER(AE80:AE89),AE80:AE89,SUMIF(codes[code],AE80:AE89,codes[calcul_HS])))+SUM(COUNTIF(JF,$C80:$C89))*JFHS,sem)</f>
        <v>35</v>
      </c>
      <c r="AF91" s="29">
        <f t="array" ref="AF91">MIN(SUM(IF(ISNUMBER(AF80:AF89),AF80:AF89,SUMIF(codes[code],AF80:AF89,codes[calcul_HS])))+SUM(COUNTIF(JF,$C80:$C89))*JFHS,sem)</f>
        <v>35</v>
      </c>
      <c r="AG91" s="29">
        <f t="array" ref="AG91">MIN(SUM(IF(ISNUMBER(AG80:AG89),AG80:AG89,SUMIF(codes[code],AG80:AG89,codes[calcul_HS])))+SUM(COUNTIF(JF,$C80:$C89))*JFHS,sem)</f>
        <v>35</v>
      </c>
      <c r="AH91" s="29">
        <f t="array" ref="AH91">MIN(SUM(IF(ISNUMBER(AH80:AH89),AH80:AH89,SUMIF(codes[code],AH80:AH89,codes[calcul_HS])))+SUM(COUNTIF(JF,$C80:$C89))*JFHS,sem)</f>
        <v>32</v>
      </c>
      <c r="AI91" s="58">
        <f>SUM(E91:V91)</f>
        <v>451.62</v>
      </c>
    </row>
    <row r="92" spans="1:35" ht="13.5" thickBot="1">
      <c r="A92" s="59">
        <f>IF(ISNUMBER(Tablo[[#This Row],[JOUR]]),DATE(YEAR(Tablo[[#This Row],[JOUR]]),MONTH(Tablo[[#This Row],[JOUR]])+1,0),A91)</f>
        <v>42794</v>
      </c>
      <c r="B92" s="60">
        <f>IF(ISNUMBER(Tablo[[#This Row],[JOUR]]),INT(MOD(INT((Tablo[[#This Row],[JOUR]]-2)/7)+3/5,52+5/28))+1,B91)</f>
        <v>7</v>
      </c>
      <c r="C92" s="61" t="s">
        <v>18</v>
      </c>
      <c r="D92" s="61"/>
      <c r="E92" s="62">
        <f t="array" ref="E92">MAX(0,SUM(IF(ISNUMBER(E80:E89),E80:E89,SUMIF(codes[code],E80:E89,codes[calcul_HS])))+SUM(COUNTIF(JF,$C80:$C89))*JFHS-sem)</f>
        <v>0</v>
      </c>
      <c r="F92" s="62">
        <f t="array" ref="F92">MAX(0,SUM(IF(ISNUMBER(F80:F89),F80:F89,SUMIF(codes[code],F80:F89,codes[calcul_HS])))+SUM(COUNTIF(JF,$C80:$C89))*JFHS-sem)</f>
        <v>0</v>
      </c>
      <c r="G92" s="62">
        <f t="array" ref="G92">MAX(0,SUM(IF(ISNUMBER(G80:G89),G80:G89,SUMIF(codes[code],G80:G89,codes[calcul_HS])))+SUM(COUNTIF(JF,$C80:$C89))*JFHS-sem)</f>
        <v>0</v>
      </c>
      <c r="H92" s="62">
        <f t="array" ref="H92">MAX(0,SUM(IF(ISNUMBER(H80:H89),H80:H89,SUMIF(codes[code],H80:H89,codes[calcul_HS])))+SUM(COUNTIF(JF,$C80:$C89))*JFHS-sem)</f>
        <v>0</v>
      </c>
      <c r="I92" s="62">
        <f t="array" ref="I92">MAX(0,SUM(IF(ISNUMBER(I80:I89),I80:I89,SUMIF(codes[code],I80:I89,codes[calcul_HS])))+SUM(COUNTIF(JF,$C80:$C89))*JFHS-sem)</f>
        <v>0</v>
      </c>
      <c r="J92" s="62">
        <f t="array" ref="J92">MAX(0,SUM(IF(ISNUMBER(J80:J89),J80:J89,SUMIF(codes[code],J80:J89,codes[calcul_HS])))+SUM(COUNTIF(JF,$C80:$C89))*JFHS-sem)</f>
        <v>0</v>
      </c>
      <c r="K92" s="62">
        <f t="array" ref="K92">MAX(0,SUM(IF(ISNUMBER(K80:K89),K80:K89,SUMIF(codes[code],K80:K89,codes[calcul_HS])))+SUM(COUNTIF(JF,$C80:$C89))*JFHS-sem)</f>
        <v>0</v>
      </c>
      <c r="L92" s="62">
        <f t="array" ref="L92">MAX(0,SUM(IF(ISNUMBER(L80:L89),L80:L89,SUMIF(codes[code],L80:L89,codes[calcul_HS])))+SUM(COUNTIF(JF,$C80:$C89))*JFHS-sem)</f>
        <v>0</v>
      </c>
      <c r="M92" s="62">
        <f t="array" ref="M92">MAX(0,SUM(IF(ISNUMBER(M80:M89),M80:M89,SUMIF(codes[code],M80:M89,codes[calcul_HS])))+SUM(COUNTIF(JF,$C80:$C89))*JFHS-sem)</f>
        <v>0</v>
      </c>
      <c r="N92" s="62">
        <f t="array" ref="N92">MAX(0,SUM(IF(ISNUMBER(N80:N89),N80:N89,SUMIF(codes[code],N80:N89,codes[calcul_HS])))+SUM(COUNTIF(JF,$C80:$C89))*JFHS-sem)</f>
        <v>0</v>
      </c>
      <c r="O92" s="62">
        <f t="array" ref="O92">MAX(0,SUM(IF(ISNUMBER(O80:O89),O80:O89,SUMIF(codes[code],O80:O89,codes[calcul_HS])))+SUM(COUNTIF(JF,$C80:$C89))*JFHS-sem)</f>
        <v>4</v>
      </c>
      <c r="P92" s="62">
        <f t="array" ref="P92">MAX(0,SUM(IF(ISNUMBER(P80:P89),P80:P89,SUMIF(codes[code],P80:P89,codes[calcul_HS])))+SUM(COUNTIF(JF,$C80:$C89))*JFHS-sem)</f>
        <v>4</v>
      </c>
      <c r="Q92" s="62">
        <f t="array" ref="Q92">MAX(0,SUM(IF(ISNUMBER(Q80:Q89),Q80:Q89,SUMIF(codes[code],Q80:Q89,codes[calcul_HS])))+SUM(COUNTIF(JF,$C80:$C89))*JFHS-sem)</f>
        <v>4</v>
      </c>
      <c r="R92" s="62">
        <f t="array" ref="R92">MAX(0,SUM(IF(ISNUMBER(R80:R89),R80:R89,SUMIF(codes[code],R80:R89,codes[calcul_HS])))+SUM(COUNTIF(JF,$C80:$C89))*JFHS-sem)</f>
        <v>4</v>
      </c>
      <c r="S92" s="62">
        <f t="array" ref="S92">MAX(0,SUM(IF(ISNUMBER(S80:S89),S80:S89,SUMIF(codes[code],S80:S89,codes[calcul_HS])))+SUM(COUNTIF(JF,$C80:$C89))*JFHS-sem)</f>
        <v>5.25</v>
      </c>
      <c r="T92" s="62">
        <f t="array" ref="T92">MAX(0,SUM(IF(ISNUMBER(T80:T89),T80:T89,SUMIF(codes[code],T80:T89,codes[calcul_HS])))+SUM(COUNTIF(JF,$C80:$C89))*JFHS-sem)</f>
        <v>0</v>
      </c>
      <c r="U92" s="62">
        <f t="array" ref="U92">MAX(0,SUM(IF(ISNUMBER(U80:U89),U80:U89,SUMIF(codes[code],U80:U89,codes[calcul_HS])))+SUM(COUNTIF(JF,$C80:$C89))*JFHS-sem)</f>
        <v>3</v>
      </c>
      <c r="V92" s="62">
        <f t="array" ref="V92">MAX(0,SUM(IF(ISNUMBER(V80:V89),V80:V89,SUMIF(codes[code],V80:V89,codes[calcul_HS])))+SUM(COUNTIF(JF,$C80:$C89))*JFHS-sem)</f>
        <v>2.75</v>
      </c>
      <c r="W92" s="62">
        <f t="array" ref="W92">MAX(0,SUM(IF(ISNUMBER(W80:W89),W80:W89,SUMIF(codes[code],W80:W89,codes[calcul_HS])))+SUM(COUNTIF(JF,$C80:$C89))*JFHS-sem)</f>
        <v>0</v>
      </c>
      <c r="X92" s="62">
        <f t="array" ref="X92">MAX(0,SUM(IF(ISNUMBER(X80:X89),X80:X89,SUMIF(codes[code],X80:X89,codes[calcul_HS])))+SUM(COUNTIF(JF,$C80:$C89))*JFHS-sem)</f>
        <v>0</v>
      </c>
      <c r="Y92" s="62">
        <f t="array" ref="Y92">MAX(0,SUM(IF(ISNUMBER(Y80:Y89),Y80:Y89,SUMIF(codes[code],Y80:Y89,codes[calcul_HS])))+SUM(COUNTIF(JF,$C80:$C89))*JFHS-sem)</f>
        <v>0</v>
      </c>
      <c r="Z92" s="62">
        <f t="array" ref="Z92">MAX(0,SUM(IF(ISNUMBER(Z80:Z89),Z80:Z89,SUMIF(codes[code],Z80:Z89,codes[calcul_HS])))+SUM(COUNTIF(JF,$C80:$C89))*JFHS-sem)</f>
        <v>0</v>
      </c>
      <c r="AA92" s="62">
        <f t="array" ref="AA92">MAX(0,SUM(IF(ISNUMBER(AA80:AA89),AA80:AA89,SUMIF(codes[code],AA80:AA89,codes[calcul_HS])))+SUM(COUNTIF(JF,$C80:$C89))*JFHS-sem)</f>
        <v>0</v>
      </c>
      <c r="AB92" s="62">
        <f t="array" ref="AB92">MAX(0,SUM(IF(ISNUMBER(AB80:AB89),AB80:AB89,SUMIF(codes[code],AB80:AB89,codes[calcul_HS])))+SUM(COUNTIF(JF,$C80:$C89))*JFHS-sem)</f>
        <v>0</v>
      </c>
      <c r="AC92" s="62">
        <f t="array" ref="AC92">MAX(0,SUM(IF(ISNUMBER(AC80:AC89),AC80:AC89,SUMIF(codes[code],AC80:AC89,codes[calcul_HS])))+SUM(COUNTIF(JF,$C80:$C89))*JFHS-sem)</f>
        <v>0</v>
      </c>
      <c r="AD92" s="62">
        <f t="array" ref="AD92">MAX(0,SUM(IF(ISNUMBER(AD80:AD89),AD80:AD89,SUMIF(codes[code],AD80:AD89,codes[calcul_HS])))+SUM(COUNTIF(JF,$C80:$C89))*JFHS-sem)</f>
        <v>0</v>
      </c>
      <c r="AE92" s="62">
        <f t="array" ref="AE92">MAX(0,SUM(IF(ISNUMBER(AE80:AE89),AE80:AE89,SUMIF(codes[code],AE80:AE89,codes[calcul_HS])))+SUM(COUNTIF(JF,$C80:$C89))*JFHS-sem)</f>
        <v>4.5</v>
      </c>
      <c r="AF92" s="62">
        <f t="array" ref="AF92">MAX(0,SUM(IF(ISNUMBER(AF80:AF89),AF80:AF89,SUMIF(codes[code],AF80:AF89,codes[calcul_HS])))+SUM(COUNTIF(JF,$C80:$C89))*JFHS-sem)</f>
        <v>0</v>
      </c>
      <c r="AG92" s="62">
        <f t="array" ref="AG92">MAX(0,SUM(IF(ISNUMBER(AG80:AG89),AG80:AG89,SUMIF(codes[code],AG80:AG89,codes[calcul_HS])))+SUM(COUNTIF(JF,$C80:$C89))*JFHS-sem)</f>
        <v>0</v>
      </c>
      <c r="AH92" s="62">
        <f t="array" ref="AH92">MAX(0,SUM(IF(ISNUMBER(AH80:AH89),AH80:AH89,SUMIF(codes[code],AH80:AH89,codes[calcul_HS])))+SUM(COUNTIF(JF,$C80:$C89))*JFHS-sem)</f>
        <v>0</v>
      </c>
      <c r="AI92" s="63">
        <f>SUM(E92:V92)</f>
        <v>27</v>
      </c>
    </row>
    <row r="93" spans="1:35">
      <c r="A93" s="54">
        <f>IF(ISNUMBER(Tablo[[#This Row],[JOUR]]),DATE(YEAR(Tablo[[#This Row],[JOUR]]),MONTH(Tablo[[#This Row],[JOUR]])+1,0),A92)</f>
        <v>42794</v>
      </c>
      <c r="B93" s="55">
        <f>IF(ISNUMBER(Tablo[[#This Row],[JOUR]]),INT(MOD(INT((Tablo[[#This Row],[JOUR]]-2)/7)+3/5,52+5/28))+1,B92)</f>
        <v>8</v>
      </c>
      <c r="C93" s="57">
        <f>C80+7</f>
        <v>42786</v>
      </c>
      <c r="D93" s="53" t="s">
        <v>54</v>
      </c>
      <c r="E93" s="36">
        <v>7</v>
      </c>
      <c r="F93" s="36">
        <v>7</v>
      </c>
      <c r="G93" s="36">
        <v>7</v>
      </c>
      <c r="H93" s="36"/>
      <c r="I93" s="29" t="s">
        <v>39</v>
      </c>
      <c r="J93" s="36">
        <v>7</v>
      </c>
      <c r="K93" s="36">
        <v>7</v>
      </c>
      <c r="L93" s="36"/>
      <c r="M93" s="36"/>
      <c r="N93" s="36">
        <v>7</v>
      </c>
      <c r="O93" s="36">
        <v>8</v>
      </c>
      <c r="P93" s="36">
        <v>8</v>
      </c>
      <c r="Q93" s="36">
        <v>8</v>
      </c>
      <c r="R93" s="36">
        <v>8</v>
      </c>
      <c r="S93" s="29" t="s">
        <v>39</v>
      </c>
      <c r="T93" s="46" t="s">
        <v>80</v>
      </c>
      <c r="U93" s="36">
        <v>8</v>
      </c>
      <c r="V93" s="36">
        <v>7.5</v>
      </c>
      <c r="W93" s="46" t="s">
        <v>34</v>
      </c>
      <c r="X93" s="36">
        <v>7</v>
      </c>
      <c r="Y93" s="36"/>
      <c r="Z93" s="36"/>
      <c r="AA93" s="46" t="s">
        <v>40</v>
      </c>
      <c r="AB93" s="46">
        <v>7</v>
      </c>
      <c r="AC93" s="36">
        <v>7</v>
      </c>
      <c r="AD93" s="36">
        <v>4.5</v>
      </c>
      <c r="AE93" s="36">
        <v>8</v>
      </c>
      <c r="AF93" s="36">
        <v>7</v>
      </c>
      <c r="AG93" s="36">
        <v>7</v>
      </c>
      <c r="AH93" s="36">
        <v>7</v>
      </c>
      <c r="AI93" s="37"/>
    </row>
    <row r="94" spans="1:35">
      <c r="A94" s="54">
        <f>IF(ISNUMBER(Tablo[[#This Row],[JOUR]]),DATE(YEAR(Tablo[[#This Row],[JOUR]]),MONTH(Tablo[[#This Row],[JOUR]])+1,0),A93)</f>
        <v>42794</v>
      </c>
      <c r="B94" s="55">
        <f>IF(ISNUMBER(Tablo[[#This Row],[JOUR]]),INT(MOD(INT((Tablo[[#This Row],[JOUR]]-2)/7)+3/5,52+5/28))+1,B93)</f>
        <v>8</v>
      </c>
      <c r="C94" s="56"/>
      <c r="D94" s="56" t="s">
        <v>55</v>
      </c>
      <c r="E94" s="36"/>
      <c r="F94" s="36"/>
      <c r="G94" s="36"/>
      <c r="H94" s="36"/>
      <c r="I94" s="29" t="s">
        <v>39</v>
      </c>
      <c r="J94" s="36"/>
      <c r="K94" s="36"/>
      <c r="L94" s="36"/>
      <c r="M94" s="36"/>
      <c r="N94" s="36"/>
      <c r="O94" s="36"/>
      <c r="P94" s="36"/>
      <c r="Q94" s="36"/>
      <c r="R94" s="36"/>
      <c r="S94" s="29" t="s">
        <v>39</v>
      </c>
      <c r="T94" s="36">
        <v>7</v>
      </c>
      <c r="U94" s="36"/>
      <c r="V94" s="36"/>
      <c r="W94" s="46" t="s">
        <v>34</v>
      </c>
      <c r="X94" s="36"/>
      <c r="Y94" s="36"/>
      <c r="Z94" s="36"/>
      <c r="AA94" s="46" t="s">
        <v>40</v>
      </c>
      <c r="AB94" s="46"/>
      <c r="AC94" s="36"/>
      <c r="AD94" s="36"/>
      <c r="AE94" s="36"/>
      <c r="AF94" s="36"/>
      <c r="AG94" s="36"/>
      <c r="AH94" s="36"/>
      <c r="AI94" s="37"/>
    </row>
    <row r="95" spans="1:35">
      <c r="A95" s="54">
        <f>IF(ISNUMBER(Tablo[[#This Row],[JOUR]]),DATE(YEAR(Tablo[[#This Row],[JOUR]]),MONTH(Tablo[[#This Row],[JOUR]])+1,0),A94)</f>
        <v>42794</v>
      </c>
      <c r="B95" s="55">
        <f>IF(ISNUMBER(Tablo[[#This Row],[JOUR]]),INT(MOD(INT((Tablo[[#This Row],[JOUR]]-2)/7)+3/5,52+5/28))+1,B94)</f>
        <v>8</v>
      </c>
      <c r="C95" s="57">
        <f>C93+1</f>
        <v>42787</v>
      </c>
      <c r="D95" s="57" t="s">
        <v>54</v>
      </c>
      <c r="E95" s="36">
        <v>7</v>
      </c>
      <c r="F95" s="36">
        <v>7</v>
      </c>
      <c r="G95" s="36">
        <v>7</v>
      </c>
      <c r="H95" s="36"/>
      <c r="I95" s="29" t="s">
        <v>39</v>
      </c>
      <c r="J95" s="36">
        <v>7</v>
      </c>
      <c r="K95" s="36">
        <v>7</v>
      </c>
      <c r="L95" s="36"/>
      <c r="M95" s="36"/>
      <c r="N95" s="36">
        <v>7.25</v>
      </c>
      <c r="O95" s="36">
        <v>8</v>
      </c>
      <c r="P95" s="36">
        <v>8</v>
      </c>
      <c r="Q95" s="36">
        <v>8</v>
      </c>
      <c r="R95" s="36">
        <v>8</v>
      </c>
      <c r="S95" s="29" t="s">
        <v>39</v>
      </c>
      <c r="T95" s="36">
        <v>6.92</v>
      </c>
      <c r="U95" s="36">
        <v>8</v>
      </c>
      <c r="V95" s="36">
        <v>8</v>
      </c>
      <c r="W95" s="46" t="s">
        <v>34</v>
      </c>
      <c r="X95" s="36">
        <v>7</v>
      </c>
      <c r="Y95" s="36"/>
      <c r="Z95" s="36"/>
      <c r="AA95" s="46" t="s">
        <v>40</v>
      </c>
      <c r="AB95" s="46">
        <v>7</v>
      </c>
      <c r="AC95" s="36">
        <v>7</v>
      </c>
      <c r="AD95" s="36">
        <v>4</v>
      </c>
      <c r="AE95" s="36">
        <v>8</v>
      </c>
      <c r="AF95" s="36">
        <v>7</v>
      </c>
      <c r="AG95" s="36">
        <v>7</v>
      </c>
      <c r="AH95" s="36">
        <v>7</v>
      </c>
      <c r="AI95" s="37"/>
    </row>
    <row r="96" spans="1:35">
      <c r="A96" s="54">
        <f>IF(ISNUMBER(Tablo[[#This Row],[JOUR]]),DATE(YEAR(Tablo[[#This Row],[JOUR]]),MONTH(Tablo[[#This Row],[JOUR]])+1,0),A95)</f>
        <v>42794</v>
      </c>
      <c r="B96" s="55">
        <f>IF(ISNUMBER(Tablo[[#This Row],[JOUR]]),INT(MOD(INT((Tablo[[#This Row],[JOUR]]-2)/7)+3/5,52+5/28))+1,B95)</f>
        <v>8</v>
      </c>
      <c r="C96" s="56"/>
      <c r="D96" s="56" t="s">
        <v>55</v>
      </c>
      <c r="E96" s="36"/>
      <c r="F96" s="36"/>
      <c r="G96" s="36"/>
      <c r="H96" s="36"/>
      <c r="I96" s="29" t="s">
        <v>39</v>
      </c>
      <c r="J96" s="36"/>
      <c r="K96" s="36"/>
      <c r="L96" s="36"/>
      <c r="M96" s="36"/>
      <c r="N96" s="36"/>
      <c r="O96" s="36"/>
      <c r="P96" s="36"/>
      <c r="Q96" s="36"/>
      <c r="R96" s="36"/>
      <c r="S96" s="29" t="s">
        <v>39</v>
      </c>
      <c r="T96" s="36"/>
      <c r="U96" s="36"/>
      <c r="V96" s="36"/>
      <c r="W96" s="46" t="s">
        <v>34</v>
      </c>
      <c r="X96" s="36"/>
      <c r="Y96" s="36"/>
      <c r="Z96" s="36"/>
      <c r="AA96" s="46" t="s">
        <v>40</v>
      </c>
      <c r="AB96" s="46"/>
      <c r="AC96" s="36"/>
      <c r="AD96" s="36"/>
      <c r="AE96" s="36"/>
      <c r="AF96" s="36"/>
      <c r="AG96" s="36"/>
      <c r="AH96" s="36"/>
      <c r="AI96" s="37"/>
    </row>
    <row r="97" spans="1:35">
      <c r="A97" s="54">
        <f>IF(ISNUMBER(Tablo[[#This Row],[JOUR]]),DATE(YEAR(Tablo[[#This Row],[JOUR]]),MONTH(Tablo[[#This Row],[JOUR]])+1,0),A96)</f>
        <v>42794</v>
      </c>
      <c r="B97" s="55">
        <f>IF(ISNUMBER(Tablo[[#This Row],[JOUR]]),INT(MOD(INT((Tablo[[#This Row],[JOUR]]-2)/7)+3/5,52+5/28))+1,B96)</f>
        <v>8</v>
      </c>
      <c r="C97" s="57">
        <f>C95+1</f>
        <v>42788</v>
      </c>
      <c r="D97" s="57" t="s">
        <v>54</v>
      </c>
      <c r="E97" s="36">
        <v>7.57</v>
      </c>
      <c r="F97" s="36">
        <v>7.08</v>
      </c>
      <c r="G97" s="36">
        <v>7.08</v>
      </c>
      <c r="H97" s="36"/>
      <c r="I97" s="29" t="s">
        <v>39</v>
      </c>
      <c r="J97" s="46" t="s">
        <v>44</v>
      </c>
      <c r="K97" s="36">
        <v>7.08</v>
      </c>
      <c r="L97" s="36">
        <v>5.75</v>
      </c>
      <c r="M97" s="36"/>
      <c r="N97" s="36">
        <v>4</v>
      </c>
      <c r="O97" s="36">
        <v>8</v>
      </c>
      <c r="P97" s="46" t="s">
        <v>41</v>
      </c>
      <c r="Q97" s="36">
        <v>8</v>
      </c>
      <c r="R97" s="36">
        <v>8</v>
      </c>
      <c r="S97" s="29" t="s">
        <v>39</v>
      </c>
      <c r="T97" s="36">
        <v>5.75</v>
      </c>
      <c r="U97" s="36">
        <v>8</v>
      </c>
      <c r="V97" s="36">
        <v>6.75</v>
      </c>
      <c r="W97" s="46" t="s">
        <v>34</v>
      </c>
      <c r="X97" s="36">
        <v>7.75</v>
      </c>
      <c r="Y97" s="36"/>
      <c r="Z97" s="36"/>
      <c r="AA97" s="46" t="s">
        <v>33</v>
      </c>
      <c r="AB97" s="46">
        <v>7</v>
      </c>
      <c r="AC97" s="36">
        <v>7.75</v>
      </c>
      <c r="AD97" s="36">
        <v>7</v>
      </c>
      <c r="AE97" s="36">
        <v>8</v>
      </c>
      <c r="AF97" s="36">
        <v>7</v>
      </c>
      <c r="AG97" s="36">
        <v>7</v>
      </c>
      <c r="AH97" s="36">
        <v>7.08</v>
      </c>
      <c r="AI97" s="37"/>
    </row>
    <row r="98" spans="1:35">
      <c r="A98" s="54">
        <f>IF(ISNUMBER(Tablo[[#This Row],[JOUR]]),DATE(YEAR(Tablo[[#This Row],[JOUR]]),MONTH(Tablo[[#This Row],[JOUR]])+1,0),A97)</f>
        <v>42794</v>
      </c>
      <c r="B98" s="55">
        <f>IF(ISNUMBER(Tablo[[#This Row],[JOUR]]),INT(MOD(INT((Tablo[[#This Row],[JOUR]]-2)/7)+3/5,52+5/28))+1,B97)</f>
        <v>8</v>
      </c>
      <c r="C98" s="56"/>
      <c r="D98" s="56" t="s">
        <v>55</v>
      </c>
      <c r="E98" s="36"/>
      <c r="F98" s="36"/>
      <c r="G98" s="36"/>
      <c r="H98" s="36"/>
      <c r="I98" s="29" t="s">
        <v>39</v>
      </c>
      <c r="J98" s="36">
        <v>6.92</v>
      </c>
      <c r="K98" s="36"/>
      <c r="L98" s="36"/>
      <c r="M98" s="36"/>
      <c r="N98" s="46" t="s">
        <v>46</v>
      </c>
      <c r="O98" s="36"/>
      <c r="P98" s="46" t="s">
        <v>41</v>
      </c>
      <c r="Q98" s="36"/>
      <c r="R98" s="36"/>
      <c r="S98" s="29" t="s">
        <v>39</v>
      </c>
      <c r="T98" s="36"/>
      <c r="U98" s="36"/>
      <c r="V98" s="36"/>
      <c r="W98" s="46" t="s">
        <v>34</v>
      </c>
      <c r="X98" s="36"/>
      <c r="Y98" s="36"/>
      <c r="Z98" s="36"/>
      <c r="AA98" s="46" t="s">
        <v>33</v>
      </c>
      <c r="AB98" s="46"/>
      <c r="AC98" s="36"/>
      <c r="AD98" s="36"/>
      <c r="AE98" s="36"/>
      <c r="AF98" s="36"/>
      <c r="AG98" s="36"/>
      <c r="AH98" s="36"/>
      <c r="AI98" s="37"/>
    </row>
    <row r="99" spans="1:35">
      <c r="A99" s="54">
        <f>IF(ISNUMBER(Tablo[[#This Row],[JOUR]]),DATE(YEAR(Tablo[[#This Row],[JOUR]]),MONTH(Tablo[[#This Row],[JOUR]])+1,0),A98)</f>
        <v>42794</v>
      </c>
      <c r="B99" s="55">
        <f>IF(ISNUMBER(Tablo[[#This Row],[JOUR]]),INT(MOD(INT((Tablo[[#This Row],[JOUR]]-2)/7)+3/5,52+5/28))+1,B98)</f>
        <v>8</v>
      </c>
      <c r="C99" s="57">
        <f>C97+1</f>
        <v>42789</v>
      </c>
      <c r="D99" s="57" t="s">
        <v>54</v>
      </c>
      <c r="E99" s="36">
        <v>7.25</v>
      </c>
      <c r="F99" s="36">
        <v>7</v>
      </c>
      <c r="G99" s="36">
        <v>7</v>
      </c>
      <c r="H99" s="36"/>
      <c r="I99" s="29" t="s">
        <v>39</v>
      </c>
      <c r="J99" s="36">
        <v>6</v>
      </c>
      <c r="K99" s="36">
        <v>7</v>
      </c>
      <c r="L99" s="36">
        <v>7.25</v>
      </c>
      <c r="M99" s="36"/>
      <c r="N99" s="36">
        <v>7</v>
      </c>
      <c r="O99" s="46">
        <v>8</v>
      </c>
      <c r="P99" s="46" t="s">
        <v>41</v>
      </c>
      <c r="Q99" s="36">
        <v>8</v>
      </c>
      <c r="R99" s="36">
        <v>8</v>
      </c>
      <c r="S99" s="29" t="s">
        <v>39</v>
      </c>
      <c r="T99" s="36">
        <v>4.25</v>
      </c>
      <c r="U99" s="36">
        <v>8</v>
      </c>
      <c r="V99" s="36">
        <v>6.83</v>
      </c>
      <c r="W99" s="46" t="s">
        <v>34</v>
      </c>
      <c r="X99" s="36">
        <v>7.67</v>
      </c>
      <c r="Y99" s="36"/>
      <c r="Z99" s="36"/>
      <c r="AA99" s="36">
        <v>7</v>
      </c>
      <c r="AB99" s="46">
        <v>7</v>
      </c>
      <c r="AC99" s="36">
        <v>7</v>
      </c>
      <c r="AD99" s="36">
        <v>7</v>
      </c>
      <c r="AE99" s="36">
        <v>8</v>
      </c>
      <c r="AF99" s="36">
        <v>7</v>
      </c>
      <c r="AG99" s="36">
        <v>7</v>
      </c>
      <c r="AH99" s="36">
        <v>7</v>
      </c>
      <c r="AI99" s="37"/>
    </row>
    <row r="100" spans="1:35">
      <c r="A100" s="54">
        <f>IF(ISNUMBER(Tablo[[#This Row],[JOUR]]),DATE(YEAR(Tablo[[#This Row],[JOUR]]),MONTH(Tablo[[#This Row],[JOUR]])+1,0),A99)</f>
        <v>42794</v>
      </c>
      <c r="B100" s="55">
        <f>IF(ISNUMBER(Tablo[[#This Row],[JOUR]]),INT(MOD(INT((Tablo[[#This Row],[JOUR]]-2)/7)+3/5,52+5/28))+1,B99)</f>
        <v>8</v>
      </c>
      <c r="C100" s="56"/>
      <c r="D100" s="56" t="s">
        <v>55</v>
      </c>
      <c r="E100" s="36"/>
      <c r="F100" s="36"/>
      <c r="G100" s="36"/>
      <c r="H100" s="36"/>
      <c r="I100" s="29" t="s">
        <v>39</v>
      </c>
      <c r="J100" s="36"/>
      <c r="K100" s="36"/>
      <c r="L100" s="36"/>
      <c r="M100" s="36"/>
      <c r="N100" s="36"/>
      <c r="O100" s="36"/>
      <c r="P100" s="46" t="s">
        <v>41</v>
      </c>
      <c r="Q100" s="36"/>
      <c r="R100" s="36"/>
      <c r="S100" s="29" t="s">
        <v>39</v>
      </c>
      <c r="T100" s="46" t="s">
        <v>77</v>
      </c>
      <c r="U100" s="36"/>
      <c r="V100" s="36"/>
      <c r="W100" s="46" t="s">
        <v>34</v>
      </c>
      <c r="X100" s="36"/>
      <c r="Y100" s="36"/>
      <c r="Z100" s="36"/>
      <c r="AA100" s="36"/>
      <c r="AB100" s="46"/>
      <c r="AC100" s="36"/>
      <c r="AD100" s="36"/>
      <c r="AE100" s="36"/>
      <c r="AF100" s="36"/>
      <c r="AG100" s="36"/>
      <c r="AH100" s="36"/>
      <c r="AI100" s="37"/>
    </row>
    <row r="101" spans="1:35">
      <c r="A101" s="54">
        <f>IF(ISNUMBER(Tablo[[#This Row],[JOUR]]),DATE(YEAR(Tablo[[#This Row],[JOUR]]),MONTH(Tablo[[#This Row],[JOUR]])+1,0),A100)</f>
        <v>42794</v>
      </c>
      <c r="B101" s="55">
        <f>IF(ISNUMBER(Tablo[[#This Row],[JOUR]]),INT(MOD(INT((Tablo[[#This Row],[JOUR]]-2)/7)+3/5,52+5/28))+1,B100)</f>
        <v>8</v>
      </c>
      <c r="C101" s="57">
        <f>C99+1</f>
        <v>42790</v>
      </c>
      <c r="D101" s="57" t="s">
        <v>54</v>
      </c>
      <c r="E101" s="36">
        <v>7</v>
      </c>
      <c r="F101" s="36">
        <v>7</v>
      </c>
      <c r="G101" s="36">
        <v>7</v>
      </c>
      <c r="H101" s="36"/>
      <c r="I101" s="29" t="s">
        <v>39</v>
      </c>
      <c r="J101" s="36">
        <v>7</v>
      </c>
      <c r="K101" s="36">
        <v>7</v>
      </c>
      <c r="L101" s="36">
        <v>7</v>
      </c>
      <c r="M101" s="36"/>
      <c r="N101" s="36">
        <v>7</v>
      </c>
      <c r="O101" s="36">
        <v>7</v>
      </c>
      <c r="P101" s="36">
        <v>7</v>
      </c>
      <c r="Q101" s="36">
        <v>7</v>
      </c>
      <c r="R101" s="36">
        <v>7</v>
      </c>
      <c r="S101" s="29" t="s">
        <v>39</v>
      </c>
      <c r="T101" s="36">
        <v>8</v>
      </c>
      <c r="U101" s="36">
        <v>7</v>
      </c>
      <c r="V101" s="36">
        <v>8.08</v>
      </c>
      <c r="W101" s="46" t="s">
        <v>34</v>
      </c>
      <c r="X101" s="36">
        <v>7.67</v>
      </c>
      <c r="Y101" s="36"/>
      <c r="Z101" s="36"/>
      <c r="AA101" s="36">
        <v>7</v>
      </c>
      <c r="AB101" s="36">
        <v>7</v>
      </c>
      <c r="AC101" s="36">
        <v>7</v>
      </c>
      <c r="AD101" s="36">
        <v>7</v>
      </c>
      <c r="AE101" s="36">
        <v>7.5</v>
      </c>
      <c r="AF101" s="36">
        <v>7</v>
      </c>
      <c r="AG101" s="36">
        <v>7</v>
      </c>
      <c r="AH101" s="36">
        <v>7</v>
      </c>
      <c r="AI101" s="37"/>
    </row>
    <row r="102" spans="1:35">
      <c r="A102" s="54">
        <f>IF(ISNUMBER(Tablo[[#This Row],[JOUR]]),DATE(YEAR(Tablo[[#This Row],[JOUR]]),MONTH(Tablo[[#This Row],[JOUR]])+1,0),A101)</f>
        <v>42794</v>
      </c>
      <c r="B102" s="55">
        <f>IF(ISNUMBER(Tablo[[#This Row],[JOUR]]),INT(MOD(INT((Tablo[[#This Row],[JOUR]]-2)/7)+3/5,52+5/28))+1,B101)</f>
        <v>8</v>
      </c>
      <c r="C102" s="56"/>
      <c r="D102" s="56" t="s">
        <v>55</v>
      </c>
      <c r="E102" s="36"/>
      <c r="F102" s="36"/>
      <c r="G102" s="36"/>
      <c r="H102" s="36"/>
      <c r="I102" s="29" t="s">
        <v>39</v>
      </c>
      <c r="J102" s="36"/>
      <c r="K102" s="36"/>
      <c r="L102" s="36"/>
      <c r="M102" s="36"/>
      <c r="N102" s="36">
        <v>-0.5</v>
      </c>
      <c r="O102" s="36"/>
      <c r="P102" s="36"/>
      <c r="Q102" s="36"/>
      <c r="R102" s="36"/>
      <c r="S102" s="29" t="s">
        <v>39</v>
      </c>
      <c r="T102" s="36">
        <v>-0.42</v>
      </c>
      <c r="U102" s="36"/>
      <c r="V102" s="36">
        <v>-2.16</v>
      </c>
      <c r="W102" s="46" t="s">
        <v>34</v>
      </c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7"/>
    </row>
    <row r="103" spans="1:35">
      <c r="A103" s="54">
        <f>IF(ISNUMBER(Tablo[[#This Row],[JOUR]]),DATE(YEAR(Tablo[[#This Row],[JOUR]]),MONTH(Tablo[[#This Row],[JOUR]])+1,0),A102)</f>
        <v>42794</v>
      </c>
      <c r="B103" s="55">
        <f>IF(ISNUMBER(Tablo[[#This Row],[JOUR]]),INT(MOD(INT((Tablo[[#This Row],[JOUR]]-2)/7)+3/5,52+5/28))+1,B102)</f>
        <v>8</v>
      </c>
      <c r="C103" s="57" t="s">
        <v>16</v>
      </c>
      <c r="D103" s="57"/>
      <c r="E103" s="29">
        <f t="array" ref="E103">SUM(IF(ISNUMBER(E93:E102),E93:E102,SUMIF(codes[code],E93:E102,codes[forfait])))+SUM(COUNTIF(JF,$C93:$C102))*JFHN</f>
        <v>35.82</v>
      </c>
      <c r="F103" s="29">
        <f t="array" ref="F103">SUM(IF(ISNUMBER(F93:F102),F93:F102,SUMIF(codes[code],F93:F102,codes[forfait])))+SUM(COUNTIF(JF,$C93:$C102))*JFHN</f>
        <v>35.08</v>
      </c>
      <c r="G103" s="29">
        <f t="array" ref="G103">SUM(IF(ISNUMBER(G93:G102),G93:G102,SUMIF(codes[code],G93:G102,codes[forfait])))+SUM(COUNTIF(JF,$C93:$C102))*JFHN</f>
        <v>35.08</v>
      </c>
      <c r="H103" s="29">
        <f t="array" ref="H103">SUM(IF(ISNUMBER(H93:H102),H93:H102,SUMIF(codes[code],H93:H102,codes[forfait])))+SUM(COUNTIF(JF,$C93:$C102))*JFHN</f>
        <v>0</v>
      </c>
      <c r="I103" s="29">
        <f t="array" ref="I103">SUM(IF(ISNUMBER(I93:I102),I93:I102,SUMIF(codes[code],I93:I102,codes[forfait])))+SUM(COUNTIF(JF,$C93:$C102))*JFHN</f>
        <v>35</v>
      </c>
      <c r="J103" s="29">
        <f t="array" ref="J103">SUM(IF(ISNUMBER(J93:J102),J93:J102,SUMIF(codes[code],J93:J102,codes[forfait])))+SUM(COUNTIF(JF,$C93:$C102))*JFHN</f>
        <v>33.92</v>
      </c>
      <c r="K103" s="29">
        <f t="array" ref="K103">SUM(IF(ISNUMBER(K93:K102),K93:K102,SUMIF(codes[code],K93:K102,codes[forfait])))+SUM(COUNTIF(JF,$C93:$C102))*JFHN</f>
        <v>35.08</v>
      </c>
      <c r="L103" s="29">
        <f t="array" ref="L103">SUM(IF(ISNUMBER(L93:L102),L93:L102,SUMIF(codes[code],L93:L102,codes[forfait])))+SUM(COUNTIF(JF,$C93:$C102))*JFHN</f>
        <v>20</v>
      </c>
      <c r="M103" s="29">
        <f t="array" ref="M103">SUM(IF(ISNUMBER(M93:M102),M93:M102,SUMIF(codes[code],M93:M102,codes[forfait])))+SUM(COUNTIF(JF,$C93:$C102))*JFHN</f>
        <v>0</v>
      </c>
      <c r="N103" s="29">
        <f t="array" ref="N103">SUM(IF(ISNUMBER(N93:N102),N93:N102,SUMIF(codes[code],N93:N102,codes[forfait])))+SUM(COUNTIF(JF,$C93:$C102))*JFHN</f>
        <v>35.25</v>
      </c>
      <c r="O103" s="29">
        <f t="array" ref="O103">SUM(IF(ISNUMBER(O93:O102),O93:O102,SUMIF(codes[code],O93:O102,codes[forfait])))+SUM(COUNTIF(JF,$C93:$C102))*JFHN</f>
        <v>39</v>
      </c>
      <c r="P103" s="29">
        <f t="array" ref="P103">SUM(IF(ISNUMBER(P93:P102),P93:P102,SUMIF(codes[code],P93:P102,codes[forfait])))+SUM(COUNTIF(JF,$C93:$C102))*JFHN</f>
        <v>23</v>
      </c>
      <c r="Q103" s="29">
        <f t="array" ref="Q103">SUM(IF(ISNUMBER(Q93:Q102),Q93:Q102,SUMIF(codes[code],Q93:Q102,codes[forfait])))+SUM(COUNTIF(JF,$C93:$C102))*JFHN</f>
        <v>39</v>
      </c>
      <c r="R103" s="29">
        <f t="array" ref="R103">SUM(IF(ISNUMBER(R93:R102),R93:R102,SUMIF(codes[code],R93:R102,codes[forfait])))+SUM(COUNTIF(JF,$C93:$C102))*JFHN</f>
        <v>39</v>
      </c>
      <c r="S103" s="29">
        <f t="array" ref="S103">SUM(IF(ISNUMBER(S93:S102),S93:S102,SUMIF(codes[code],S93:S102,codes[forfait])))+SUM(COUNTIF(JF,$C93:$C102))*JFHN</f>
        <v>35</v>
      </c>
      <c r="T103" s="29">
        <f t="array" ref="T103">SUM(IF(ISNUMBER(T93:T102),T93:T102,SUMIF(codes[code],T93:T102,codes[forfait])))+SUM(COUNTIF(JF,$C93:$C102))*JFHN</f>
        <v>35</v>
      </c>
      <c r="U103" s="29">
        <f t="array" ref="U103">SUM(IF(ISNUMBER(U93:U102),U93:U102,SUMIF(codes[code],U93:U102,codes[forfait])))+SUM(COUNTIF(JF,$C93:$C102))*JFHN</f>
        <v>39</v>
      </c>
      <c r="V103" s="29">
        <f t="array" ref="V103">SUM(IF(ISNUMBER(V93:V102),V93:V102,SUMIF(codes[code],V93:V102,codes[forfait])))+SUM(COUNTIF(JF,$C93:$C102))*JFHN</f>
        <v>35</v>
      </c>
      <c r="W103" s="29">
        <f t="array" ref="W103">SUM(IF(ISNUMBER(W93:W102),W93:W102,SUMIF(codes[code],W93:W102,codes[forfait])))+SUM(COUNTIF(JF,$C93:$C102))*JFHN</f>
        <v>35</v>
      </c>
      <c r="X103" s="29">
        <f t="array" ref="X103">SUM(IF(ISNUMBER(X93:X102),X93:X102,SUMIF(codes[code],X93:X102,codes[forfait])))+SUM(COUNTIF(JF,$C93:$C102))*JFHN</f>
        <v>37.090000000000003</v>
      </c>
      <c r="Y103" s="29">
        <f t="array" ref="Y103">SUM(IF(ISNUMBER(Y93:Y102),Y93:Y102,SUMIF(codes[code],Y93:Y102,codes[forfait])))+SUM(COUNTIF(JF,$C93:$C102))*JFHN</f>
        <v>0</v>
      </c>
      <c r="Z103" s="29">
        <f t="array" ref="Z103">SUM(IF(ISNUMBER(Z93:Z102),Z93:Z102,SUMIF(codes[code],Z93:Z102,codes[forfait])))+SUM(COUNTIF(JF,$C93:$C102))*JFHN</f>
        <v>0</v>
      </c>
      <c r="AA103" s="29">
        <f t="array" ref="AA103">SUM(IF(ISNUMBER(AA93:AA102),AA93:AA102,SUMIF(codes[code],AA93:AA102,codes[forfait])))+SUM(COUNTIF(JF,$C93:$C102))*JFHN</f>
        <v>14</v>
      </c>
      <c r="AB103" s="29">
        <f t="array" ref="AB103">SUM(IF(ISNUMBER(AB93:AB102),AB93:AB102,SUMIF(codes[code],AB93:AB102,codes[forfait])))+SUM(COUNTIF(JF,$C93:$C102))*JFHN</f>
        <v>35</v>
      </c>
      <c r="AC103" s="29">
        <f t="array" ref="AC103">SUM(IF(ISNUMBER(AC93:AC102),AC93:AC102,SUMIF(codes[code],AC93:AC102,codes[forfait])))+SUM(COUNTIF(JF,$C93:$C102))*JFHN</f>
        <v>35.75</v>
      </c>
      <c r="AD103" s="29">
        <f t="array" ref="AD103">SUM(IF(ISNUMBER(AD93:AD102),AD93:AD102,SUMIF(codes[code],AD93:AD102,codes[forfait])))+SUM(COUNTIF(JF,$C93:$C102))*JFHN</f>
        <v>29.5</v>
      </c>
      <c r="AE103" s="29">
        <f t="array" ref="AE103">SUM(IF(ISNUMBER(AE93:AE102),AE93:AE102,SUMIF(codes[code],AE93:AE102,codes[forfait])))+SUM(COUNTIF(JF,$C93:$C102))*JFHN</f>
        <v>39.5</v>
      </c>
      <c r="AF103" s="29">
        <f t="array" ref="AF103">SUM(IF(ISNUMBER(AF93:AF102),AF93:AF102,SUMIF(codes[code],AF93:AF102,codes[forfait])))+SUM(COUNTIF(JF,$C93:$C102))*JFHN</f>
        <v>35</v>
      </c>
      <c r="AG103" s="29">
        <f t="array" ref="AG103">SUM(IF(ISNUMBER(AG93:AG102),AG93:AG102,SUMIF(codes[code],AG93:AG102,codes[forfait])))+SUM(COUNTIF(JF,$C93:$C102))*JFHN</f>
        <v>35</v>
      </c>
      <c r="AH103" s="29">
        <f t="array" ref="AH103">SUM(IF(ISNUMBER(AH93:AH102),AH93:AH102,SUMIF(codes[code],AH93:AH102,codes[forfait])))+SUM(COUNTIF(JF,$C93:$C102))*JFHN</f>
        <v>35.08</v>
      </c>
      <c r="AI103" s="58">
        <f>SUM(E103:V103)</f>
        <v>549.23</v>
      </c>
    </row>
    <row r="104" spans="1:35">
      <c r="A104" s="54">
        <f>IF(ISNUMBER(Tablo[[#This Row],[JOUR]]),DATE(YEAR(Tablo[[#This Row],[JOUR]]),MONTH(Tablo[[#This Row],[JOUR]])+1,0),A103)</f>
        <v>42794</v>
      </c>
      <c r="B104" s="55">
        <f>IF(ISNUMBER(Tablo[[#This Row],[JOUR]]),INT(MOD(INT((Tablo[[#This Row],[JOUR]]-2)/7)+3/5,52+5/28))+1,B103)</f>
        <v>8</v>
      </c>
      <c r="C104" s="57" t="s">
        <v>17</v>
      </c>
      <c r="D104" s="57"/>
      <c r="E104" s="29">
        <f t="array" ref="E104">MIN(SUM(IF(ISNUMBER(E93:E102),E93:E102,SUMIF(codes[code],E93:E102,codes[calcul_HS])))+SUM(COUNTIF(JF,$C93:$C102))*JFHS,sem)</f>
        <v>35</v>
      </c>
      <c r="F104" s="29">
        <f t="array" ref="F104">MIN(SUM(IF(ISNUMBER(F93:F102),F93:F102,SUMIF(codes[code],F93:F102,codes[calcul_HS])))+SUM(COUNTIF(JF,$C93:$C102))*JFHS,sem)</f>
        <v>35</v>
      </c>
      <c r="G104" s="29">
        <f t="array" ref="G104">MIN(SUM(IF(ISNUMBER(G93:G102),G93:G102,SUMIF(codes[code],G93:G102,codes[calcul_HS])))+SUM(COUNTIF(JF,$C93:$C102))*JFHS,sem)</f>
        <v>35</v>
      </c>
      <c r="H104" s="29">
        <f t="array" ref="H104">MIN(SUM(IF(ISNUMBER(H93:H102),H93:H102,SUMIF(codes[code],H93:H102,codes[calcul_HS])))+SUM(COUNTIF(JF,$C93:$C102))*JFHS,sem)</f>
        <v>0</v>
      </c>
      <c r="I104" s="29">
        <f t="array" ref="I104">MIN(SUM(IF(ISNUMBER(I93:I102),I93:I102,SUMIF(codes[code],I93:I102,codes[calcul_HS])))+SUM(COUNTIF(JF,$C93:$C102))*JFHS,sem)</f>
        <v>0</v>
      </c>
      <c r="J104" s="29">
        <f t="array" ref="J104">MIN(SUM(IF(ISNUMBER(J93:J102),J93:J102,SUMIF(codes[code],J93:J102,codes[calcul_HS])))+SUM(COUNTIF(JF,$C93:$C102))*JFHS,sem)</f>
        <v>33.92</v>
      </c>
      <c r="K104" s="29">
        <f t="array" ref="K104">MIN(SUM(IF(ISNUMBER(K93:K102),K93:K102,SUMIF(codes[code],K93:K102,codes[calcul_HS])))+SUM(COUNTIF(JF,$C93:$C102))*JFHS,sem)</f>
        <v>35</v>
      </c>
      <c r="L104" s="29">
        <f t="array" ref="L104">MIN(SUM(IF(ISNUMBER(L93:L102),L93:L102,SUMIF(codes[code],L93:L102,codes[calcul_HS])))+SUM(COUNTIF(JF,$C93:$C102))*JFHS,sem)</f>
        <v>20</v>
      </c>
      <c r="M104" s="29">
        <f t="array" ref="M104">MIN(SUM(IF(ISNUMBER(M93:M102),M93:M102,SUMIF(codes[code],M93:M102,codes[calcul_HS])))+SUM(COUNTIF(JF,$C93:$C102))*JFHS,sem)</f>
        <v>0</v>
      </c>
      <c r="N104" s="29">
        <f t="array" ref="N104">MIN(SUM(IF(ISNUMBER(N93:N102),N93:N102,SUMIF(codes[code],N93:N102,codes[calcul_HS])))+SUM(COUNTIF(JF,$C93:$C102))*JFHS,sem)</f>
        <v>35</v>
      </c>
      <c r="O104" s="29">
        <f t="array" ref="O104">MIN(SUM(IF(ISNUMBER(O93:O102),O93:O102,SUMIF(codes[code],O93:O102,codes[calcul_HS])))+SUM(COUNTIF(JF,$C93:$C102))*JFHS,sem)</f>
        <v>35</v>
      </c>
      <c r="P104" s="29">
        <f t="array" ref="P104">MIN(SUM(IF(ISNUMBER(P93:P102),P93:P102,SUMIF(codes[code],P93:P102,codes[calcul_HS])))+SUM(COUNTIF(JF,$C93:$C102))*JFHS,sem)</f>
        <v>23</v>
      </c>
      <c r="Q104" s="29">
        <f t="array" ref="Q104">MIN(SUM(IF(ISNUMBER(Q93:Q102),Q93:Q102,SUMIF(codes[code],Q93:Q102,codes[calcul_HS])))+SUM(COUNTIF(JF,$C93:$C102))*JFHS,sem)</f>
        <v>35</v>
      </c>
      <c r="R104" s="29">
        <f t="array" ref="R104">MIN(SUM(IF(ISNUMBER(R93:R102),R93:R102,SUMIF(codes[code],R93:R102,codes[calcul_HS])))+SUM(COUNTIF(JF,$C93:$C102))*JFHS,sem)</f>
        <v>35</v>
      </c>
      <c r="S104" s="29">
        <f t="array" ref="S104">MIN(SUM(IF(ISNUMBER(S93:S102),S93:S102,SUMIF(codes[code],S93:S102,codes[calcul_HS])))+SUM(COUNTIF(JF,$C93:$C102))*JFHS,sem)</f>
        <v>0</v>
      </c>
      <c r="T104" s="29">
        <f t="array" ref="T104">MIN(SUM(IF(ISNUMBER(T93:T102),T93:T102,SUMIF(codes[code],T93:T102,codes[calcul_HS])))+SUM(COUNTIF(JF,$C93:$C102))*JFHS,sem)</f>
        <v>31.5</v>
      </c>
      <c r="U104" s="29">
        <f t="array" ref="U104">MIN(SUM(IF(ISNUMBER(U93:U102),U93:U102,SUMIF(codes[code],U93:U102,codes[calcul_HS])))+SUM(COUNTIF(JF,$C93:$C102))*JFHS,sem)</f>
        <v>35</v>
      </c>
      <c r="V104" s="29">
        <f t="array" ref="V104">MIN(SUM(IF(ISNUMBER(V93:V102),V93:V102,SUMIF(codes[code],V93:V102,codes[calcul_HS])))+SUM(COUNTIF(JF,$C93:$C102))*JFHS,sem)</f>
        <v>35</v>
      </c>
      <c r="W104" s="29">
        <f t="array" ref="W104">MIN(SUM(IF(ISNUMBER(W93:W102),W93:W102,SUMIF(codes[code],W93:W102,codes[calcul_HS])))+SUM(COUNTIF(JF,$C93:$C102))*JFHS,sem)</f>
        <v>0</v>
      </c>
      <c r="X104" s="29">
        <f t="array" ref="X104">MIN(SUM(IF(ISNUMBER(X93:X102),X93:X102,SUMIF(codes[code],X93:X102,codes[calcul_HS])))+SUM(COUNTIF(JF,$C93:$C102))*JFHS,sem)</f>
        <v>35</v>
      </c>
      <c r="Y104" s="29">
        <f t="array" ref="Y104">MIN(SUM(IF(ISNUMBER(Y93:Y102),Y93:Y102,SUMIF(codes[code],Y93:Y102,codes[calcul_HS])))+SUM(COUNTIF(JF,$C93:$C102))*JFHS,sem)</f>
        <v>0</v>
      </c>
      <c r="Z104" s="29">
        <f t="array" ref="Z104">MIN(SUM(IF(ISNUMBER(Z93:Z102),Z93:Z102,SUMIF(codes[code],Z93:Z102,codes[calcul_HS])))+SUM(COUNTIF(JF,$C93:$C102))*JFHS,sem)</f>
        <v>0</v>
      </c>
      <c r="AA104" s="29">
        <f t="array" ref="AA104">MIN(SUM(IF(ISNUMBER(AA93:AA102),AA93:AA102,SUMIF(codes[code],AA93:AA102,codes[calcul_HS])))+SUM(COUNTIF(JF,$C93:$C102))*JFHS,sem)</f>
        <v>14</v>
      </c>
      <c r="AB104" s="29">
        <f t="array" ref="AB104">MIN(SUM(IF(ISNUMBER(AB93:AB102),AB93:AB102,SUMIF(codes[code],AB93:AB102,codes[calcul_HS])))+SUM(COUNTIF(JF,$C93:$C102))*JFHS,sem)</f>
        <v>35</v>
      </c>
      <c r="AC104" s="29">
        <f t="array" ref="AC104">MIN(SUM(IF(ISNUMBER(AC93:AC102),AC93:AC102,SUMIF(codes[code],AC93:AC102,codes[calcul_HS])))+SUM(COUNTIF(JF,$C93:$C102))*JFHS,sem)</f>
        <v>35</v>
      </c>
      <c r="AD104" s="29">
        <f t="array" ref="AD104">MIN(SUM(IF(ISNUMBER(AD93:AD102),AD93:AD102,SUMIF(codes[code],AD93:AD102,codes[calcul_HS])))+SUM(COUNTIF(JF,$C93:$C102))*JFHS,sem)</f>
        <v>29.5</v>
      </c>
      <c r="AE104" s="29">
        <f t="array" ref="AE104">MIN(SUM(IF(ISNUMBER(AE93:AE102),AE93:AE102,SUMIF(codes[code],AE93:AE102,codes[calcul_HS])))+SUM(COUNTIF(JF,$C93:$C102))*JFHS,sem)</f>
        <v>35</v>
      </c>
      <c r="AF104" s="29">
        <f t="array" ref="AF104">MIN(SUM(IF(ISNUMBER(AF93:AF102),AF93:AF102,SUMIF(codes[code],AF93:AF102,codes[calcul_HS])))+SUM(COUNTIF(JF,$C93:$C102))*JFHS,sem)</f>
        <v>35</v>
      </c>
      <c r="AG104" s="29">
        <f t="array" ref="AG104">MIN(SUM(IF(ISNUMBER(AG93:AG102),AG93:AG102,SUMIF(codes[code],AG93:AG102,codes[calcul_HS])))+SUM(COUNTIF(JF,$C93:$C102))*JFHS,sem)</f>
        <v>35</v>
      </c>
      <c r="AH104" s="29">
        <f t="array" ref="AH104">MIN(SUM(IF(ISNUMBER(AH93:AH102),AH93:AH102,SUMIF(codes[code],AH93:AH102,codes[calcul_HS])))+SUM(COUNTIF(JF,$C93:$C102))*JFHS,sem)</f>
        <v>35</v>
      </c>
      <c r="AI104" s="58">
        <f>SUM(E104:V104)</f>
        <v>458.42</v>
      </c>
    </row>
    <row r="105" spans="1:35" ht="13.5" thickBot="1">
      <c r="A105" s="59">
        <f>IF(ISNUMBER(Tablo[[#This Row],[JOUR]]),DATE(YEAR(Tablo[[#This Row],[JOUR]]),MONTH(Tablo[[#This Row],[JOUR]])+1,0),A104)</f>
        <v>42794</v>
      </c>
      <c r="B105" s="60">
        <f>IF(ISNUMBER(Tablo[[#This Row],[JOUR]]),INT(MOD(INT((Tablo[[#This Row],[JOUR]]-2)/7)+3/5,52+5/28))+1,B104)</f>
        <v>8</v>
      </c>
      <c r="C105" s="61" t="s">
        <v>18</v>
      </c>
      <c r="D105" s="61"/>
      <c r="E105" s="62">
        <f t="array" ref="E105">MAX(0,SUM(IF(ISNUMBER(E93:E102),E93:E102,SUMIF(codes[code],E93:E102,codes[calcul_HS])))+SUM(COUNTIF(JF,$C93:$C102))*JFHS-sem)</f>
        <v>0.82000000000000028</v>
      </c>
      <c r="F105" s="62">
        <f t="array" ref="F105">MAX(0,SUM(IF(ISNUMBER(F93:F102),F93:F102,SUMIF(codes[code],F93:F102,codes[calcul_HS])))+SUM(COUNTIF(JF,$C93:$C102))*JFHS-sem)</f>
        <v>7.9999999999998295E-2</v>
      </c>
      <c r="G105" s="62">
        <f t="array" ref="G105">MAX(0,SUM(IF(ISNUMBER(G93:G102),G93:G102,SUMIF(codes[code],G93:G102,codes[calcul_HS])))+SUM(COUNTIF(JF,$C93:$C102))*JFHS-sem)</f>
        <v>7.9999999999998295E-2</v>
      </c>
      <c r="H105" s="62">
        <f t="array" ref="H105">MAX(0,SUM(IF(ISNUMBER(H93:H102),H93:H102,SUMIF(codes[code],H93:H102,codes[calcul_HS])))+SUM(COUNTIF(JF,$C93:$C102))*JFHS-sem)</f>
        <v>0</v>
      </c>
      <c r="I105" s="62">
        <f t="array" ref="I105">MAX(0,SUM(IF(ISNUMBER(I93:I102),I93:I102,SUMIF(codes[code],I93:I102,codes[calcul_HS])))+SUM(COUNTIF(JF,$C93:$C102))*JFHS-sem)</f>
        <v>0</v>
      </c>
      <c r="J105" s="62">
        <f t="array" ref="J105">MAX(0,SUM(IF(ISNUMBER(J93:J102),J93:J102,SUMIF(codes[code],J93:J102,codes[calcul_HS])))+SUM(COUNTIF(JF,$C93:$C102))*JFHS-sem)</f>
        <v>0</v>
      </c>
      <c r="K105" s="62">
        <f t="array" ref="K105">MAX(0,SUM(IF(ISNUMBER(K93:K102),K93:K102,SUMIF(codes[code],K93:K102,codes[calcul_HS])))+SUM(COUNTIF(JF,$C93:$C102))*JFHS-sem)</f>
        <v>7.9999999999998295E-2</v>
      </c>
      <c r="L105" s="62">
        <f t="array" ref="L105">MAX(0,SUM(IF(ISNUMBER(L93:L102),L93:L102,SUMIF(codes[code],L93:L102,codes[calcul_HS])))+SUM(COUNTIF(JF,$C93:$C102))*JFHS-sem)</f>
        <v>0</v>
      </c>
      <c r="M105" s="62">
        <f t="array" ref="M105">MAX(0,SUM(IF(ISNUMBER(M93:M102),M93:M102,SUMIF(codes[code],M93:M102,codes[calcul_HS])))+SUM(COUNTIF(JF,$C93:$C102))*JFHS-sem)</f>
        <v>0</v>
      </c>
      <c r="N105" s="62">
        <f t="array" ref="N105">MAX(0,SUM(IF(ISNUMBER(N93:N102),N93:N102,SUMIF(codes[code],N93:N102,codes[calcul_HS])))+SUM(COUNTIF(JF,$C93:$C102))*JFHS-sem)</f>
        <v>0.25</v>
      </c>
      <c r="O105" s="62">
        <f t="array" ref="O105">MAX(0,SUM(IF(ISNUMBER(O93:O102),O93:O102,SUMIF(codes[code],O93:O102,codes[calcul_HS])))+SUM(COUNTIF(JF,$C93:$C102))*JFHS-sem)</f>
        <v>4</v>
      </c>
      <c r="P105" s="62">
        <f t="array" ref="P105">MAX(0,SUM(IF(ISNUMBER(P93:P102),P93:P102,SUMIF(codes[code],P93:P102,codes[calcul_HS])))+SUM(COUNTIF(JF,$C93:$C102))*JFHS-sem)</f>
        <v>0</v>
      </c>
      <c r="Q105" s="62">
        <f t="array" ref="Q105">MAX(0,SUM(IF(ISNUMBER(Q93:Q102),Q93:Q102,SUMIF(codes[code],Q93:Q102,codes[calcul_HS])))+SUM(COUNTIF(JF,$C93:$C102))*JFHS-sem)</f>
        <v>4</v>
      </c>
      <c r="R105" s="62">
        <f t="array" ref="R105">MAX(0,SUM(IF(ISNUMBER(R93:R102),R93:R102,SUMIF(codes[code],R93:R102,codes[calcul_HS])))+SUM(COUNTIF(JF,$C93:$C102))*JFHS-sem)</f>
        <v>4</v>
      </c>
      <c r="S105" s="62">
        <f t="array" ref="S105">MAX(0,SUM(IF(ISNUMBER(S93:S102),S93:S102,SUMIF(codes[code],S93:S102,codes[calcul_HS])))+SUM(COUNTIF(JF,$C93:$C102))*JFHS-sem)</f>
        <v>0</v>
      </c>
      <c r="T105" s="62">
        <f t="array" ref="T105">MAX(0,SUM(IF(ISNUMBER(T93:T102),T93:T102,SUMIF(codes[code],T93:T102,codes[calcul_HS])))+SUM(COUNTIF(JF,$C93:$C102))*JFHS-sem)</f>
        <v>0</v>
      </c>
      <c r="U105" s="62">
        <f t="array" ref="U105">MAX(0,SUM(IF(ISNUMBER(U93:U102),U93:U102,SUMIF(codes[code],U93:U102,codes[calcul_HS])))+SUM(COUNTIF(JF,$C93:$C102))*JFHS-sem)</f>
        <v>4</v>
      </c>
      <c r="V105" s="62">
        <f t="array" ref="V105">MAX(0,SUM(IF(ISNUMBER(V93:V102),V93:V102,SUMIF(codes[code],V93:V102,codes[calcul_HS])))+SUM(COUNTIF(JF,$C93:$C102))*JFHS-sem)</f>
        <v>0</v>
      </c>
      <c r="W105" s="62">
        <f t="array" ref="W105">MAX(0,SUM(IF(ISNUMBER(W93:W102),W93:W102,SUMIF(codes[code],W93:W102,codes[calcul_HS])))+SUM(COUNTIF(JF,$C93:$C102))*JFHS-sem)</f>
        <v>0</v>
      </c>
      <c r="X105" s="62">
        <f t="array" ref="X105">MAX(0,SUM(IF(ISNUMBER(X93:X102),X93:X102,SUMIF(codes[code],X93:X102,codes[calcul_HS])))+SUM(COUNTIF(JF,$C93:$C102))*JFHS-sem)</f>
        <v>2.0900000000000034</v>
      </c>
      <c r="Y105" s="62">
        <f t="array" ref="Y105">MAX(0,SUM(IF(ISNUMBER(Y93:Y102),Y93:Y102,SUMIF(codes[code],Y93:Y102,codes[calcul_HS])))+SUM(COUNTIF(JF,$C93:$C102))*JFHS-sem)</f>
        <v>0</v>
      </c>
      <c r="Z105" s="62">
        <f t="array" ref="Z105">MAX(0,SUM(IF(ISNUMBER(Z93:Z102),Z93:Z102,SUMIF(codes[code],Z93:Z102,codes[calcul_HS])))+SUM(COUNTIF(JF,$C93:$C102))*JFHS-sem)</f>
        <v>0</v>
      </c>
      <c r="AA105" s="62">
        <f t="array" ref="AA105">MAX(0,SUM(IF(ISNUMBER(AA93:AA102),AA93:AA102,SUMIF(codes[code],AA93:AA102,codes[calcul_HS])))+SUM(COUNTIF(JF,$C93:$C102))*JFHS-sem)</f>
        <v>0</v>
      </c>
      <c r="AB105" s="62">
        <f t="array" ref="AB105">MAX(0,SUM(IF(ISNUMBER(AB93:AB102),AB93:AB102,SUMIF(codes[code],AB93:AB102,codes[calcul_HS])))+SUM(COUNTIF(JF,$C93:$C102))*JFHS-sem)</f>
        <v>0</v>
      </c>
      <c r="AC105" s="62">
        <f t="array" ref="AC105">MAX(0,SUM(IF(ISNUMBER(AC93:AC102),AC93:AC102,SUMIF(codes[code],AC93:AC102,codes[calcul_HS])))+SUM(COUNTIF(JF,$C93:$C102))*JFHS-sem)</f>
        <v>0.75</v>
      </c>
      <c r="AD105" s="62">
        <f t="array" ref="AD105">MAX(0,SUM(IF(ISNUMBER(AD93:AD102),AD93:AD102,SUMIF(codes[code],AD93:AD102,codes[calcul_HS])))+SUM(COUNTIF(JF,$C93:$C102))*JFHS-sem)</f>
        <v>0</v>
      </c>
      <c r="AE105" s="62">
        <f t="array" ref="AE105">MAX(0,SUM(IF(ISNUMBER(AE93:AE102),AE93:AE102,SUMIF(codes[code],AE93:AE102,codes[calcul_HS])))+SUM(COUNTIF(JF,$C93:$C102))*JFHS-sem)</f>
        <v>4.5</v>
      </c>
      <c r="AF105" s="62">
        <f t="array" ref="AF105">MAX(0,SUM(IF(ISNUMBER(AF93:AF102),AF93:AF102,SUMIF(codes[code],AF93:AF102,codes[calcul_HS])))+SUM(COUNTIF(JF,$C93:$C102))*JFHS-sem)</f>
        <v>0</v>
      </c>
      <c r="AG105" s="62">
        <f t="array" ref="AG105">MAX(0,SUM(IF(ISNUMBER(AG93:AG102),AG93:AG102,SUMIF(codes[code],AG93:AG102,codes[calcul_HS])))+SUM(COUNTIF(JF,$C93:$C102))*JFHS-sem)</f>
        <v>0</v>
      </c>
      <c r="AH105" s="62">
        <f t="array" ref="AH105">MAX(0,SUM(IF(ISNUMBER(AH93:AH102),AH93:AH102,SUMIF(codes[code],AH93:AH102,codes[calcul_HS])))+SUM(COUNTIF(JF,$C93:$C102))*JFHS-sem)</f>
        <v>7.9999999999998295E-2</v>
      </c>
      <c r="AI105" s="63">
        <f>SUM(E105:V105)</f>
        <v>17.309999999999995</v>
      </c>
    </row>
    <row r="106" spans="1:35">
      <c r="A106" s="54">
        <f>IF(ISNUMBER(Tablo[[#This Row],[JOUR]]),DATE(YEAR(Tablo[[#This Row],[JOUR]]),MONTH(Tablo[[#This Row],[JOUR]])+1,0),A105)</f>
        <v>42794</v>
      </c>
      <c r="B106" s="55">
        <f>IF(ISNUMBER(Tablo[[#This Row],[JOUR]]),INT(MOD(INT((Tablo[[#This Row],[JOUR]]-2)/7)+3/5,52+5/28))+1,B105)</f>
        <v>9</v>
      </c>
      <c r="C106" s="57">
        <f>C93+7</f>
        <v>42793</v>
      </c>
      <c r="D106" s="53" t="s">
        <v>54</v>
      </c>
      <c r="E106" s="36">
        <v>7</v>
      </c>
      <c r="F106" s="36">
        <v>7</v>
      </c>
      <c r="G106" s="36">
        <v>7</v>
      </c>
      <c r="H106" s="36"/>
      <c r="I106" s="36">
        <v>7</v>
      </c>
      <c r="J106" s="36">
        <v>7</v>
      </c>
      <c r="K106" s="36">
        <v>7</v>
      </c>
      <c r="L106" s="36">
        <v>7</v>
      </c>
      <c r="M106" s="36"/>
      <c r="N106" s="36">
        <v>7</v>
      </c>
      <c r="O106" s="36">
        <v>8</v>
      </c>
      <c r="P106" s="36">
        <v>8</v>
      </c>
      <c r="Q106" s="36">
        <v>8</v>
      </c>
      <c r="R106" s="36">
        <v>8</v>
      </c>
      <c r="S106" s="36">
        <v>9.25</v>
      </c>
      <c r="T106" s="36">
        <v>6.08</v>
      </c>
      <c r="U106" s="36">
        <v>8</v>
      </c>
      <c r="V106" s="36">
        <v>7.25</v>
      </c>
      <c r="W106" s="36"/>
      <c r="X106" s="36"/>
      <c r="Y106" s="36"/>
      <c r="Z106" s="36"/>
      <c r="AA106" s="36"/>
      <c r="AB106" s="36"/>
      <c r="AC106" s="36"/>
      <c r="AD106" s="36"/>
      <c r="AE106" s="36">
        <v>8</v>
      </c>
      <c r="AF106" s="36">
        <v>7</v>
      </c>
      <c r="AG106" s="36">
        <v>7</v>
      </c>
      <c r="AH106" s="36">
        <v>7</v>
      </c>
      <c r="AI106" s="37"/>
    </row>
    <row r="107" spans="1:35">
      <c r="A107" s="54">
        <f>IF(ISNUMBER(Tablo[[#This Row],[JOUR]]),DATE(YEAR(Tablo[[#This Row],[JOUR]]),MONTH(Tablo[[#This Row],[JOUR]])+1,0),A106)</f>
        <v>42794</v>
      </c>
      <c r="B107" s="55">
        <f>IF(ISNUMBER(Tablo[[#This Row],[JOUR]]),INT(MOD(INT((Tablo[[#This Row],[JOUR]]-2)/7)+3/5,52+5/28))+1,B106)</f>
        <v>9</v>
      </c>
      <c r="C107" s="56"/>
      <c r="D107" s="56" t="s">
        <v>55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7"/>
    </row>
    <row r="108" spans="1:35">
      <c r="A108" s="54">
        <f>IF(ISNUMBER(Tablo[[#This Row],[JOUR]]),DATE(YEAR(Tablo[[#This Row],[JOUR]]),MONTH(Tablo[[#This Row],[JOUR]])+1,0),A107)</f>
        <v>42794</v>
      </c>
      <c r="B108" s="55">
        <f>IF(ISNUMBER(Tablo[[#This Row],[JOUR]]),INT(MOD(INT((Tablo[[#This Row],[JOUR]]-2)/7)+3/5,52+5/28))+1,B107)</f>
        <v>9</v>
      </c>
      <c r="C108" s="57">
        <f>C106+1</f>
        <v>42794</v>
      </c>
      <c r="D108" s="57" t="s">
        <v>54</v>
      </c>
      <c r="E108" s="36">
        <v>7</v>
      </c>
      <c r="F108" s="36">
        <v>7</v>
      </c>
      <c r="G108" s="36">
        <v>7</v>
      </c>
      <c r="H108" s="36"/>
      <c r="I108" s="36">
        <v>7</v>
      </c>
      <c r="J108" s="36">
        <v>7</v>
      </c>
      <c r="K108" s="36">
        <v>7</v>
      </c>
      <c r="L108" s="36">
        <v>7</v>
      </c>
      <c r="M108" s="36"/>
      <c r="N108" s="36">
        <v>7</v>
      </c>
      <c r="O108" s="36">
        <v>8</v>
      </c>
      <c r="P108" s="36">
        <v>8</v>
      </c>
      <c r="Q108" s="36">
        <v>8</v>
      </c>
      <c r="R108" s="36">
        <v>8</v>
      </c>
      <c r="S108" s="36">
        <v>10.25</v>
      </c>
      <c r="T108" s="36">
        <v>7</v>
      </c>
      <c r="U108" s="36">
        <v>8</v>
      </c>
      <c r="V108" s="36">
        <v>6.5</v>
      </c>
      <c r="W108" s="36"/>
      <c r="X108" s="36"/>
      <c r="Y108" s="36"/>
      <c r="Z108" s="36"/>
      <c r="AA108" s="36"/>
      <c r="AB108" s="36"/>
      <c r="AC108" s="36"/>
      <c r="AD108" s="36"/>
      <c r="AE108" s="36">
        <v>8</v>
      </c>
      <c r="AF108" s="36">
        <v>7</v>
      </c>
      <c r="AG108" s="36">
        <v>7</v>
      </c>
      <c r="AH108" s="36">
        <v>4.75</v>
      </c>
      <c r="AI108" s="37"/>
    </row>
    <row r="109" spans="1:35">
      <c r="A109" s="54">
        <f>IF(ISNUMBER(Tablo[[#This Row],[JOUR]]),DATE(YEAR(Tablo[[#This Row],[JOUR]]),MONTH(Tablo[[#This Row],[JOUR]])+1,0),A108)</f>
        <v>42794</v>
      </c>
      <c r="B109" s="55">
        <f>IF(ISNUMBER(Tablo[[#This Row],[JOUR]]),INT(MOD(INT((Tablo[[#This Row],[JOUR]]-2)/7)+3/5,52+5/28))+1,B108)</f>
        <v>9</v>
      </c>
      <c r="C109" s="56"/>
      <c r="D109" s="56" t="s">
        <v>55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7"/>
    </row>
    <row r="110" spans="1:35">
      <c r="A110" s="54">
        <f>IF(ISNUMBER(Tablo[[#This Row],[JOUR]]),DATE(YEAR(Tablo[[#This Row],[JOUR]]),MONTH(Tablo[[#This Row],[JOUR]])+1,0),A109)</f>
        <v>42825</v>
      </c>
      <c r="B110" s="55">
        <f>IF(ISNUMBER(Tablo[[#This Row],[JOUR]]),INT(MOD(INT((Tablo[[#This Row],[JOUR]]-2)/7)+3/5,52+5/28))+1,B109)</f>
        <v>9</v>
      </c>
      <c r="C110" s="57">
        <f>C108+1</f>
        <v>42795</v>
      </c>
      <c r="D110" s="57" t="s">
        <v>54</v>
      </c>
      <c r="E110" s="36">
        <v>7.57</v>
      </c>
      <c r="F110" s="36">
        <v>7</v>
      </c>
      <c r="G110" s="36">
        <v>7</v>
      </c>
      <c r="H110" s="36"/>
      <c r="I110" s="36">
        <v>7</v>
      </c>
      <c r="J110" s="36">
        <v>7</v>
      </c>
      <c r="K110" s="36">
        <v>7</v>
      </c>
      <c r="L110" s="36">
        <v>7</v>
      </c>
      <c r="M110" s="36"/>
      <c r="N110" s="36">
        <v>7</v>
      </c>
      <c r="O110" s="36">
        <v>8</v>
      </c>
      <c r="P110" s="36">
        <v>8</v>
      </c>
      <c r="Q110" s="36">
        <v>8</v>
      </c>
      <c r="R110" s="36">
        <v>8</v>
      </c>
      <c r="S110" s="36">
        <v>4</v>
      </c>
      <c r="T110" s="36">
        <v>6.5</v>
      </c>
      <c r="U110" s="36">
        <v>8</v>
      </c>
      <c r="V110" s="36">
        <v>6.75</v>
      </c>
      <c r="W110" s="36"/>
      <c r="X110" s="36"/>
      <c r="Y110" s="36"/>
      <c r="Z110" s="36"/>
      <c r="AA110" s="36"/>
      <c r="AB110" s="36"/>
      <c r="AC110" s="36"/>
      <c r="AD110" s="36"/>
      <c r="AE110" s="36">
        <v>8</v>
      </c>
      <c r="AF110" s="36">
        <v>7</v>
      </c>
      <c r="AG110" s="36">
        <v>7</v>
      </c>
      <c r="AH110" s="36">
        <v>7.25</v>
      </c>
      <c r="AI110" s="37"/>
    </row>
    <row r="111" spans="1:35">
      <c r="A111" s="54">
        <f>IF(ISNUMBER(Tablo[[#This Row],[JOUR]]),DATE(YEAR(Tablo[[#This Row],[JOUR]]),MONTH(Tablo[[#This Row],[JOUR]])+1,0),A110)</f>
        <v>42825</v>
      </c>
      <c r="B111" s="55">
        <f>IF(ISNUMBER(Tablo[[#This Row],[JOUR]]),INT(MOD(INT((Tablo[[#This Row],[JOUR]]-2)/7)+3/5,52+5/28))+1,B110)</f>
        <v>9</v>
      </c>
      <c r="C111" s="56"/>
      <c r="D111" s="56" t="s">
        <v>55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7"/>
    </row>
    <row r="112" spans="1:35">
      <c r="A112" s="54">
        <f>IF(ISNUMBER(Tablo[[#This Row],[JOUR]]),DATE(YEAR(Tablo[[#This Row],[JOUR]]),MONTH(Tablo[[#This Row],[JOUR]])+1,0),A111)</f>
        <v>42825</v>
      </c>
      <c r="B112" s="55">
        <f>IF(ISNUMBER(Tablo[[#This Row],[JOUR]]),INT(MOD(INT((Tablo[[#This Row],[JOUR]]-2)/7)+3/5,52+5/28))+1,B111)</f>
        <v>9</v>
      </c>
      <c r="C112" s="57">
        <f>C110+1</f>
        <v>42796</v>
      </c>
      <c r="D112" s="57" t="s">
        <v>54</v>
      </c>
      <c r="E112" s="36">
        <v>7</v>
      </c>
      <c r="F112" s="36">
        <v>7</v>
      </c>
      <c r="G112" s="36">
        <v>7</v>
      </c>
      <c r="H112" s="36"/>
      <c r="I112" s="36">
        <v>7</v>
      </c>
      <c r="J112" s="36">
        <v>7</v>
      </c>
      <c r="K112" s="36">
        <v>7</v>
      </c>
      <c r="L112" s="36">
        <v>7</v>
      </c>
      <c r="M112" s="36"/>
      <c r="N112" s="36">
        <v>7</v>
      </c>
      <c r="O112" s="36">
        <v>8</v>
      </c>
      <c r="P112" s="36">
        <v>8</v>
      </c>
      <c r="Q112" s="36">
        <v>8</v>
      </c>
      <c r="R112" s="36">
        <v>8</v>
      </c>
      <c r="S112" s="46" t="s">
        <v>34</v>
      </c>
      <c r="T112" s="36">
        <v>7.25</v>
      </c>
      <c r="U112" s="36">
        <v>8</v>
      </c>
      <c r="V112" s="36">
        <v>8</v>
      </c>
      <c r="W112" s="36"/>
      <c r="X112" s="36"/>
      <c r="Y112" s="36"/>
      <c r="Z112" s="36"/>
      <c r="AA112" s="36"/>
      <c r="AB112" s="36"/>
      <c r="AC112" s="36"/>
      <c r="AD112" s="36"/>
      <c r="AE112" s="36">
        <v>8</v>
      </c>
      <c r="AF112" s="36">
        <v>7</v>
      </c>
      <c r="AG112" s="36">
        <v>7</v>
      </c>
      <c r="AH112" s="36">
        <v>7</v>
      </c>
      <c r="AI112" s="37"/>
    </row>
    <row r="113" spans="1:35">
      <c r="A113" s="54">
        <f>IF(ISNUMBER(Tablo[[#This Row],[JOUR]]),DATE(YEAR(Tablo[[#This Row],[JOUR]]),MONTH(Tablo[[#This Row],[JOUR]])+1,0),A112)</f>
        <v>42825</v>
      </c>
      <c r="B113" s="55">
        <f>IF(ISNUMBER(Tablo[[#This Row],[JOUR]]),INT(MOD(INT((Tablo[[#This Row],[JOUR]]-2)/7)+3/5,52+5/28))+1,B112)</f>
        <v>9</v>
      </c>
      <c r="C113" s="56"/>
      <c r="D113" s="56" t="s">
        <v>55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46" t="s">
        <v>34</v>
      </c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7"/>
    </row>
    <row r="114" spans="1:35">
      <c r="A114" s="54">
        <f>IF(ISNUMBER(Tablo[[#This Row],[JOUR]]),DATE(YEAR(Tablo[[#This Row],[JOUR]]),MONTH(Tablo[[#This Row],[JOUR]])+1,0),A113)</f>
        <v>42825</v>
      </c>
      <c r="B114" s="55">
        <f>IF(ISNUMBER(Tablo[[#This Row],[JOUR]]),INT(MOD(INT((Tablo[[#This Row],[JOUR]]-2)/7)+3/5,52+5/28))+1,B113)</f>
        <v>9</v>
      </c>
      <c r="C114" s="57">
        <f>C112+1</f>
        <v>42797</v>
      </c>
      <c r="D114" s="57" t="s">
        <v>54</v>
      </c>
      <c r="E114" s="36">
        <v>6.75</v>
      </c>
      <c r="F114" s="36">
        <v>6.75</v>
      </c>
      <c r="G114" s="36">
        <v>6.75</v>
      </c>
      <c r="H114" s="36"/>
      <c r="I114" s="36">
        <v>6.75</v>
      </c>
      <c r="J114" s="36">
        <v>1</v>
      </c>
      <c r="K114" s="36">
        <v>6.75</v>
      </c>
      <c r="L114" s="36">
        <v>6.75</v>
      </c>
      <c r="M114" s="36"/>
      <c r="N114" s="36">
        <v>6.75</v>
      </c>
      <c r="O114" s="36">
        <v>7</v>
      </c>
      <c r="P114" s="36">
        <v>7</v>
      </c>
      <c r="Q114" s="46" t="s">
        <v>34</v>
      </c>
      <c r="R114" s="36">
        <v>7</v>
      </c>
      <c r="S114" s="36">
        <v>8.5</v>
      </c>
      <c r="T114" s="36">
        <v>6.75</v>
      </c>
      <c r="U114" s="36">
        <v>7</v>
      </c>
      <c r="V114" s="36">
        <v>6.5</v>
      </c>
      <c r="W114" s="36"/>
      <c r="X114" s="36"/>
      <c r="Y114" s="36"/>
      <c r="Z114" s="36"/>
      <c r="AA114" s="36"/>
      <c r="AB114" s="36"/>
      <c r="AC114" s="36"/>
      <c r="AD114" s="36"/>
      <c r="AE114" s="36">
        <v>7.5</v>
      </c>
      <c r="AF114" s="46" t="s">
        <v>41</v>
      </c>
      <c r="AG114" s="46">
        <v>7</v>
      </c>
      <c r="AH114" s="36">
        <v>6.75</v>
      </c>
      <c r="AI114" s="37"/>
    </row>
    <row r="115" spans="1:35">
      <c r="A115" s="54">
        <f>IF(ISNUMBER(Tablo[[#This Row],[JOUR]]),DATE(YEAR(Tablo[[#This Row],[JOUR]]),MONTH(Tablo[[#This Row],[JOUR]])+1,0),A114)</f>
        <v>42825</v>
      </c>
      <c r="B115" s="55">
        <f>IF(ISNUMBER(Tablo[[#This Row],[JOUR]]),INT(MOD(INT((Tablo[[#This Row],[JOUR]]-2)/7)+3/5,52+5/28))+1,B114)</f>
        <v>9</v>
      </c>
      <c r="C115" s="56"/>
      <c r="D115" s="56" t="s">
        <v>55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46" t="s">
        <v>34</v>
      </c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46" t="s">
        <v>41</v>
      </c>
      <c r="AG115" s="46"/>
      <c r="AH115" s="36"/>
      <c r="AI115" s="37"/>
    </row>
    <row r="116" spans="1:35">
      <c r="A116" s="54">
        <f>IF(ISNUMBER(Tablo[[#This Row],[JOUR]]),DATE(YEAR(Tablo[[#This Row],[JOUR]]),MONTH(Tablo[[#This Row],[JOUR]])+1,0),A115)</f>
        <v>42825</v>
      </c>
      <c r="B116" s="55">
        <f>IF(ISNUMBER(Tablo[[#This Row],[JOUR]]),INT(MOD(INT((Tablo[[#This Row],[JOUR]]-2)/7)+3/5,52+5/28))+1,B115)</f>
        <v>9</v>
      </c>
      <c r="C116" s="57" t="s">
        <v>16</v>
      </c>
      <c r="D116" s="57"/>
      <c r="E116" s="29">
        <f t="array" ref="E116">SUM(IF(ISNUMBER(E106:E115),E106:E115,SUMIF(codes[code],E106:E115,codes[forfait])))+SUM(COUNTIF(JF,$C106:$C115))*JFHN</f>
        <v>35.32</v>
      </c>
      <c r="F116" s="29">
        <f t="array" ref="F116">SUM(IF(ISNUMBER(F106:F115),F106:F115,SUMIF(codes[code],F106:F115,codes[forfait])))+SUM(COUNTIF(JF,$C106:$C115))*JFHN</f>
        <v>34.75</v>
      </c>
      <c r="G116" s="29">
        <f t="array" ref="G116">SUM(IF(ISNUMBER(G106:G115),G106:G115,SUMIF(codes[code],G106:G115,codes[forfait])))+SUM(COUNTIF(JF,$C106:$C115))*JFHN</f>
        <v>34.75</v>
      </c>
      <c r="H116" s="29">
        <f t="array" ref="H116">SUM(IF(ISNUMBER(H106:H115),H106:H115,SUMIF(codes[code],H106:H115,codes[forfait])))+SUM(COUNTIF(JF,$C106:$C115))*JFHN</f>
        <v>0</v>
      </c>
      <c r="I116" s="29">
        <f t="array" ref="I116">SUM(IF(ISNUMBER(I106:I115),I106:I115,SUMIF(codes[code],I106:I115,codes[forfait])))+SUM(COUNTIF(JF,$C106:$C115))*JFHN</f>
        <v>34.75</v>
      </c>
      <c r="J116" s="29">
        <f t="array" ref="J116">SUM(IF(ISNUMBER(J106:J115),J106:J115,SUMIF(codes[code],J106:J115,codes[forfait])))+SUM(COUNTIF(JF,$C106:$C115))*JFHN</f>
        <v>29</v>
      </c>
      <c r="K116" s="29">
        <f t="array" ref="K116">SUM(IF(ISNUMBER(K106:K115),K106:K115,SUMIF(codes[code],K106:K115,codes[forfait])))+SUM(COUNTIF(JF,$C106:$C115))*JFHN</f>
        <v>34.75</v>
      </c>
      <c r="L116" s="29">
        <f t="array" ref="L116">SUM(IF(ISNUMBER(L106:L115),L106:L115,SUMIF(codes[code],L106:L115,codes[forfait])))+SUM(COUNTIF(JF,$C106:$C115))*JFHN</f>
        <v>34.75</v>
      </c>
      <c r="M116" s="29">
        <f t="array" ref="M116">SUM(IF(ISNUMBER(M106:M115),M106:M115,SUMIF(codes[code],M106:M115,codes[forfait])))+SUM(COUNTIF(JF,$C106:$C115))*JFHN</f>
        <v>0</v>
      </c>
      <c r="N116" s="29">
        <f t="array" ref="N116">SUM(IF(ISNUMBER(N106:N115),N106:N115,SUMIF(codes[code],N106:N115,codes[forfait])))+SUM(COUNTIF(JF,$C106:$C115))*JFHN</f>
        <v>34.75</v>
      </c>
      <c r="O116" s="29">
        <f t="array" ref="O116">SUM(IF(ISNUMBER(O106:O115),O106:O115,SUMIF(codes[code],O106:O115,codes[forfait])))+SUM(COUNTIF(JF,$C106:$C115))*JFHN</f>
        <v>39</v>
      </c>
      <c r="P116" s="29">
        <f t="array" ref="P116">SUM(IF(ISNUMBER(P106:P115),P106:P115,SUMIF(codes[code],P106:P115,codes[forfait])))+SUM(COUNTIF(JF,$C106:$C115))*JFHN</f>
        <v>39</v>
      </c>
      <c r="Q116" s="29">
        <f t="array" ref="Q116">SUM(IF(ISNUMBER(Q106:Q115),Q106:Q115,SUMIF(codes[code],Q106:Q115,codes[forfait])))+SUM(COUNTIF(JF,$C106:$C115))*JFHN</f>
        <v>39</v>
      </c>
      <c r="R116" s="29">
        <f t="array" ref="R116">SUM(IF(ISNUMBER(R106:R115),R106:R115,SUMIF(codes[code],R106:R115,codes[forfait])))+SUM(COUNTIF(JF,$C106:$C115))*JFHN</f>
        <v>39</v>
      </c>
      <c r="S116" s="29">
        <f t="array" ref="S116">SUM(IF(ISNUMBER(S106:S115),S106:S115,SUMIF(codes[code],S106:S115,codes[forfait])))+SUM(COUNTIF(JF,$C106:$C115))*JFHN</f>
        <v>39</v>
      </c>
      <c r="T116" s="29">
        <f t="array" ref="T116">SUM(IF(ISNUMBER(T106:T115),T106:T115,SUMIF(codes[code],T106:T115,codes[forfait])))+SUM(COUNTIF(JF,$C106:$C115))*JFHN</f>
        <v>33.58</v>
      </c>
      <c r="U116" s="29">
        <f t="array" ref="U116">SUM(IF(ISNUMBER(U106:U115),U106:U115,SUMIF(codes[code],U106:U115,codes[forfait])))+SUM(COUNTIF(JF,$C106:$C115))*JFHN</f>
        <v>39</v>
      </c>
      <c r="V116" s="29">
        <f t="array" ref="V116">SUM(IF(ISNUMBER(V106:V115),V106:V115,SUMIF(codes[code],V106:V115,codes[forfait])))+SUM(COUNTIF(JF,$C106:$C115))*JFHN</f>
        <v>35</v>
      </c>
      <c r="W116" s="29">
        <f t="array" ref="W116">SUM(IF(ISNUMBER(W106:W115),W106:W115,SUMIF(codes[code],W106:W115,codes[forfait])))+SUM(COUNTIF(JF,$C106:$C115))*JFHN</f>
        <v>0</v>
      </c>
      <c r="X116" s="29">
        <f t="array" ref="X116">SUM(IF(ISNUMBER(X106:X115),X106:X115,SUMIF(codes[code],X106:X115,codes[forfait])))+SUM(COUNTIF(JF,$C106:$C115))*JFHN</f>
        <v>0</v>
      </c>
      <c r="Y116" s="29">
        <f t="array" ref="Y116">SUM(IF(ISNUMBER(Y106:Y115),Y106:Y115,SUMIF(codes[code],Y106:Y115,codes[forfait])))+SUM(COUNTIF(JF,$C106:$C115))*JFHN</f>
        <v>0</v>
      </c>
      <c r="Z116" s="29">
        <f t="array" ref="Z116">SUM(IF(ISNUMBER(Z106:Z115),Z106:Z115,SUMIF(codes[code],Z106:Z115,codes[forfait])))+SUM(COUNTIF(JF,$C106:$C115))*JFHN</f>
        <v>0</v>
      </c>
      <c r="AA116" s="29">
        <f t="array" ref="AA116">SUM(IF(ISNUMBER(AA106:AA115),AA106:AA115,SUMIF(codes[code],AA106:AA115,codes[forfait])))+SUM(COUNTIF(JF,$C106:$C115))*JFHN</f>
        <v>0</v>
      </c>
      <c r="AB116" s="29">
        <f t="array" ref="AB116">SUM(IF(ISNUMBER(AB106:AB115),AB106:AB115,SUMIF(codes[code],AB106:AB115,codes[forfait])))+SUM(COUNTIF(JF,$C106:$C115))*JFHN</f>
        <v>0</v>
      </c>
      <c r="AC116" s="29">
        <f t="array" ref="AC116">SUM(IF(ISNUMBER(AC106:AC115),AC106:AC115,SUMIF(codes[code],AC106:AC115,codes[forfait])))+SUM(COUNTIF(JF,$C106:$C115))*JFHN</f>
        <v>0</v>
      </c>
      <c r="AD116" s="29">
        <f t="array" ref="AD116">SUM(IF(ISNUMBER(AD106:AD115),AD106:AD115,SUMIF(codes[code],AD106:AD115,codes[forfait])))+SUM(COUNTIF(JF,$C106:$C115))*JFHN</f>
        <v>0</v>
      </c>
      <c r="AE116" s="29">
        <f t="array" ref="AE116">SUM(IF(ISNUMBER(AE106:AE115),AE106:AE115,SUMIF(codes[code],AE106:AE115,codes[forfait])))+SUM(COUNTIF(JF,$C106:$C115))*JFHN</f>
        <v>39.5</v>
      </c>
      <c r="AF116" s="29">
        <f t="array" ref="AF116">SUM(IF(ISNUMBER(AF106:AF115),AF106:AF115,SUMIF(codes[code],AF106:AF115,codes[forfait])))+SUM(COUNTIF(JF,$C106:$C115))*JFHN</f>
        <v>28</v>
      </c>
      <c r="AG116" s="29">
        <f t="array" ref="AG116">SUM(IF(ISNUMBER(AG106:AG115),AG106:AG115,SUMIF(codes[code],AG106:AG115,codes[forfait])))+SUM(COUNTIF(JF,$C106:$C115))*JFHN</f>
        <v>35</v>
      </c>
      <c r="AH116" s="29">
        <f t="array" ref="AH116">SUM(IF(ISNUMBER(AH106:AH115),AH106:AH115,SUMIF(codes[code],AH106:AH115,codes[forfait])))+SUM(COUNTIF(JF,$C106:$C115))*JFHN</f>
        <v>32.75</v>
      </c>
      <c r="AI116" s="58">
        <f>SUM(E116:V116)</f>
        <v>575.4</v>
      </c>
    </row>
    <row r="117" spans="1:35">
      <c r="A117" s="54">
        <f>IF(ISNUMBER(Tablo[[#This Row],[JOUR]]),DATE(YEAR(Tablo[[#This Row],[JOUR]]),MONTH(Tablo[[#This Row],[JOUR]])+1,0),A116)</f>
        <v>42825</v>
      </c>
      <c r="B117" s="55">
        <f>IF(ISNUMBER(Tablo[[#This Row],[JOUR]]),INT(MOD(INT((Tablo[[#This Row],[JOUR]]-2)/7)+3/5,52+5/28))+1,B116)</f>
        <v>9</v>
      </c>
      <c r="C117" s="57" t="s">
        <v>17</v>
      </c>
      <c r="D117" s="57"/>
      <c r="E117" s="29">
        <f t="array" ref="E117">MIN(SUM(IF(ISNUMBER(E106:E115),E106:E115,SUMIF(codes[code],E106:E115,codes[calcul_HS])))+SUM(COUNTIF(JF,$C106:$C115))*JFHS,sem)</f>
        <v>35</v>
      </c>
      <c r="F117" s="29">
        <f t="array" ref="F117">MIN(SUM(IF(ISNUMBER(F106:F115),F106:F115,SUMIF(codes[code],F106:F115,codes[calcul_HS])))+SUM(COUNTIF(JF,$C106:$C115))*JFHS,sem)</f>
        <v>34.75</v>
      </c>
      <c r="G117" s="29">
        <f t="array" ref="G117">MIN(SUM(IF(ISNUMBER(G106:G115),G106:G115,SUMIF(codes[code],G106:G115,codes[calcul_HS])))+SUM(COUNTIF(JF,$C106:$C115))*JFHS,sem)</f>
        <v>34.75</v>
      </c>
      <c r="H117" s="29">
        <f t="array" ref="H117">MIN(SUM(IF(ISNUMBER(H106:H115),H106:H115,SUMIF(codes[code],H106:H115,codes[calcul_HS])))+SUM(COUNTIF(JF,$C106:$C115))*JFHS,sem)</f>
        <v>0</v>
      </c>
      <c r="I117" s="29">
        <f t="array" ref="I117">MIN(SUM(IF(ISNUMBER(I106:I115),I106:I115,SUMIF(codes[code],I106:I115,codes[calcul_HS])))+SUM(COUNTIF(JF,$C106:$C115))*JFHS,sem)</f>
        <v>34.75</v>
      </c>
      <c r="J117" s="29">
        <f t="array" ref="J117">MIN(SUM(IF(ISNUMBER(J106:J115),J106:J115,SUMIF(codes[code],J106:J115,codes[calcul_HS])))+SUM(COUNTIF(JF,$C106:$C115))*JFHS,sem)</f>
        <v>29</v>
      </c>
      <c r="K117" s="29">
        <f t="array" ref="K117">MIN(SUM(IF(ISNUMBER(K106:K115),K106:K115,SUMIF(codes[code],K106:K115,codes[calcul_HS])))+SUM(COUNTIF(JF,$C106:$C115))*JFHS,sem)</f>
        <v>34.75</v>
      </c>
      <c r="L117" s="29">
        <f t="array" ref="L117">MIN(SUM(IF(ISNUMBER(L106:L115),L106:L115,SUMIF(codes[code],L106:L115,codes[calcul_HS])))+SUM(COUNTIF(JF,$C106:$C115))*JFHS,sem)</f>
        <v>34.75</v>
      </c>
      <c r="M117" s="29">
        <f t="array" ref="M117">MIN(SUM(IF(ISNUMBER(M106:M115),M106:M115,SUMIF(codes[code],M106:M115,codes[calcul_HS])))+SUM(COUNTIF(JF,$C106:$C115))*JFHS,sem)</f>
        <v>0</v>
      </c>
      <c r="N117" s="29">
        <f t="array" ref="N117">MIN(SUM(IF(ISNUMBER(N106:N115),N106:N115,SUMIF(codes[code],N106:N115,codes[calcul_HS])))+SUM(COUNTIF(JF,$C106:$C115))*JFHS,sem)</f>
        <v>34.75</v>
      </c>
      <c r="O117" s="29">
        <f t="array" ref="O117">MIN(SUM(IF(ISNUMBER(O106:O115),O106:O115,SUMIF(codes[code],O106:O115,codes[calcul_HS])))+SUM(COUNTIF(JF,$C106:$C115))*JFHS,sem)</f>
        <v>35</v>
      </c>
      <c r="P117" s="29">
        <f t="array" ref="P117">MIN(SUM(IF(ISNUMBER(P106:P115),P106:P115,SUMIF(codes[code],P106:P115,codes[calcul_HS])))+SUM(COUNTIF(JF,$C106:$C115))*JFHS,sem)</f>
        <v>35</v>
      </c>
      <c r="Q117" s="29">
        <f t="array" ref="Q117">MIN(SUM(IF(ISNUMBER(Q106:Q115),Q106:Q115,SUMIF(codes[code],Q106:Q115,codes[calcul_HS])))+SUM(COUNTIF(JF,$C106:$C115))*JFHS,sem)</f>
        <v>32</v>
      </c>
      <c r="R117" s="29">
        <f t="array" ref="R117">MIN(SUM(IF(ISNUMBER(R106:R115),R106:R115,SUMIF(codes[code],R106:R115,codes[calcul_HS])))+SUM(COUNTIF(JF,$C106:$C115))*JFHS,sem)</f>
        <v>35</v>
      </c>
      <c r="S117" s="29">
        <f t="array" ref="S117">MIN(SUM(IF(ISNUMBER(S106:S115),S106:S115,SUMIF(codes[code],S106:S115,codes[calcul_HS])))+SUM(COUNTIF(JF,$C106:$C115))*JFHS,sem)</f>
        <v>32</v>
      </c>
      <c r="T117" s="29">
        <f t="array" ref="T117">MIN(SUM(IF(ISNUMBER(T106:T115),T106:T115,SUMIF(codes[code],T106:T115,codes[calcul_HS])))+SUM(COUNTIF(JF,$C106:$C115))*JFHS,sem)</f>
        <v>33.58</v>
      </c>
      <c r="U117" s="29">
        <f t="array" ref="U117">MIN(SUM(IF(ISNUMBER(U106:U115),U106:U115,SUMIF(codes[code],U106:U115,codes[calcul_HS])))+SUM(COUNTIF(JF,$C106:$C115))*JFHS,sem)</f>
        <v>35</v>
      </c>
      <c r="V117" s="29">
        <f t="array" ref="V117">MIN(SUM(IF(ISNUMBER(V106:V115),V106:V115,SUMIF(codes[code],V106:V115,codes[calcul_HS])))+SUM(COUNTIF(JF,$C106:$C115))*JFHS,sem)</f>
        <v>35</v>
      </c>
      <c r="W117" s="29">
        <f t="array" ref="W117">MIN(SUM(IF(ISNUMBER(W106:W115),W106:W115,SUMIF(codes[code],W106:W115,codes[calcul_HS])))+SUM(COUNTIF(JF,$C106:$C115))*JFHS,sem)</f>
        <v>0</v>
      </c>
      <c r="X117" s="29">
        <f t="array" ref="X117">MIN(SUM(IF(ISNUMBER(X106:X115),X106:X115,SUMIF(codes[code],X106:X115,codes[calcul_HS])))+SUM(COUNTIF(JF,$C106:$C115))*JFHS,sem)</f>
        <v>0</v>
      </c>
      <c r="Y117" s="29">
        <f t="array" ref="Y117">MIN(SUM(IF(ISNUMBER(Y106:Y115),Y106:Y115,SUMIF(codes[code],Y106:Y115,codes[calcul_HS])))+SUM(COUNTIF(JF,$C106:$C115))*JFHS,sem)</f>
        <v>0</v>
      </c>
      <c r="Z117" s="29">
        <f t="array" ref="Z117">MIN(SUM(IF(ISNUMBER(Z106:Z115),Z106:Z115,SUMIF(codes[code],Z106:Z115,codes[calcul_HS])))+SUM(COUNTIF(JF,$C106:$C115))*JFHS,sem)</f>
        <v>0</v>
      </c>
      <c r="AA117" s="29">
        <f t="array" ref="AA117">MIN(SUM(IF(ISNUMBER(AA106:AA115),AA106:AA115,SUMIF(codes[code],AA106:AA115,codes[calcul_HS])))+SUM(COUNTIF(JF,$C106:$C115))*JFHS,sem)</f>
        <v>0</v>
      </c>
      <c r="AB117" s="29">
        <f t="array" ref="AB117">MIN(SUM(IF(ISNUMBER(AB106:AB115),AB106:AB115,SUMIF(codes[code],AB106:AB115,codes[calcul_HS])))+SUM(COUNTIF(JF,$C106:$C115))*JFHS,sem)</f>
        <v>0</v>
      </c>
      <c r="AC117" s="29">
        <f t="array" ref="AC117">MIN(SUM(IF(ISNUMBER(AC106:AC115),AC106:AC115,SUMIF(codes[code],AC106:AC115,codes[calcul_HS])))+SUM(COUNTIF(JF,$C106:$C115))*JFHS,sem)</f>
        <v>0</v>
      </c>
      <c r="AD117" s="29">
        <f t="array" ref="AD117">MIN(SUM(IF(ISNUMBER(AD106:AD115),AD106:AD115,SUMIF(codes[code],AD106:AD115,codes[calcul_HS])))+SUM(COUNTIF(JF,$C106:$C115))*JFHS,sem)</f>
        <v>0</v>
      </c>
      <c r="AE117" s="29">
        <f t="array" ref="AE117">MIN(SUM(IF(ISNUMBER(AE106:AE115),AE106:AE115,SUMIF(codes[code],AE106:AE115,codes[calcul_HS])))+SUM(COUNTIF(JF,$C106:$C115))*JFHS,sem)</f>
        <v>35</v>
      </c>
      <c r="AF117" s="29">
        <f t="array" ref="AF117">MIN(SUM(IF(ISNUMBER(AF106:AF115),AF106:AF115,SUMIF(codes[code],AF106:AF115,codes[calcul_HS])))+SUM(COUNTIF(JF,$C106:$C115))*JFHS,sem)</f>
        <v>28</v>
      </c>
      <c r="AG117" s="29">
        <f t="array" ref="AG117">MIN(SUM(IF(ISNUMBER(AG106:AG115),AG106:AG115,SUMIF(codes[code],AG106:AG115,codes[calcul_HS])))+SUM(COUNTIF(JF,$C106:$C115))*JFHS,sem)</f>
        <v>35</v>
      </c>
      <c r="AH117" s="29">
        <f t="array" ref="AH117">MIN(SUM(IF(ISNUMBER(AH106:AH115),AH106:AH115,SUMIF(codes[code],AH106:AH115,codes[calcul_HS])))+SUM(COUNTIF(JF,$C106:$C115))*JFHS,sem)</f>
        <v>32.75</v>
      </c>
      <c r="AI117" s="58">
        <f>SUM(E117:V117)</f>
        <v>545.07999999999993</v>
      </c>
    </row>
    <row r="118" spans="1:35" ht="13.5" thickBot="1">
      <c r="A118" s="59">
        <f>IF(ISNUMBER(Tablo[[#This Row],[JOUR]]),DATE(YEAR(Tablo[[#This Row],[JOUR]]),MONTH(Tablo[[#This Row],[JOUR]])+1,0),A117)</f>
        <v>42825</v>
      </c>
      <c r="B118" s="60">
        <f>IF(ISNUMBER(Tablo[[#This Row],[JOUR]]),INT(MOD(INT((Tablo[[#This Row],[JOUR]]-2)/7)+3/5,52+5/28))+1,B117)</f>
        <v>9</v>
      </c>
      <c r="C118" s="61" t="s">
        <v>18</v>
      </c>
      <c r="D118" s="61"/>
      <c r="E118" s="62">
        <f t="array" ref="E118">MAX(0,SUM(IF(ISNUMBER(E106:E115),E106:E115,SUMIF(codes[code],E106:E115,codes[calcul_HS])))+SUM(COUNTIF(JF,$C106:$C115))*JFHS-sem)</f>
        <v>0.32000000000000028</v>
      </c>
      <c r="F118" s="62">
        <f t="array" ref="F118">MAX(0,SUM(IF(ISNUMBER(F106:F115),F106:F115,SUMIF(codes[code],F106:F115,codes[calcul_HS])))+SUM(COUNTIF(JF,$C106:$C115))*JFHS-sem)</f>
        <v>0</v>
      </c>
      <c r="G118" s="62">
        <f t="array" ref="G118">MAX(0,SUM(IF(ISNUMBER(G106:G115),G106:G115,SUMIF(codes[code],G106:G115,codes[calcul_HS])))+SUM(COUNTIF(JF,$C106:$C115))*JFHS-sem)</f>
        <v>0</v>
      </c>
      <c r="H118" s="62">
        <f t="array" ref="H118">MAX(0,SUM(IF(ISNUMBER(H106:H115),H106:H115,SUMIF(codes[code],H106:H115,codes[calcul_HS])))+SUM(COUNTIF(JF,$C106:$C115))*JFHS-sem)</f>
        <v>0</v>
      </c>
      <c r="I118" s="62">
        <f t="array" ref="I118">MAX(0,SUM(IF(ISNUMBER(I106:I115),I106:I115,SUMIF(codes[code],I106:I115,codes[calcul_HS])))+SUM(COUNTIF(JF,$C106:$C115))*JFHS-sem)</f>
        <v>0</v>
      </c>
      <c r="J118" s="62">
        <f t="array" ref="J118">MAX(0,SUM(IF(ISNUMBER(J106:J115),J106:J115,SUMIF(codes[code],J106:J115,codes[calcul_HS])))+SUM(COUNTIF(JF,$C106:$C115))*JFHS-sem)</f>
        <v>0</v>
      </c>
      <c r="K118" s="62">
        <f t="array" ref="K118">MAX(0,SUM(IF(ISNUMBER(K106:K115),K106:K115,SUMIF(codes[code],K106:K115,codes[calcul_HS])))+SUM(COUNTIF(JF,$C106:$C115))*JFHS-sem)</f>
        <v>0</v>
      </c>
      <c r="L118" s="62">
        <f t="array" ref="L118">MAX(0,SUM(IF(ISNUMBER(L106:L115),L106:L115,SUMIF(codes[code],L106:L115,codes[calcul_HS])))+SUM(COUNTIF(JF,$C106:$C115))*JFHS-sem)</f>
        <v>0</v>
      </c>
      <c r="M118" s="62">
        <f t="array" ref="M118">MAX(0,SUM(IF(ISNUMBER(M106:M115),M106:M115,SUMIF(codes[code],M106:M115,codes[calcul_HS])))+SUM(COUNTIF(JF,$C106:$C115))*JFHS-sem)</f>
        <v>0</v>
      </c>
      <c r="N118" s="62">
        <f t="array" ref="N118">MAX(0,SUM(IF(ISNUMBER(N106:N115),N106:N115,SUMIF(codes[code],N106:N115,codes[calcul_HS])))+SUM(COUNTIF(JF,$C106:$C115))*JFHS-sem)</f>
        <v>0</v>
      </c>
      <c r="O118" s="62">
        <f t="array" ref="O118">MAX(0,SUM(IF(ISNUMBER(O106:O115),O106:O115,SUMIF(codes[code],O106:O115,codes[calcul_HS])))+SUM(COUNTIF(JF,$C106:$C115))*JFHS-sem)</f>
        <v>4</v>
      </c>
      <c r="P118" s="62">
        <f t="array" ref="P118">MAX(0,SUM(IF(ISNUMBER(P106:P115),P106:P115,SUMIF(codes[code],P106:P115,codes[calcul_HS])))+SUM(COUNTIF(JF,$C106:$C115))*JFHS-sem)</f>
        <v>4</v>
      </c>
      <c r="Q118" s="62">
        <f t="array" ref="Q118">MAX(0,SUM(IF(ISNUMBER(Q106:Q115),Q106:Q115,SUMIF(codes[code],Q106:Q115,codes[calcul_HS])))+SUM(COUNTIF(JF,$C106:$C115))*JFHS-sem)</f>
        <v>0</v>
      </c>
      <c r="R118" s="62">
        <f t="array" ref="R118">MAX(0,SUM(IF(ISNUMBER(R106:R115),R106:R115,SUMIF(codes[code],R106:R115,codes[calcul_HS])))+SUM(COUNTIF(JF,$C106:$C115))*JFHS-sem)</f>
        <v>4</v>
      </c>
      <c r="S118" s="62">
        <f t="array" ref="S118">MAX(0,SUM(IF(ISNUMBER(S106:S115),S106:S115,SUMIF(codes[code],S106:S115,codes[calcul_HS])))+SUM(COUNTIF(JF,$C106:$C115))*JFHS-sem)</f>
        <v>0</v>
      </c>
      <c r="T118" s="62">
        <f t="array" ref="T118">MAX(0,SUM(IF(ISNUMBER(T106:T115),T106:T115,SUMIF(codes[code],T106:T115,codes[calcul_HS])))+SUM(COUNTIF(JF,$C106:$C115))*JFHS-sem)</f>
        <v>0</v>
      </c>
      <c r="U118" s="62">
        <f t="array" ref="U118">MAX(0,SUM(IF(ISNUMBER(U106:U115),U106:U115,SUMIF(codes[code],U106:U115,codes[calcul_HS])))+SUM(COUNTIF(JF,$C106:$C115))*JFHS-sem)</f>
        <v>4</v>
      </c>
      <c r="V118" s="62">
        <f t="array" ref="V118">MAX(0,SUM(IF(ISNUMBER(V106:V115),V106:V115,SUMIF(codes[code],V106:V115,codes[calcul_HS])))+SUM(COUNTIF(JF,$C106:$C115))*JFHS-sem)</f>
        <v>0</v>
      </c>
      <c r="W118" s="62">
        <f t="array" ref="W118">MAX(0,SUM(IF(ISNUMBER(W106:W115),W106:W115,SUMIF(codes[code],W106:W115,codes[calcul_HS])))+SUM(COUNTIF(JF,$C106:$C115))*JFHS-sem)</f>
        <v>0</v>
      </c>
      <c r="X118" s="62">
        <f t="array" ref="X118">MAX(0,SUM(IF(ISNUMBER(X106:X115),X106:X115,SUMIF(codes[code],X106:X115,codes[calcul_HS])))+SUM(COUNTIF(JF,$C106:$C115))*JFHS-sem)</f>
        <v>0</v>
      </c>
      <c r="Y118" s="62">
        <f t="array" ref="Y118">MAX(0,SUM(IF(ISNUMBER(Y106:Y115),Y106:Y115,SUMIF(codes[code],Y106:Y115,codes[calcul_HS])))+SUM(COUNTIF(JF,$C106:$C115))*JFHS-sem)</f>
        <v>0</v>
      </c>
      <c r="Z118" s="62">
        <f t="array" ref="Z118">MAX(0,SUM(IF(ISNUMBER(Z106:Z115),Z106:Z115,SUMIF(codes[code],Z106:Z115,codes[calcul_HS])))+SUM(COUNTIF(JF,$C106:$C115))*JFHS-sem)</f>
        <v>0</v>
      </c>
      <c r="AA118" s="62">
        <f t="array" ref="AA118">MAX(0,SUM(IF(ISNUMBER(AA106:AA115),AA106:AA115,SUMIF(codes[code],AA106:AA115,codes[calcul_HS])))+SUM(COUNTIF(JF,$C106:$C115))*JFHS-sem)</f>
        <v>0</v>
      </c>
      <c r="AB118" s="62">
        <f t="array" ref="AB118">MAX(0,SUM(IF(ISNUMBER(AB106:AB115),AB106:AB115,SUMIF(codes[code],AB106:AB115,codes[calcul_HS])))+SUM(COUNTIF(JF,$C106:$C115))*JFHS-sem)</f>
        <v>0</v>
      </c>
      <c r="AC118" s="62">
        <f t="array" ref="AC118">MAX(0,SUM(IF(ISNUMBER(AC106:AC115),AC106:AC115,SUMIF(codes[code],AC106:AC115,codes[calcul_HS])))+SUM(COUNTIF(JF,$C106:$C115))*JFHS-sem)</f>
        <v>0</v>
      </c>
      <c r="AD118" s="62">
        <f t="array" ref="AD118">MAX(0,SUM(IF(ISNUMBER(AD106:AD115),AD106:AD115,SUMIF(codes[code],AD106:AD115,codes[calcul_HS])))+SUM(COUNTIF(JF,$C106:$C115))*JFHS-sem)</f>
        <v>0</v>
      </c>
      <c r="AE118" s="62">
        <f t="array" ref="AE118">MAX(0,SUM(IF(ISNUMBER(AE106:AE115),AE106:AE115,SUMIF(codes[code],AE106:AE115,codes[calcul_HS])))+SUM(COUNTIF(JF,$C106:$C115))*JFHS-sem)</f>
        <v>4.5</v>
      </c>
      <c r="AF118" s="62">
        <f t="array" ref="AF118">MAX(0,SUM(IF(ISNUMBER(AF106:AF115),AF106:AF115,SUMIF(codes[code],AF106:AF115,codes[calcul_HS])))+SUM(COUNTIF(JF,$C106:$C115))*JFHS-sem)</f>
        <v>0</v>
      </c>
      <c r="AG118" s="62">
        <f t="array" ref="AG118">MAX(0,SUM(IF(ISNUMBER(AG106:AG115),AG106:AG115,SUMIF(codes[code],AG106:AG115,codes[calcul_HS])))+SUM(COUNTIF(JF,$C106:$C115))*JFHS-sem)</f>
        <v>0</v>
      </c>
      <c r="AH118" s="62">
        <f t="array" ref="AH118">MAX(0,SUM(IF(ISNUMBER(AH106:AH115),AH106:AH115,SUMIF(codes[code],AH106:AH115,codes[calcul_HS])))+SUM(COUNTIF(JF,$C106:$C115))*JFHS-sem)</f>
        <v>0</v>
      </c>
      <c r="AI118" s="63">
        <f>SUM(E118:V118)</f>
        <v>16.32</v>
      </c>
    </row>
    <row r="119" spans="1:35">
      <c r="A119" s="54">
        <f>IF(ISNUMBER(Tablo[[#This Row],[JOUR]]),DATE(YEAR(Tablo[[#This Row],[JOUR]]),MONTH(Tablo[[#This Row],[JOUR]])+1,0),A118)</f>
        <v>42825</v>
      </c>
      <c r="B119" s="55">
        <f>IF(ISNUMBER(Tablo[[#This Row],[JOUR]]),INT(MOD(INT((Tablo[[#This Row],[JOUR]]-2)/7)+3/5,52+5/28))+1,B118)</f>
        <v>10</v>
      </c>
      <c r="C119" s="57">
        <f>C106+7</f>
        <v>42800</v>
      </c>
      <c r="D119" s="53" t="s">
        <v>54</v>
      </c>
      <c r="E119" s="36"/>
      <c r="F119" s="36"/>
      <c r="G119" s="36"/>
      <c r="H119" s="36"/>
      <c r="I119" s="36">
        <v>8</v>
      </c>
      <c r="J119" s="36"/>
      <c r="K119" s="36"/>
      <c r="L119" s="36"/>
      <c r="M119" s="36"/>
      <c r="N119" s="36"/>
      <c r="O119" s="36">
        <v>8</v>
      </c>
      <c r="P119" s="36">
        <v>8</v>
      </c>
      <c r="Q119" s="46" t="s">
        <v>34</v>
      </c>
      <c r="R119" s="36">
        <v>8</v>
      </c>
      <c r="S119" s="36"/>
      <c r="T119" s="36"/>
      <c r="U119" s="36">
        <v>8</v>
      </c>
      <c r="V119" s="36"/>
      <c r="W119" s="36"/>
      <c r="X119" s="36"/>
      <c r="Y119" s="36"/>
      <c r="Z119" s="36"/>
      <c r="AA119" s="36"/>
      <c r="AB119" s="36"/>
      <c r="AC119" s="36"/>
      <c r="AD119" s="36"/>
      <c r="AE119" s="36">
        <v>8</v>
      </c>
      <c r="AF119" s="46" t="s">
        <v>46</v>
      </c>
      <c r="AG119" s="36"/>
      <c r="AH119" s="36"/>
      <c r="AI119" s="37"/>
    </row>
    <row r="120" spans="1:35">
      <c r="A120" s="54">
        <f>IF(ISNUMBER(Tablo[[#This Row],[JOUR]]),DATE(YEAR(Tablo[[#This Row],[JOUR]]),MONTH(Tablo[[#This Row],[JOUR]])+1,0),A119)</f>
        <v>42825</v>
      </c>
      <c r="B120" s="55">
        <f>IF(ISNUMBER(Tablo[[#This Row],[JOUR]]),INT(MOD(INT((Tablo[[#This Row],[JOUR]]-2)/7)+3/5,52+5/28))+1,B119)</f>
        <v>10</v>
      </c>
      <c r="C120" s="56"/>
      <c r="D120" s="56" t="s">
        <v>55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46" t="s">
        <v>34</v>
      </c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46" t="s">
        <v>46</v>
      </c>
      <c r="AG120" s="36"/>
      <c r="AH120" s="36"/>
      <c r="AI120" s="37"/>
    </row>
    <row r="121" spans="1:35">
      <c r="A121" s="54">
        <f>IF(ISNUMBER(Tablo[[#This Row],[JOUR]]),DATE(YEAR(Tablo[[#This Row],[JOUR]]),MONTH(Tablo[[#This Row],[JOUR]])+1,0),A120)</f>
        <v>42825</v>
      </c>
      <c r="B121" s="55">
        <f>IF(ISNUMBER(Tablo[[#This Row],[JOUR]]),INT(MOD(INT((Tablo[[#This Row],[JOUR]]-2)/7)+3/5,52+5/28))+1,B120)</f>
        <v>10</v>
      </c>
      <c r="C121" s="57">
        <f>C119+1</f>
        <v>42801</v>
      </c>
      <c r="D121" s="57" t="s">
        <v>54</v>
      </c>
      <c r="E121" s="36"/>
      <c r="F121" s="36"/>
      <c r="G121" s="36"/>
      <c r="H121" s="36"/>
      <c r="I121" s="36">
        <v>8</v>
      </c>
      <c r="J121" s="36"/>
      <c r="K121" s="36"/>
      <c r="L121" s="36"/>
      <c r="M121" s="36"/>
      <c r="N121" s="36"/>
      <c r="O121" s="36">
        <v>8</v>
      </c>
      <c r="P121" s="36">
        <v>8</v>
      </c>
      <c r="Q121" s="46" t="s">
        <v>34</v>
      </c>
      <c r="R121" s="36">
        <v>8</v>
      </c>
      <c r="S121" s="36"/>
      <c r="T121" s="36"/>
      <c r="U121" s="36">
        <v>8</v>
      </c>
      <c r="V121" s="36"/>
      <c r="W121" s="36"/>
      <c r="X121" s="36"/>
      <c r="Y121" s="36"/>
      <c r="Z121" s="36"/>
      <c r="AA121" s="36"/>
      <c r="AB121" s="36"/>
      <c r="AC121" s="36"/>
      <c r="AD121" s="36"/>
      <c r="AE121" s="36">
        <v>8</v>
      </c>
      <c r="AF121" s="46" t="s">
        <v>46</v>
      </c>
      <c r="AG121" s="36"/>
      <c r="AH121" s="36"/>
      <c r="AI121" s="37"/>
    </row>
    <row r="122" spans="1:35">
      <c r="A122" s="54">
        <f>IF(ISNUMBER(Tablo[[#This Row],[JOUR]]),DATE(YEAR(Tablo[[#This Row],[JOUR]]),MONTH(Tablo[[#This Row],[JOUR]])+1,0),A121)</f>
        <v>42825</v>
      </c>
      <c r="B122" s="55">
        <f>IF(ISNUMBER(Tablo[[#This Row],[JOUR]]),INT(MOD(INT((Tablo[[#This Row],[JOUR]]-2)/7)+3/5,52+5/28))+1,B121)</f>
        <v>10</v>
      </c>
      <c r="C122" s="56"/>
      <c r="D122" s="56" t="s">
        <v>55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46" t="s">
        <v>34</v>
      </c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46" t="s">
        <v>46</v>
      </c>
      <c r="AG122" s="36"/>
      <c r="AH122" s="36"/>
      <c r="AI122" s="37"/>
    </row>
    <row r="123" spans="1:35">
      <c r="A123" s="54">
        <f>IF(ISNUMBER(Tablo[[#This Row],[JOUR]]),DATE(YEAR(Tablo[[#This Row],[JOUR]]),MONTH(Tablo[[#This Row],[JOUR]])+1,0),A122)</f>
        <v>42825</v>
      </c>
      <c r="B123" s="55">
        <f>IF(ISNUMBER(Tablo[[#This Row],[JOUR]]),INT(MOD(INT((Tablo[[#This Row],[JOUR]]-2)/7)+3/5,52+5/28))+1,B122)</f>
        <v>10</v>
      </c>
      <c r="C123" s="57">
        <f>C121+1</f>
        <v>42802</v>
      </c>
      <c r="D123" s="57" t="s">
        <v>54</v>
      </c>
      <c r="E123" s="36"/>
      <c r="F123" s="36"/>
      <c r="G123" s="36"/>
      <c r="H123" s="36"/>
      <c r="I123" s="36">
        <v>8</v>
      </c>
      <c r="J123" s="36"/>
      <c r="K123" s="36"/>
      <c r="L123" s="36"/>
      <c r="M123" s="36"/>
      <c r="N123" s="36"/>
      <c r="O123" s="36">
        <v>8</v>
      </c>
      <c r="P123" s="36">
        <v>8</v>
      </c>
      <c r="Q123" s="46" t="s">
        <v>34</v>
      </c>
      <c r="R123" s="36">
        <v>8</v>
      </c>
      <c r="S123" s="36"/>
      <c r="T123" s="36"/>
      <c r="U123" s="36">
        <v>8</v>
      </c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46" t="s">
        <v>46</v>
      </c>
      <c r="AG123" s="36"/>
      <c r="AH123" s="36"/>
      <c r="AI123" s="37"/>
    </row>
    <row r="124" spans="1:35">
      <c r="A124" s="54">
        <f>IF(ISNUMBER(Tablo[[#This Row],[JOUR]]),DATE(YEAR(Tablo[[#This Row],[JOUR]]),MONTH(Tablo[[#This Row],[JOUR]])+1,0),A123)</f>
        <v>42825</v>
      </c>
      <c r="B124" s="55">
        <f>IF(ISNUMBER(Tablo[[#This Row],[JOUR]]),INT(MOD(INT((Tablo[[#This Row],[JOUR]]-2)/7)+3/5,52+5/28))+1,B123)</f>
        <v>10</v>
      </c>
      <c r="C124" s="56"/>
      <c r="D124" s="56" t="s">
        <v>55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46" t="s">
        <v>34</v>
      </c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46" t="s">
        <v>46</v>
      </c>
      <c r="AG124" s="36"/>
      <c r="AH124" s="36"/>
      <c r="AI124" s="37"/>
    </row>
    <row r="125" spans="1:35">
      <c r="A125" s="54">
        <f>IF(ISNUMBER(Tablo[[#This Row],[JOUR]]),DATE(YEAR(Tablo[[#This Row],[JOUR]]),MONTH(Tablo[[#This Row],[JOUR]])+1,0),A124)</f>
        <v>42825</v>
      </c>
      <c r="B125" s="55">
        <f>IF(ISNUMBER(Tablo[[#This Row],[JOUR]]),INT(MOD(INT((Tablo[[#This Row],[JOUR]]-2)/7)+3/5,52+5/28))+1,B124)</f>
        <v>10</v>
      </c>
      <c r="C125" s="57">
        <f>C123+1</f>
        <v>42803</v>
      </c>
      <c r="D125" s="57" t="s">
        <v>54</v>
      </c>
      <c r="E125" s="36"/>
      <c r="F125" s="36"/>
      <c r="G125" s="36"/>
      <c r="H125" s="36"/>
      <c r="I125" s="36">
        <v>6.07</v>
      </c>
      <c r="J125" s="36"/>
      <c r="K125" s="36"/>
      <c r="L125" s="36"/>
      <c r="M125" s="36"/>
      <c r="N125" s="36"/>
      <c r="O125" s="36">
        <v>8</v>
      </c>
      <c r="P125" s="36">
        <v>8</v>
      </c>
      <c r="Q125" s="46" t="s">
        <v>34</v>
      </c>
      <c r="R125" s="36">
        <v>8</v>
      </c>
      <c r="S125" s="36"/>
      <c r="T125" s="36"/>
      <c r="U125" s="36">
        <v>8</v>
      </c>
      <c r="V125" s="36">
        <v>8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46" t="s">
        <v>46</v>
      </c>
      <c r="AG125" s="36"/>
      <c r="AH125" s="36"/>
      <c r="AI125" s="37"/>
    </row>
    <row r="126" spans="1:35">
      <c r="A126" s="54">
        <f>IF(ISNUMBER(Tablo[[#This Row],[JOUR]]),DATE(YEAR(Tablo[[#This Row],[JOUR]]),MONTH(Tablo[[#This Row],[JOUR]])+1,0),A125)</f>
        <v>42825</v>
      </c>
      <c r="B126" s="55">
        <f>IF(ISNUMBER(Tablo[[#This Row],[JOUR]]),INT(MOD(INT((Tablo[[#This Row],[JOUR]]-2)/7)+3/5,52+5/28))+1,B125)</f>
        <v>10</v>
      </c>
      <c r="C126" s="56"/>
      <c r="D126" s="56" t="s">
        <v>55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46" t="s">
        <v>34</v>
      </c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46" t="s">
        <v>46</v>
      </c>
      <c r="AG126" s="36"/>
      <c r="AH126" s="36"/>
      <c r="AI126" s="37"/>
    </row>
    <row r="127" spans="1:35">
      <c r="A127" s="54">
        <f>IF(ISNUMBER(Tablo[[#This Row],[JOUR]]),DATE(YEAR(Tablo[[#This Row],[JOUR]]),MONTH(Tablo[[#This Row],[JOUR]])+1,0),A126)</f>
        <v>42825</v>
      </c>
      <c r="B127" s="55">
        <f>IF(ISNUMBER(Tablo[[#This Row],[JOUR]]),INT(MOD(INT((Tablo[[#This Row],[JOUR]]-2)/7)+3/5,52+5/28))+1,B126)</f>
        <v>10</v>
      </c>
      <c r="C127" s="57">
        <f>C125+1</f>
        <v>42804</v>
      </c>
      <c r="D127" s="57" t="s">
        <v>54</v>
      </c>
      <c r="E127" s="36"/>
      <c r="F127" s="36"/>
      <c r="G127" s="36"/>
      <c r="H127" s="36"/>
      <c r="I127" s="36">
        <v>7</v>
      </c>
      <c r="J127" s="36"/>
      <c r="K127" s="36"/>
      <c r="L127" s="36"/>
      <c r="M127" s="36"/>
      <c r="N127" s="36"/>
      <c r="O127" s="36">
        <v>7</v>
      </c>
      <c r="P127" s="36">
        <v>7</v>
      </c>
      <c r="Q127" s="46" t="s">
        <v>34</v>
      </c>
      <c r="R127" s="36">
        <v>7</v>
      </c>
      <c r="S127" s="36"/>
      <c r="T127" s="36"/>
      <c r="U127" s="36">
        <v>7</v>
      </c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46" t="s">
        <v>46</v>
      </c>
      <c r="AG127" s="36"/>
      <c r="AH127" s="36"/>
      <c r="AI127" s="37"/>
    </row>
    <row r="128" spans="1:35">
      <c r="A128" s="54">
        <f>IF(ISNUMBER(Tablo[[#This Row],[JOUR]]),DATE(YEAR(Tablo[[#This Row],[JOUR]]),MONTH(Tablo[[#This Row],[JOUR]])+1,0),A127)</f>
        <v>42825</v>
      </c>
      <c r="B128" s="55">
        <f>IF(ISNUMBER(Tablo[[#This Row],[JOUR]]),INT(MOD(INT((Tablo[[#This Row],[JOUR]]-2)/7)+3/5,52+5/28))+1,B127)</f>
        <v>10</v>
      </c>
      <c r="C128" s="56"/>
      <c r="D128" s="56" t="s">
        <v>55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46" t="s">
        <v>34</v>
      </c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46" t="s">
        <v>46</v>
      </c>
      <c r="AG128" s="36"/>
      <c r="AH128" s="36"/>
      <c r="AI128" s="37"/>
    </row>
    <row r="129" spans="1:35">
      <c r="A129" s="54">
        <f>IF(ISNUMBER(Tablo[[#This Row],[JOUR]]),DATE(YEAR(Tablo[[#This Row],[JOUR]]),MONTH(Tablo[[#This Row],[JOUR]])+1,0),A128)</f>
        <v>42825</v>
      </c>
      <c r="B129" s="55">
        <f>IF(ISNUMBER(Tablo[[#This Row],[JOUR]]),INT(MOD(INT((Tablo[[#This Row],[JOUR]]-2)/7)+3/5,52+5/28))+1,B128)</f>
        <v>10</v>
      </c>
      <c r="C129" s="57" t="s">
        <v>16</v>
      </c>
      <c r="D129" s="57"/>
      <c r="E129" s="29">
        <f t="array" ref="E129">SUM(IF(ISNUMBER(E119:E128),E119:E128,SUMIF(codes[code],E119:E128,codes[forfait])))+SUM(COUNTIF(JF,$C119:$C128))*JFHN</f>
        <v>0</v>
      </c>
      <c r="F129" s="29">
        <f t="array" ref="F129">SUM(IF(ISNUMBER(F119:F128),F119:F128,SUMIF(codes[code],F119:F128,codes[forfait])))+SUM(COUNTIF(JF,$C119:$C128))*JFHN</f>
        <v>0</v>
      </c>
      <c r="G129" s="29">
        <f t="array" ref="G129">SUM(IF(ISNUMBER(G119:G128),G119:G128,SUMIF(codes[code],G119:G128,codes[forfait])))+SUM(COUNTIF(JF,$C119:$C128))*JFHN</f>
        <v>0</v>
      </c>
      <c r="H129" s="29">
        <f t="array" ref="H129">SUM(IF(ISNUMBER(H119:H128),H119:H128,SUMIF(codes[code],H119:H128,codes[forfait])))+SUM(COUNTIF(JF,$C119:$C128))*JFHN</f>
        <v>0</v>
      </c>
      <c r="I129" s="29">
        <f t="array" ref="I129">SUM(IF(ISNUMBER(I119:I128),I119:I128,SUMIF(codes[code],I119:I128,codes[forfait])))+SUM(COUNTIF(JF,$C119:$C128))*JFHN</f>
        <v>37.07</v>
      </c>
      <c r="J129" s="29">
        <f t="array" ref="J129">SUM(IF(ISNUMBER(J119:J128),J119:J128,SUMIF(codes[code],J119:J128,codes[forfait])))+SUM(COUNTIF(JF,$C119:$C128))*JFHN</f>
        <v>0</v>
      </c>
      <c r="K129" s="29">
        <f t="array" ref="K129">SUM(IF(ISNUMBER(K119:K128),K119:K128,SUMIF(codes[code],K119:K128,codes[forfait])))+SUM(COUNTIF(JF,$C119:$C128))*JFHN</f>
        <v>0</v>
      </c>
      <c r="L129" s="29">
        <f t="array" ref="L129">SUM(IF(ISNUMBER(L119:L128),L119:L128,SUMIF(codes[code],L119:L128,codes[forfait])))+SUM(COUNTIF(JF,$C119:$C128))*JFHN</f>
        <v>0</v>
      </c>
      <c r="M129" s="29">
        <f t="array" ref="M129">SUM(IF(ISNUMBER(M119:M128),M119:M128,SUMIF(codes[code],M119:M128,codes[forfait])))+SUM(COUNTIF(JF,$C119:$C128))*JFHN</f>
        <v>0</v>
      </c>
      <c r="N129" s="29">
        <f t="array" ref="N129">SUM(IF(ISNUMBER(N119:N128),N119:N128,SUMIF(codes[code],N119:N128,codes[forfait])))+SUM(COUNTIF(JF,$C119:$C128))*JFHN</f>
        <v>0</v>
      </c>
      <c r="O129" s="29">
        <f t="array" ref="O129">SUM(IF(ISNUMBER(O119:O128),O119:O128,SUMIF(codes[code],O119:O128,codes[forfait])))+SUM(COUNTIF(JF,$C119:$C128))*JFHN</f>
        <v>39</v>
      </c>
      <c r="P129" s="29">
        <f t="array" ref="P129">SUM(IF(ISNUMBER(P119:P128),P119:P128,SUMIF(codes[code],P119:P128,codes[forfait])))+SUM(COUNTIF(JF,$C119:$C128))*JFHN</f>
        <v>39</v>
      </c>
      <c r="Q129" s="29">
        <f t="array" ref="Q129">SUM(IF(ISNUMBER(Q119:Q128),Q119:Q128,SUMIF(codes[code],Q119:Q128,codes[forfait])))+SUM(COUNTIF(JF,$C119:$C128))*JFHN</f>
        <v>35</v>
      </c>
      <c r="R129" s="29">
        <f t="array" ref="R129">SUM(IF(ISNUMBER(R119:R128),R119:R128,SUMIF(codes[code],R119:R128,codes[forfait])))+SUM(COUNTIF(JF,$C119:$C128))*JFHN</f>
        <v>39</v>
      </c>
      <c r="S129" s="29">
        <f t="array" ref="S129">SUM(IF(ISNUMBER(S119:S128),S119:S128,SUMIF(codes[code],S119:S128,codes[forfait])))+SUM(COUNTIF(JF,$C119:$C128))*JFHN</f>
        <v>0</v>
      </c>
      <c r="T129" s="29">
        <f t="array" ref="T129">SUM(IF(ISNUMBER(T119:T128),T119:T128,SUMIF(codes[code],T119:T128,codes[forfait])))+SUM(COUNTIF(JF,$C119:$C128))*JFHN</f>
        <v>0</v>
      </c>
      <c r="U129" s="29">
        <f t="array" ref="U129">SUM(IF(ISNUMBER(U119:U128),U119:U128,SUMIF(codes[code],U119:U128,codes[forfait])))+SUM(COUNTIF(JF,$C119:$C128))*JFHN</f>
        <v>39</v>
      </c>
      <c r="V129" s="29">
        <f t="array" ref="V129">SUM(IF(ISNUMBER(V119:V128),V119:V128,SUMIF(codes[code],V119:V128,codes[forfait])))+SUM(COUNTIF(JF,$C119:$C128))*JFHN</f>
        <v>8</v>
      </c>
      <c r="W129" s="29">
        <f t="array" ref="W129">SUM(IF(ISNUMBER(W119:W128),W119:W128,SUMIF(codes[code],W119:W128,codes[forfait])))+SUM(COUNTIF(JF,$C119:$C128))*JFHN</f>
        <v>0</v>
      </c>
      <c r="X129" s="29">
        <f t="array" ref="X129">SUM(IF(ISNUMBER(X119:X128),X119:X128,SUMIF(codes[code],X119:X128,codes[forfait])))+SUM(COUNTIF(JF,$C119:$C128))*JFHN</f>
        <v>0</v>
      </c>
      <c r="Y129" s="29">
        <f t="array" ref="Y129">SUM(IF(ISNUMBER(Y119:Y128),Y119:Y128,SUMIF(codes[code],Y119:Y128,codes[forfait])))+SUM(COUNTIF(JF,$C119:$C128))*JFHN</f>
        <v>0</v>
      </c>
      <c r="Z129" s="29">
        <f t="array" ref="Z129">SUM(IF(ISNUMBER(Z119:Z128),Z119:Z128,SUMIF(codes[code],Z119:Z128,codes[forfait])))+SUM(COUNTIF(JF,$C119:$C128))*JFHN</f>
        <v>0</v>
      </c>
      <c r="AA129" s="29">
        <f t="array" ref="AA129">SUM(IF(ISNUMBER(AA119:AA128),AA119:AA128,SUMIF(codes[code],AA119:AA128,codes[forfait])))+SUM(COUNTIF(JF,$C119:$C128))*JFHN</f>
        <v>0</v>
      </c>
      <c r="AB129" s="29">
        <f t="array" ref="AB129">SUM(IF(ISNUMBER(AB119:AB128),AB119:AB128,SUMIF(codes[code],AB119:AB128,codes[forfait])))+SUM(COUNTIF(JF,$C119:$C128))*JFHN</f>
        <v>0</v>
      </c>
      <c r="AC129" s="29">
        <f t="array" ref="AC129">SUM(IF(ISNUMBER(AC119:AC128),AC119:AC128,SUMIF(codes[code],AC119:AC128,codes[forfait])))+SUM(COUNTIF(JF,$C119:$C128))*JFHN</f>
        <v>0</v>
      </c>
      <c r="AD129" s="29">
        <f t="array" ref="AD129">SUM(IF(ISNUMBER(AD119:AD128),AD119:AD128,SUMIF(codes[code],AD119:AD128,codes[forfait])))+SUM(COUNTIF(JF,$C119:$C128))*JFHN</f>
        <v>0</v>
      </c>
      <c r="AE129" s="29">
        <f t="array" ref="AE129">SUM(IF(ISNUMBER(AE119:AE128),AE119:AE128,SUMIF(codes[code],AE119:AE128,codes[forfait])))+SUM(COUNTIF(JF,$C119:$C128))*JFHN</f>
        <v>16</v>
      </c>
      <c r="AF129" s="29">
        <f t="array" ref="AF129">SUM(IF(ISNUMBER(AF119:AF128),AF119:AF128,SUMIF(codes[code],AF119:AF128,codes[forfait])))+SUM(COUNTIF(JF,$C119:$C128))*JFHN</f>
        <v>35</v>
      </c>
      <c r="AG129" s="29">
        <f t="array" ref="AG129">SUM(IF(ISNUMBER(AG119:AG128),AG119:AG128,SUMIF(codes[code],AG119:AG128,codes[forfait])))+SUM(COUNTIF(JF,$C119:$C128))*JFHN</f>
        <v>0</v>
      </c>
      <c r="AH129" s="29">
        <f t="array" ref="AH129">SUM(IF(ISNUMBER(AH119:AH128),AH119:AH128,SUMIF(codes[code],AH119:AH128,codes[forfait])))+SUM(COUNTIF(JF,$C119:$C128))*JFHN</f>
        <v>0</v>
      </c>
      <c r="AI129" s="58">
        <f>SUM(E129:V129)</f>
        <v>236.07</v>
      </c>
    </row>
    <row r="130" spans="1:35">
      <c r="A130" s="54">
        <f>IF(ISNUMBER(Tablo[[#This Row],[JOUR]]),DATE(YEAR(Tablo[[#This Row],[JOUR]]),MONTH(Tablo[[#This Row],[JOUR]])+1,0),A129)</f>
        <v>42825</v>
      </c>
      <c r="B130" s="55">
        <f>IF(ISNUMBER(Tablo[[#This Row],[JOUR]]),INT(MOD(INT((Tablo[[#This Row],[JOUR]]-2)/7)+3/5,52+5/28))+1,B129)</f>
        <v>10</v>
      </c>
      <c r="C130" s="57" t="s">
        <v>17</v>
      </c>
      <c r="D130" s="57"/>
      <c r="E130" s="29">
        <f t="array" ref="E130">MIN(SUM(IF(ISNUMBER(E119:E128),E119:E128,SUMIF(codes[code],E119:E128,codes[calcul_HS])))+SUM(COUNTIF(JF,$C119:$C128))*JFHS,sem)</f>
        <v>0</v>
      </c>
      <c r="F130" s="29">
        <f t="array" ref="F130">MIN(SUM(IF(ISNUMBER(F119:F128),F119:F128,SUMIF(codes[code],F119:F128,codes[calcul_HS])))+SUM(COUNTIF(JF,$C119:$C128))*JFHS,sem)</f>
        <v>0</v>
      </c>
      <c r="G130" s="29">
        <f t="array" ref="G130">MIN(SUM(IF(ISNUMBER(G119:G128),G119:G128,SUMIF(codes[code],G119:G128,codes[calcul_HS])))+SUM(COUNTIF(JF,$C119:$C128))*JFHS,sem)</f>
        <v>0</v>
      </c>
      <c r="H130" s="29">
        <f t="array" ref="H130">MIN(SUM(IF(ISNUMBER(H119:H128),H119:H128,SUMIF(codes[code],H119:H128,codes[calcul_HS])))+SUM(COUNTIF(JF,$C119:$C128))*JFHS,sem)</f>
        <v>0</v>
      </c>
      <c r="I130" s="29">
        <f t="array" ref="I130">MIN(SUM(IF(ISNUMBER(I119:I128),I119:I128,SUMIF(codes[code],I119:I128,codes[calcul_HS])))+SUM(COUNTIF(JF,$C119:$C128))*JFHS,sem)</f>
        <v>35</v>
      </c>
      <c r="J130" s="29">
        <f t="array" ref="J130">MIN(SUM(IF(ISNUMBER(J119:J128),J119:J128,SUMIF(codes[code],J119:J128,codes[calcul_HS])))+SUM(COUNTIF(JF,$C119:$C128))*JFHS,sem)</f>
        <v>0</v>
      </c>
      <c r="K130" s="29">
        <f t="array" ref="K130">MIN(SUM(IF(ISNUMBER(K119:K128),K119:K128,SUMIF(codes[code],K119:K128,codes[calcul_HS])))+SUM(COUNTIF(JF,$C119:$C128))*JFHS,sem)</f>
        <v>0</v>
      </c>
      <c r="L130" s="29">
        <f t="array" ref="L130">MIN(SUM(IF(ISNUMBER(L119:L128),L119:L128,SUMIF(codes[code],L119:L128,codes[calcul_HS])))+SUM(COUNTIF(JF,$C119:$C128))*JFHS,sem)</f>
        <v>0</v>
      </c>
      <c r="M130" s="29">
        <f t="array" ref="M130">MIN(SUM(IF(ISNUMBER(M119:M128),M119:M128,SUMIF(codes[code],M119:M128,codes[calcul_HS])))+SUM(COUNTIF(JF,$C119:$C128))*JFHS,sem)</f>
        <v>0</v>
      </c>
      <c r="N130" s="29">
        <f t="array" ref="N130">MIN(SUM(IF(ISNUMBER(N119:N128),N119:N128,SUMIF(codes[code],N119:N128,codes[calcul_HS])))+SUM(COUNTIF(JF,$C119:$C128))*JFHS,sem)</f>
        <v>0</v>
      </c>
      <c r="O130" s="29">
        <f t="array" ref="O130">MIN(SUM(IF(ISNUMBER(O119:O128),O119:O128,SUMIF(codes[code],O119:O128,codes[calcul_HS])))+SUM(COUNTIF(JF,$C119:$C128))*JFHS,sem)</f>
        <v>35</v>
      </c>
      <c r="P130" s="29">
        <f t="array" ref="P130">MIN(SUM(IF(ISNUMBER(P119:P128),P119:P128,SUMIF(codes[code],P119:P128,codes[calcul_HS])))+SUM(COUNTIF(JF,$C119:$C128))*JFHS,sem)</f>
        <v>35</v>
      </c>
      <c r="Q130" s="29">
        <f t="array" ref="Q130">MIN(SUM(IF(ISNUMBER(Q119:Q128),Q119:Q128,SUMIF(codes[code],Q119:Q128,codes[calcul_HS])))+SUM(COUNTIF(JF,$C119:$C128))*JFHS,sem)</f>
        <v>0</v>
      </c>
      <c r="R130" s="29">
        <f t="array" ref="R130">MIN(SUM(IF(ISNUMBER(R119:R128),R119:R128,SUMIF(codes[code],R119:R128,codes[calcul_HS])))+SUM(COUNTIF(JF,$C119:$C128))*JFHS,sem)</f>
        <v>35</v>
      </c>
      <c r="S130" s="29">
        <f t="array" ref="S130">MIN(SUM(IF(ISNUMBER(S119:S128),S119:S128,SUMIF(codes[code],S119:S128,codes[calcul_HS])))+SUM(COUNTIF(JF,$C119:$C128))*JFHS,sem)</f>
        <v>0</v>
      </c>
      <c r="T130" s="29">
        <f t="array" ref="T130">MIN(SUM(IF(ISNUMBER(T119:T128),T119:T128,SUMIF(codes[code],T119:T128,codes[calcul_HS])))+SUM(COUNTIF(JF,$C119:$C128))*JFHS,sem)</f>
        <v>0</v>
      </c>
      <c r="U130" s="29">
        <f t="array" ref="U130">MIN(SUM(IF(ISNUMBER(U119:U128),U119:U128,SUMIF(codes[code],U119:U128,codes[calcul_HS])))+SUM(COUNTIF(JF,$C119:$C128))*JFHS,sem)</f>
        <v>35</v>
      </c>
      <c r="V130" s="29">
        <f t="array" ref="V130">MIN(SUM(IF(ISNUMBER(V119:V128),V119:V128,SUMIF(codes[code],V119:V128,codes[calcul_HS])))+SUM(COUNTIF(JF,$C119:$C128))*JFHS,sem)</f>
        <v>8</v>
      </c>
      <c r="W130" s="29">
        <f t="array" ref="W130">MIN(SUM(IF(ISNUMBER(W119:W128),W119:W128,SUMIF(codes[code],W119:W128,codes[calcul_HS])))+SUM(COUNTIF(JF,$C119:$C128))*JFHS,sem)</f>
        <v>0</v>
      </c>
      <c r="X130" s="29">
        <f t="array" ref="X130">MIN(SUM(IF(ISNUMBER(X119:X128),X119:X128,SUMIF(codes[code],X119:X128,codes[calcul_HS])))+SUM(COUNTIF(JF,$C119:$C128))*JFHS,sem)</f>
        <v>0</v>
      </c>
      <c r="Y130" s="29">
        <f t="array" ref="Y130">MIN(SUM(IF(ISNUMBER(Y119:Y128),Y119:Y128,SUMIF(codes[code],Y119:Y128,codes[calcul_HS])))+SUM(COUNTIF(JF,$C119:$C128))*JFHS,sem)</f>
        <v>0</v>
      </c>
      <c r="Z130" s="29">
        <f t="array" ref="Z130">MIN(SUM(IF(ISNUMBER(Z119:Z128),Z119:Z128,SUMIF(codes[code],Z119:Z128,codes[calcul_HS])))+SUM(COUNTIF(JF,$C119:$C128))*JFHS,sem)</f>
        <v>0</v>
      </c>
      <c r="AA130" s="29">
        <f t="array" ref="AA130">MIN(SUM(IF(ISNUMBER(AA119:AA128),AA119:AA128,SUMIF(codes[code],AA119:AA128,codes[calcul_HS])))+SUM(COUNTIF(JF,$C119:$C128))*JFHS,sem)</f>
        <v>0</v>
      </c>
      <c r="AB130" s="29">
        <f t="array" ref="AB130">MIN(SUM(IF(ISNUMBER(AB119:AB128),AB119:AB128,SUMIF(codes[code],AB119:AB128,codes[calcul_HS])))+SUM(COUNTIF(JF,$C119:$C128))*JFHS,sem)</f>
        <v>0</v>
      </c>
      <c r="AC130" s="29">
        <f t="array" ref="AC130">MIN(SUM(IF(ISNUMBER(AC119:AC128),AC119:AC128,SUMIF(codes[code],AC119:AC128,codes[calcul_HS])))+SUM(COUNTIF(JF,$C119:$C128))*JFHS,sem)</f>
        <v>0</v>
      </c>
      <c r="AD130" s="29">
        <f t="array" ref="AD130">MIN(SUM(IF(ISNUMBER(AD119:AD128),AD119:AD128,SUMIF(codes[code],AD119:AD128,codes[calcul_HS])))+SUM(COUNTIF(JF,$C119:$C128))*JFHS,sem)</f>
        <v>0</v>
      </c>
      <c r="AE130" s="29">
        <f t="array" ref="AE130">MIN(SUM(IF(ISNUMBER(AE119:AE128),AE119:AE128,SUMIF(codes[code],AE119:AE128,codes[calcul_HS])))+SUM(COUNTIF(JF,$C119:$C128))*JFHS,sem)</f>
        <v>16</v>
      </c>
      <c r="AF130" s="29">
        <f t="array" ref="AF130">MIN(SUM(IF(ISNUMBER(AF119:AF128),AF119:AF128,SUMIF(codes[code],AF119:AF128,codes[calcul_HS])))+SUM(COUNTIF(JF,$C119:$C128))*JFHS,sem)</f>
        <v>35</v>
      </c>
      <c r="AG130" s="29">
        <f t="array" ref="AG130">MIN(SUM(IF(ISNUMBER(AG119:AG128),AG119:AG128,SUMIF(codes[code],AG119:AG128,codes[calcul_HS])))+SUM(COUNTIF(JF,$C119:$C128))*JFHS,sem)</f>
        <v>0</v>
      </c>
      <c r="AH130" s="29">
        <f t="array" ref="AH130">MIN(SUM(IF(ISNUMBER(AH119:AH128),AH119:AH128,SUMIF(codes[code],AH119:AH128,codes[calcul_HS])))+SUM(COUNTIF(JF,$C119:$C128))*JFHS,sem)</f>
        <v>0</v>
      </c>
      <c r="AI130" s="58">
        <f>SUM(E130:V130)</f>
        <v>183</v>
      </c>
    </row>
    <row r="131" spans="1:35" ht="13.5" thickBot="1">
      <c r="A131" s="59">
        <f>IF(ISNUMBER(Tablo[[#This Row],[JOUR]]),DATE(YEAR(Tablo[[#This Row],[JOUR]]),MONTH(Tablo[[#This Row],[JOUR]])+1,0),A130)</f>
        <v>42825</v>
      </c>
      <c r="B131" s="60">
        <f>IF(ISNUMBER(Tablo[[#This Row],[JOUR]]),INT(MOD(INT((Tablo[[#This Row],[JOUR]]-2)/7)+3/5,52+5/28))+1,B130)</f>
        <v>10</v>
      </c>
      <c r="C131" s="61" t="s">
        <v>18</v>
      </c>
      <c r="D131" s="61"/>
      <c r="E131" s="62">
        <f t="array" ref="E131">MAX(0,SUM(IF(ISNUMBER(E119:E128),E119:E128,SUMIF(codes[code],E119:E128,codes[calcul_HS])))+SUM(COUNTIF(JF,$C119:$C128))*JFHS-sem)</f>
        <v>0</v>
      </c>
      <c r="F131" s="62">
        <f t="array" ref="F131">MAX(0,SUM(IF(ISNUMBER(F119:F128),F119:F128,SUMIF(codes[code],F119:F128,codes[calcul_HS])))+SUM(COUNTIF(JF,$C119:$C128))*JFHS-sem)</f>
        <v>0</v>
      </c>
      <c r="G131" s="62">
        <f t="array" ref="G131">MAX(0,SUM(IF(ISNUMBER(G119:G128),G119:G128,SUMIF(codes[code],G119:G128,codes[calcul_HS])))+SUM(COUNTIF(JF,$C119:$C128))*JFHS-sem)</f>
        <v>0</v>
      </c>
      <c r="H131" s="62">
        <f t="array" ref="H131">MAX(0,SUM(IF(ISNUMBER(H119:H128),H119:H128,SUMIF(codes[code],H119:H128,codes[calcul_HS])))+SUM(COUNTIF(JF,$C119:$C128))*JFHS-sem)</f>
        <v>0</v>
      </c>
      <c r="I131" s="62">
        <f t="array" ref="I131">MAX(0,SUM(IF(ISNUMBER(I119:I128),I119:I128,SUMIF(codes[code],I119:I128,codes[calcul_HS])))+SUM(COUNTIF(JF,$C119:$C128))*JFHS-sem)</f>
        <v>2.0700000000000003</v>
      </c>
      <c r="J131" s="62">
        <f t="array" ref="J131">MAX(0,SUM(IF(ISNUMBER(J119:J128),J119:J128,SUMIF(codes[code],J119:J128,codes[calcul_HS])))+SUM(COUNTIF(JF,$C119:$C128))*JFHS-sem)</f>
        <v>0</v>
      </c>
      <c r="K131" s="62">
        <f t="array" ref="K131">MAX(0,SUM(IF(ISNUMBER(K119:K128),K119:K128,SUMIF(codes[code],K119:K128,codes[calcul_HS])))+SUM(COUNTIF(JF,$C119:$C128))*JFHS-sem)</f>
        <v>0</v>
      </c>
      <c r="L131" s="62">
        <f t="array" ref="L131">MAX(0,SUM(IF(ISNUMBER(L119:L128),L119:L128,SUMIF(codes[code],L119:L128,codes[calcul_HS])))+SUM(COUNTIF(JF,$C119:$C128))*JFHS-sem)</f>
        <v>0</v>
      </c>
      <c r="M131" s="62">
        <f t="array" ref="M131">MAX(0,SUM(IF(ISNUMBER(M119:M128),M119:M128,SUMIF(codes[code],M119:M128,codes[calcul_HS])))+SUM(COUNTIF(JF,$C119:$C128))*JFHS-sem)</f>
        <v>0</v>
      </c>
      <c r="N131" s="62">
        <f t="array" ref="N131">MAX(0,SUM(IF(ISNUMBER(N119:N128),N119:N128,SUMIF(codes[code],N119:N128,codes[calcul_HS])))+SUM(COUNTIF(JF,$C119:$C128))*JFHS-sem)</f>
        <v>0</v>
      </c>
      <c r="O131" s="62">
        <f t="array" ref="O131">MAX(0,SUM(IF(ISNUMBER(O119:O128),O119:O128,SUMIF(codes[code],O119:O128,codes[calcul_HS])))+SUM(COUNTIF(JF,$C119:$C128))*JFHS-sem)</f>
        <v>4</v>
      </c>
      <c r="P131" s="62">
        <f t="array" ref="P131">MAX(0,SUM(IF(ISNUMBER(P119:P128),P119:P128,SUMIF(codes[code],P119:P128,codes[calcul_HS])))+SUM(COUNTIF(JF,$C119:$C128))*JFHS-sem)</f>
        <v>4</v>
      </c>
      <c r="Q131" s="62">
        <f t="array" ref="Q131">MAX(0,SUM(IF(ISNUMBER(Q119:Q128),Q119:Q128,SUMIF(codes[code],Q119:Q128,codes[calcul_HS])))+SUM(COUNTIF(JF,$C119:$C128))*JFHS-sem)</f>
        <v>0</v>
      </c>
      <c r="R131" s="62">
        <f t="array" ref="R131">MAX(0,SUM(IF(ISNUMBER(R119:R128),R119:R128,SUMIF(codes[code],R119:R128,codes[calcul_HS])))+SUM(COUNTIF(JF,$C119:$C128))*JFHS-sem)</f>
        <v>4</v>
      </c>
      <c r="S131" s="62">
        <f t="array" ref="S131">MAX(0,SUM(IF(ISNUMBER(S119:S128),S119:S128,SUMIF(codes[code],S119:S128,codes[calcul_HS])))+SUM(COUNTIF(JF,$C119:$C128))*JFHS-sem)</f>
        <v>0</v>
      </c>
      <c r="T131" s="62">
        <f t="array" ref="T131">MAX(0,SUM(IF(ISNUMBER(T119:T128),T119:T128,SUMIF(codes[code],T119:T128,codes[calcul_HS])))+SUM(COUNTIF(JF,$C119:$C128))*JFHS-sem)</f>
        <v>0</v>
      </c>
      <c r="U131" s="62">
        <f t="array" ref="U131">MAX(0,SUM(IF(ISNUMBER(U119:U128),U119:U128,SUMIF(codes[code],U119:U128,codes[calcul_HS])))+SUM(COUNTIF(JF,$C119:$C128))*JFHS-sem)</f>
        <v>4</v>
      </c>
      <c r="V131" s="62">
        <f t="array" ref="V131">MAX(0,SUM(IF(ISNUMBER(V119:V128),V119:V128,SUMIF(codes[code],V119:V128,codes[calcul_HS])))+SUM(COUNTIF(JF,$C119:$C128))*JFHS-sem)</f>
        <v>0</v>
      </c>
      <c r="W131" s="62">
        <f t="array" ref="W131">MAX(0,SUM(IF(ISNUMBER(W119:W128),W119:W128,SUMIF(codes[code],W119:W128,codes[calcul_HS])))+SUM(COUNTIF(JF,$C119:$C128))*JFHS-sem)</f>
        <v>0</v>
      </c>
      <c r="X131" s="62">
        <f t="array" ref="X131">MAX(0,SUM(IF(ISNUMBER(X119:X128),X119:X128,SUMIF(codes[code],X119:X128,codes[calcul_HS])))+SUM(COUNTIF(JF,$C119:$C128))*JFHS-sem)</f>
        <v>0</v>
      </c>
      <c r="Y131" s="62">
        <f t="array" ref="Y131">MAX(0,SUM(IF(ISNUMBER(Y119:Y128),Y119:Y128,SUMIF(codes[code],Y119:Y128,codes[calcul_HS])))+SUM(COUNTIF(JF,$C119:$C128))*JFHS-sem)</f>
        <v>0</v>
      </c>
      <c r="Z131" s="62">
        <f t="array" ref="Z131">MAX(0,SUM(IF(ISNUMBER(Z119:Z128),Z119:Z128,SUMIF(codes[code],Z119:Z128,codes[calcul_HS])))+SUM(COUNTIF(JF,$C119:$C128))*JFHS-sem)</f>
        <v>0</v>
      </c>
      <c r="AA131" s="62">
        <f t="array" ref="AA131">MAX(0,SUM(IF(ISNUMBER(AA119:AA128),AA119:AA128,SUMIF(codes[code],AA119:AA128,codes[calcul_HS])))+SUM(COUNTIF(JF,$C119:$C128))*JFHS-sem)</f>
        <v>0</v>
      </c>
      <c r="AB131" s="62">
        <f t="array" ref="AB131">MAX(0,SUM(IF(ISNUMBER(AB119:AB128),AB119:AB128,SUMIF(codes[code],AB119:AB128,codes[calcul_HS])))+SUM(COUNTIF(JF,$C119:$C128))*JFHS-sem)</f>
        <v>0</v>
      </c>
      <c r="AC131" s="62">
        <f t="array" ref="AC131">MAX(0,SUM(IF(ISNUMBER(AC119:AC128),AC119:AC128,SUMIF(codes[code],AC119:AC128,codes[calcul_HS])))+SUM(COUNTIF(JF,$C119:$C128))*JFHS-sem)</f>
        <v>0</v>
      </c>
      <c r="AD131" s="62">
        <f t="array" ref="AD131">MAX(0,SUM(IF(ISNUMBER(AD119:AD128),AD119:AD128,SUMIF(codes[code],AD119:AD128,codes[calcul_HS])))+SUM(COUNTIF(JF,$C119:$C128))*JFHS-sem)</f>
        <v>0</v>
      </c>
      <c r="AE131" s="62">
        <f t="array" ref="AE131">MAX(0,SUM(IF(ISNUMBER(AE119:AE128),AE119:AE128,SUMIF(codes[code],AE119:AE128,codes[calcul_HS])))+SUM(COUNTIF(JF,$C119:$C128))*JFHS-sem)</f>
        <v>0</v>
      </c>
      <c r="AF131" s="62">
        <f t="array" ref="AF131">MAX(0,SUM(IF(ISNUMBER(AF119:AF128),AF119:AF128,SUMIF(codes[code],AF119:AF128,codes[calcul_HS])))+SUM(COUNTIF(JF,$C119:$C128))*JFHS-sem)</f>
        <v>0</v>
      </c>
      <c r="AG131" s="62">
        <f t="array" ref="AG131">MAX(0,SUM(IF(ISNUMBER(AG119:AG128),AG119:AG128,SUMIF(codes[code],AG119:AG128,codes[calcul_HS])))+SUM(COUNTIF(JF,$C119:$C128))*JFHS-sem)</f>
        <v>0</v>
      </c>
      <c r="AH131" s="62">
        <f t="array" ref="AH131">MAX(0,SUM(IF(ISNUMBER(AH119:AH128),AH119:AH128,SUMIF(codes[code],AH119:AH128,codes[calcul_HS])))+SUM(COUNTIF(JF,$C119:$C128))*JFHS-sem)</f>
        <v>0</v>
      </c>
      <c r="AI131" s="63">
        <f>SUM(E131:V131)</f>
        <v>18.07</v>
      </c>
    </row>
    <row r="132" spans="1:35">
      <c r="A132" s="54">
        <f>IF(ISNUMBER(Tablo[[#This Row],[JOUR]]),DATE(YEAR(Tablo[[#This Row],[JOUR]]),MONTH(Tablo[[#This Row],[JOUR]])+1,0),A131)</f>
        <v>42825</v>
      </c>
      <c r="B132" s="55">
        <f>IF(ISNUMBER(Tablo[[#This Row],[JOUR]]),INT(MOD(INT((Tablo[[#This Row],[JOUR]]-2)/7)+3/5,52+5/28))+1,B131)</f>
        <v>11</v>
      </c>
      <c r="C132" s="57">
        <f>C119+7</f>
        <v>42807</v>
      </c>
      <c r="D132" s="53" t="s">
        <v>54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7"/>
    </row>
    <row r="133" spans="1:35">
      <c r="A133" s="54">
        <f>IF(ISNUMBER(Tablo[[#This Row],[JOUR]]),DATE(YEAR(Tablo[[#This Row],[JOUR]]),MONTH(Tablo[[#This Row],[JOUR]])+1,0),A132)</f>
        <v>42825</v>
      </c>
      <c r="B133" s="55">
        <f>IF(ISNUMBER(Tablo[[#This Row],[JOUR]]),INT(MOD(INT((Tablo[[#This Row],[JOUR]]-2)/7)+3/5,52+5/28))+1,B132)</f>
        <v>11</v>
      </c>
      <c r="C133" s="56"/>
      <c r="D133" s="56" t="s">
        <v>55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7"/>
    </row>
    <row r="134" spans="1:35">
      <c r="A134" s="54">
        <f>IF(ISNUMBER(Tablo[[#This Row],[JOUR]]),DATE(YEAR(Tablo[[#This Row],[JOUR]]),MONTH(Tablo[[#This Row],[JOUR]])+1,0),A133)</f>
        <v>42825</v>
      </c>
      <c r="B134" s="55">
        <f>IF(ISNUMBER(Tablo[[#This Row],[JOUR]]),INT(MOD(INT((Tablo[[#This Row],[JOUR]]-2)/7)+3/5,52+5/28))+1,B133)</f>
        <v>11</v>
      </c>
      <c r="C134" s="57">
        <f>C132+1</f>
        <v>42808</v>
      </c>
      <c r="D134" s="57" t="s">
        <v>54</v>
      </c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7"/>
    </row>
    <row r="135" spans="1:35">
      <c r="A135" s="54">
        <f>IF(ISNUMBER(Tablo[[#This Row],[JOUR]]),DATE(YEAR(Tablo[[#This Row],[JOUR]]),MONTH(Tablo[[#This Row],[JOUR]])+1,0),A134)</f>
        <v>42825</v>
      </c>
      <c r="B135" s="55">
        <f>IF(ISNUMBER(Tablo[[#This Row],[JOUR]]),INT(MOD(INT((Tablo[[#This Row],[JOUR]]-2)/7)+3/5,52+5/28))+1,B134)</f>
        <v>11</v>
      </c>
      <c r="C135" s="56"/>
      <c r="D135" s="56" t="s">
        <v>55</v>
      </c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7"/>
    </row>
    <row r="136" spans="1:35">
      <c r="A136" s="54">
        <f>IF(ISNUMBER(Tablo[[#This Row],[JOUR]]),DATE(YEAR(Tablo[[#This Row],[JOUR]]),MONTH(Tablo[[#This Row],[JOUR]])+1,0),A135)</f>
        <v>42825</v>
      </c>
      <c r="B136" s="55">
        <f>IF(ISNUMBER(Tablo[[#This Row],[JOUR]]),INT(MOD(INT((Tablo[[#This Row],[JOUR]]-2)/7)+3/5,52+5/28))+1,B135)</f>
        <v>11</v>
      </c>
      <c r="C136" s="57">
        <f>C134+1</f>
        <v>42809</v>
      </c>
      <c r="D136" s="57" t="s">
        <v>54</v>
      </c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7"/>
    </row>
    <row r="137" spans="1:35">
      <c r="A137" s="54">
        <f>IF(ISNUMBER(Tablo[[#This Row],[JOUR]]),DATE(YEAR(Tablo[[#This Row],[JOUR]]),MONTH(Tablo[[#This Row],[JOUR]])+1,0),A136)</f>
        <v>42825</v>
      </c>
      <c r="B137" s="55">
        <f>IF(ISNUMBER(Tablo[[#This Row],[JOUR]]),INT(MOD(INT((Tablo[[#This Row],[JOUR]]-2)/7)+3/5,52+5/28))+1,B136)</f>
        <v>11</v>
      </c>
      <c r="C137" s="56"/>
      <c r="D137" s="56" t="s">
        <v>55</v>
      </c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7"/>
    </row>
    <row r="138" spans="1:35">
      <c r="A138" s="54">
        <f>IF(ISNUMBER(Tablo[[#This Row],[JOUR]]),DATE(YEAR(Tablo[[#This Row],[JOUR]]),MONTH(Tablo[[#This Row],[JOUR]])+1,0),A137)</f>
        <v>42825</v>
      </c>
      <c r="B138" s="55">
        <f>IF(ISNUMBER(Tablo[[#This Row],[JOUR]]),INT(MOD(INT((Tablo[[#This Row],[JOUR]]-2)/7)+3/5,52+5/28))+1,B137)</f>
        <v>11</v>
      </c>
      <c r="C138" s="57">
        <f>C136+1</f>
        <v>42810</v>
      </c>
      <c r="D138" s="57" t="s">
        <v>54</v>
      </c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7"/>
    </row>
    <row r="139" spans="1:35">
      <c r="A139" s="54">
        <f>IF(ISNUMBER(Tablo[[#This Row],[JOUR]]),DATE(YEAR(Tablo[[#This Row],[JOUR]]),MONTH(Tablo[[#This Row],[JOUR]])+1,0),A138)</f>
        <v>42825</v>
      </c>
      <c r="B139" s="55">
        <f>IF(ISNUMBER(Tablo[[#This Row],[JOUR]]),INT(MOD(INT((Tablo[[#This Row],[JOUR]]-2)/7)+3/5,52+5/28))+1,B138)</f>
        <v>11</v>
      </c>
      <c r="C139" s="56"/>
      <c r="D139" s="56" t="s">
        <v>55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7"/>
    </row>
    <row r="140" spans="1:35">
      <c r="A140" s="54">
        <f>IF(ISNUMBER(Tablo[[#This Row],[JOUR]]),DATE(YEAR(Tablo[[#This Row],[JOUR]]),MONTH(Tablo[[#This Row],[JOUR]])+1,0),A139)</f>
        <v>42825</v>
      </c>
      <c r="B140" s="55">
        <f>IF(ISNUMBER(Tablo[[#This Row],[JOUR]]),INT(MOD(INT((Tablo[[#This Row],[JOUR]]-2)/7)+3/5,52+5/28))+1,B139)</f>
        <v>11</v>
      </c>
      <c r="C140" s="57">
        <f>C138+1</f>
        <v>42811</v>
      </c>
      <c r="D140" s="57" t="s">
        <v>54</v>
      </c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7"/>
    </row>
    <row r="141" spans="1:35">
      <c r="A141" s="54">
        <f>IF(ISNUMBER(Tablo[[#This Row],[JOUR]]),DATE(YEAR(Tablo[[#This Row],[JOUR]]),MONTH(Tablo[[#This Row],[JOUR]])+1,0),A140)</f>
        <v>42825</v>
      </c>
      <c r="B141" s="55">
        <f>IF(ISNUMBER(Tablo[[#This Row],[JOUR]]),INT(MOD(INT((Tablo[[#This Row],[JOUR]]-2)/7)+3/5,52+5/28))+1,B140)</f>
        <v>11</v>
      </c>
      <c r="C141" s="56"/>
      <c r="D141" s="56" t="s">
        <v>55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7"/>
    </row>
    <row r="142" spans="1:35">
      <c r="A142" s="54">
        <f>IF(ISNUMBER(Tablo[[#This Row],[JOUR]]),DATE(YEAR(Tablo[[#This Row],[JOUR]]),MONTH(Tablo[[#This Row],[JOUR]])+1,0),A141)</f>
        <v>42825</v>
      </c>
      <c r="B142" s="55">
        <f>IF(ISNUMBER(Tablo[[#This Row],[JOUR]]),INT(MOD(INT((Tablo[[#This Row],[JOUR]]-2)/7)+3/5,52+5/28))+1,B141)</f>
        <v>11</v>
      </c>
      <c r="C142" s="57" t="s">
        <v>16</v>
      </c>
      <c r="D142" s="57"/>
      <c r="E142" s="29">
        <f t="array" ref="E142">SUM(IF(ISNUMBER(E132:E141),E132:E141,SUMIF(codes[code],E132:E141,codes[forfait])))+SUM(COUNTIF(JF,$C132:$C141))*JFHN</f>
        <v>0</v>
      </c>
      <c r="F142" s="29">
        <f t="array" ref="F142">SUM(IF(ISNUMBER(F132:F141),F132:F141,SUMIF(codes[code],F132:F141,codes[forfait])))+SUM(COUNTIF(JF,$C132:$C141))*JFHN</f>
        <v>0</v>
      </c>
      <c r="G142" s="29">
        <f t="array" ref="G142">SUM(IF(ISNUMBER(G132:G141),G132:G141,SUMIF(codes[code],G132:G141,codes[forfait])))+SUM(COUNTIF(JF,$C132:$C141))*JFHN</f>
        <v>0</v>
      </c>
      <c r="H142" s="29">
        <f t="array" ref="H142">SUM(IF(ISNUMBER(H132:H141),H132:H141,SUMIF(codes[code],H132:H141,codes[forfait])))+SUM(COUNTIF(JF,$C132:$C141))*JFHN</f>
        <v>0</v>
      </c>
      <c r="I142" s="29">
        <f t="array" ref="I142">SUM(IF(ISNUMBER(I132:I141),I132:I141,SUMIF(codes[code],I132:I141,codes[forfait])))+SUM(COUNTIF(JF,$C132:$C141))*JFHN</f>
        <v>0</v>
      </c>
      <c r="J142" s="29">
        <f t="array" ref="J142">SUM(IF(ISNUMBER(J132:J141),J132:J141,SUMIF(codes[code],J132:J141,codes[forfait])))+SUM(COUNTIF(JF,$C132:$C141))*JFHN</f>
        <v>0</v>
      </c>
      <c r="K142" s="29">
        <f t="array" ref="K142">SUM(IF(ISNUMBER(K132:K141),K132:K141,SUMIF(codes[code],K132:K141,codes[forfait])))+SUM(COUNTIF(JF,$C132:$C141))*JFHN</f>
        <v>0</v>
      </c>
      <c r="L142" s="29">
        <f t="array" ref="L142">SUM(IF(ISNUMBER(L132:L141),L132:L141,SUMIF(codes[code],L132:L141,codes[forfait])))+SUM(COUNTIF(JF,$C132:$C141))*JFHN</f>
        <v>0</v>
      </c>
      <c r="M142" s="29">
        <f t="array" ref="M142">SUM(IF(ISNUMBER(M132:M141),M132:M141,SUMIF(codes[code],M132:M141,codes[forfait])))+SUM(COUNTIF(JF,$C132:$C141))*JFHN</f>
        <v>0</v>
      </c>
      <c r="N142" s="29">
        <f t="array" ref="N142">SUM(IF(ISNUMBER(N132:N141),N132:N141,SUMIF(codes[code],N132:N141,codes[forfait])))+SUM(COUNTIF(JF,$C132:$C141))*JFHN</f>
        <v>0</v>
      </c>
      <c r="O142" s="29">
        <f t="array" ref="O142">SUM(IF(ISNUMBER(O132:O141),O132:O141,SUMIF(codes[code],O132:O141,codes[forfait])))+SUM(COUNTIF(JF,$C132:$C141))*JFHN</f>
        <v>0</v>
      </c>
      <c r="P142" s="29">
        <f t="array" ref="P142">SUM(IF(ISNUMBER(P132:P141),P132:P141,SUMIF(codes[code],P132:P141,codes[forfait])))+SUM(COUNTIF(JF,$C132:$C141))*JFHN</f>
        <v>0</v>
      </c>
      <c r="Q142" s="29">
        <f t="array" ref="Q142">SUM(IF(ISNUMBER(Q132:Q141),Q132:Q141,SUMIF(codes[code],Q132:Q141,codes[forfait])))+SUM(COUNTIF(JF,$C132:$C141))*JFHN</f>
        <v>0</v>
      </c>
      <c r="R142" s="29">
        <f t="array" ref="R142">SUM(IF(ISNUMBER(R132:R141),R132:R141,SUMIF(codes[code],R132:R141,codes[forfait])))+SUM(COUNTIF(JF,$C132:$C141))*JFHN</f>
        <v>0</v>
      </c>
      <c r="S142" s="29">
        <f t="array" ref="S142">SUM(IF(ISNUMBER(S132:S141),S132:S141,SUMIF(codes[code],S132:S141,codes[forfait])))+SUM(COUNTIF(JF,$C132:$C141))*JFHN</f>
        <v>0</v>
      </c>
      <c r="T142" s="29">
        <f t="array" ref="T142">SUM(IF(ISNUMBER(T132:T141),T132:T141,SUMIF(codes[code],T132:T141,codes[forfait])))+SUM(COUNTIF(JF,$C132:$C141))*JFHN</f>
        <v>0</v>
      </c>
      <c r="U142" s="29">
        <f t="array" ref="U142">SUM(IF(ISNUMBER(U132:U141),U132:U141,SUMIF(codes[code],U132:U141,codes[forfait])))+SUM(COUNTIF(JF,$C132:$C141))*JFHN</f>
        <v>0</v>
      </c>
      <c r="V142" s="29">
        <f t="array" ref="V142">SUM(IF(ISNUMBER(V132:V141),V132:V141,SUMIF(codes[code],V132:V141,codes[forfait])))+SUM(COUNTIF(JF,$C132:$C141))*JFHN</f>
        <v>0</v>
      </c>
      <c r="W142" s="29">
        <f t="array" ref="W142">SUM(IF(ISNUMBER(W132:W141),W132:W141,SUMIF(codes[code],W132:W141,codes[forfait])))+SUM(COUNTIF(JF,$C132:$C141))*JFHN</f>
        <v>0</v>
      </c>
      <c r="X142" s="29">
        <f t="array" ref="X142">SUM(IF(ISNUMBER(X132:X141),X132:X141,SUMIF(codes[code],X132:X141,codes[forfait])))+SUM(COUNTIF(JF,$C132:$C141))*JFHN</f>
        <v>0</v>
      </c>
      <c r="Y142" s="29">
        <f t="array" ref="Y142">SUM(IF(ISNUMBER(Y132:Y141),Y132:Y141,SUMIF(codes[code],Y132:Y141,codes[forfait])))+SUM(COUNTIF(JF,$C132:$C141))*JFHN</f>
        <v>0</v>
      </c>
      <c r="Z142" s="29">
        <f t="array" ref="Z142">SUM(IF(ISNUMBER(Z132:Z141),Z132:Z141,SUMIF(codes[code],Z132:Z141,codes[forfait])))+SUM(COUNTIF(JF,$C132:$C141))*JFHN</f>
        <v>0</v>
      </c>
      <c r="AA142" s="29">
        <f t="array" ref="AA142">SUM(IF(ISNUMBER(AA132:AA141),AA132:AA141,SUMIF(codes[code],AA132:AA141,codes[forfait])))+SUM(COUNTIF(JF,$C132:$C141))*JFHN</f>
        <v>0</v>
      </c>
      <c r="AB142" s="29">
        <f t="array" ref="AB142">SUM(IF(ISNUMBER(AB132:AB141),AB132:AB141,SUMIF(codes[code],AB132:AB141,codes[forfait])))+SUM(COUNTIF(JF,$C132:$C141))*JFHN</f>
        <v>0</v>
      </c>
      <c r="AC142" s="29">
        <f t="array" ref="AC142">SUM(IF(ISNUMBER(AC132:AC141),AC132:AC141,SUMIF(codes[code],AC132:AC141,codes[forfait])))+SUM(COUNTIF(JF,$C132:$C141))*JFHN</f>
        <v>0</v>
      </c>
      <c r="AD142" s="29">
        <f t="array" ref="AD142">SUM(IF(ISNUMBER(AD132:AD141),AD132:AD141,SUMIF(codes[code],AD132:AD141,codes[forfait])))+SUM(COUNTIF(JF,$C132:$C141))*JFHN</f>
        <v>0</v>
      </c>
      <c r="AE142" s="29">
        <f t="array" ref="AE142">SUM(IF(ISNUMBER(AE132:AE141),AE132:AE141,SUMIF(codes[code],AE132:AE141,codes[forfait])))+SUM(COUNTIF(JF,$C132:$C141))*JFHN</f>
        <v>0</v>
      </c>
      <c r="AF142" s="29">
        <f t="array" ref="AF142">SUM(IF(ISNUMBER(AF132:AF141),AF132:AF141,SUMIF(codes[code],AF132:AF141,codes[forfait])))+SUM(COUNTIF(JF,$C132:$C141))*JFHN</f>
        <v>0</v>
      </c>
      <c r="AG142" s="29">
        <f t="array" ref="AG142">SUM(IF(ISNUMBER(AG132:AG141),AG132:AG141,SUMIF(codes[code],AG132:AG141,codes[forfait])))+SUM(COUNTIF(JF,$C132:$C141))*JFHN</f>
        <v>0</v>
      </c>
      <c r="AH142" s="29">
        <f t="array" ref="AH142">SUM(IF(ISNUMBER(AH132:AH141),AH132:AH141,SUMIF(codes[code],AH132:AH141,codes[forfait])))+SUM(COUNTIF(JF,$C132:$C141))*JFHN</f>
        <v>0</v>
      </c>
      <c r="AI142" s="58">
        <f>SUM(E142:V142)</f>
        <v>0</v>
      </c>
    </row>
    <row r="143" spans="1:35">
      <c r="A143" s="54">
        <f>IF(ISNUMBER(Tablo[[#This Row],[JOUR]]),DATE(YEAR(Tablo[[#This Row],[JOUR]]),MONTH(Tablo[[#This Row],[JOUR]])+1,0),A142)</f>
        <v>42825</v>
      </c>
      <c r="B143" s="55">
        <f>IF(ISNUMBER(Tablo[[#This Row],[JOUR]]),INT(MOD(INT((Tablo[[#This Row],[JOUR]]-2)/7)+3/5,52+5/28))+1,B142)</f>
        <v>11</v>
      </c>
      <c r="C143" s="57" t="s">
        <v>17</v>
      </c>
      <c r="D143" s="57"/>
      <c r="E143" s="29">
        <f t="array" ref="E143">MIN(SUM(IF(ISNUMBER(E132:E141),E132:E141,SUMIF(codes[code],E132:E141,codes[calcul_HS])))+SUM(COUNTIF(JF,$C132:$C141))*JFHS,sem)</f>
        <v>0</v>
      </c>
      <c r="F143" s="29">
        <f t="array" ref="F143">MIN(SUM(IF(ISNUMBER(F132:F141),F132:F141,SUMIF(codes[code],F132:F141,codes[calcul_HS])))+SUM(COUNTIF(JF,$C132:$C141))*JFHS,sem)</f>
        <v>0</v>
      </c>
      <c r="G143" s="29">
        <f t="array" ref="G143">MIN(SUM(IF(ISNUMBER(G132:G141),G132:G141,SUMIF(codes[code],G132:G141,codes[calcul_HS])))+SUM(COUNTIF(JF,$C132:$C141))*JFHS,sem)</f>
        <v>0</v>
      </c>
      <c r="H143" s="29">
        <f t="array" ref="H143">MIN(SUM(IF(ISNUMBER(H132:H141),H132:H141,SUMIF(codes[code],H132:H141,codes[calcul_HS])))+SUM(COUNTIF(JF,$C132:$C141))*JFHS,sem)</f>
        <v>0</v>
      </c>
      <c r="I143" s="29">
        <f t="array" ref="I143">MIN(SUM(IF(ISNUMBER(I132:I141),I132:I141,SUMIF(codes[code],I132:I141,codes[calcul_HS])))+SUM(COUNTIF(JF,$C132:$C141))*JFHS,sem)</f>
        <v>0</v>
      </c>
      <c r="J143" s="29">
        <f t="array" ref="J143">MIN(SUM(IF(ISNUMBER(J132:J141),J132:J141,SUMIF(codes[code],J132:J141,codes[calcul_HS])))+SUM(COUNTIF(JF,$C132:$C141))*JFHS,sem)</f>
        <v>0</v>
      </c>
      <c r="K143" s="29">
        <f t="array" ref="K143">MIN(SUM(IF(ISNUMBER(K132:K141),K132:K141,SUMIF(codes[code],K132:K141,codes[calcul_HS])))+SUM(COUNTIF(JF,$C132:$C141))*JFHS,sem)</f>
        <v>0</v>
      </c>
      <c r="L143" s="29">
        <f t="array" ref="L143">MIN(SUM(IF(ISNUMBER(L132:L141),L132:L141,SUMIF(codes[code],L132:L141,codes[calcul_HS])))+SUM(COUNTIF(JF,$C132:$C141))*JFHS,sem)</f>
        <v>0</v>
      </c>
      <c r="M143" s="29">
        <f t="array" ref="M143">MIN(SUM(IF(ISNUMBER(M132:M141),M132:M141,SUMIF(codes[code],M132:M141,codes[calcul_HS])))+SUM(COUNTIF(JF,$C132:$C141))*JFHS,sem)</f>
        <v>0</v>
      </c>
      <c r="N143" s="29">
        <f t="array" ref="N143">MIN(SUM(IF(ISNUMBER(N132:N141),N132:N141,SUMIF(codes[code],N132:N141,codes[calcul_HS])))+SUM(COUNTIF(JF,$C132:$C141))*JFHS,sem)</f>
        <v>0</v>
      </c>
      <c r="O143" s="29">
        <f t="array" ref="O143">MIN(SUM(IF(ISNUMBER(O132:O141),O132:O141,SUMIF(codes[code],O132:O141,codes[calcul_HS])))+SUM(COUNTIF(JF,$C132:$C141))*JFHS,sem)</f>
        <v>0</v>
      </c>
      <c r="P143" s="29">
        <f t="array" ref="P143">MIN(SUM(IF(ISNUMBER(P132:P141),P132:P141,SUMIF(codes[code],P132:P141,codes[calcul_HS])))+SUM(COUNTIF(JF,$C132:$C141))*JFHS,sem)</f>
        <v>0</v>
      </c>
      <c r="Q143" s="29">
        <f t="array" ref="Q143">MIN(SUM(IF(ISNUMBER(Q132:Q141),Q132:Q141,SUMIF(codes[code],Q132:Q141,codes[calcul_HS])))+SUM(COUNTIF(JF,$C132:$C141))*JFHS,sem)</f>
        <v>0</v>
      </c>
      <c r="R143" s="29">
        <f t="array" ref="R143">MIN(SUM(IF(ISNUMBER(R132:R141),R132:R141,SUMIF(codes[code],R132:R141,codes[calcul_HS])))+SUM(COUNTIF(JF,$C132:$C141))*JFHS,sem)</f>
        <v>0</v>
      </c>
      <c r="S143" s="29">
        <f t="array" ref="S143">MIN(SUM(IF(ISNUMBER(S132:S141),S132:S141,SUMIF(codes[code],S132:S141,codes[calcul_HS])))+SUM(COUNTIF(JF,$C132:$C141))*JFHS,sem)</f>
        <v>0</v>
      </c>
      <c r="T143" s="29">
        <f t="array" ref="T143">MIN(SUM(IF(ISNUMBER(T132:T141),T132:T141,SUMIF(codes[code],T132:T141,codes[calcul_HS])))+SUM(COUNTIF(JF,$C132:$C141))*JFHS,sem)</f>
        <v>0</v>
      </c>
      <c r="U143" s="29">
        <f t="array" ref="U143">MIN(SUM(IF(ISNUMBER(U132:U141),U132:U141,SUMIF(codes[code],U132:U141,codes[calcul_HS])))+SUM(COUNTIF(JF,$C132:$C141))*JFHS,sem)</f>
        <v>0</v>
      </c>
      <c r="V143" s="29">
        <f t="array" ref="V143">MIN(SUM(IF(ISNUMBER(V132:V141),V132:V141,SUMIF(codes[code],V132:V141,codes[calcul_HS])))+SUM(COUNTIF(JF,$C132:$C141))*JFHS,sem)</f>
        <v>0</v>
      </c>
      <c r="W143" s="29">
        <f t="array" ref="W143">MIN(SUM(IF(ISNUMBER(W132:W141),W132:W141,SUMIF(codes[code],W132:W141,codes[calcul_HS])))+SUM(COUNTIF(JF,$C132:$C141))*JFHS,sem)</f>
        <v>0</v>
      </c>
      <c r="X143" s="29">
        <f t="array" ref="X143">MIN(SUM(IF(ISNUMBER(X132:X141),X132:X141,SUMIF(codes[code],X132:X141,codes[calcul_HS])))+SUM(COUNTIF(JF,$C132:$C141))*JFHS,sem)</f>
        <v>0</v>
      </c>
      <c r="Y143" s="29">
        <f t="array" ref="Y143">MIN(SUM(IF(ISNUMBER(Y132:Y141),Y132:Y141,SUMIF(codes[code],Y132:Y141,codes[calcul_HS])))+SUM(COUNTIF(JF,$C132:$C141))*JFHS,sem)</f>
        <v>0</v>
      </c>
      <c r="Z143" s="29">
        <f t="array" ref="Z143">MIN(SUM(IF(ISNUMBER(Z132:Z141),Z132:Z141,SUMIF(codes[code],Z132:Z141,codes[calcul_HS])))+SUM(COUNTIF(JF,$C132:$C141))*JFHS,sem)</f>
        <v>0</v>
      </c>
      <c r="AA143" s="29">
        <f t="array" ref="AA143">MIN(SUM(IF(ISNUMBER(AA132:AA141),AA132:AA141,SUMIF(codes[code],AA132:AA141,codes[calcul_HS])))+SUM(COUNTIF(JF,$C132:$C141))*JFHS,sem)</f>
        <v>0</v>
      </c>
      <c r="AB143" s="29">
        <f t="array" ref="AB143">MIN(SUM(IF(ISNUMBER(AB132:AB141),AB132:AB141,SUMIF(codes[code],AB132:AB141,codes[calcul_HS])))+SUM(COUNTIF(JF,$C132:$C141))*JFHS,sem)</f>
        <v>0</v>
      </c>
      <c r="AC143" s="29">
        <f t="array" ref="AC143">MIN(SUM(IF(ISNUMBER(AC132:AC141),AC132:AC141,SUMIF(codes[code],AC132:AC141,codes[calcul_HS])))+SUM(COUNTIF(JF,$C132:$C141))*JFHS,sem)</f>
        <v>0</v>
      </c>
      <c r="AD143" s="29">
        <f t="array" ref="AD143">MIN(SUM(IF(ISNUMBER(AD132:AD141),AD132:AD141,SUMIF(codes[code],AD132:AD141,codes[calcul_HS])))+SUM(COUNTIF(JF,$C132:$C141))*JFHS,sem)</f>
        <v>0</v>
      </c>
      <c r="AE143" s="29">
        <f t="array" ref="AE143">MIN(SUM(IF(ISNUMBER(AE132:AE141),AE132:AE141,SUMIF(codes[code],AE132:AE141,codes[calcul_HS])))+SUM(COUNTIF(JF,$C132:$C141))*JFHS,sem)</f>
        <v>0</v>
      </c>
      <c r="AF143" s="29">
        <f t="array" ref="AF143">MIN(SUM(IF(ISNUMBER(AF132:AF141),AF132:AF141,SUMIF(codes[code],AF132:AF141,codes[calcul_HS])))+SUM(COUNTIF(JF,$C132:$C141))*JFHS,sem)</f>
        <v>0</v>
      </c>
      <c r="AG143" s="29">
        <f t="array" ref="AG143">MIN(SUM(IF(ISNUMBER(AG132:AG141),AG132:AG141,SUMIF(codes[code],AG132:AG141,codes[calcul_HS])))+SUM(COUNTIF(JF,$C132:$C141))*JFHS,sem)</f>
        <v>0</v>
      </c>
      <c r="AH143" s="29">
        <f t="array" ref="AH143">MIN(SUM(IF(ISNUMBER(AH132:AH141),AH132:AH141,SUMIF(codes[code],AH132:AH141,codes[calcul_HS])))+SUM(COUNTIF(JF,$C132:$C141))*JFHS,sem)</f>
        <v>0</v>
      </c>
      <c r="AI143" s="58">
        <f>SUM(E143:V143)</f>
        <v>0</v>
      </c>
    </row>
    <row r="144" spans="1:35" ht="13.5" thickBot="1">
      <c r="A144" s="59">
        <f>IF(ISNUMBER(Tablo[[#This Row],[JOUR]]),DATE(YEAR(Tablo[[#This Row],[JOUR]]),MONTH(Tablo[[#This Row],[JOUR]])+1,0),A143)</f>
        <v>42825</v>
      </c>
      <c r="B144" s="60">
        <f>IF(ISNUMBER(Tablo[[#This Row],[JOUR]]),INT(MOD(INT((Tablo[[#This Row],[JOUR]]-2)/7)+3/5,52+5/28))+1,B143)</f>
        <v>11</v>
      </c>
      <c r="C144" s="61" t="s">
        <v>18</v>
      </c>
      <c r="D144" s="61"/>
      <c r="E144" s="62">
        <f t="array" ref="E144">MAX(0,SUM(IF(ISNUMBER(E132:E141),E132:E141,SUMIF(codes[code],E132:E141,codes[calcul_HS])))+SUM(COUNTIF(JF,$C132:$C141))*JFHS-sem)</f>
        <v>0</v>
      </c>
      <c r="F144" s="62">
        <f t="array" ref="F144">MAX(0,SUM(IF(ISNUMBER(F132:F141),F132:F141,SUMIF(codes[code],F132:F141,codes[calcul_HS])))+SUM(COUNTIF(JF,$C132:$C141))*JFHS-sem)</f>
        <v>0</v>
      </c>
      <c r="G144" s="62">
        <f t="array" ref="G144">MAX(0,SUM(IF(ISNUMBER(G132:G141),G132:G141,SUMIF(codes[code],G132:G141,codes[calcul_HS])))+SUM(COUNTIF(JF,$C132:$C141))*JFHS-sem)</f>
        <v>0</v>
      </c>
      <c r="H144" s="62">
        <f t="array" ref="H144">MAX(0,SUM(IF(ISNUMBER(H132:H141),H132:H141,SUMIF(codes[code],H132:H141,codes[calcul_HS])))+SUM(COUNTIF(JF,$C132:$C141))*JFHS-sem)</f>
        <v>0</v>
      </c>
      <c r="I144" s="62">
        <f t="array" ref="I144">MAX(0,SUM(IF(ISNUMBER(I132:I141),I132:I141,SUMIF(codes[code],I132:I141,codes[calcul_HS])))+SUM(COUNTIF(JF,$C132:$C141))*JFHS-sem)</f>
        <v>0</v>
      </c>
      <c r="J144" s="62">
        <f t="array" ref="J144">MAX(0,SUM(IF(ISNUMBER(J132:J141),J132:J141,SUMIF(codes[code],J132:J141,codes[calcul_HS])))+SUM(COUNTIF(JF,$C132:$C141))*JFHS-sem)</f>
        <v>0</v>
      </c>
      <c r="K144" s="62">
        <f t="array" ref="K144">MAX(0,SUM(IF(ISNUMBER(K132:K141),K132:K141,SUMIF(codes[code],K132:K141,codes[calcul_HS])))+SUM(COUNTIF(JF,$C132:$C141))*JFHS-sem)</f>
        <v>0</v>
      </c>
      <c r="L144" s="62">
        <f t="array" ref="L144">MAX(0,SUM(IF(ISNUMBER(L132:L141),L132:L141,SUMIF(codes[code],L132:L141,codes[calcul_HS])))+SUM(COUNTIF(JF,$C132:$C141))*JFHS-sem)</f>
        <v>0</v>
      </c>
      <c r="M144" s="62">
        <f t="array" ref="M144">MAX(0,SUM(IF(ISNUMBER(M132:M141),M132:M141,SUMIF(codes[code],M132:M141,codes[calcul_HS])))+SUM(COUNTIF(JF,$C132:$C141))*JFHS-sem)</f>
        <v>0</v>
      </c>
      <c r="N144" s="62">
        <f t="array" ref="N144">MAX(0,SUM(IF(ISNUMBER(N132:N141),N132:N141,SUMIF(codes[code],N132:N141,codes[calcul_HS])))+SUM(COUNTIF(JF,$C132:$C141))*JFHS-sem)</f>
        <v>0</v>
      </c>
      <c r="O144" s="62">
        <f t="array" ref="O144">MAX(0,SUM(IF(ISNUMBER(O132:O141),O132:O141,SUMIF(codes[code],O132:O141,codes[calcul_HS])))+SUM(COUNTIF(JF,$C132:$C141))*JFHS-sem)</f>
        <v>0</v>
      </c>
      <c r="P144" s="62">
        <f t="array" ref="P144">MAX(0,SUM(IF(ISNUMBER(P132:P141),P132:P141,SUMIF(codes[code],P132:P141,codes[calcul_HS])))+SUM(COUNTIF(JF,$C132:$C141))*JFHS-sem)</f>
        <v>0</v>
      </c>
      <c r="Q144" s="62">
        <f t="array" ref="Q144">MAX(0,SUM(IF(ISNUMBER(Q132:Q141),Q132:Q141,SUMIF(codes[code],Q132:Q141,codes[calcul_HS])))+SUM(COUNTIF(JF,$C132:$C141))*JFHS-sem)</f>
        <v>0</v>
      </c>
      <c r="R144" s="62">
        <f t="array" ref="R144">MAX(0,SUM(IF(ISNUMBER(R132:R141),R132:R141,SUMIF(codes[code],R132:R141,codes[calcul_HS])))+SUM(COUNTIF(JF,$C132:$C141))*JFHS-sem)</f>
        <v>0</v>
      </c>
      <c r="S144" s="62">
        <f t="array" ref="S144">MAX(0,SUM(IF(ISNUMBER(S132:S141),S132:S141,SUMIF(codes[code],S132:S141,codes[calcul_HS])))+SUM(COUNTIF(JF,$C132:$C141))*JFHS-sem)</f>
        <v>0</v>
      </c>
      <c r="T144" s="62">
        <f t="array" ref="T144">MAX(0,SUM(IF(ISNUMBER(T132:T141),T132:T141,SUMIF(codes[code],T132:T141,codes[calcul_HS])))+SUM(COUNTIF(JF,$C132:$C141))*JFHS-sem)</f>
        <v>0</v>
      </c>
      <c r="U144" s="62">
        <f t="array" ref="U144">MAX(0,SUM(IF(ISNUMBER(U132:U141),U132:U141,SUMIF(codes[code],U132:U141,codes[calcul_HS])))+SUM(COUNTIF(JF,$C132:$C141))*JFHS-sem)</f>
        <v>0</v>
      </c>
      <c r="V144" s="62">
        <f t="array" ref="V144">MAX(0,SUM(IF(ISNUMBER(V132:V141),V132:V141,SUMIF(codes[code],V132:V141,codes[calcul_HS])))+SUM(COUNTIF(JF,$C132:$C141))*JFHS-sem)</f>
        <v>0</v>
      </c>
      <c r="W144" s="62">
        <f t="array" ref="W144">MAX(0,SUM(IF(ISNUMBER(W132:W141),W132:W141,SUMIF(codes[code],W132:W141,codes[calcul_HS])))+SUM(COUNTIF(JF,$C132:$C141))*JFHS-sem)</f>
        <v>0</v>
      </c>
      <c r="X144" s="62">
        <f t="array" ref="X144">MAX(0,SUM(IF(ISNUMBER(X132:X141),X132:X141,SUMIF(codes[code],X132:X141,codes[calcul_HS])))+SUM(COUNTIF(JF,$C132:$C141))*JFHS-sem)</f>
        <v>0</v>
      </c>
      <c r="Y144" s="62">
        <f t="array" ref="Y144">MAX(0,SUM(IF(ISNUMBER(Y132:Y141),Y132:Y141,SUMIF(codes[code],Y132:Y141,codes[calcul_HS])))+SUM(COUNTIF(JF,$C132:$C141))*JFHS-sem)</f>
        <v>0</v>
      </c>
      <c r="Z144" s="62">
        <f t="array" ref="Z144">MAX(0,SUM(IF(ISNUMBER(Z132:Z141),Z132:Z141,SUMIF(codes[code],Z132:Z141,codes[calcul_HS])))+SUM(COUNTIF(JF,$C132:$C141))*JFHS-sem)</f>
        <v>0</v>
      </c>
      <c r="AA144" s="62">
        <f t="array" ref="AA144">MAX(0,SUM(IF(ISNUMBER(AA132:AA141),AA132:AA141,SUMIF(codes[code],AA132:AA141,codes[calcul_HS])))+SUM(COUNTIF(JF,$C132:$C141))*JFHS-sem)</f>
        <v>0</v>
      </c>
      <c r="AB144" s="62">
        <f t="array" ref="AB144">MAX(0,SUM(IF(ISNUMBER(AB132:AB141),AB132:AB141,SUMIF(codes[code],AB132:AB141,codes[calcul_HS])))+SUM(COUNTIF(JF,$C132:$C141))*JFHS-sem)</f>
        <v>0</v>
      </c>
      <c r="AC144" s="62">
        <f t="array" ref="AC144">MAX(0,SUM(IF(ISNUMBER(AC132:AC141),AC132:AC141,SUMIF(codes[code],AC132:AC141,codes[calcul_HS])))+SUM(COUNTIF(JF,$C132:$C141))*JFHS-sem)</f>
        <v>0</v>
      </c>
      <c r="AD144" s="62">
        <f t="array" ref="AD144">MAX(0,SUM(IF(ISNUMBER(AD132:AD141),AD132:AD141,SUMIF(codes[code],AD132:AD141,codes[calcul_HS])))+SUM(COUNTIF(JF,$C132:$C141))*JFHS-sem)</f>
        <v>0</v>
      </c>
      <c r="AE144" s="62">
        <f t="array" ref="AE144">MAX(0,SUM(IF(ISNUMBER(AE132:AE141),AE132:AE141,SUMIF(codes[code],AE132:AE141,codes[calcul_HS])))+SUM(COUNTIF(JF,$C132:$C141))*JFHS-sem)</f>
        <v>0</v>
      </c>
      <c r="AF144" s="62">
        <f t="array" ref="AF144">MAX(0,SUM(IF(ISNUMBER(AF132:AF141),AF132:AF141,SUMIF(codes[code],AF132:AF141,codes[calcul_HS])))+SUM(COUNTIF(JF,$C132:$C141))*JFHS-sem)</f>
        <v>0</v>
      </c>
      <c r="AG144" s="62">
        <f t="array" ref="AG144">MAX(0,SUM(IF(ISNUMBER(AG132:AG141),AG132:AG141,SUMIF(codes[code],AG132:AG141,codes[calcul_HS])))+SUM(COUNTIF(JF,$C132:$C141))*JFHS-sem)</f>
        <v>0</v>
      </c>
      <c r="AH144" s="62">
        <f t="array" ref="AH144">MAX(0,SUM(IF(ISNUMBER(AH132:AH141),AH132:AH141,SUMIF(codes[code],AH132:AH141,codes[calcul_HS])))+SUM(COUNTIF(JF,$C132:$C141))*JFHS-sem)</f>
        <v>0</v>
      </c>
      <c r="AI144" s="63">
        <f>SUM(E144:V144)</f>
        <v>0</v>
      </c>
    </row>
    <row r="145" spans="1:35">
      <c r="A145" s="54">
        <f>IF(ISNUMBER(Tablo[[#This Row],[JOUR]]),DATE(YEAR(Tablo[[#This Row],[JOUR]]),MONTH(Tablo[[#This Row],[JOUR]])+1,0),A144)</f>
        <v>42825</v>
      </c>
      <c r="B145" s="55">
        <f>IF(ISNUMBER(Tablo[[#This Row],[JOUR]]),INT(MOD(INT((Tablo[[#This Row],[JOUR]]-2)/7)+3/5,52+5/28))+1,B144)</f>
        <v>12</v>
      </c>
      <c r="C145" s="57">
        <f>C132+7</f>
        <v>42814</v>
      </c>
      <c r="D145" s="53" t="s">
        <v>54</v>
      </c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7"/>
    </row>
    <row r="146" spans="1:35">
      <c r="A146" s="54">
        <f>IF(ISNUMBER(Tablo[[#This Row],[JOUR]]),DATE(YEAR(Tablo[[#This Row],[JOUR]]),MONTH(Tablo[[#This Row],[JOUR]])+1,0),A145)</f>
        <v>42825</v>
      </c>
      <c r="B146" s="55">
        <f>IF(ISNUMBER(Tablo[[#This Row],[JOUR]]),INT(MOD(INT((Tablo[[#This Row],[JOUR]]-2)/7)+3/5,52+5/28))+1,B145)</f>
        <v>12</v>
      </c>
      <c r="C146" s="56"/>
      <c r="D146" s="56" t="s">
        <v>55</v>
      </c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7"/>
    </row>
    <row r="147" spans="1:35">
      <c r="A147" s="54">
        <f>IF(ISNUMBER(Tablo[[#This Row],[JOUR]]),DATE(YEAR(Tablo[[#This Row],[JOUR]]),MONTH(Tablo[[#This Row],[JOUR]])+1,0),A146)</f>
        <v>42825</v>
      </c>
      <c r="B147" s="55">
        <f>IF(ISNUMBER(Tablo[[#This Row],[JOUR]]),INT(MOD(INT((Tablo[[#This Row],[JOUR]]-2)/7)+3/5,52+5/28))+1,B146)</f>
        <v>12</v>
      </c>
      <c r="C147" s="57">
        <f>C145+1</f>
        <v>42815</v>
      </c>
      <c r="D147" s="57" t="s">
        <v>54</v>
      </c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7"/>
    </row>
    <row r="148" spans="1:35">
      <c r="A148" s="54">
        <f>IF(ISNUMBER(Tablo[[#This Row],[JOUR]]),DATE(YEAR(Tablo[[#This Row],[JOUR]]),MONTH(Tablo[[#This Row],[JOUR]])+1,0),A147)</f>
        <v>42825</v>
      </c>
      <c r="B148" s="55">
        <f>IF(ISNUMBER(Tablo[[#This Row],[JOUR]]),INT(MOD(INT((Tablo[[#This Row],[JOUR]]-2)/7)+3/5,52+5/28))+1,B147)</f>
        <v>12</v>
      </c>
      <c r="C148" s="56"/>
      <c r="D148" s="56" t="s">
        <v>55</v>
      </c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7"/>
    </row>
    <row r="149" spans="1:35">
      <c r="A149" s="54">
        <f>IF(ISNUMBER(Tablo[[#This Row],[JOUR]]),DATE(YEAR(Tablo[[#This Row],[JOUR]]),MONTH(Tablo[[#This Row],[JOUR]])+1,0),A148)</f>
        <v>42825</v>
      </c>
      <c r="B149" s="55">
        <f>IF(ISNUMBER(Tablo[[#This Row],[JOUR]]),INT(MOD(INT((Tablo[[#This Row],[JOUR]]-2)/7)+3/5,52+5/28))+1,B148)</f>
        <v>12</v>
      </c>
      <c r="C149" s="57">
        <f>C147+1</f>
        <v>42816</v>
      </c>
      <c r="D149" s="57" t="s">
        <v>54</v>
      </c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7"/>
    </row>
    <row r="150" spans="1:35">
      <c r="A150" s="54">
        <f>IF(ISNUMBER(Tablo[[#This Row],[JOUR]]),DATE(YEAR(Tablo[[#This Row],[JOUR]]),MONTH(Tablo[[#This Row],[JOUR]])+1,0),A149)</f>
        <v>42825</v>
      </c>
      <c r="B150" s="55">
        <f>IF(ISNUMBER(Tablo[[#This Row],[JOUR]]),INT(MOD(INT((Tablo[[#This Row],[JOUR]]-2)/7)+3/5,52+5/28))+1,B149)</f>
        <v>12</v>
      </c>
      <c r="C150" s="56"/>
      <c r="D150" s="56" t="s">
        <v>55</v>
      </c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7"/>
    </row>
    <row r="151" spans="1:35">
      <c r="A151" s="54">
        <f>IF(ISNUMBER(Tablo[[#This Row],[JOUR]]),DATE(YEAR(Tablo[[#This Row],[JOUR]]),MONTH(Tablo[[#This Row],[JOUR]])+1,0),A150)</f>
        <v>42825</v>
      </c>
      <c r="B151" s="55">
        <f>IF(ISNUMBER(Tablo[[#This Row],[JOUR]]),INT(MOD(INT((Tablo[[#This Row],[JOUR]]-2)/7)+3/5,52+5/28))+1,B150)</f>
        <v>12</v>
      </c>
      <c r="C151" s="57">
        <f>C149+1</f>
        <v>42817</v>
      </c>
      <c r="D151" s="57" t="s">
        <v>54</v>
      </c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7"/>
    </row>
    <row r="152" spans="1:35">
      <c r="A152" s="54">
        <f>IF(ISNUMBER(Tablo[[#This Row],[JOUR]]),DATE(YEAR(Tablo[[#This Row],[JOUR]]),MONTH(Tablo[[#This Row],[JOUR]])+1,0),A151)</f>
        <v>42825</v>
      </c>
      <c r="B152" s="55">
        <f>IF(ISNUMBER(Tablo[[#This Row],[JOUR]]),INT(MOD(INT((Tablo[[#This Row],[JOUR]]-2)/7)+3/5,52+5/28))+1,B151)</f>
        <v>12</v>
      </c>
      <c r="C152" s="56"/>
      <c r="D152" s="56" t="s">
        <v>55</v>
      </c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7"/>
    </row>
    <row r="153" spans="1:35">
      <c r="A153" s="54">
        <f>IF(ISNUMBER(Tablo[[#This Row],[JOUR]]),DATE(YEAR(Tablo[[#This Row],[JOUR]]),MONTH(Tablo[[#This Row],[JOUR]])+1,0),A152)</f>
        <v>42825</v>
      </c>
      <c r="B153" s="55">
        <f>IF(ISNUMBER(Tablo[[#This Row],[JOUR]]),INT(MOD(INT((Tablo[[#This Row],[JOUR]]-2)/7)+3/5,52+5/28))+1,B152)</f>
        <v>12</v>
      </c>
      <c r="C153" s="57">
        <f>C151+1</f>
        <v>42818</v>
      </c>
      <c r="D153" s="57" t="s">
        <v>54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7"/>
    </row>
    <row r="154" spans="1:35">
      <c r="A154" s="54">
        <f>IF(ISNUMBER(Tablo[[#This Row],[JOUR]]),DATE(YEAR(Tablo[[#This Row],[JOUR]]),MONTH(Tablo[[#This Row],[JOUR]])+1,0),A153)</f>
        <v>42825</v>
      </c>
      <c r="B154" s="55">
        <f>IF(ISNUMBER(Tablo[[#This Row],[JOUR]]),INT(MOD(INT((Tablo[[#This Row],[JOUR]]-2)/7)+3/5,52+5/28))+1,B153)</f>
        <v>12</v>
      </c>
      <c r="C154" s="56"/>
      <c r="D154" s="56" t="s">
        <v>55</v>
      </c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7"/>
    </row>
    <row r="155" spans="1:35">
      <c r="A155" s="54">
        <f>IF(ISNUMBER(Tablo[[#This Row],[JOUR]]),DATE(YEAR(Tablo[[#This Row],[JOUR]]),MONTH(Tablo[[#This Row],[JOUR]])+1,0),A154)</f>
        <v>42825</v>
      </c>
      <c r="B155" s="55">
        <f>IF(ISNUMBER(Tablo[[#This Row],[JOUR]]),INT(MOD(INT((Tablo[[#This Row],[JOUR]]-2)/7)+3/5,52+5/28))+1,B154)</f>
        <v>12</v>
      </c>
      <c r="C155" s="57" t="s">
        <v>16</v>
      </c>
      <c r="D155" s="57"/>
      <c r="E155" s="29">
        <f t="array" ref="E155">SUM(IF(ISNUMBER(E145:E154),E145:E154,SUMIF(codes[code],E145:E154,codes[forfait])))+SUM(COUNTIF(JF,$C145:$C154))*JFHN</f>
        <v>0</v>
      </c>
      <c r="F155" s="29">
        <f t="array" ref="F155">SUM(IF(ISNUMBER(F145:F154),F145:F154,SUMIF(codes[code],F145:F154,codes[forfait])))+SUM(COUNTIF(JF,$C145:$C154))*JFHN</f>
        <v>0</v>
      </c>
      <c r="G155" s="29">
        <f t="array" ref="G155">SUM(IF(ISNUMBER(G145:G154),G145:G154,SUMIF(codes[code],G145:G154,codes[forfait])))+SUM(COUNTIF(JF,$C145:$C154))*JFHN</f>
        <v>0</v>
      </c>
      <c r="H155" s="29">
        <f t="array" ref="H155">SUM(IF(ISNUMBER(H145:H154),H145:H154,SUMIF(codes[code],H145:H154,codes[forfait])))+SUM(COUNTIF(JF,$C145:$C154))*JFHN</f>
        <v>0</v>
      </c>
      <c r="I155" s="29">
        <f t="array" ref="I155">SUM(IF(ISNUMBER(I145:I154),I145:I154,SUMIF(codes[code],I145:I154,codes[forfait])))+SUM(COUNTIF(JF,$C145:$C154))*JFHN</f>
        <v>0</v>
      </c>
      <c r="J155" s="29">
        <f t="array" ref="J155">SUM(IF(ISNUMBER(J145:J154),J145:J154,SUMIF(codes[code],J145:J154,codes[forfait])))+SUM(COUNTIF(JF,$C145:$C154))*JFHN</f>
        <v>0</v>
      </c>
      <c r="K155" s="29">
        <f t="array" ref="K155">SUM(IF(ISNUMBER(K145:K154),K145:K154,SUMIF(codes[code],K145:K154,codes[forfait])))+SUM(COUNTIF(JF,$C145:$C154))*JFHN</f>
        <v>0</v>
      </c>
      <c r="L155" s="29">
        <f t="array" ref="L155">SUM(IF(ISNUMBER(L145:L154),L145:L154,SUMIF(codes[code],L145:L154,codes[forfait])))+SUM(COUNTIF(JF,$C145:$C154))*JFHN</f>
        <v>0</v>
      </c>
      <c r="M155" s="29">
        <f t="array" ref="M155">SUM(IF(ISNUMBER(M145:M154),M145:M154,SUMIF(codes[code],M145:M154,codes[forfait])))+SUM(COUNTIF(JF,$C145:$C154))*JFHN</f>
        <v>0</v>
      </c>
      <c r="N155" s="29">
        <f t="array" ref="N155">SUM(IF(ISNUMBER(N145:N154),N145:N154,SUMIF(codes[code],N145:N154,codes[forfait])))+SUM(COUNTIF(JF,$C145:$C154))*JFHN</f>
        <v>0</v>
      </c>
      <c r="O155" s="29">
        <f t="array" ref="O155">SUM(IF(ISNUMBER(O145:O154),O145:O154,SUMIF(codes[code],O145:O154,codes[forfait])))+SUM(COUNTIF(JF,$C145:$C154))*JFHN</f>
        <v>0</v>
      </c>
      <c r="P155" s="29">
        <f t="array" ref="P155">SUM(IF(ISNUMBER(P145:P154),P145:P154,SUMIF(codes[code],P145:P154,codes[forfait])))+SUM(COUNTIF(JF,$C145:$C154))*JFHN</f>
        <v>0</v>
      </c>
      <c r="Q155" s="29">
        <f t="array" ref="Q155">SUM(IF(ISNUMBER(Q145:Q154),Q145:Q154,SUMIF(codes[code],Q145:Q154,codes[forfait])))+SUM(COUNTIF(JF,$C145:$C154))*JFHN</f>
        <v>0</v>
      </c>
      <c r="R155" s="29">
        <f t="array" ref="R155">SUM(IF(ISNUMBER(R145:R154),R145:R154,SUMIF(codes[code],R145:R154,codes[forfait])))+SUM(COUNTIF(JF,$C145:$C154))*JFHN</f>
        <v>0</v>
      </c>
      <c r="S155" s="29">
        <f t="array" ref="S155">SUM(IF(ISNUMBER(S145:S154),S145:S154,SUMIF(codes[code],S145:S154,codes[forfait])))+SUM(COUNTIF(JF,$C145:$C154))*JFHN</f>
        <v>0</v>
      </c>
      <c r="T155" s="29">
        <f t="array" ref="T155">SUM(IF(ISNUMBER(T145:T154),T145:T154,SUMIF(codes[code],T145:T154,codes[forfait])))+SUM(COUNTIF(JF,$C145:$C154))*JFHN</f>
        <v>0</v>
      </c>
      <c r="U155" s="29">
        <f t="array" ref="U155">SUM(IF(ISNUMBER(U145:U154),U145:U154,SUMIF(codes[code],U145:U154,codes[forfait])))+SUM(COUNTIF(JF,$C145:$C154))*JFHN</f>
        <v>0</v>
      </c>
      <c r="V155" s="29">
        <f t="array" ref="V155">SUM(IF(ISNUMBER(V145:V154),V145:V154,SUMIF(codes[code],V145:V154,codes[forfait])))+SUM(COUNTIF(JF,$C145:$C154))*JFHN</f>
        <v>0</v>
      </c>
      <c r="W155" s="29">
        <f t="array" ref="W155">SUM(IF(ISNUMBER(W145:W154),W145:W154,SUMIF(codes[code],W145:W154,codes[forfait])))+SUM(COUNTIF(JF,$C145:$C154))*JFHN</f>
        <v>0</v>
      </c>
      <c r="X155" s="29">
        <f t="array" ref="X155">SUM(IF(ISNUMBER(X145:X154),X145:X154,SUMIF(codes[code],X145:X154,codes[forfait])))+SUM(COUNTIF(JF,$C145:$C154))*JFHN</f>
        <v>0</v>
      </c>
      <c r="Y155" s="29">
        <f t="array" ref="Y155">SUM(IF(ISNUMBER(Y145:Y154),Y145:Y154,SUMIF(codes[code],Y145:Y154,codes[forfait])))+SUM(COUNTIF(JF,$C145:$C154))*JFHN</f>
        <v>0</v>
      </c>
      <c r="Z155" s="29">
        <f t="array" ref="Z155">SUM(IF(ISNUMBER(Z145:Z154),Z145:Z154,SUMIF(codes[code],Z145:Z154,codes[forfait])))+SUM(COUNTIF(JF,$C145:$C154))*JFHN</f>
        <v>0</v>
      </c>
      <c r="AA155" s="29">
        <f t="array" ref="AA155">SUM(IF(ISNUMBER(AA145:AA154),AA145:AA154,SUMIF(codes[code],AA145:AA154,codes[forfait])))+SUM(COUNTIF(JF,$C145:$C154))*JFHN</f>
        <v>0</v>
      </c>
      <c r="AB155" s="29">
        <f t="array" ref="AB155">SUM(IF(ISNUMBER(AB145:AB154),AB145:AB154,SUMIF(codes[code],AB145:AB154,codes[forfait])))+SUM(COUNTIF(JF,$C145:$C154))*JFHN</f>
        <v>0</v>
      </c>
      <c r="AC155" s="29">
        <f t="array" ref="AC155">SUM(IF(ISNUMBER(AC145:AC154),AC145:AC154,SUMIF(codes[code],AC145:AC154,codes[forfait])))+SUM(COUNTIF(JF,$C145:$C154))*JFHN</f>
        <v>0</v>
      </c>
      <c r="AD155" s="29">
        <f t="array" ref="AD155">SUM(IF(ISNUMBER(AD145:AD154),AD145:AD154,SUMIF(codes[code],AD145:AD154,codes[forfait])))+SUM(COUNTIF(JF,$C145:$C154))*JFHN</f>
        <v>0</v>
      </c>
      <c r="AE155" s="29">
        <f t="array" ref="AE155">SUM(IF(ISNUMBER(AE145:AE154),AE145:AE154,SUMIF(codes[code],AE145:AE154,codes[forfait])))+SUM(COUNTIF(JF,$C145:$C154))*JFHN</f>
        <v>0</v>
      </c>
      <c r="AF155" s="29">
        <f t="array" ref="AF155">SUM(IF(ISNUMBER(AF145:AF154),AF145:AF154,SUMIF(codes[code],AF145:AF154,codes[forfait])))+SUM(COUNTIF(JF,$C145:$C154))*JFHN</f>
        <v>0</v>
      </c>
      <c r="AG155" s="29">
        <f t="array" ref="AG155">SUM(IF(ISNUMBER(AG145:AG154),AG145:AG154,SUMIF(codes[code],AG145:AG154,codes[forfait])))+SUM(COUNTIF(JF,$C145:$C154))*JFHN</f>
        <v>0</v>
      </c>
      <c r="AH155" s="29">
        <f t="array" ref="AH155">SUM(IF(ISNUMBER(AH145:AH154),AH145:AH154,SUMIF(codes[code],AH145:AH154,codes[forfait])))+SUM(COUNTIF(JF,$C145:$C154))*JFHN</f>
        <v>0</v>
      </c>
      <c r="AI155" s="58">
        <f>SUM(E155:V155)</f>
        <v>0</v>
      </c>
    </row>
    <row r="156" spans="1:35">
      <c r="A156" s="54">
        <f>IF(ISNUMBER(Tablo[[#This Row],[JOUR]]),DATE(YEAR(Tablo[[#This Row],[JOUR]]),MONTH(Tablo[[#This Row],[JOUR]])+1,0),A155)</f>
        <v>42825</v>
      </c>
      <c r="B156" s="55">
        <f>IF(ISNUMBER(Tablo[[#This Row],[JOUR]]),INT(MOD(INT((Tablo[[#This Row],[JOUR]]-2)/7)+3/5,52+5/28))+1,B155)</f>
        <v>12</v>
      </c>
      <c r="C156" s="57" t="s">
        <v>17</v>
      </c>
      <c r="D156" s="57"/>
      <c r="E156" s="29">
        <f t="array" ref="E156">MIN(SUM(IF(ISNUMBER(E145:E154),E145:E154,SUMIF(codes[code],E145:E154,codes[calcul_HS])))+SUM(COUNTIF(JF,$C145:$C154))*JFHS,sem)</f>
        <v>0</v>
      </c>
      <c r="F156" s="29">
        <f t="array" ref="F156">MIN(SUM(IF(ISNUMBER(F145:F154),F145:F154,SUMIF(codes[code],F145:F154,codes[calcul_HS])))+SUM(COUNTIF(JF,$C145:$C154))*JFHS,sem)</f>
        <v>0</v>
      </c>
      <c r="G156" s="29">
        <f t="array" ref="G156">MIN(SUM(IF(ISNUMBER(G145:G154),G145:G154,SUMIF(codes[code],G145:G154,codes[calcul_HS])))+SUM(COUNTIF(JF,$C145:$C154))*JFHS,sem)</f>
        <v>0</v>
      </c>
      <c r="H156" s="29">
        <f t="array" ref="H156">MIN(SUM(IF(ISNUMBER(H145:H154),H145:H154,SUMIF(codes[code],H145:H154,codes[calcul_HS])))+SUM(COUNTIF(JF,$C145:$C154))*JFHS,sem)</f>
        <v>0</v>
      </c>
      <c r="I156" s="29">
        <f t="array" ref="I156">MIN(SUM(IF(ISNUMBER(I145:I154),I145:I154,SUMIF(codes[code],I145:I154,codes[calcul_HS])))+SUM(COUNTIF(JF,$C145:$C154))*JFHS,sem)</f>
        <v>0</v>
      </c>
      <c r="J156" s="29">
        <f t="array" ref="J156">MIN(SUM(IF(ISNUMBER(J145:J154),J145:J154,SUMIF(codes[code],J145:J154,codes[calcul_HS])))+SUM(COUNTIF(JF,$C145:$C154))*JFHS,sem)</f>
        <v>0</v>
      </c>
      <c r="K156" s="29">
        <f t="array" ref="K156">MIN(SUM(IF(ISNUMBER(K145:K154),K145:K154,SUMIF(codes[code],K145:K154,codes[calcul_HS])))+SUM(COUNTIF(JF,$C145:$C154))*JFHS,sem)</f>
        <v>0</v>
      </c>
      <c r="L156" s="29">
        <f t="array" ref="L156">MIN(SUM(IF(ISNUMBER(L145:L154),L145:L154,SUMIF(codes[code],L145:L154,codes[calcul_HS])))+SUM(COUNTIF(JF,$C145:$C154))*JFHS,sem)</f>
        <v>0</v>
      </c>
      <c r="M156" s="29">
        <f t="array" ref="M156">MIN(SUM(IF(ISNUMBER(M145:M154),M145:M154,SUMIF(codes[code],M145:M154,codes[calcul_HS])))+SUM(COUNTIF(JF,$C145:$C154))*JFHS,sem)</f>
        <v>0</v>
      </c>
      <c r="N156" s="29">
        <f t="array" ref="N156">MIN(SUM(IF(ISNUMBER(N145:N154),N145:N154,SUMIF(codes[code],N145:N154,codes[calcul_HS])))+SUM(COUNTIF(JF,$C145:$C154))*JFHS,sem)</f>
        <v>0</v>
      </c>
      <c r="O156" s="29">
        <f t="array" ref="O156">MIN(SUM(IF(ISNUMBER(O145:O154),O145:O154,SUMIF(codes[code],O145:O154,codes[calcul_HS])))+SUM(COUNTIF(JF,$C145:$C154))*JFHS,sem)</f>
        <v>0</v>
      </c>
      <c r="P156" s="29">
        <f t="array" ref="P156">MIN(SUM(IF(ISNUMBER(P145:P154),P145:P154,SUMIF(codes[code],P145:P154,codes[calcul_HS])))+SUM(COUNTIF(JF,$C145:$C154))*JFHS,sem)</f>
        <v>0</v>
      </c>
      <c r="Q156" s="29">
        <f t="array" ref="Q156">MIN(SUM(IF(ISNUMBER(Q145:Q154),Q145:Q154,SUMIF(codes[code],Q145:Q154,codes[calcul_HS])))+SUM(COUNTIF(JF,$C145:$C154))*JFHS,sem)</f>
        <v>0</v>
      </c>
      <c r="R156" s="29">
        <f t="array" ref="R156">MIN(SUM(IF(ISNUMBER(R145:R154),R145:R154,SUMIF(codes[code],R145:R154,codes[calcul_HS])))+SUM(COUNTIF(JF,$C145:$C154))*JFHS,sem)</f>
        <v>0</v>
      </c>
      <c r="S156" s="29">
        <f t="array" ref="S156">MIN(SUM(IF(ISNUMBER(S145:S154),S145:S154,SUMIF(codes[code],S145:S154,codes[calcul_HS])))+SUM(COUNTIF(JF,$C145:$C154))*JFHS,sem)</f>
        <v>0</v>
      </c>
      <c r="T156" s="29">
        <f t="array" ref="T156">MIN(SUM(IF(ISNUMBER(T145:T154),T145:T154,SUMIF(codes[code],T145:T154,codes[calcul_HS])))+SUM(COUNTIF(JF,$C145:$C154))*JFHS,sem)</f>
        <v>0</v>
      </c>
      <c r="U156" s="29">
        <f t="array" ref="U156">MIN(SUM(IF(ISNUMBER(U145:U154),U145:U154,SUMIF(codes[code],U145:U154,codes[calcul_HS])))+SUM(COUNTIF(JF,$C145:$C154))*JFHS,sem)</f>
        <v>0</v>
      </c>
      <c r="V156" s="29">
        <f t="array" ref="V156">MIN(SUM(IF(ISNUMBER(V145:V154),V145:V154,SUMIF(codes[code],V145:V154,codes[calcul_HS])))+SUM(COUNTIF(JF,$C145:$C154))*JFHS,sem)</f>
        <v>0</v>
      </c>
      <c r="W156" s="29">
        <f t="array" ref="W156">MIN(SUM(IF(ISNUMBER(W145:W154),W145:W154,SUMIF(codes[code],W145:W154,codes[calcul_HS])))+SUM(COUNTIF(JF,$C145:$C154))*JFHS,sem)</f>
        <v>0</v>
      </c>
      <c r="X156" s="29">
        <f t="array" ref="X156">MIN(SUM(IF(ISNUMBER(X145:X154),X145:X154,SUMIF(codes[code],X145:X154,codes[calcul_HS])))+SUM(COUNTIF(JF,$C145:$C154))*JFHS,sem)</f>
        <v>0</v>
      </c>
      <c r="Y156" s="29">
        <f t="array" ref="Y156">MIN(SUM(IF(ISNUMBER(Y145:Y154),Y145:Y154,SUMIF(codes[code],Y145:Y154,codes[calcul_HS])))+SUM(COUNTIF(JF,$C145:$C154))*JFHS,sem)</f>
        <v>0</v>
      </c>
      <c r="Z156" s="29">
        <f t="array" ref="Z156">MIN(SUM(IF(ISNUMBER(Z145:Z154),Z145:Z154,SUMIF(codes[code],Z145:Z154,codes[calcul_HS])))+SUM(COUNTIF(JF,$C145:$C154))*JFHS,sem)</f>
        <v>0</v>
      </c>
      <c r="AA156" s="29">
        <f t="array" ref="AA156">MIN(SUM(IF(ISNUMBER(AA145:AA154),AA145:AA154,SUMIF(codes[code],AA145:AA154,codes[calcul_HS])))+SUM(COUNTIF(JF,$C145:$C154))*JFHS,sem)</f>
        <v>0</v>
      </c>
      <c r="AB156" s="29">
        <f t="array" ref="AB156">MIN(SUM(IF(ISNUMBER(AB145:AB154),AB145:AB154,SUMIF(codes[code],AB145:AB154,codes[calcul_HS])))+SUM(COUNTIF(JF,$C145:$C154))*JFHS,sem)</f>
        <v>0</v>
      </c>
      <c r="AC156" s="29">
        <f t="array" ref="AC156">MIN(SUM(IF(ISNUMBER(AC145:AC154),AC145:AC154,SUMIF(codes[code],AC145:AC154,codes[calcul_HS])))+SUM(COUNTIF(JF,$C145:$C154))*JFHS,sem)</f>
        <v>0</v>
      </c>
      <c r="AD156" s="29">
        <f t="array" ref="AD156">MIN(SUM(IF(ISNUMBER(AD145:AD154),AD145:AD154,SUMIF(codes[code],AD145:AD154,codes[calcul_HS])))+SUM(COUNTIF(JF,$C145:$C154))*JFHS,sem)</f>
        <v>0</v>
      </c>
      <c r="AE156" s="29">
        <f t="array" ref="AE156">MIN(SUM(IF(ISNUMBER(AE145:AE154),AE145:AE154,SUMIF(codes[code],AE145:AE154,codes[calcul_HS])))+SUM(COUNTIF(JF,$C145:$C154))*JFHS,sem)</f>
        <v>0</v>
      </c>
      <c r="AF156" s="29">
        <f t="array" ref="AF156">MIN(SUM(IF(ISNUMBER(AF145:AF154),AF145:AF154,SUMIF(codes[code],AF145:AF154,codes[calcul_HS])))+SUM(COUNTIF(JF,$C145:$C154))*JFHS,sem)</f>
        <v>0</v>
      </c>
      <c r="AG156" s="29">
        <f t="array" ref="AG156">MIN(SUM(IF(ISNUMBER(AG145:AG154),AG145:AG154,SUMIF(codes[code],AG145:AG154,codes[calcul_HS])))+SUM(COUNTIF(JF,$C145:$C154))*JFHS,sem)</f>
        <v>0</v>
      </c>
      <c r="AH156" s="29">
        <f t="array" ref="AH156">MIN(SUM(IF(ISNUMBER(AH145:AH154),AH145:AH154,SUMIF(codes[code],AH145:AH154,codes[calcul_HS])))+SUM(COUNTIF(JF,$C145:$C154))*JFHS,sem)</f>
        <v>0</v>
      </c>
      <c r="AI156" s="58">
        <f>SUM(E156:V156)</f>
        <v>0</v>
      </c>
    </row>
    <row r="157" spans="1:35" ht="13.5" thickBot="1">
      <c r="A157" s="59">
        <f>IF(ISNUMBER(Tablo[[#This Row],[JOUR]]),DATE(YEAR(Tablo[[#This Row],[JOUR]]),MONTH(Tablo[[#This Row],[JOUR]])+1,0),A156)</f>
        <v>42825</v>
      </c>
      <c r="B157" s="60">
        <f>IF(ISNUMBER(Tablo[[#This Row],[JOUR]]),INT(MOD(INT((Tablo[[#This Row],[JOUR]]-2)/7)+3/5,52+5/28))+1,B156)</f>
        <v>12</v>
      </c>
      <c r="C157" s="61" t="s">
        <v>18</v>
      </c>
      <c r="D157" s="61"/>
      <c r="E157" s="62">
        <f t="array" ref="E157">MAX(0,SUM(IF(ISNUMBER(E145:E154),E145:E154,SUMIF(codes[code],E145:E154,codes[calcul_HS])))+SUM(COUNTIF(JF,$C145:$C154))*JFHS-sem)</f>
        <v>0</v>
      </c>
      <c r="F157" s="62">
        <f t="array" ref="F157">MAX(0,SUM(IF(ISNUMBER(F145:F154),F145:F154,SUMIF(codes[code],F145:F154,codes[calcul_HS])))+SUM(COUNTIF(JF,$C145:$C154))*JFHS-sem)</f>
        <v>0</v>
      </c>
      <c r="G157" s="62">
        <f t="array" ref="G157">MAX(0,SUM(IF(ISNUMBER(G145:G154),G145:G154,SUMIF(codes[code],G145:G154,codes[calcul_HS])))+SUM(COUNTIF(JF,$C145:$C154))*JFHS-sem)</f>
        <v>0</v>
      </c>
      <c r="H157" s="62">
        <f t="array" ref="H157">MAX(0,SUM(IF(ISNUMBER(H145:H154),H145:H154,SUMIF(codes[code],H145:H154,codes[calcul_HS])))+SUM(COUNTIF(JF,$C145:$C154))*JFHS-sem)</f>
        <v>0</v>
      </c>
      <c r="I157" s="62">
        <f t="array" ref="I157">MAX(0,SUM(IF(ISNUMBER(I145:I154),I145:I154,SUMIF(codes[code],I145:I154,codes[calcul_HS])))+SUM(COUNTIF(JF,$C145:$C154))*JFHS-sem)</f>
        <v>0</v>
      </c>
      <c r="J157" s="62">
        <f t="array" ref="J157">MAX(0,SUM(IF(ISNUMBER(J145:J154),J145:J154,SUMIF(codes[code],J145:J154,codes[calcul_HS])))+SUM(COUNTIF(JF,$C145:$C154))*JFHS-sem)</f>
        <v>0</v>
      </c>
      <c r="K157" s="62">
        <f t="array" ref="K157">MAX(0,SUM(IF(ISNUMBER(K145:K154),K145:K154,SUMIF(codes[code],K145:K154,codes[calcul_HS])))+SUM(COUNTIF(JF,$C145:$C154))*JFHS-sem)</f>
        <v>0</v>
      </c>
      <c r="L157" s="62">
        <f t="array" ref="L157">MAX(0,SUM(IF(ISNUMBER(L145:L154),L145:L154,SUMIF(codes[code],L145:L154,codes[calcul_HS])))+SUM(COUNTIF(JF,$C145:$C154))*JFHS-sem)</f>
        <v>0</v>
      </c>
      <c r="M157" s="62">
        <f t="array" ref="M157">MAX(0,SUM(IF(ISNUMBER(M145:M154),M145:M154,SUMIF(codes[code],M145:M154,codes[calcul_HS])))+SUM(COUNTIF(JF,$C145:$C154))*JFHS-sem)</f>
        <v>0</v>
      </c>
      <c r="N157" s="62">
        <f t="array" ref="N157">MAX(0,SUM(IF(ISNUMBER(N145:N154),N145:N154,SUMIF(codes[code],N145:N154,codes[calcul_HS])))+SUM(COUNTIF(JF,$C145:$C154))*JFHS-sem)</f>
        <v>0</v>
      </c>
      <c r="O157" s="62">
        <f t="array" ref="O157">MAX(0,SUM(IF(ISNUMBER(O145:O154),O145:O154,SUMIF(codes[code],O145:O154,codes[calcul_HS])))+SUM(COUNTIF(JF,$C145:$C154))*JFHS-sem)</f>
        <v>0</v>
      </c>
      <c r="P157" s="62">
        <f t="array" ref="P157">MAX(0,SUM(IF(ISNUMBER(P145:P154),P145:P154,SUMIF(codes[code],P145:P154,codes[calcul_HS])))+SUM(COUNTIF(JF,$C145:$C154))*JFHS-sem)</f>
        <v>0</v>
      </c>
      <c r="Q157" s="62">
        <f t="array" ref="Q157">MAX(0,SUM(IF(ISNUMBER(Q145:Q154),Q145:Q154,SUMIF(codes[code],Q145:Q154,codes[calcul_HS])))+SUM(COUNTIF(JF,$C145:$C154))*JFHS-sem)</f>
        <v>0</v>
      </c>
      <c r="R157" s="62">
        <f t="array" ref="R157">MAX(0,SUM(IF(ISNUMBER(R145:R154),R145:R154,SUMIF(codes[code],R145:R154,codes[calcul_HS])))+SUM(COUNTIF(JF,$C145:$C154))*JFHS-sem)</f>
        <v>0</v>
      </c>
      <c r="S157" s="62">
        <f t="array" ref="S157">MAX(0,SUM(IF(ISNUMBER(S145:S154),S145:S154,SUMIF(codes[code],S145:S154,codes[calcul_HS])))+SUM(COUNTIF(JF,$C145:$C154))*JFHS-sem)</f>
        <v>0</v>
      </c>
      <c r="T157" s="62">
        <f t="array" ref="T157">MAX(0,SUM(IF(ISNUMBER(T145:T154),T145:T154,SUMIF(codes[code],T145:T154,codes[calcul_HS])))+SUM(COUNTIF(JF,$C145:$C154))*JFHS-sem)</f>
        <v>0</v>
      </c>
      <c r="U157" s="62">
        <f t="array" ref="U157">MAX(0,SUM(IF(ISNUMBER(U145:U154),U145:U154,SUMIF(codes[code],U145:U154,codes[calcul_HS])))+SUM(COUNTIF(JF,$C145:$C154))*JFHS-sem)</f>
        <v>0</v>
      </c>
      <c r="V157" s="62">
        <f t="array" ref="V157">MAX(0,SUM(IF(ISNUMBER(V145:V154),V145:V154,SUMIF(codes[code],V145:V154,codes[calcul_HS])))+SUM(COUNTIF(JF,$C145:$C154))*JFHS-sem)</f>
        <v>0</v>
      </c>
      <c r="W157" s="62">
        <f t="array" ref="W157">MAX(0,SUM(IF(ISNUMBER(W145:W154),W145:W154,SUMIF(codes[code],W145:W154,codes[calcul_HS])))+SUM(COUNTIF(JF,$C145:$C154))*JFHS-sem)</f>
        <v>0</v>
      </c>
      <c r="X157" s="62">
        <f t="array" ref="X157">MAX(0,SUM(IF(ISNUMBER(X145:X154),X145:X154,SUMIF(codes[code],X145:X154,codes[calcul_HS])))+SUM(COUNTIF(JF,$C145:$C154))*JFHS-sem)</f>
        <v>0</v>
      </c>
      <c r="Y157" s="62">
        <f t="array" ref="Y157">MAX(0,SUM(IF(ISNUMBER(Y145:Y154),Y145:Y154,SUMIF(codes[code],Y145:Y154,codes[calcul_HS])))+SUM(COUNTIF(JF,$C145:$C154))*JFHS-sem)</f>
        <v>0</v>
      </c>
      <c r="Z157" s="62">
        <f t="array" ref="Z157">MAX(0,SUM(IF(ISNUMBER(Z145:Z154),Z145:Z154,SUMIF(codes[code],Z145:Z154,codes[calcul_HS])))+SUM(COUNTIF(JF,$C145:$C154))*JFHS-sem)</f>
        <v>0</v>
      </c>
      <c r="AA157" s="62">
        <f t="array" ref="AA157">MAX(0,SUM(IF(ISNUMBER(AA145:AA154),AA145:AA154,SUMIF(codes[code],AA145:AA154,codes[calcul_HS])))+SUM(COUNTIF(JF,$C145:$C154))*JFHS-sem)</f>
        <v>0</v>
      </c>
      <c r="AB157" s="62">
        <f t="array" ref="AB157">MAX(0,SUM(IF(ISNUMBER(AB145:AB154),AB145:AB154,SUMIF(codes[code],AB145:AB154,codes[calcul_HS])))+SUM(COUNTIF(JF,$C145:$C154))*JFHS-sem)</f>
        <v>0</v>
      </c>
      <c r="AC157" s="62">
        <f t="array" ref="AC157">MAX(0,SUM(IF(ISNUMBER(AC145:AC154),AC145:AC154,SUMIF(codes[code],AC145:AC154,codes[calcul_HS])))+SUM(COUNTIF(JF,$C145:$C154))*JFHS-sem)</f>
        <v>0</v>
      </c>
      <c r="AD157" s="62">
        <f t="array" ref="AD157">MAX(0,SUM(IF(ISNUMBER(AD145:AD154),AD145:AD154,SUMIF(codes[code],AD145:AD154,codes[calcul_HS])))+SUM(COUNTIF(JF,$C145:$C154))*JFHS-sem)</f>
        <v>0</v>
      </c>
      <c r="AE157" s="62">
        <f t="array" ref="AE157">MAX(0,SUM(IF(ISNUMBER(AE145:AE154),AE145:AE154,SUMIF(codes[code],AE145:AE154,codes[calcul_HS])))+SUM(COUNTIF(JF,$C145:$C154))*JFHS-sem)</f>
        <v>0</v>
      </c>
      <c r="AF157" s="62">
        <f t="array" ref="AF157">MAX(0,SUM(IF(ISNUMBER(AF145:AF154),AF145:AF154,SUMIF(codes[code],AF145:AF154,codes[calcul_HS])))+SUM(COUNTIF(JF,$C145:$C154))*JFHS-sem)</f>
        <v>0</v>
      </c>
      <c r="AG157" s="62">
        <f t="array" ref="AG157">MAX(0,SUM(IF(ISNUMBER(AG145:AG154),AG145:AG154,SUMIF(codes[code],AG145:AG154,codes[calcul_HS])))+SUM(COUNTIF(JF,$C145:$C154))*JFHS-sem)</f>
        <v>0</v>
      </c>
      <c r="AH157" s="62">
        <f t="array" ref="AH157">MAX(0,SUM(IF(ISNUMBER(AH145:AH154),AH145:AH154,SUMIF(codes[code],AH145:AH154,codes[calcul_HS])))+SUM(COUNTIF(JF,$C145:$C154))*JFHS-sem)</f>
        <v>0</v>
      </c>
      <c r="AI157" s="63">
        <f>SUM(E157:V157)</f>
        <v>0</v>
      </c>
    </row>
    <row r="158" spans="1:35">
      <c r="A158" s="54">
        <f>IF(ISNUMBER(Tablo[[#This Row],[JOUR]]),DATE(YEAR(Tablo[[#This Row],[JOUR]]),MONTH(Tablo[[#This Row],[JOUR]])+1,0),A157)</f>
        <v>42825</v>
      </c>
      <c r="B158" s="55">
        <f>IF(ISNUMBER(Tablo[[#This Row],[JOUR]]),INT(MOD(INT((Tablo[[#This Row],[JOUR]]-2)/7)+3/5,52+5/28))+1,B157)</f>
        <v>13</v>
      </c>
      <c r="C158" s="57">
        <f>C145+7</f>
        <v>42821</v>
      </c>
      <c r="D158" s="53" t="s">
        <v>54</v>
      </c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7"/>
    </row>
    <row r="159" spans="1:35">
      <c r="A159" s="54">
        <f>IF(ISNUMBER(Tablo[[#This Row],[JOUR]]),DATE(YEAR(Tablo[[#This Row],[JOUR]]),MONTH(Tablo[[#This Row],[JOUR]])+1,0),A158)</f>
        <v>42825</v>
      </c>
      <c r="B159" s="55">
        <f>IF(ISNUMBER(Tablo[[#This Row],[JOUR]]),INT(MOD(INT((Tablo[[#This Row],[JOUR]]-2)/7)+3/5,52+5/28))+1,B158)</f>
        <v>13</v>
      </c>
      <c r="C159" s="56"/>
      <c r="D159" s="56" t="s">
        <v>55</v>
      </c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7"/>
    </row>
    <row r="160" spans="1:35">
      <c r="A160" s="54">
        <f>IF(ISNUMBER(Tablo[[#This Row],[JOUR]]),DATE(YEAR(Tablo[[#This Row],[JOUR]]),MONTH(Tablo[[#This Row],[JOUR]])+1,0),A159)</f>
        <v>42825</v>
      </c>
      <c r="B160" s="55">
        <f>IF(ISNUMBER(Tablo[[#This Row],[JOUR]]),INT(MOD(INT((Tablo[[#This Row],[JOUR]]-2)/7)+3/5,52+5/28))+1,B159)</f>
        <v>13</v>
      </c>
      <c r="C160" s="57">
        <f>C158+1</f>
        <v>42822</v>
      </c>
      <c r="D160" s="57" t="s">
        <v>54</v>
      </c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7"/>
    </row>
    <row r="161" spans="1:35">
      <c r="A161" s="54">
        <f>IF(ISNUMBER(Tablo[[#This Row],[JOUR]]),DATE(YEAR(Tablo[[#This Row],[JOUR]]),MONTH(Tablo[[#This Row],[JOUR]])+1,0),A160)</f>
        <v>42825</v>
      </c>
      <c r="B161" s="55">
        <f>IF(ISNUMBER(Tablo[[#This Row],[JOUR]]),INT(MOD(INT((Tablo[[#This Row],[JOUR]]-2)/7)+3/5,52+5/28))+1,B160)</f>
        <v>13</v>
      </c>
      <c r="C161" s="56"/>
      <c r="D161" s="56" t="s">
        <v>55</v>
      </c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7"/>
    </row>
    <row r="162" spans="1:35">
      <c r="A162" s="54">
        <f>IF(ISNUMBER(Tablo[[#This Row],[JOUR]]),DATE(YEAR(Tablo[[#This Row],[JOUR]]),MONTH(Tablo[[#This Row],[JOUR]])+1,0),A161)</f>
        <v>42825</v>
      </c>
      <c r="B162" s="55">
        <f>IF(ISNUMBER(Tablo[[#This Row],[JOUR]]),INT(MOD(INT((Tablo[[#This Row],[JOUR]]-2)/7)+3/5,52+5/28))+1,B161)</f>
        <v>13</v>
      </c>
      <c r="C162" s="57">
        <f>C160+1</f>
        <v>42823</v>
      </c>
      <c r="D162" s="57" t="s">
        <v>54</v>
      </c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7"/>
    </row>
    <row r="163" spans="1:35">
      <c r="A163" s="54">
        <f>IF(ISNUMBER(Tablo[[#This Row],[JOUR]]),DATE(YEAR(Tablo[[#This Row],[JOUR]]),MONTH(Tablo[[#This Row],[JOUR]])+1,0),A162)</f>
        <v>42825</v>
      </c>
      <c r="B163" s="55">
        <f>IF(ISNUMBER(Tablo[[#This Row],[JOUR]]),INT(MOD(INT((Tablo[[#This Row],[JOUR]]-2)/7)+3/5,52+5/28))+1,B162)</f>
        <v>13</v>
      </c>
      <c r="C163" s="56"/>
      <c r="D163" s="56" t="s">
        <v>55</v>
      </c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7"/>
    </row>
    <row r="164" spans="1:35">
      <c r="A164" s="54">
        <f>IF(ISNUMBER(Tablo[[#This Row],[JOUR]]),DATE(YEAR(Tablo[[#This Row],[JOUR]]),MONTH(Tablo[[#This Row],[JOUR]])+1,0),A163)</f>
        <v>42825</v>
      </c>
      <c r="B164" s="55">
        <f>IF(ISNUMBER(Tablo[[#This Row],[JOUR]]),INT(MOD(INT((Tablo[[#This Row],[JOUR]]-2)/7)+3/5,52+5/28))+1,B163)</f>
        <v>13</v>
      </c>
      <c r="C164" s="57">
        <f>C162+1</f>
        <v>42824</v>
      </c>
      <c r="D164" s="57" t="s">
        <v>54</v>
      </c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7"/>
    </row>
    <row r="165" spans="1:35">
      <c r="A165" s="54">
        <f>IF(ISNUMBER(Tablo[[#This Row],[JOUR]]),DATE(YEAR(Tablo[[#This Row],[JOUR]]),MONTH(Tablo[[#This Row],[JOUR]])+1,0),A164)</f>
        <v>42825</v>
      </c>
      <c r="B165" s="55">
        <f>IF(ISNUMBER(Tablo[[#This Row],[JOUR]]),INT(MOD(INT((Tablo[[#This Row],[JOUR]]-2)/7)+3/5,52+5/28))+1,B164)</f>
        <v>13</v>
      </c>
      <c r="C165" s="56"/>
      <c r="D165" s="56" t="s">
        <v>55</v>
      </c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7"/>
    </row>
    <row r="166" spans="1:35">
      <c r="A166" s="54">
        <f>IF(ISNUMBER(Tablo[[#This Row],[JOUR]]),DATE(YEAR(Tablo[[#This Row],[JOUR]]),MONTH(Tablo[[#This Row],[JOUR]])+1,0),A165)</f>
        <v>42825</v>
      </c>
      <c r="B166" s="55">
        <f>IF(ISNUMBER(Tablo[[#This Row],[JOUR]]),INT(MOD(INT((Tablo[[#This Row],[JOUR]]-2)/7)+3/5,52+5/28))+1,B165)</f>
        <v>13</v>
      </c>
      <c r="C166" s="57">
        <f>C164+1</f>
        <v>42825</v>
      </c>
      <c r="D166" s="57" t="s">
        <v>54</v>
      </c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7"/>
    </row>
    <row r="167" spans="1:35">
      <c r="A167" s="54">
        <f>IF(ISNUMBER(Tablo[[#This Row],[JOUR]]),DATE(YEAR(Tablo[[#This Row],[JOUR]]),MONTH(Tablo[[#This Row],[JOUR]])+1,0),A166)</f>
        <v>42825</v>
      </c>
      <c r="B167" s="55">
        <f>IF(ISNUMBER(Tablo[[#This Row],[JOUR]]),INT(MOD(INT((Tablo[[#This Row],[JOUR]]-2)/7)+3/5,52+5/28))+1,B166)</f>
        <v>13</v>
      </c>
      <c r="C167" s="56"/>
      <c r="D167" s="56" t="s">
        <v>55</v>
      </c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7"/>
    </row>
    <row r="168" spans="1:35">
      <c r="A168" s="54">
        <f>IF(ISNUMBER(Tablo[[#This Row],[JOUR]]),DATE(YEAR(Tablo[[#This Row],[JOUR]]),MONTH(Tablo[[#This Row],[JOUR]])+1,0),A167)</f>
        <v>42825</v>
      </c>
      <c r="B168" s="55">
        <f>IF(ISNUMBER(Tablo[[#This Row],[JOUR]]),INT(MOD(INT((Tablo[[#This Row],[JOUR]]-2)/7)+3/5,52+5/28))+1,B167)</f>
        <v>13</v>
      </c>
      <c r="C168" s="57" t="s">
        <v>16</v>
      </c>
      <c r="D168" s="57"/>
      <c r="E168" s="29">
        <f t="array" ref="E168">SUM(IF(ISNUMBER(E158:E167),E158:E167,SUMIF(codes[code],E158:E167,codes[forfait])))+SUM(COUNTIF(JF,$C158:$C167))*JFHN</f>
        <v>0</v>
      </c>
      <c r="F168" s="29">
        <f t="array" ref="F168">SUM(IF(ISNUMBER(F158:F167),F158:F167,SUMIF(codes[code],F158:F167,codes[forfait])))+SUM(COUNTIF(JF,$C158:$C167))*JFHN</f>
        <v>0</v>
      </c>
      <c r="G168" s="29">
        <f t="array" ref="G168">SUM(IF(ISNUMBER(G158:G167),G158:G167,SUMIF(codes[code],G158:G167,codes[forfait])))+SUM(COUNTIF(JF,$C158:$C167))*JFHN</f>
        <v>0</v>
      </c>
      <c r="H168" s="29">
        <f t="array" ref="H168">SUM(IF(ISNUMBER(H158:H167),H158:H167,SUMIF(codes[code],H158:H167,codes[forfait])))+SUM(COUNTIF(JF,$C158:$C167))*JFHN</f>
        <v>0</v>
      </c>
      <c r="I168" s="29">
        <f t="array" ref="I168">SUM(IF(ISNUMBER(I158:I167),I158:I167,SUMIF(codes[code],I158:I167,codes[forfait])))+SUM(COUNTIF(JF,$C158:$C167))*JFHN</f>
        <v>0</v>
      </c>
      <c r="J168" s="29">
        <f t="array" ref="J168">SUM(IF(ISNUMBER(J158:J167),J158:J167,SUMIF(codes[code],J158:J167,codes[forfait])))+SUM(COUNTIF(JF,$C158:$C167))*JFHN</f>
        <v>0</v>
      </c>
      <c r="K168" s="29">
        <f t="array" ref="K168">SUM(IF(ISNUMBER(K158:K167),K158:K167,SUMIF(codes[code],K158:K167,codes[forfait])))+SUM(COUNTIF(JF,$C158:$C167))*JFHN</f>
        <v>0</v>
      </c>
      <c r="L168" s="29">
        <f t="array" ref="L168">SUM(IF(ISNUMBER(L158:L167),L158:L167,SUMIF(codes[code],L158:L167,codes[forfait])))+SUM(COUNTIF(JF,$C158:$C167))*JFHN</f>
        <v>0</v>
      </c>
      <c r="M168" s="29">
        <f t="array" ref="M168">SUM(IF(ISNUMBER(M158:M167),M158:M167,SUMIF(codes[code],M158:M167,codes[forfait])))+SUM(COUNTIF(JF,$C158:$C167))*JFHN</f>
        <v>0</v>
      </c>
      <c r="N168" s="29">
        <f t="array" ref="N168">SUM(IF(ISNUMBER(N158:N167),N158:N167,SUMIF(codes[code],N158:N167,codes[forfait])))+SUM(COUNTIF(JF,$C158:$C167))*JFHN</f>
        <v>0</v>
      </c>
      <c r="O168" s="29">
        <f t="array" ref="O168">SUM(IF(ISNUMBER(O158:O167),O158:O167,SUMIF(codes[code],O158:O167,codes[forfait])))+SUM(COUNTIF(JF,$C158:$C167))*JFHN</f>
        <v>0</v>
      </c>
      <c r="P168" s="29">
        <f t="array" ref="P168">SUM(IF(ISNUMBER(P158:P167),P158:P167,SUMIF(codes[code],P158:P167,codes[forfait])))+SUM(COUNTIF(JF,$C158:$C167))*JFHN</f>
        <v>0</v>
      </c>
      <c r="Q168" s="29">
        <f t="array" ref="Q168">SUM(IF(ISNUMBER(Q158:Q167),Q158:Q167,SUMIF(codes[code],Q158:Q167,codes[forfait])))+SUM(COUNTIF(JF,$C158:$C167))*JFHN</f>
        <v>0</v>
      </c>
      <c r="R168" s="29">
        <f t="array" ref="R168">SUM(IF(ISNUMBER(R158:R167),R158:R167,SUMIF(codes[code],R158:R167,codes[forfait])))+SUM(COUNTIF(JF,$C158:$C167))*JFHN</f>
        <v>0</v>
      </c>
      <c r="S168" s="29">
        <f t="array" ref="S168">SUM(IF(ISNUMBER(S158:S167),S158:S167,SUMIF(codes[code],S158:S167,codes[forfait])))+SUM(COUNTIF(JF,$C158:$C167))*JFHN</f>
        <v>0</v>
      </c>
      <c r="T168" s="29">
        <f t="array" ref="T168">SUM(IF(ISNUMBER(T158:T167),T158:T167,SUMIF(codes[code],T158:T167,codes[forfait])))+SUM(COUNTIF(JF,$C158:$C167))*JFHN</f>
        <v>0</v>
      </c>
      <c r="U168" s="29">
        <f t="array" ref="U168">SUM(IF(ISNUMBER(U158:U167),U158:U167,SUMIF(codes[code],U158:U167,codes[forfait])))+SUM(COUNTIF(JF,$C158:$C167))*JFHN</f>
        <v>0</v>
      </c>
      <c r="V168" s="29">
        <f t="array" ref="V168">SUM(IF(ISNUMBER(V158:V167),V158:V167,SUMIF(codes[code],V158:V167,codes[forfait])))+SUM(COUNTIF(JF,$C158:$C167))*JFHN</f>
        <v>0</v>
      </c>
      <c r="W168" s="29">
        <f t="array" ref="W168">SUM(IF(ISNUMBER(W158:W167),W158:W167,SUMIF(codes[code],W158:W167,codes[forfait])))+SUM(COUNTIF(JF,$C158:$C167))*JFHN</f>
        <v>0</v>
      </c>
      <c r="X168" s="29">
        <f t="array" ref="X168">SUM(IF(ISNUMBER(X158:X167),X158:X167,SUMIF(codes[code],X158:X167,codes[forfait])))+SUM(COUNTIF(JF,$C158:$C167))*JFHN</f>
        <v>0</v>
      </c>
      <c r="Y168" s="29">
        <f t="array" ref="Y168">SUM(IF(ISNUMBER(Y158:Y167),Y158:Y167,SUMIF(codes[code],Y158:Y167,codes[forfait])))+SUM(COUNTIF(JF,$C158:$C167))*JFHN</f>
        <v>0</v>
      </c>
      <c r="Z168" s="29">
        <f t="array" ref="Z168">SUM(IF(ISNUMBER(Z158:Z167),Z158:Z167,SUMIF(codes[code],Z158:Z167,codes[forfait])))+SUM(COUNTIF(JF,$C158:$C167))*JFHN</f>
        <v>0</v>
      </c>
      <c r="AA168" s="29">
        <f t="array" ref="AA168">SUM(IF(ISNUMBER(AA158:AA167),AA158:AA167,SUMIF(codes[code],AA158:AA167,codes[forfait])))+SUM(COUNTIF(JF,$C158:$C167))*JFHN</f>
        <v>0</v>
      </c>
      <c r="AB168" s="29">
        <f t="array" ref="AB168">SUM(IF(ISNUMBER(AB158:AB167),AB158:AB167,SUMIF(codes[code],AB158:AB167,codes[forfait])))+SUM(COUNTIF(JF,$C158:$C167))*JFHN</f>
        <v>0</v>
      </c>
      <c r="AC168" s="29">
        <f t="array" ref="AC168">SUM(IF(ISNUMBER(AC158:AC167),AC158:AC167,SUMIF(codes[code],AC158:AC167,codes[forfait])))+SUM(COUNTIF(JF,$C158:$C167))*JFHN</f>
        <v>0</v>
      </c>
      <c r="AD168" s="29">
        <f t="array" ref="AD168">SUM(IF(ISNUMBER(AD158:AD167),AD158:AD167,SUMIF(codes[code],AD158:AD167,codes[forfait])))+SUM(COUNTIF(JF,$C158:$C167))*JFHN</f>
        <v>0</v>
      </c>
      <c r="AE168" s="29">
        <f t="array" ref="AE168">SUM(IF(ISNUMBER(AE158:AE167),AE158:AE167,SUMIF(codes[code],AE158:AE167,codes[forfait])))+SUM(COUNTIF(JF,$C158:$C167))*JFHN</f>
        <v>0</v>
      </c>
      <c r="AF168" s="29">
        <f t="array" ref="AF168">SUM(IF(ISNUMBER(AF158:AF167),AF158:AF167,SUMIF(codes[code],AF158:AF167,codes[forfait])))+SUM(COUNTIF(JF,$C158:$C167))*JFHN</f>
        <v>0</v>
      </c>
      <c r="AG168" s="29">
        <f t="array" ref="AG168">SUM(IF(ISNUMBER(AG158:AG167),AG158:AG167,SUMIF(codes[code],AG158:AG167,codes[forfait])))+SUM(COUNTIF(JF,$C158:$C167))*JFHN</f>
        <v>0</v>
      </c>
      <c r="AH168" s="29">
        <f t="array" ref="AH168">SUM(IF(ISNUMBER(AH158:AH167),AH158:AH167,SUMIF(codes[code],AH158:AH167,codes[forfait])))+SUM(COUNTIF(JF,$C158:$C167))*JFHN</f>
        <v>0</v>
      </c>
      <c r="AI168" s="58">
        <f>SUM(E168:V168)</f>
        <v>0</v>
      </c>
    </row>
    <row r="169" spans="1:35">
      <c r="A169" s="54">
        <f>IF(ISNUMBER(Tablo[[#This Row],[JOUR]]),DATE(YEAR(Tablo[[#This Row],[JOUR]]),MONTH(Tablo[[#This Row],[JOUR]])+1,0),A168)</f>
        <v>42825</v>
      </c>
      <c r="B169" s="55">
        <f>IF(ISNUMBER(Tablo[[#This Row],[JOUR]]),INT(MOD(INT((Tablo[[#This Row],[JOUR]]-2)/7)+3/5,52+5/28))+1,B168)</f>
        <v>13</v>
      </c>
      <c r="C169" s="57" t="s">
        <v>17</v>
      </c>
      <c r="D169" s="57"/>
      <c r="E169" s="29">
        <f t="array" ref="E169">MIN(SUM(IF(ISNUMBER(E158:E167),E158:E167,SUMIF(codes[code],E158:E167,codes[calcul_HS])))+SUM(COUNTIF(JF,$C158:$C167))*JFHS,sem)</f>
        <v>0</v>
      </c>
      <c r="F169" s="29">
        <f t="array" ref="F169">MIN(SUM(IF(ISNUMBER(F158:F167),F158:F167,SUMIF(codes[code],F158:F167,codes[calcul_HS])))+SUM(COUNTIF(JF,$C158:$C167))*JFHS,sem)</f>
        <v>0</v>
      </c>
      <c r="G169" s="29">
        <f t="array" ref="G169">MIN(SUM(IF(ISNUMBER(G158:G167),G158:G167,SUMIF(codes[code],G158:G167,codes[calcul_HS])))+SUM(COUNTIF(JF,$C158:$C167))*JFHS,sem)</f>
        <v>0</v>
      </c>
      <c r="H169" s="29">
        <f t="array" ref="H169">MIN(SUM(IF(ISNUMBER(H158:H167),H158:H167,SUMIF(codes[code],H158:H167,codes[calcul_HS])))+SUM(COUNTIF(JF,$C158:$C167))*JFHS,sem)</f>
        <v>0</v>
      </c>
      <c r="I169" s="29">
        <f t="array" ref="I169">MIN(SUM(IF(ISNUMBER(I158:I167),I158:I167,SUMIF(codes[code],I158:I167,codes[calcul_HS])))+SUM(COUNTIF(JF,$C158:$C167))*JFHS,sem)</f>
        <v>0</v>
      </c>
      <c r="J169" s="29">
        <f t="array" ref="J169">MIN(SUM(IF(ISNUMBER(J158:J167),J158:J167,SUMIF(codes[code],J158:J167,codes[calcul_HS])))+SUM(COUNTIF(JF,$C158:$C167))*JFHS,sem)</f>
        <v>0</v>
      </c>
      <c r="K169" s="29">
        <f t="array" ref="K169">MIN(SUM(IF(ISNUMBER(K158:K167),K158:K167,SUMIF(codes[code],K158:K167,codes[calcul_HS])))+SUM(COUNTIF(JF,$C158:$C167))*JFHS,sem)</f>
        <v>0</v>
      </c>
      <c r="L169" s="29">
        <f t="array" ref="L169">MIN(SUM(IF(ISNUMBER(L158:L167),L158:L167,SUMIF(codes[code],L158:L167,codes[calcul_HS])))+SUM(COUNTIF(JF,$C158:$C167))*JFHS,sem)</f>
        <v>0</v>
      </c>
      <c r="M169" s="29">
        <f t="array" ref="M169">MIN(SUM(IF(ISNUMBER(M158:M167),M158:M167,SUMIF(codes[code],M158:M167,codes[calcul_HS])))+SUM(COUNTIF(JF,$C158:$C167))*JFHS,sem)</f>
        <v>0</v>
      </c>
      <c r="N169" s="29">
        <f t="array" ref="N169">MIN(SUM(IF(ISNUMBER(N158:N167),N158:N167,SUMIF(codes[code],N158:N167,codes[calcul_HS])))+SUM(COUNTIF(JF,$C158:$C167))*JFHS,sem)</f>
        <v>0</v>
      </c>
      <c r="O169" s="29">
        <f t="array" ref="O169">MIN(SUM(IF(ISNUMBER(O158:O167),O158:O167,SUMIF(codes[code],O158:O167,codes[calcul_HS])))+SUM(COUNTIF(JF,$C158:$C167))*JFHS,sem)</f>
        <v>0</v>
      </c>
      <c r="P169" s="29">
        <f t="array" ref="P169">MIN(SUM(IF(ISNUMBER(P158:P167),P158:P167,SUMIF(codes[code],P158:P167,codes[calcul_HS])))+SUM(COUNTIF(JF,$C158:$C167))*JFHS,sem)</f>
        <v>0</v>
      </c>
      <c r="Q169" s="29">
        <f t="array" ref="Q169">MIN(SUM(IF(ISNUMBER(Q158:Q167),Q158:Q167,SUMIF(codes[code],Q158:Q167,codes[calcul_HS])))+SUM(COUNTIF(JF,$C158:$C167))*JFHS,sem)</f>
        <v>0</v>
      </c>
      <c r="R169" s="29">
        <f t="array" ref="R169">MIN(SUM(IF(ISNUMBER(R158:R167),R158:R167,SUMIF(codes[code],R158:R167,codes[calcul_HS])))+SUM(COUNTIF(JF,$C158:$C167))*JFHS,sem)</f>
        <v>0</v>
      </c>
      <c r="S169" s="29">
        <f t="array" ref="S169">MIN(SUM(IF(ISNUMBER(S158:S167),S158:S167,SUMIF(codes[code],S158:S167,codes[calcul_HS])))+SUM(COUNTIF(JF,$C158:$C167))*JFHS,sem)</f>
        <v>0</v>
      </c>
      <c r="T169" s="29">
        <f t="array" ref="T169">MIN(SUM(IF(ISNUMBER(T158:T167),T158:T167,SUMIF(codes[code],T158:T167,codes[calcul_HS])))+SUM(COUNTIF(JF,$C158:$C167))*JFHS,sem)</f>
        <v>0</v>
      </c>
      <c r="U169" s="29">
        <f t="array" ref="U169">MIN(SUM(IF(ISNUMBER(U158:U167),U158:U167,SUMIF(codes[code],U158:U167,codes[calcul_HS])))+SUM(COUNTIF(JF,$C158:$C167))*JFHS,sem)</f>
        <v>0</v>
      </c>
      <c r="V169" s="29">
        <f t="array" ref="V169">MIN(SUM(IF(ISNUMBER(V158:V167),V158:V167,SUMIF(codes[code],V158:V167,codes[calcul_HS])))+SUM(COUNTIF(JF,$C158:$C167))*JFHS,sem)</f>
        <v>0</v>
      </c>
      <c r="W169" s="29">
        <f t="array" ref="W169">MIN(SUM(IF(ISNUMBER(W158:W167),W158:W167,SUMIF(codes[code],W158:W167,codes[calcul_HS])))+SUM(COUNTIF(JF,$C158:$C167))*JFHS,sem)</f>
        <v>0</v>
      </c>
      <c r="X169" s="29">
        <f t="array" ref="X169">MIN(SUM(IF(ISNUMBER(X158:X167),X158:X167,SUMIF(codes[code],X158:X167,codes[calcul_HS])))+SUM(COUNTIF(JF,$C158:$C167))*JFHS,sem)</f>
        <v>0</v>
      </c>
      <c r="Y169" s="29">
        <f t="array" ref="Y169">MIN(SUM(IF(ISNUMBER(Y158:Y167),Y158:Y167,SUMIF(codes[code],Y158:Y167,codes[calcul_HS])))+SUM(COUNTIF(JF,$C158:$C167))*JFHS,sem)</f>
        <v>0</v>
      </c>
      <c r="Z169" s="29">
        <f t="array" ref="Z169">MIN(SUM(IF(ISNUMBER(Z158:Z167),Z158:Z167,SUMIF(codes[code],Z158:Z167,codes[calcul_HS])))+SUM(COUNTIF(JF,$C158:$C167))*JFHS,sem)</f>
        <v>0</v>
      </c>
      <c r="AA169" s="29">
        <f t="array" ref="AA169">MIN(SUM(IF(ISNUMBER(AA158:AA167),AA158:AA167,SUMIF(codes[code],AA158:AA167,codes[calcul_HS])))+SUM(COUNTIF(JF,$C158:$C167))*JFHS,sem)</f>
        <v>0</v>
      </c>
      <c r="AB169" s="29">
        <f t="array" ref="AB169">MIN(SUM(IF(ISNUMBER(AB158:AB167),AB158:AB167,SUMIF(codes[code],AB158:AB167,codes[calcul_HS])))+SUM(COUNTIF(JF,$C158:$C167))*JFHS,sem)</f>
        <v>0</v>
      </c>
      <c r="AC169" s="29">
        <f t="array" ref="AC169">MIN(SUM(IF(ISNUMBER(AC158:AC167),AC158:AC167,SUMIF(codes[code],AC158:AC167,codes[calcul_HS])))+SUM(COUNTIF(JF,$C158:$C167))*JFHS,sem)</f>
        <v>0</v>
      </c>
      <c r="AD169" s="29">
        <f t="array" ref="AD169">MIN(SUM(IF(ISNUMBER(AD158:AD167),AD158:AD167,SUMIF(codes[code],AD158:AD167,codes[calcul_HS])))+SUM(COUNTIF(JF,$C158:$C167))*JFHS,sem)</f>
        <v>0</v>
      </c>
      <c r="AE169" s="29">
        <f t="array" ref="AE169">MIN(SUM(IF(ISNUMBER(AE158:AE167),AE158:AE167,SUMIF(codes[code],AE158:AE167,codes[calcul_HS])))+SUM(COUNTIF(JF,$C158:$C167))*JFHS,sem)</f>
        <v>0</v>
      </c>
      <c r="AF169" s="29">
        <f t="array" ref="AF169">MIN(SUM(IF(ISNUMBER(AF158:AF167),AF158:AF167,SUMIF(codes[code],AF158:AF167,codes[calcul_HS])))+SUM(COUNTIF(JF,$C158:$C167))*JFHS,sem)</f>
        <v>0</v>
      </c>
      <c r="AG169" s="29">
        <f t="array" ref="AG169">MIN(SUM(IF(ISNUMBER(AG158:AG167),AG158:AG167,SUMIF(codes[code],AG158:AG167,codes[calcul_HS])))+SUM(COUNTIF(JF,$C158:$C167))*JFHS,sem)</f>
        <v>0</v>
      </c>
      <c r="AH169" s="29">
        <f t="array" ref="AH169">MIN(SUM(IF(ISNUMBER(AH158:AH167),AH158:AH167,SUMIF(codes[code],AH158:AH167,codes[calcul_HS])))+SUM(COUNTIF(JF,$C158:$C167))*JFHS,sem)</f>
        <v>0</v>
      </c>
      <c r="AI169" s="58">
        <f>SUM(E169:V169)</f>
        <v>0</v>
      </c>
    </row>
    <row r="170" spans="1:35" ht="13.5" thickBot="1">
      <c r="A170" s="59">
        <f>IF(ISNUMBER(Tablo[[#This Row],[JOUR]]),DATE(YEAR(Tablo[[#This Row],[JOUR]]),MONTH(Tablo[[#This Row],[JOUR]])+1,0),A169)</f>
        <v>42825</v>
      </c>
      <c r="B170" s="60">
        <f>IF(ISNUMBER(Tablo[[#This Row],[JOUR]]),INT(MOD(INT((Tablo[[#This Row],[JOUR]]-2)/7)+3/5,52+5/28))+1,B169)</f>
        <v>13</v>
      </c>
      <c r="C170" s="61" t="s">
        <v>18</v>
      </c>
      <c r="D170" s="61"/>
      <c r="E170" s="62">
        <f t="array" ref="E170">MAX(0,SUM(IF(ISNUMBER(E158:E167),E158:E167,SUMIF(codes[code],E158:E167,codes[calcul_HS])))+SUM(COUNTIF(JF,$C158:$C167))*JFHS-sem)</f>
        <v>0</v>
      </c>
      <c r="F170" s="62">
        <f t="array" ref="F170">MAX(0,SUM(IF(ISNUMBER(F158:F167),F158:F167,SUMIF(codes[code],F158:F167,codes[calcul_HS])))+SUM(COUNTIF(JF,$C158:$C167))*JFHS-sem)</f>
        <v>0</v>
      </c>
      <c r="G170" s="62">
        <f t="array" ref="G170">MAX(0,SUM(IF(ISNUMBER(G158:G167),G158:G167,SUMIF(codes[code],G158:G167,codes[calcul_HS])))+SUM(COUNTIF(JF,$C158:$C167))*JFHS-sem)</f>
        <v>0</v>
      </c>
      <c r="H170" s="62">
        <f t="array" ref="H170">MAX(0,SUM(IF(ISNUMBER(H158:H167),H158:H167,SUMIF(codes[code],H158:H167,codes[calcul_HS])))+SUM(COUNTIF(JF,$C158:$C167))*JFHS-sem)</f>
        <v>0</v>
      </c>
      <c r="I170" s="62">
        <f t="array" ref="I170">MAX(0,SUM(IF(ISNUMBER(I158:I167),I158:I167,SUMIF(codes[code],I158:I167,codes[calcul_HS])))+SUM(COUNTIF(JF,$C158:$C167))*JFHS-sem)</f>
        <v>0</v>
      </c>
      <c r="J170" s="62">
        <f t="array" ref="J170">MAX(0,SUM(IF(ISNUMBER(J158:J167),J158:J167,SUMIF(codes[code],J158:J167,codes[calcul_HS])))+SUM(COUNTIF(JF,$C158:$C167))*JFHS-sem)</f>
        <v>0</v>
      </c>
      <c r="K170" s="62">
        <f t="array" ref="K170">MAX(0,SUM(IF(ISNUMBER(K158:K167),K158:K167,SUMIF(codes[code],K158:K167,codes[calcul_HS])))+SUM(COUNTIF(JF,$C158:$C167))*JFHS-sem)</f>
        <v>0</v>
      </c>
      <c r="L170" s="62">
        <f t="array" ref="L170">MAX(0,SUM(IF(ISNUMBER(L158:L167),L158:L167,SUMIF(codes[code],L158:L167,codes[calcul_HS])))+SUM(COUNTIF(JF,$C158:$C167))*JFHS-sem)</f>
        <v>0</v>
      </c>
      <c r="M170" s="62">
        <f t="array" ref="M170">MAX(0,SUM(IF(ISNUMBER(M158:M167),M158:M167,SUMIF(codes[code],M158:M167,codes[calcul_HS])))+SUM(COUNTIF(JF,$C158:$C167))*JFHS-sem)</f>
        <v>0</v>
      </c>
      <c r="N170" s="62">
        <f t="array" ref="N170">MAX(0,SUM(IF(ISNUMBER(N158:N167),N158:N167,SUMIF(codes[code],N158:N167,codes[calcul_HS])))+SUM(COUNTIF(JF,$C158:$C167))*JFHS-sem)</f>
        <v>0</v>
      </c>
      <c r="O170" s="62">
        <f t="array" ref="O170">MAX(0,SUM(IF(ISNUMBER(O158:O167),O158:O167,SUMIF(codes[code],O158:O167,codes[calcul_HS])))+SUM(COUNTIF(JF,$C158:$C167))*JFHS-sem)</f>
        <v>0</v>
      </c>
      <c r="P170" s="62">
        <f t="array" ref="P170">MAX(0,SUM(IF(ISNUMBER(P158:P167),P158:P167,SUMIF(codes[code],P158:P167,codes[calcul_HS])))+SUM(COUNTIF(JF,$C158:$C167))*JFHS-sem)</f>
        <v>0</v>
      </c>
      <c r="Q170" s="62">
        <f t="array" ref="Q170">MAX(0,SUM(IF(ISNUMBER(Q158:Q167),Q158:Q167,SUMIF(codes[code],Q158:Q167,codes[calcul_HS])))+SUM(COUNTIF(JF,$C158:$C167))*JFHS-sem)</f>
        <v>0</v>
      </c>
      <c r="R170" s="62">
        <f t="array" ref="R170">MAX(0,SUM(IF(ISNUMBER(R158:R167),R158:R167,SUMIF(codes[code],R158:R167,codes[calcul_HS])))+SUM(COUNTIF(JF,$C158:$C167))*JFHS-sem)</f>
        <v>0</v>
      </c>
      <c r="S170" s="62">
        <f t="array" ref="S170">MAX(0,SUM(IF(ISNUMBER(S158:S167),S158:S167,SUMIF(codes[code],S158:S167,codes[calcul_HS])))+SUM(COUNTIF(JF,$C158:$C167))*JFHS-sem)</f>
        <v>0</v>
      </c>
      <c r="T170" s="62">
        <f t="array" ref="T170">MAX(0,SUM(IF(ISNUMBER(T158:T167),T158:T167,SUMIF(codes[code],T158:T167,codes[calcul_HS])))+SUM(COUNTIF(JF,$C158:$C167))*JFHS-sem)</f>
        <v>0</v>
      </c>
      <c r="U170" s="62">
        <f t="array" ref="U170">MAX(0,SUM(IF(ISNUMBER(U158:U167),U158:U167,SUMIF(codes[code],U158:U167,codes[calcul_HS])))+SUM(COUNTIF(JF,$C158:$C167))*JFHS-sem)</f>
        <v>0</v>
      </c>
      <c r="V170" s="62">
        <f t="array" ref="V170">MAX(0,SUM(IF(ISNUMBER(V158:V167),V158:V167,SUMIF(codes[code],V158:V167,codes[calcul_HS])))+SUM(COUNTIF(JF,$C158:$C167))*JFHS-sem)</f>
        <v>0</v>
      </c>
      <c r="W170" s="62">
        <f t="array" ref="W170">MAX(0,SUM(IF(ISNUMBER(W158:W167),W158:W167,SUMIF(codes[code],W158:W167,codes[calcul_HS])))+SUM(COUNTIF(JF,$C158:$C167))*JFHS-sem)</f>
        <v>0</v>
      </c>
      <c r="X170" s="62">
        <f t="array" ref="X170">MAX(0,SUM(IF(ISNUMBER(X158:X167),X158:X167,SUMIF(codes[code],X158:X167,codes[calcul_HS])))+SUM(COUNTIF(JF,$C158:$C167))*JFHS-sem)</f>
        <v>0</v>
      </c>
      <c r="Y170" s="62">
        <f t="array" ref="Y170">MAX(0,SUM(IF(ISNUMBER(Y158:Y167),Y158:Y167,SUMIF(codes[code],Y158:Y167,codes[calcul_HS])))+SUM(COUNTIF(JF,$C158:$C167))*JFHS-sem)</f>
        <v>0</v>
      </c>
      <c r="Z170" s="62">
        <f t="array" ref="Z170">MAX(0,SUM(IF(ISNUMBER(Z158:Z167),Z158:Z167,SUMIF(codes[code],Z158:Z167,codes[calcul_HS])))+SUM(COUNTIF(JF,$C158:$C167))*JFHS-sem)</f>
        <v>0</v>
      </c>
      <c r="AA170" s="62">
        <f t="array" ref="AA170">MAX(0,SUM(IF(ISNUMBER(AA158:AA167),AA158:AA167,SUMIF(codes[code],AA158:AA167,codes[calcul_HS])))+SUM(COUNTIF(JF,$C158:$C167))*JFHS-sem)</f>
        <v>0</v>
      </c>
      <c r="AB170" s="62">
        <f t="array" ref="AB170">MAX(0,SUM(IF(ISNUMBER(AB158:AB167),AB158:AB167,SUMIF(codes[code],AB158:AB167,codes[calcul_HS])))+SUM(COUNTIF(JF,$C158:$C167))*JFHS-sem)</f>
        <v>0</v>
      </c>
      <c r="AC170" s="62">
        <f t="array" ref="AC170">MAX(0,SUM(IF(ISNUMBER(AC158:AC167),AC158:AC167,SUMIF(codes[code],AC158:AC167,codes[calcul_HS])))+SUM(COUNTIF(JF,$C158:$C167))*JFHS-sem)</f>
        <v>0</v>
      </c>
      <c r="AD170" s="62">
        <f t="array" ref="AD170">MAX(0,SUM(IF(ISNUMBER(AD158:AD167),AD158:AD167,SUMIF(codes[code],AD158:AD167,codes[calcul_HS])))+SUM(COUNTIF(JF,$C158:$C167))*JFHS-sem)</f>
        <v>0</v>
      </c>
      <c r="AE170" s="62">
        <f t="array" ref="AE170">MAX(0,SUM(IF(ISNUMBER(AE158:AE167),AE158:AE167,SUMIF(codes[code],AE158:AE167,codes[calcul_HS])))+SUM(COUNTIF(JF,$C158:$C167))*JFHS-sem)</f>
        <v>0</v>
      </c>
      <c r="AF170" s="62">
        <f t="array" ref="AF170">MAX(0,SUM(IF(ISNUMBER(AF158:AF167),AF158:AF167,SUMIF(codes[code],AF158:AF167,codes[calcul_HS])))+SUM(COUNTIF(JF,$C158:$C167))*JFHS-sem)</f>
        <v>0</v>
      </c>
      <c r="AG170" s="62">
        <f t="array" ref="AG170">MAX(0,SUM(IF(ISNUMBER(AG158:AG167),AG158:AG167,SUMIF(codes[code],AG158:AG167,codes[calcul_HS])))+SUM(COUNTIF(JF,$C158:$C167))*JFHS-sem)</f>
        <v>0</v>
      </c>
      <c r="AH170" s="62">
        <f t="array" ref="AH170">MAX(0,SUM(IF(ISNUMBER(AH158:AH167),AH158:AH167,SUMIF(codes[code],AH158:AH167,codes[calcul_HS])))+SUM(COUNTIF(JF,$C158:$C167))*JFHS-sem)</f>
        <v>0</v>
      </c>
      <c r="AI170" s="63">
        <f>SUM(E170:V170)</f>
        <v>0</v>
      </c>
    </row>
    <row r="171" spans="1:35">
      <c r="A171" s="54">
        <f>IF(ISNUMBER(Tablo[[#This Row],[JOUR]]),DATE(YEAR(Tablo[[#This Row],[JOUR]]),MONTH(Tablo[[#This Row],[JOUR]])+1,0),A170)</f>
        <v>42855</v>
      </c>
      <c r="B171" s="55">
        <f>IF(ISNUMBER(Tablo[[#This Row],[JOUR]]),INT(MOD(INT((Tablo[[#This Row],[JOUR]]-2)/7)+3/5,52+5/28))+1,B170)</f>
        <v>14</v>
      </c>
      <c r="C171" s="57">
        <f>C158+7</f>
        <v>42828</v>
      </c>
      <c r="D171" s="53" t="s">
        <v>54</v>
      </c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7"/>
    </row>
    <row r="172" spans="1:35">
      <c r="A172" s="54">
        <f>IF(ISNUMBER(Tablo[[#This Row],[JOUR]]),DATE(YEAR(Tablo[[#This Row],[JOUR]]),MONTH(Tablo[[#This Row],[JOUR]])+1,0),A171)</f>
        <v>42855</v>
      </c>
      <c r="B172" s="55">
        <f>IF(ISNUMBER(Tablo[[#This Row],[JOUR]]),INT(MOD(INT((Tablo[[#This Row],[JOUR]]-2)/7)+3/5,52+5/28))+1,B171)</f>
        <v>14</v>
      </c>
      <c r="C172" s="56"/>
      <c r="D172" s="56" t="s">
        <v>55</v>
      </c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7"/>
    </row>
    <row r="173" spans="1:35">
      <c r="A173" s="54">
        <f>IF(ISNUMBER(Tablo[[#This Row],[JOUR]]),DATE(YEAR(Tablo[[#This Row],[JOUR]]),MONTH(Tablo[[#This Row],[JOUR]])+1,0),A172)</f>
        <v>42855</v>
      </c>
      <c r="B173" s="55">
        <f>IF(ISNUMBER(Tablo[[#This Row],[JOUR]]),INT(MOD(INT((Tablo[[#This Row],[JOUR]]-2)/7)+3/5,52+5/28))+1,B172)</f>
        <v>14</v>
      </c>
      <c r="C173" s="57">
        <f>C171+1</f>
        <v>42829</v>
      </c>
      <c r="D173" s="57" t="s">
        <v>54</v>
      </c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7"/>
    </row>
    <row r="174" spans="1:35">
      <c r="A174" s="54">
        <f>IF(ISNUMBER(Tablo[[#This Row],[JOUR]]),DATE(YEAR(Tablo[[#This Row],[JOUR]]),MONTH(Tablo[[#This Row],[JOUR]])+1,0),A173)</f>
        <v>42855</v>
      </c>
      <c r="B174" s="55">
        <f>IF(ISNUMBER(Tablo[[#This Row],[JOUR]]),INT(MOD(INT((Tablo[[#This Row],[JOUR]]-2)/7)+3/5,52+5/28))+1,B173)</f>
        <v>14</v>
      </c>
      <c r="C174" s="56"/>
      <c r="D174" s="56" t="s">
        <v>55</v>
      </c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7"/>
    </row>
    <row r="175" spans="1:35">
      <c r="A175" s="54">
        <f>IF(ISNUMBER(Tablo[[#This Row],[JOUR]]),DATE(YEAR(Tablo[[#This Row],[JOUR]]),MONTH(Tablo[[#This Row],[JOUR]])+1,0),A174)</f>
        <v>42855</v>
      </c>
      <c r="B175" s="55">
        <f>IF(ISNUMBER(Tablo[[#This Row],[JOUR]]),INT(MOD(INT((Tablo[[#This Row],[JOUR]]-2)/7)+3/5,52+5/28))+1,B174)</f>
        <v>14</v>
      </c>
      <c r="C175" s="57">
        <f>C173+1</f>
        <v>42830</v>
      </c>
      <c r="D175" s="57" t="s">
        <v>54</v>
      </c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7"/>
    </row>
    <row r="176" spans="1:35">
      <c r="A176" s="54">
        <f>IF(ISNUMBER(Tablo[[#This Row],[JOUR]]),DATE(YEAR(Tablo[[#This Row],[JOUR]]),MONTH(Tablo[[#This Row],[JOUR]])+1,0),A175)</f>
        <v>42855</v>
      </c>
      <c r="B176" s="55">
        <f>IF(ISNUMBER(Tablo[[#This Row],[JOUR]]),INT(MOD(INT((Tablo[[#This Row],[JOUR]]-2)/7)+3/5,52+5/28))+1,B175)</f>
        <v>14</v>
      </c>
      <c r="C176" s="56"/>
      <c r="D176" s="56" t="s">
        <v>55</v>
      </c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7"/>
    </row>
    <row r="177" spans="1:35">
      <c r="A177" s="54">
        <f>IF(ISNUMBER(Tablo[[#This Row],[JOUR]]),DATE(YEAR(Tablo[[#This Row],[JOUR]]),MONTH(Tablo[[#This Row],[JOUR]])+1,0),A176)</f>
        <v>42855</v>
      </c>
      <c r="B177" s="55">
        <f>IF(ISNUMBER(Tablo[[#This Row],[JOUR]]),INT(MOD(INT((Tablo[[#This Row],[JOUR]]-2)/7)+3/5,52+5/28))+1,B176)</f>
        <v>14</v>
      </c>
      <c r="C177" s="57">
        <f>C175+1</f>
        <v>42831</v>
      </c>
      <c r="D177" s="57" t="s">
        <v>54</v>
      </c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7"/>
    </row>
    <row r="178" spans="1:35">
      <c r="A178" s="54">
        <f>IF(ISNUMBER(Tablo[[#This Row],[JOUR]]),DATE(YEAR(Tablo[[#This Row],[JOUR]]),MONTH(Tablo[[#This Row],[JOUR]])+1,0),A177)</f>
        <v>42855</v>
      </c>
      <c r="B178" s="55">
        <f>IF(ISNUMBER(Tablo[[#This Row],[JOUR]]),INT(MOD(INT((Tablo[[#This Row],[JOUR]]-2)/7)+3/5,52+5/28))+1,B177)</f>
        <v>14</v>
      </c>
      <c r="C178" s="56"/>
      <c r="D178" s="56" t="s">
        <v>55</v>
      </c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7"/>
    </row>
    <row r="179" spans="1:35">
      <c r="A179" s="54">
        <f>IF(ISNUMBER(Tablo[[#This Row],[JOUR]]),DATE(YEAR(Tablo[[#This Row],[JOUR]]),MONTH(Tablo[[#This Row],[JOUR]])+1,0),A178)</f>
        <v>42855</v>
      </c>
      <c r="B179" s="55">
        <f>IF(ISNUMBER(Tablo[[#This Row],[JOUR]]),INT(MOD(INT((Tablo[[#This Row],[JOUR]]-2)/7)+3/5,52+5/28))+1,B178)</f>
        <v>14</v>
      </c>
      <c r="C179" s="57">
        <f>C177+1</f>
        <v>42832</v>
      </c>
      <c r="D179" s="57" t="s">
        <v>54</v>
      </c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7"/>
    </row>
    <row r="180" spans="1:35">
      <c r="A180" s="54">
        <f>IF(ISNUMBER(Tablo[[#This Row],[JOUR]]),DATE(YEAR(Tablo[[#This Row],[JOUR]]),MONTH(Tablo[[#This Row],[JOUR]])+1,0),A179)</f>
        <v>42855</v>
      </c>
      <c r="B180" s="55">
        <f>IF(ISNUMBER(Tablo[[#This Row],[JOUR]]),INT(MOD(INT((Tablo[[#This Row],[JOUR]]-2)/7)+3/5,52+5/28))+1,B179)</f>
        <v>14</v>
      </c>
      <c r="C180" s="56"/>
      <c r="D180" s="56" t="s">
        <v>55</v>
      </c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7"/>
    </row>
    <row r="181" spans="1:35">
      <c r="A181" s="54">
        <f>IF(ISNUMBER(Tablo[[#This Row],[JOUR]]),DATE(YEAR(Tablo[[#This Row],[JOUR]]),MONTH(Tablo[[#This Row],[JOUR]])+1,0),A180)</f>
        <v>42855</v>
      </c>
      <c r="B181" s="55">
        <f>IF(ISNUMBER(Tablo[[#This Row],[JOUR]]),INT(MOD(INT((Tablo[[#This Row],[JOUR]]-2)/7)+3/5,52+5/28))+1,B180)</f>
        <v>14</v>
      </c>
      <c r="C181" s="57" t="s">
        <v>16</v>
      </c>
      <c r="D181" s="57"/>
      <c r="E181" s="29">
        <f t="array" ref="E181">SUM(IF(ISNUMBER(E171:E180),E171:E180,SUMIF(codes[code],E171:E180,codes[forfait])))+SUM(COUNTIF(JF,$C171:$C180))*JFHN</f>
        <v>0</v>
      </c>
      <c r="F181" s="29">
        <f t="array" ref="F181">SUM(IF(ISNUMBER(F171:F180),F171:F180,SUMIF(codes[code],F171:F180,codes[forfait])))+SUM(COUNTIF(JF,$C171:$C180))*JFHN</f>
        <v>0</v>
      </c>
      <c r="G181" s="29">
        <f t="array" ref="G181">SUM(IF(ISNUMBER(G171:G180),G171:G180,SUMIF(codes[code],G171:G180,codes[forfait])))+SUM(COUNTIF(JF,$C171:$C180))*JFHN</f>
        <v>0</v>
      </c>
      <c r="H181" s="29">
        <f t="array" ref="H181">SUM(IF(ISNUMBER(H171:H180),H171:H180,SUMIF(codes[code],H171:H180,codes[forfait])))+SUM(COUNTIF(JF,$C171:$C180))*JFHN</f>
        <v>0</v>
      </c>
      <c r="I181" s="29">
        <f t="array" ref="I181">SUM(IF(ISNUMBER(I171:I180),I171:I180,SUMIF(codes[code],I171:I180,codes[forfait])))+SUM(COUNTIF(JF,$C171:$C180))*JFHN</f>
        <v>0</v>
      </c>
      <c r="J181" s="29">
        <f t="array" ref="J181">SUM(IF(ISNUMBER(J171:J180),J171:J180,SUMIF(codes[code],J171:J180,codes[forfait])))+SUM(COUNTIF(JF,$C171:$C180))*JFHN</f>
        <v>0</v>
      </c>
      <c r="K181" s="29">
        <f t="array" ref="K181">SUM(IF(ISNUMBER(K171:K180),K171:K180,SUMIF(codes[code],K171:K180,codes[forfait])))+SUM(COUNTIF(JF,$C171:$C180))*JFHN</f>
        <v>0</v>
      </c>
      <c r="L181" s="29">
        <f t="array" ref="L181">SUM(IF(ISNUMBER(L171:L180),L171:L180,SUMIF(codes[code],L171:L180,codes[forfait])))+SUM(COUNTIF(JF,$C171:$C180))*JFHN</f>
        <v>0</v>
      </c>
      <c r="M181" s="29">
        <f t="array" ref="M181">SUM(IF(ISNUMBER(M171:M180),M171:M180,SUMIF(codes[code],M171:M180,codes[forfait])))+SUM(COUNTIF(JF,$C171:$C180))*JFHN</f>
        <v>0</v>
      </c>
      <c r="N181" s="29">
        <f t="array" ref="N181">SUM(IF(ISNUMBER(N171:N180),N171:N180,SUMIF(codes[code],N171:N180,codes[forfait])))+SUM(COUNTIF(JF,$C171:$C180))*JFHN</f>
        <v>0</v>
      </c>
      <c r="O181" s="29">
        <f t="array" ref="O181">SUM(IF(ISNUMBER(O171:O180),O171:O180,SUMIF(codes[code],O171:O180,codes[forfait])))+SUM(COUNTIF(JF,$C171:$C180))*JFHN</f>
        <v>0</v>
      </c>
      <c r="P181" s="29">
        <f t="array" ref="P181">SUM(IF(ISNUMBER(P171:P180),P171:P180,SUMIF(codes[code],P171:P180,codes[forfait])))+SUM(COUNTIF(JF,$C171:$C180))*JFHN</f>
        <v>0</v>
      </c>
      <c r="Q181" s="29">
        <f t="array" ref="Q181">SUM(IF(ISNUMBER(Q171:Q180),Q171:Q180,SUMIF(codes[code],Q171:Q180,codes[forfait])))+SUM(COUNTIF(JF,$C171:$C180))*JFHN</f>
        <v>0</v>
      </c>
      <c r="R181" s="29">
        <f t="array" ref="R181">SUM(IF(ISNUMBER(R171:R180),R171:R180,SUMIF(codes[code],R171:R180,codes[forfait])))+SUM(COUNTIF(JF,$C171:$C180))*JFHN</f>
        <v>0</v>
      </c>
      <c r="S181" s="29">
        <f t="array" ref="S181">SUM(IF(ISNUMBER(S171:S180),S171:S180,SUMIF(codes[code],S171:S180,codes[forfait])))+SUM(COUNTIF(JF,$C171:$C180))*JFHN</f>
        <v>0</v>
      </c>
      <c r="T181" s="29">
        <f t="array" ref="T181">SUM(IF(ISNUMBER(T171:T180),T171:T180,SUMIF(codes[code],T171:T180,codes[forfait])))+SUM(COUNTIF(JF,$C171:$C180))*JFHN</f>
        <v>0</v>
      </c>
      <c r="U181" s="29">
        <f t="array" ref="U181">SUM(IF(ISNUMBER(U171:U180),U171:U180,SUMIF(codes[code],U171:U180,codes[forfait])))+SUM(COUNTIF(JF,$C171:$C180))*JFHN</f>
        <v>0</v>
      </c>
      <c r="V181" s="29">
        <f t="array" ref="V181">SUM(IF(ISNUMBER(V171:V180),V171:V180,SUMIF(codes[code],V171:V180,codes[forfait])))+SUM(COUNTIF(JF,$C171:$C180))*JFHN</f>
        <v>0</v>
      </c>
      <c r="W181" s="29">
        <f t="array" ref="W181">SUM(IF(ISNUMBER(W171:W180),W171:W180,SUMIF(codes[code],W171:W180,codes[forfait])))+SUM(COUNTIF(JF,$C171:$C180))*JFHN</f>
        <v>0</v>
      </c>
      <c r="X181" s="29">
        <f t="array" ref="X181">SUM(IF(ISNUMBER(X171:X180),X171:X180,SUMIF(codes[code],X171:X180,codes[forfait])))+SUM(COUNTIF(JF,$C171:$C180))*JFHN</f>
        <v>0</v>
      </c>
      <c r="Y181" s="29">
        <f t="array" ref="Y181">SUM(IF(ISNUMBER(Y171:Y180),Y171:Y180,SUMIF(codes[code],Y171:Y180,codes[forfait])))+SUM(COUNTIF(JF,$C171:$C180))*JFHN</f>
        <v>0</v>
      </c>
      <c r="Z181" s="29">
        <f t="array" ref="Z181">SUM(IF(ISNUMBER(Z171:Z180),Z171:Z180,SUMIF(codes[code],Z171:Z180,codes[forfait])))+SUM(COUNTIF(JF,$C171:$C180))*JFHN</f>
        <v>0</v>
      </c>
      <c r="AA181" s="29">
        <f t="array" ref="AA181">SUM(IF(ISNUMBER(AA171:AA180),AA171:AA180,SUMIF(codes[code],AA171:AA180,codes[forfait])))+SUM(COUNTIF(JF,$C171:$C180))*JFHN</f>
        <v>0</v>
      </c>
      <c r="AB181" s="29">
        <f t="array" ref="AB181">SUM(IF(ISNUMBER(AB171:AB180),AB171:AB180,SUMIF(codes[code],AB171:AB180,codes[forfait])))+SUM(COUNTIF(JF,$C171:$C180))*JFHN</f>
        <v>0</v>
      </c>
      <c r="AC181" s="29">
        <f t="array" ref="AC181">SUM(IF(ISNUMBER(AC171:AC180),AC171:AC180,SUMIF(codes[code],AC171:AC180,codes[forfait])))+SUM(COUNTIF(JF,$C171:$C180))*JFHN</f>
        <v>0</v>
      </c>
      <c r="AD181" s="29">
        <f t="array" ref="AD181">SUM(IF(ISNUMBER(AD171:AD180),AD171:AD180,SUMIF(codes[code],AD171:AD180,codes[forfait])))+SUM(COUNTIF(JF,$C171:$C180))*JFHN</f>
        <v>0</v>
      </c>
      <c r="AE181" s="29">
        <f t="array" ref="AE181">SUM(IF(ISNUMBER(AE171:AE180),AE171:AE180,SUMIF(codes[code],AE171:AE180,codes[forfait])))+SUM(COUNTIF(JF,$C171:$C180))*JFHN</f>
        <v>0</v>
      </c>
      <c r="AF181" s="29">
        <f t="array" ref="AF181">SUM(IF(ISNUMBER(AF171:AF180),AF171:AF180,SUMIF(codes[code],AF171:AF180,codes[forfait])))+SUM(COUNTIF(JF,$C171:$C180))*JFHN</f>
        <v>0</v>
      </c>
      <c r="AG181" s="29">
        <f t="array" ref="AG181">SUM(IF(ISNUMBER(AG171:AG180),AG171:AG180,SUMIF(codes[code],AG171:AG180,codes[forfait])))+SUM(COUNTIF(JF,$C171:$C180))*JFHN</f>
        <v>0</v>
      </c>
      <c r="AH181" s="29">
        <f t="array" ref="AH181">SUM(IF(ISNUMBER(AH171:AH180),AH171:AH180,SUMIF(codes[code],AH171:AH180,codes[forfait])))+SUM(COUNTIF(JF,$C171:$C180))*JFHN</f>
        <v>0</v>
      </c>
      <c r="AI181" s="58">
        <f>SUM(E181:V181)</f>
        <v>0</v>
      </c>
    </row>
    <row r="182" spans="1:35">
      <c r="A182" s="54">
        <f>IF(ISNUMBER(Tablo[[#This Row],[JOUR]]),DATE(YEAR(Tablo[[#This Row],[JOUR]]),MONTH(Tablo[[#This Row],[JOUR]])+1,0),A181)</f>
        <v>42855</v>
      </c>
      <c r="B182" s="55">
        <f>IF(ISNUMBER(Tablo[[#This Row],[JOUR]]),INT(MOD(INT((Tablo[[#This Row],[JOUR]]-2)/7)+3/5,52+5/28))+1,B181)</f>
        <v>14</v>
      </c>
      <c r="C182" s="57" t="s">
        <v>17</v>
      </c>
      <c r="D182" s="57"/>
      <c r="E182" s="29">
        <f t="array" ref="E182">MIN(SUM(IF(ISNUMBER(E171:E180),E171:E180,SUMIF(codes[code],E171:E180,codes[calcul_HS])))+SUM(COUNTIF(JF,$C171:$C180))*JFHS,sem)</f>
        <v>0</v>
      </c>
      <c r="F182" s="29">
        <f t="array" ref="F182">MIN(SUM(IF(ISNUMBER(F171:F180),F171:F180,SUMIF(codes[code],F171:F180,codes[calcul_HS])))+SUM(COUNTIF(JF,$C171:$C180))*JFHS,sem)</f>
        <v>0</v>
      </c>
      <c r="G182" s="29">
        <f t="array" ref="G182">MIN(SUM(IF(ISNUMBER(G171:G180),G171:G180,SUMIF(codes[code],G171:G180,codes[calcul_HS])))+SUM(COUNTIF(JF,$C171:$C180))*JFHS,sem)</f>
        <v>0</v>
      </c>
      <c r="H182" s="29">
        <f t="array" ref="H182">MIN(SUM(IF(ISNUMBER(H171:H180),H171:H180,SUMIF(codes[code],H171:H180,codes[calcul_HS])))+SUM(COUNTIF(JF,$C171:$C180))*JFHS,sem)</f>
        <v>0</v>
      </c>
      <c r="I182" s="29">
        <f t="array" ref="I182">MIN(SUM(IF(ISNUMBER(I171:I180),I171:I180,SUMIF(codes[code],I171:I180,codes[calcul_HS])))+SUM(COUNTIF(JF,$C171:$C180))*JFHS,sem)</f>
        <v>0</v>
      </c>
      <c r="J182" s="29">
        <f t="array" ref="J182">MIN(SUM(IF(ISNUMBER(J171:J180),J171:J180,SUMIF(codes[code],J171:J180,codes[calcul_HS])))+SUM(COUNTIF(JF,$C171:$C180))*JFHS,sem)</f>
        <v>0</v>
      </c>
      <c r="K182" s="29">
        <f t="array" ref="K182">MIN(SUM(IF(ISNUMBER(K171:K180),K171:K180,SUMIF(codes[code],K171:K180,codes[calcul_HS])))+SUM(COUNTIF(JF,$C171:$C180))*JFHS,sem)</f>
        <v>0</v>
      </c>
      <c r="L182" s="29">
        <f t="array" ref="L182">MIN(SUM(IF(ISNUMBER(L171:L180),L171:L180,SUMIF(codes[code],L171:L180,codes[calcul_HS])))+SUM(COUNTIF(JF,$C171:$C180))*JFHS,sem)</f>
        <v>0</v>
      </c>
      <c r="M182" s="29">
        <f t="array" ref="M182">MIN(SUM(IF(ISNUMBER(M171:M180),M171:M180,SUMIF(codes[code],M171:M180,codes[calcul_HS])))+SUM(COUNTIF(JF,$C171:$C180))*JFHS,sem)</f>
        <v>0</v>
      </c>
      <c r="N182" s="29">
        <f t="array" ref="N182">MIN(SUM(IF(ISNUMBER(N171:N180),N171:N180,SUMIF(codes[code],N171:N180,codes[calcul_HS])))+SUM(COUNTIF(JF,$C171:$C180))*JFHS,sem)</f>
        <v>0</v>
      </c>
      <c r="O182" s="29">
        <f t="array" ref="O182">MIN(SUM(IF(ISNUMBER(O171:O180),O171:O180,SUMIF(codes[code],O171:O180,codes[calcul_HS])))+SUM(COUNTIF(JF,$C171:$C180))*JFHS,sem)</f>
        <v>0</v>
      </c>
      <c r="P182" s="29">
        <f t="array" ref="P182">MIN(SUM(IF(ISNUMBER(P171:P180),P171:P180,SUMIF(codes[code],P171:P180,codes[calcul_HS])))+SUM(COUNTIF(JF,$C171:$C180))*JFHS,sem)</f>
        <v>0</v>
      </c>
      <c r="Q182" s="29">
        <f t="array" ref="Q182">MIN(SUM(IF(ISNUMBER(Q171:Q180),Q171:Q180,SUMIF(codes[code],Q171:Q180,codes[calcul_HS])))+SUM(COUNTIF(JF,$C171:$C180))*JFHS,sem)</f>
        <v>0</v>
      </c>
      <c r="R182" s="29">
        <f t="array" ref="R182">MIN(SUM(IF(ISNUMBER(R171:R180),R171:R180,SUMIF(codes[code],R171:R180,codes[calcul_HS])))+SUM(COUNTIF(JF,$C171:$C180))*JFHS,sem)</f>
        <v>0</v>
      </c>
      <c r="S182" s="29">
        <f t="array" ref="S182">MIN(SUM(IF(ISNUMBER(S171:S180),S171:S180,SUMIF(codes[code],S171:S180,codes[calcul_HS])))+SUM(COUNTIF(JF,$C171:$C180))*JFHS,sem)</f>
        <v>0</v>
      </c>
      <c r="T182" s="29">
        <f t="array" ref="T182">MIN(SUM(IF(ISNUMBER(T171:T180),T171:T180,SUMIF(codes[code],T171:T180,codes[calcul_HS])))+SUM(COUNTIF(JF,$C171:$C180))*JFHS,sem)</f>
        <v>0</v>
      </c>
      <c r="U182" s="29">
        <f t="array" ref="U182">MIN(SUM(IF(ISNUMBER(U171:U180),U171:U180,SUMIF(codes[code],U171:U180,codes[calcul_HS])))+SUM(COUNTIF(JF,$C171:$C180))*JFHS,sem)</f>
        <v>0</v>
      </c>
      <c r="V182" s="29">
        <f t="array" ref="V182">MIN(SUM(IF(ISNUMBER(V171:V180),V171:V180,SUMIF(codes[code],V171:V180,codes[calcul_HS])))+SUM(COUNTIF(JF,$C171:$C180))*JFHS,sem)</f>
        <v>0</v>
      </c>
      <c r="W182" s="29">
        <f t="array" ref="W182">MIN(SUM(IF(ISNUMBER(W171:W180),W171:W180,SUMIF(codes[code],W171:W180,codes[calcul_HS])))+SUM(COUNTIF(JF,$C171:$C180))*JFHS,sem)</f>
        <v>0</v>
      </c>
      <c r="X182" s="29">
        <f t="array" ref="X182">MIN(SUM(IF(ISNUMBER(X171:X180),X171:X180,SUMIF(codes[code],X171:X180,codes[calcul_HS])))+SUM(COUNTIF(JF,$C171:$C180))*JFHS,sem)</f>
        <v>0</v>
      </c>
      <c r="Y182" s="29">
        <f t="array" ref="Y182">MIN(SUM(IF(ISNUMBER(Y171:Y180),Y171:Y180,SUMIF(codes[code],Y171:Y180,codes[calcul_HS])))+SUM(COUNTIF(JF,$C171:$C180))*JFHS,sem)</f>
        <v>0</v>
      </c>
      <c r="Z182" s="29">
        <f t="array" ref="Z182">MIN(SUM(IF(ISNUMBER(Z171:Z180),Z171:Z180,SUMIF(codes[code],Z171:Z180,codes[calcul_HS])))+SUM(COUNTIF(JF,$C171:$C180))*JFHS,sem)</f>
        <v>0</v>
      </c>
      <c r="AA182" s="29">
        <f t="array" ref="AA182">MIN(SUM(IF(ISNUMBER(AA171:AA180),AA171:AA180,SUMIF(codes[code],AA171:AA180,codes[calcul_HS])))+SUM(COUNTIF(JF,$C171:$C180))*JFHS,sem)</f>
        <v>0</v>
      </c>
      <c r="AB182" s="29">
        <f t="array" ref="AB182">MIN(SUM(IF(ISNUMBER(AB171:AB180),AB171:AB180,SUMIF(codes[code],AB171:AB180,codes[calcul_HS])))+SUM(COUNTIF(JF,$C171:$C180))*JFHS,sem)</f>
        <v>0</v>
      </c>
      <c r="AC182" s="29">
        <f t="array" ref="AC182">MIN(SUM(IF(ISNUMBER(AC171:AC180),AC171:AC180,SUMIF(codes[code],AC171:AC180,codes[calcul_HS])))+SUM(COUNTIF(JF,$C171:$C180))*JFHS,sem)</f>
        <v>0</v>
      </c>
      <c r="AD182" s="29">
        <f t="array" ref="AD182">MIN(SUM(IF(ISNUMBER(AD171:AD180),AD171:AD180,SUMIF(codes[code],AD171:AD180,codes[calcul_HS])))+SUM(COUNTIF(JF,$C171:$C180))*JFHS,sem)</f>
        <v>0</v>
      </c>
      <c r="AE182" s="29">
        <f t="array" ref="AE182">MIN(SUM(IF(ISNUMBER(AE171:AE180),AE171:AE180,SUMIF(codes[code],AE171:AE180,codes[calcul_HS])))+SUM(COUNTIF(JF,$C171:$C180))*JFHS,sem)</f>
        <v>0</v>
      </c>
      <c r="AF182" s="29">
        <f t="array" ref="AF182">MIN(SUM(IF(ISNUMBER(AF171:AF180),AF171:AF180,SUMIF(codes[code],AF171:AF180,codes[calcul_HS])))+SUM(COUNTIF(JF,$C171:$C180))*JFHS,sem)</f>
        <v>0</v>
      </c>
      <c r="AG182" s="29">
        <f t="array" ref="AG182">MIN(SUM(IF(ISNUMBER(AG171:AG180),AG171:AG180,SUMIF(codes[code],AG171:AG180,codes[calcul_HS])))+SUM(COUNTIF(JF,$C171:$C180))*JFHS,sem)</f>
        <v>0</v>
      </c>
      <c r="AH182" s="29">
        <f t="array" ref="AH182">MIN(SUM(IF(ISNUMBER(AH171:AH180),AH171:AH180,SUMIF(codes[code],AH171:AH180,codes[calcul_HS])))+SUM(COUNTIF(JF,$C171:$C180))*JFHS,sem)</f>
        <v>0</v>
      </c>
      <c r="AI182" s="58">
        <f>SUM(E182:V182)</f>
        <v>0</v>
      </c>
    </row>
    <row r="183" spans="1:35" ht="13.5" thickBot="1">
      <c r="A183" s="59">
        <f>IF(ISNUMBER(Tablo[[#This Row],[JOUR]]),DATE(YEAR(Tablo[[#This Row],[JOUR]]),MONTH(Tablo[[#This Row],[JOUR]])+1,0),A182)</f>
        <v>42855</v>
      </c>
      <c r="B183" s="60">
        <f>IF(ISNUMBER(Tablo[[#This Row],[JOUR]]),INT(MOD(INT((Tablo[[#This Row],[JOUR]]-2)/7)+3/5,52+5/28))+1,B182)</f>
        <v>14</v>
      </c>
      <c r="C183" s="61" t="s">
        <v>18</v>
      </c>
      <c r="D183" s="61"/>
      <c r="E183" s="62">
        <f t="array" ref="E183">MAX(0,SUM(IF(ISNUMBER(E171:E180),E171:E180,SUMIF(codes[code],E171:E180,codes[calcul_HS])))+SUM(COUNTIF(JF,$C171:$C180))*JFHS-sem)</f>
        <v>0</v>
      </c>
      <c r="F183" s="62">
        <f t="array" ref="F183">MAX(0,SUM(IF(ISNUMBER(F171:F180),F171:F180,SUMIF(codes[code],F171:F180,codes[calcul_HS])))+SUM(COUNTIF(JF,$C171:$C180))*JFHS-sem)</f>
        <v>0</v>
      </c>
      <c r="G183" s="62">
        <f t="array" ref="G183">MAX(0,SUM(IF(ISNUMBER(G171:G180),G171:G180,SUMIF(codes[code],G171:G180,codes[calcul_HS])))+SUM(COUNTIF(JF,$C171:$C180))*JFHS-sem)</f>
        <v>0</v>
      </c>
      <c r="H183" s="62">
        <f t="array" ref="H183">MAX(0,SUM(IF(ISNUMBER(H171:H180),H171:H180,SUMIF(codes[code],H171:H180,codes[calcul_HS])))+SUM(COUNTIF(JF,$C171:$C180))*JFHS-sem)</f>
        <v>0</v>
      </c>
      <c r="I183" s="62">
        <f t="array" ref="I183">MAX(0,SUM(IF(ISNUMBER(I171:I180),I171:I180,SUMIF(codes[code],I171:I180,codes[calcul_HS])))+SUM(COUNTIF(JF,$C171:$C180))*JFHS-sem)</f>
        <v>0</v>
      </c>
      <c r="J183" s="62">
        <f t="array" ref="J183">MAX(0,SUM(IF(ISNUMBER(J171:J180),J171:J180,SUMIF(codes[code],J171:J180,codes[calcul_HS])))+SUM(COUNTIF(JF,$C171:$C180))*JFHS-sem)</f>
        <v>0</v>
      </c>
      <c r="K183" s="62">
        <f t="array" ref="K183">MAX(0,SUM(IF(ISNUMBER(K171:K180),K171:K180,SUMIF(codes[code],K171:K180,codes[calcul_HS])))+SUM(COUNTIF(JF,$C171:$C180))*JFHS-sem)</f>
        <v>0</v>
      </c>
      <c r="L183" s="62">
        <f t="array" ref="L183">MAX(0,SUM(IF(ISNUMBER(L171:L180),L171:L180,SUMIF(codes[code],L171:L180,codes[calcul_HS])))+SUM(COUNTIF(JF,$C171:$C180))*JFHS-sem)</f>
        <v>0</v>
      </c>
      <c r="M183" s="62">
        <f t="array" ref="M183">MAX(0,SUM(IF(ISNUMBER(M171:M180),M171:M180,SUMIF(codes[code],M171:M180,codes[calcul_HS])))+SUM(COUNTIF(JF,$C171:$C180))*JFHS-sem)</f>
        <v>0</v>
      </c>
      <c r="N183" s="62">
        <f t="array" ref="N183">MAX(0,SUM(IF(ISNUMBER(N171:N180),N171:N180,SUMIF(codes[code],N171:N180,codes[calcul_HS])))+SUM(COUNTIF(JF,$C171:$C180))*JFHS-sem)</f>
        <v>0</v>
      </c>
      <c r="O183" s="62">
        <f t="array" ref="O183">MAX(0,SUM(IF(ISNUMBER(O171:O180),O171:O180,SUMIF(codes[code],O171:O180,codes[calcul_HS])))+SUM(COUNTIF(JF,$C171:$C180))*JFHS-sem)</f>
        <v>0</v>
      </c>
      <c r="P183" s="62">
        <f t="array" ref="P183">MAX(0,SUM(IF(ISNUMBER(P171:P180),P171:P180,SUMIF(codes[code],P171:P180,codes[calcul_HS])))+SUM(COUNTIF(JF,$C171:$C180))*JFHS-sem)</f>
        <v>0</v>
      </c>
      <c r="Q183" s="62">
        <f t="array" ref="Q183">MAX(0,SUM(IF(ISNUMBER(Q171:Q180),Q171:Q180,SUMIF(codes[code],Q171:Q180,codes[calcul_HS])))+SUM(COUNTIF(JF,$C171:$C180))*JFHS-sem)</f>
        <v>0</v>
      </c>
      <c r="R183" s="62">
        <f t="array" ref="R183">MAX(0,SUM(IF(ISNUMBER(R171:R180),R171:R180,SUMIF(codes[code],R171:R180,codes[calcul_HS])))+SUM(COUNTIF(JF,$C171:$C180))*JFHS-sem)</f>
        <v>0</v>
      </c>
      <c r="S183" s="62">
        <f t="array" ref="S183">MAX(0,SUM(IF(ISNUMBER(S171:S180),S171:S180,SUMIF(codes[code],S171:S180,codes[calcul_HS])))+SUM(COUNTIF(JF,$C171:$C180))*JFHS-sem)</f>
        <v>0</v>
      </c>
      <c r="T183" s="62">
        <f t="array" ref="T183">MAX(0,SUM(IF(ISNUMBER(T171:T180),T171:T180,SUMIF(codes[code],T171:T180,codes[calcul_HS])))+SUM(COUNTIF(JF,$C171:$C180))*JFHS-sem)</f>
        <v>0</v>
      </c>
      <c r="U183" s="62">
        <f t="array" ref="U183">MAX(0,SUM(IF(ISNUMBER(U171:U180),U171:U180,SUMIF(codes[code],U171:U180,codes[calcul_HS])))+SUM(COUNTIF(JF,$C171:$C180))*JFHS-sem)</f>
        <v>0</v>
      </c>
      <c r="V183" s="62">
        <f t="array" ref="V183">MAX(0,SUM(IF(ISNUMBER(V171:V180),V171:V180,SUMIF(codes[code],V171:V180,codes[calcul_HS])))+SUM(COUNTIF(JF,$C171:$C180))*JFHS-sem)</f>
        <v>0</v>
      </c>
      <c r="W183" s="62">
        <f t="array" ref="W183">MAX(0,SUM(IF(ISNUMBER(W171:W180),W171:W180,SUMIF(codes[code],W171:W180,codes[calcul_HS])))+SUM(COUNTIF(JF,$C171:$C180))*JFHS-sem)</f>
        <v>0</v>
      </c>
      <c r="X183" s="62">
        <f t="array" ref="X183">MAX(0,SUM(IF(ISNUMBER(X171:X180),X171:X180,SUMIF(codes[code],X171:X180,codes[calcul_HS])))+SUM(COUNTIF(JF,$C171:$C180))*JFHS-sem)</f>
        <v>0</v>
      </c>
      <c r="Y183" s="62">
        <f t="array" ref="Y183">MAX(0,SUM(IF(ISNUMBER(Y171:Y180),Y171:Y180,SUMIF(codes[code],Y171:Y180,codes[calcul_HS])))+SUM(COUNTIF(JF,$C171:$C180))*JFHS-sem)</f>
        <v>0</v>
      </c>
      <c r="Z183" s="62">
        <f t="array" ref="Z183">MAX(0,SUM(IF(ISNUMBER(Z171:Z180),Z171:Z180,SUMIF(codes[code],Z171:Z180,codes[calcul_HS])))+SUM(COUNTIF(JF,$C171:$C180))*JFHS-sem)</f>
        <v>0</v>
      </c>
      <c r="AA183" s="62">
        <f t="array" ref="AA183">MAX(0,SUM(IF(ISNUMBER(AA171:AA180),AA171:AA180,SUMIF(codes[code],AA171:AA180,codes[calcul_HS])))+SUM(COUNTIF(JF,$C171:$C180))*JFHS-sem)</f>
        <v>0</v>
      </c>
      <c r="AB183" s="62">
        <f t="array" ref="AB183">MAX(0,SUM(IF(ISNUMBER(AB171:AB180),AB171:AB180,SUMIF(codes[code],AB171:AB180,codes[calcul_HS])))+SUM(COUNTIF(JF,$C171:$C180))*JFHS-sem)</f>
        <v>0</v>
      </c>
      <c r="AC183" s="62">
        <f t="array" ref="AC183">MAX(0,SUM(IF(ISNUMBER(AC171:AC180),AC171:AC180,SUMIF(codes[code],AC171:AC180,codes[calcul_HS])))+SUM(COUNTIF(JF,$C171:$C180))*JFHS-sem)</f>
        <v>0</v>
      </c>
      <c r="AD183" s="62">
        <f t="array" ref="AD183">MAX(0,SUM(IF(ISNUMBER(AD171:AD180),AD171:AD180,SUMIF(codes[code],AD171:AD180,codes[calcul_HS])))+SUM(COUNTIF(JF,$C171:$C180))*JFHS-sem)</f>
        <v>0</v>
      </c>
      <c r="AE183" s="62">
        <f t="array" ref="AE183">MAX(0,SUM(IF(ISNUMBER(AE171:AE180),AE171:AE180,SUMIF(codes[code],AE171:AE180,codes[calcul_HS])))+SUM(COUNTIF(JF,$C171:$C180))*JFHS-sem)</f>
        <v>0</v>
      </c>
      <c r="AF183" s="62">
        <f t="array" ref="AF183">MAX(0,SUM(IF(ISNUMBER(AF171:AF180),AF171:AF180,SUMIF(codes[code],AF171:AF180,codes[calcul_HS])))+SUM(COUNTIF(JF,$C171:$C180))*JFHS-sem)</f>
        <v>0</v>
      </c>
      <c r="AG183" s="62">
        <f t="array" ref="AG183">MAX(0,SUM(IF(ISNUMBER(AG171:AG180),AG171:AG180,SUMIF(codes[code],AG171:AG180,codes[calcul_HS])))+SUM(COUNTIF(JF,$C171:$C180))*JFHS-sem)</f>
        <v>0</v>
      </c>
      <c r="AH183" s="62">
        <f t="array" ref="AH183">MAX(0,SUM(IF(ISNUMBER(AH171:AH180),AH171:AH180,SUMIF(codes[code],AH171:AH180,codes[calcul_HS])))+SUM(COUNTIF(JF,$C171:$C180))*JFHS-sem)</f>
        <v>0</v>
      </c>
      <c r="AI183" s="63">
        <f>SUM(E183:V183)</f>
        <v>0</v>
      </c>
    </row>
    <row r="184" spans="1:35">
      <c r="A184" s="54">
        <f>IF(ISNUMBER(Tablo[[#This Row],[JOUR]]),DATE(YEAR(Tablo[[#This Row],[JOUR]]),MONTH(Tablo[[#This Row],[JOUR]])+1,0),A183)</f>
        <v>42855</v>
      </c>
      <c r="B184" s="55">
        <f>IF(ISNUMBER(Tablo[[#This Row],[JOUR]]),INT(MOD(INT((Tablo[[#This Row],[JOUR]]-2)/7)+3/5,52+5/28))+1,B183)</f>
        <v>15</v>
      </c>
      <c r="C184" s="57">
        <f>C171+7</f>
        <v>42835</v>
      </c>
      <c r="D184" s="53" t="s">
        <v>54</v>
      </c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7"/>
    </row>
    <row r="185" spans="1:35">
      <c r="A185" s="54">
        <f>IF(ISNUMBER(Tablo[[#This Row],[JOUR]]),DATE(YEAR(Tablo[[#This Row],[JOUR]]),MONTH(Tablo[[#This Row],[JOUR]])+1,0),A184)</f>
        <v>42855</v>
      </c>
      <c r="B185" s="55">
        <f>IF(ISNUMBER(Tablo[[#This Row],[JOUR]]),INT(MOD(INT((Tablo[[#This Row],[JOUR]]-2)/7)+3/5,52+5/28))+1,B184)</f>
        <v>15</v>
      </c>
      <c r="C185" s="56"/>
      <c r="D185" s="56" t="s">
        <v>55</v>
      </c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7"/>
    </row>
    <row r="186" spans="1:35">
      <c r="A186" s="54">
        <f>IF(ISNUMBER(Tablo[[#This Row],[JOUR]]),DATE(YEAR(Tablo[[#This Row],[JOUR]]),MONTH(Tablo[[#This Row],[JOUR]])+1,0),A185)</f>
        <v>42855</v>
      </c>
      <c r="B186" s="55">
        <f>IF(ISNUMBER(Tablo[[#This Row],[JOUR]]),INT(MOD(INT((Tablo[[#This Row],[JOUR]]-2)/7)+3/5,52+5/28))+1,B185)</f>
        <v>15</v>
      </c>
      <c r="C186" s="57">
        <f>C184+1</f>
        <v>42836</v>
      </c>
      <c r="D186" s="57" t="s">
        <v>54</v>
      </c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7"/>
    </row>
    <row r="187" spans="1:35">
      <c r="A187" s="54">
        <f>IF(ISNUMBER(Tablo[[#This Row],[JOUR]]),DATE(YEAR(Tablo[[#This Row],[JOUR]]),MONTH(Tablo[[#This Row],[JOUR]])+1,0),A186)</f>
        <v>42855</v>
      </c>
      <c r="B187" s="55">
        <f>IF(ISNUMBER(Tablo[[#This Row],[JOUR]]),INT(MOD(INT((Tablo[[#This Row],[JOUR]]-2)/7)+3/5,52+5/28))+1,B186)</f>
        <v>15</v>
      </c>
      <c r="C187" s="56"/>
      <c r="D187" s="56" t="s">
        <v>55</v>
      </c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7"/>
    </row>
    <row r="188" spans="1:35">
      <c r="A188" s="54">
        <f>IF(ISNUMBER(Tablo[[#This Row],[JOUR]]),DATE(YEAR(Tablo[[#This Row],[JOUR]]),MONTH(Tablo[[#This Row],[JOUR]])+1,0),A187)</f>
        <v>42855</v>
      </c>
      <c r="B188" s="55">
        <f>IF(ISNUMBER(Tablo[[#This Row],[JOUR]]),INT(MOD(INT((Tablo[[#This Row],[JOUR]]-2)/7)+3/5,52+5/28))+1,B187)</f>
        <v>15</v>
      </c>
      <c r="C188" s="57">
        <f>C186+1</f>
        <v>42837</v>
      </c>
      <c r="D188" s="57" t="s">
        <v>54</v>
      </c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7"/>
    </row>
    <row r="189" spans="1:35">
      <c r="A189" s="54">
        <f>IF(ISNUMBER(Tablo[[#This Row],[JOUR]]),DATE(YEAR(Tablo[[#This Row],[JOUR]]),MONTH(Tablo[[#This Row],[JOUR]])+1,0),A188)</f>
        <v>42855</v>
      </c>
      <c r="B189" s="55">
        <f>IF(ISNUMBER(Tablo[[#This Row],[JOUR]]),INT(MOD(INT((Tablo[[#This Row],[JOUR]]-2)/7)+3/5,52+5/28))+1,B188)</f>
        <v>15</v>
      </c>
      <c r="C189" s="56"/>
      <c r="D189" s="56" t="s">
        <v>55</v>
      </c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7"/>
    </row>
    <row r="190" spans="1:35">
      <c r="A190" s="54">
        <f>IF(ISNUMBER(Tablo[[#This Row],[JOUR]]),DATE(YEAR(Tablo[[#This Row],[JOUR]]),MONTH(Tablo[[#This Row],[JOUR]])+1,0),A189)</f>
        <v>42855</v>
      </c>
      <c r="B190" s="55">
        <f>IF(ISNUMBER(Tablo[[#This Row],[JOUR]]),INT(MOD(INT((Tablo[[#This Row],[JOUR]]-2)/7)+3/5,52+5/28))+1,B189)</f>
        <v>15</v>
      </c>
      <c r="C190" s="57">
        <f>C188+1</f>
        <v>42838</v>
      </c>
      <c r="D190" s="57" t="s">
        <v>54</v>
      </c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7"/>
    </row>
    <row r="191" spans="1:35">
      <c r="A191" s="54">
        <f>IF(ISNUMBER(Tablo[[#This Row],[JOUR]]),DATE(YEAR(Tablo[[#This Row],[JOUR]]),MONTH(Tablo[[#This Row],[JOUR]])+1,0),A190)</f>
        <v>42855</v>
      </c>
      <c r="B191" s="55">
        <f>IF(ISNUMBER(Tablo[[#This Row],[JOUR]]),INT(MOD(INT((Tablo[[#This Row],[JOUR]]-2)/7)+3/5,52+5/28))+1,B190)</f>
        <v>15</v>
      </c>
      <c r="C191" s="56"/>
      <c r="D191" s="56" t="s">
        <v>55</v>
      </c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7"/>
    </row>
    <row r="192" spans="1:35">
      <c r="A192" s="54">
        <f>IF(ISNUMBER(Tablo[[#This Row],[JOUR]]),DATE(YEAR(Tablo[[#This Row],[JOUR]]),MONTH(Tablo[[#This Row],[JOUR]])+1,0),A191)</f>
        <v>42855</v>
      </c>
      <c r="B192" s="55">
        <f>IF(ISNUMBER(Tablo[[#This Row],[JOUR]]),INT(MOD(INT((Tablo[[#This Row],[JOUR]]-2)/7)+3/5,52+5/28))+1,B191)</f>
        <v>15</v>
      </c>
      <c r="C192" s="57">
        <f>C190+1</f>
        <v>42839</v>
      </c>
      <c r="D192" s="57" t="s">
        <v>54</v>
      </c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7"/>
    </row>
    <row r="193" spans="1:35">
      <c r="A193" s="54">
        <f>IF(ISNUMBER(Tablo[[#This Row],[JOUR]]),DATE(YEAR(Tablo[[#This Row],[JOUR]]),MONTH(Tablo[[#This Row],[JOUR]])+1,0),A192)</f>
        <v>42855</v>
      </c>
      <c r="B193" s="55">
        <f>IF(ISNUMBER(Tablo[[#This Row],[JOUR]]),INT(MOD(INT((Tablo[[#This Row],[JOUR]]-2)/7)+3/5,52+5/28))+1,B192)</f>
        <v>15</v>
      </c>
      <c r="C193" s="56"/>
      <c r="D193" s="56" t="s">
        <v>55</v>
      </c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7"/>
    </row>
    <row r="194" spans="1:35">
      <c r="A194" s="54">
        <f>IF(ISNUMBER(Tablo[[#This Row],[JOUR]]),DATE(YEAR(Tablo[[#This Row],[JOUR]]),MONTH(Tablo[[#This Row],[JOUR]])+1,0),A193)</f>
        <v>42855</v>
      </c>
      <c r="B194" s="55">
        <f>IF(ISNUMBER(Tablo[[#This Row],[JOUR]]),INT(MOD(INT((Tablo[[#This Row],[JOUR]]-2)/7)+3/5,52+5/28))+1,B193)</f>
        <v>15</v>
      </c>
      <c r="C194" s="57" t="s">
        <v>16</v>
      </c>
      <c r="D194" s="57"/>
      <c r="E194" s="29">
        <f t="array" ref="E194">SUM(IF(ISNUMBER(E184:E193),E184:E193,SUMIF(codes[code],E184:E193,codes[forfait])))+SUM(COUNTIF(JF,$C184:$C193))*JFHN</f>
        <v>0</v>
      </c>
      <c r="F194" s="29">
        <f t="array" ref="F194">SUM(IF(ISNUMBER(F184:F193),F184:F193,SUMIF(codes[code],F184:F193,codes[forfait])))+SUM(COUNTIF(JF,$C184:$C193))*JFHN</f>
        <v>0</v>
      </c>
      <c r="G194" s="29">
        <f t="array" ref="G194">SUM(IF(ISNUMBER(G184:G193),G184:G193,SUMIF(codes[code],G184:G193,codes[forfait])))+SUM(COUNTIF(JF,$C184:$C193))*JFHN</f>
        <v>0</v>
      </c>
      <c r="H194" s="29">
        <f t="array" ref="H194">SUM(IF(ISNUMBER(H184:H193),H184:H193,SUMIF(codes[code],H184:H193,codes[forfait])))+SUM(COUNTIF(JF,$C184:$C193))*JFHN</f>
        <v>0</v>
      </c>
      <c r="I194" s="29">
        <f t="array" ref="I194">SUM(IF(ISNUMBER(I184:I193),I184:I193,SUMIF(codes[code],I184:I193,codes[forfait])))+SUM(COUNTIF(JF,$C184:$C193))*JFHN</f>
        <v>0</v>
      </c>
      <c r="J194" s="29">
        <f t="array" ref="J194">SUM(IF(ISNUMBER(J184:J193),J184:J193,SUMIF(codes[code],J184:J193,codes[forfait])))+SUM(COUNTIF(JF,$C184:$C193))*JFHN</f>
        <v>0</v>
      </c>
      <c r="K194" s="29">
        <f t="array" ref="K194">SUM(IF(ISNUMBER(K184:K193),K184:K193,SUMIF(codes[code],K184:K193,codes[forfait])))+SUM(COUNTIF(JF,$C184:$C193))*JFHN</f>
        <v>0</v>
      </c>
      <c r="L194" s="29">
        <f t="array" ref="L194">SUM(IF(ISNUMBER(L184:L193),L184:L193,SUMIF(codes[code],L184:L193,codes[forfait])))+SUM(COUNTIF(JF,$C184:$C193))*JFHN</f>
        <v>0</v>
      </c>
      <c r="M194" s="29">
        <f t="array" ref="M194">SUM(IF(ISNUMBER(M184:M193),M184:M193,SUMIF(codes[code],M184:M193,codes[forfait])))+SUM(COUNTIF(JF,$C184:$C193))*JFHN</f>
        <v>0</v>
      </c>
      <c r="N194" s="29">
        <f t="array" ref="N194">SUM(IF(ISNUMBER(N184:N193),N184:N193,SUMIF(codes[code],N184:N193,codes[forfait])))+SUM(COUNTIF(JF,$C184:$C193))*JFHN</f>
        <v>0</v>
      </c>
      <c r="O194" s="29">
        <f t="array" ref="O194">SUM(IF(ISNUMBER(O184:O193),O184:O193,SUMIF(codes[code],O184:O193,codes[forfait])))+SUM(COUNTIF(JF,$C184:$C193))*JFHN</f>
        <v>0</v>
      </c>
      <c r="P194" s="29">
        <f t="array" ref="P194">SUM(IF(ISNUMBER(P184:P193),P184:P193,SUMIF(codes[code],P184:P193,codes[forfait])))+SUM(COUNTIF(JF,$C184:$C193))*JFHN</f>
        <v>0</v>
      </c>
      <c r="Q194" s="29">
        <f t="array" ref="Q194">SUM(IF(ISNUMBER(Q184:Q193),Q184:Q193,SUMIF(codes[code],Q184:Q193,codes[forfait])))+SUM(COUNTIF(JF,$C184:$C193))*JFHN</f>
        <v>0</v>
      </c>
      <c r="R194" s="29">
        <f t="array" ref="R194">SUM(IF(ISNUMBER(R184:R193),R184:R193,SUMIF(codes[code],R184:R193,codes[forfait])))+SUM(COUNTIF(JF,$C184:$C193))*JFHN</f>
        <v>0</v>
      </c>
      <c r="S194" s="29">
        <f t="array" ref="S194">SUM(IF(ISNUMBER(S184:S193),S184:S193,SUMIF(codes[code],S184:S193,codes[forfait])))+SUM(COUNTIF(JF,$C184:$C193))*JFHN</f>
        <v>0</v>
      </c>
      <c r="T194" s="29">
        <f t="array" ref="T194">SUM(IF(ISNUMBER(T184:T193),T184:T193,SUMIF(codes[code],T184:T193,codes[forfait])))+SUM(COUNTIF(JF,$C184:$C193))*JFHN</f>
        <v>0</v>
      </c>
      <c r="U194" s="29">
        <f t="array" ref="U194">SUM(IF(ISNUMBER(U184:U193),U184:U193,SUMIF(codes[code],U184:U193,codes[forfait])))+SUM(COUNTIF(JF,$C184:$C193))*JFHN</f>
        <v>0</v>
      </c>
      <c r="V194" s="29">
        <f t="array" ref="V194">SUM(IF(ISNUMBER(V184:V193),V184:V193,SUMIF(codes[code],V184:V193,codes[forfait])))+SUM(COUNTIF(JF,$C184:$C193))*JFHN</f>
        <v>0</v>
      </c>
      <c r="W194" s="29">
        <f t="array" ref="W194">SUM(IF(ISNUMBER(W184:W193),W184:W193,SUMIF(codes[code],W184:W193,codes[forfait])))+SUM(COUNTIF(JF,$C184:$C193))*JFHN</f>
        <v>0</v>
      </c>
      <c r="X194" s="29">
        <f t="array" ref="X194">SUM(IF(ISNUMBER(X184:X193),X184:X193,SUMIF(codes[code],X184:X193,codes[forfait])))+SUM(COUNTIF(JF,$C184:$C193))*JFHN</f>
        <v>0</v>
      </c>
      <c r="Y194" s="29">
        <f t="array" ref="Y194">SUM(IF(ISNUMBER(Y184:Y193),Y184:Y193,SUMIF(codes[code],Y184:Y193,codes[forfait])))+SUM(COUNTIF(JF,$C184:$C193))*JFHN</f>
        <v>0</v>
      </c>
      <c r="Z194" s="29">
        <f t="array" ref="Z194">SUM(IF(ISNUMBER(Z184:Z193),Z184:Z193,SUMIF(codes[code],Z184:Z193,codes[forfait])))+SUM(COUNTIF(JF,$C184:$C193))*JFHN</f>
        <v>0</v>
      </c>
      <c r="AA194" s="29">
        <f t="array" ref="AA194">SUM(IF(ISNUMBER(AA184:AA193),AA184:AA193,SUMIF(codes[code],AA184:AA193,codes[forfait])))+SUM(COUNTIF(JF,$C184:$C193))*JFHN</f>
        <v>0</v>
      </c>
      <c r="AB194" s="29">
        <f t="array" ref="AB194">SUM(IF(ISNUMBER(AB184:AB193),AB184:AB193,SUMIF(codes[code],AB184:AB193,codes[forfait])))+SUM(COUNTIF(JF,$C184:$C193))*JFHN</f>
        <v>0</v>
      </c>
      <c r="AC194" s="29">
        <f t="array" ref="AC194">SUM(IF(ISNUMBER(AC184:AC193),AC184:AC193,SUMIF(codes[code],AC184:AC193,codes[forfait])))+SUM(COUNTIF(JF,$C184:$C193))*JFHN</f>
        <v>0</v>
      </c>
      <c r="AD194" s="29">
        <f t="array" ref="AD194">SUM(IF(ISNUMBER(AD184:AD193),AD184:AD193,SUMIF(codes[code],AD184:AD193,codes[forfait])))+SUM(COUNTIF(JF,$C184:$C193))*JFHN</f>
        <v>0</v>
      </c>
      <c r="AE194" s="29">
        <f t="array" ref="AE194">SUM(IF(ISNUMBER(AE184:AE193),AE184:AE193,SUMIF(codes[code],AE184:AE193,codes[forfait])))+SUM(COUNTIF(JF,$C184:$C193))*JFHN</f>
        <v>0</v>
      </c>
      <c r="AF194" s="29">
        <f t="array" ref="AF194">SUM(IF(ISNUMBER(AF184:AF193),AF184:AF193,SUMIF(codes[code],AF184:AF193,codes[forfait])))+SUM(COUNTIF(JF,$C184:$C193))*JFHN</f>
        <v>0</v>
      </c>
      <c r="AG194" s="29">
        <f t="array" ref="AG194">SUM(IF(ISNUMBER(AG184:AG193),AG184:AG193,SUMIF(codes[code],AG184:AG193,codes[forfait])))+SUM(COUNTIF(JF,$C184:$C193))*JFHN</f>
        <v>0</v>
      </c>
      <c r="AH194" s="29">
        <f t="array" ref="AH194">SUM(IF(ISNUMBER(AH184:AH193),AH184:AH193,SUMIF(codes[code],AH184:AH193,codes[forfait])))+SUM(COUNTIF(JF,$C184:$C193))*JFHN</f>
        <v>0</v>
      </c>
      <c r="AI194" s="58">
        <f>SUM(E194:V194)</f>
        <v>0</v>
      </c>
    </row>
    <row r="195" spans="1:35">
      <c r="A195" s="54">
        <f>IF(ISNUMBER(Tablo[[#This Row],[JOUR]]),DATE(YEAR(Tablo[[#This Row],[JOUR]]),MONTH(Tablo[[#This Row],[JOUR]])+1,0),A194)</f>
        <v>42855</v>
      </c>
      <c r="B195" s="55">
        <f>IF(ISNUMBER(Tablo[[#This Row],[JOUR]]),INT(MOD(INT((Tablo[[#This Row],[JOUR]]-2)/7)+3/5,52+5/28))+1,B194)</f>
        <v>15</v>
      </c>
      <c r="C195" s="57" t="s">
        <v>17</v>
      </c>
      <c r="D195" s="57"/>
      <c r="E195" s="29">
        <f t="array" ref="E195">MIN(SUM(IF(ISNUMBER(E184:E193),E184:E193,SUMIF(codes[code],E184:E193,codes[calcul_HS])))+SUM(COUNTIF(JF,$C184:$C193))*JFHS,sem)</f>
        <v>0</v>
      </c>
      <c r="F195" s="29">
        <f t="array" ref="F195">MIN(SUM(IF(ISNUMBER(F184:F193),F184:F193,SUMIF(codes[code],F184:F193,codes[calcul_HS])))+SUM(COUNTIF(JF,$C184:$C193))*JFHS,sem)</f>
        <v>0</v>
      </c>
      <c r="G195" s="29">
        <f t="array" ref="G195">MIN(SUM(IF(ISNUMBER(G184:G193),G184:G193,SUMIF(codes[code],G184:G193,codes[calcul_HS])))+SUM(COUNTIF(JF,$C184:$C193))*JFHS,sem)</f>
        <v>0</v>
      </c>
      <c r="H195" s="29">
        <f t="array" ref="H195">MIN(SUM(IF(ISNUMBER(H184:H193),H184:H193,SUMIF(codes[code],H184:H193,codes[calcul_HS])))+SUM(COUNTIF(JF,$C184:$C193))*JFHS,sem)</f>
        <v>0</v>
      </c>
      <c r="I195" s="29">
        <f t="array" ref="I195">MIN(SUM(IF(ISNUMBER(I184:I193),I184:I193,SUMIF(codes[code],I184:I193,codes[calcul_HS])))+SUM(COUNTIF(JF,$C184:$C193))*JFHS,sem)</f>
        <v>0</v>
      </c>
      <c r="J195" s="29">
        <f t="array" ref="J195">MIN(SUM(IF(ISNUMBER(J184:J193),J184:J193,SUMIF(codes[code],J184:J193,codes[calcul_HS])))+SUM(COUNTIF(JF,$C184:$C193))*JFHS,sem)</f>
        <v>0</v>
      </c>
      <c r="K195" s="29">
        <f t="array" ref="K195">MIN(SUM(IF(ISNUMBER(K184:K193),K184:K193,SUMIF(codes[code],K184:K193,codes[calcul_HS])))+SUM(COUNTIF(JF,$C184:$C193))*JFHS,sem)</f>
        <v>0</v>
      </c>
      <c r="L195" s="29">
        <f t="array" ref="L195">MIN(SUM(IF(ISNUMBER(L184:L193),L184:L193,SUMIF(codes[code],L184:L193,codes[calcul_HS])))+SUM(COUNTIF(JF,$C184:$C193))*JFHS,sem)</f>
        <v>0</v>
      </c>
      <c r="M195" s="29">
        <f t="array" ref="M195">MIN(SUM(IF(ISNUMBER(M184:M193),M184:M193,SUMIF(codes[code],M184:M193,codes[calcul_HS])))+SUM(COUNTIF(JF,$C184:$C193))*JFHS,sem)</f>
        <v>0</v>
      </c>
      <c r="N195" s="29">
        <f t="array" ref="N195">MIN(SUM(IF(ISNUMBER(N184:N193),N184:N193,SUMIF(codes[code],N184:N193,codes[calcul_HS])))+SUM(COUNTIF(JF,$C184:$C193))*JFHS,sem)</f>
        <v>0</v>
      </c>
      <c r="O195" s="29">
        <f t="array" ref="O195">MIN(SUM(IF(ISNUMBER(O184:O193),O184:O193,SUMIF(codes[code],O184:O193,codes[calcul_HS])))+SUM(COUNTIF(JF,$C184:$C193))*JFHS,sem)</f>
        <v>0</v>
      </c>
      <c r="P195" s="29">
        <f t="array" ref="P195">MIN(SUM(IF(ISNUMBER(P184:P193),P184:P193,SUMIF(codes[code],P184:P193,codes[calcul_HS])))+SUM(COUNTIF(JF,$C184:$C193))*JFHS,sem)</f>
        <v>0</v>
      </c>
      <c r="Q195" s="29">
        <f t="array" ref="Q195">MIN(SUM(IF(ISNUMBER(Q184:Q193),Q184:Q193,SUMIF(codes[code],Q184:Q193,codes[calcul_HS])))+SUM(COUNTIF(JF,$C184:$C193))*JFHS,sem)</f>
        <v>0</v>
      </c>
      <c r="R195" s="29">
        <f t="array" ref="R195">MIN(SUM(IF(ISNUMBER(R184:R193),R184:R193,SUMIF(codes[code],R184:R193,codes[calcul_HS])))+SUM(COUNTIF(JF,$C184:$C193))*JFHS,sem)</f>
        <v>0</v>
      </c>
      <c r="S195" s="29">
        <f t="array" ref="S195">MIN(SUM(IF(ISNUMBER(S184:S193),S184:S193,SUMIF(codes[code],S184:S193,codes[calcul_HS])))+SUM(COUNTIF(JF,$C184:$C193))*JFHS,sem)</f>
        <v>0</v>
      </c>
      <c r="T195" s="29">
        <f t="array" ref="T195">MIN(SUM(IF(ISNUMBER(T184:T193),T184:T193,SUMIF(codes[code],T184:T193,codes[calcul_HS])))+SUM(COUNTIF(JF,$C184:$C193))*JFHS,sem)</f>
        <v>0</v>
      </c>
      <c r="U195" s="29">
        <f t="array" ref="U195">MIN(SUM(IF(ISNUMBER(U184:U193),U184:U193,SUMIF(codes[code],U184:U193,codes[calcul_HS])))+SUM(COUNTIF(JF,$C184:$C193))*JFHS,sem)</f>
        <v>0</v>
      </c>
      <c r="V195" s="29">
        <f t="array" ref="V195">MIN(SUM(IF(ISNUMBER(V184:V193),V184:V193,SUMIF(codes[code],V184:V193,codes[calcul_HS])))+SUM(COUNTIF(JF,$C184:$C193))*JFHS,sem)</f>
        <v>0</v>
      </c>
      <c r="W195" s="29">
        <f t="array" ref="W195">MIN(SUM(IF(ISNUMBER(W184:W193),W184:W193,SUMIF(codes[code],W184:W193,codes[calcul_HS])))+SUM(COUNTIF(JF,$C184:$C193))*JFHS,sem)</f>
        <v>0</v>
      </c>
      <c r="X195" s="29">
        <f t="array" ref="X195">MIN(SUM(IF(ISNUMBER(X184:X193),X184:X193,SUMIF(codes[code],X184:X193,codes[calcul_HS])))+SUM(COUNTIF(JF,$C184:$C193))*JFHS,sem)</f>
        <v>0</v>
      </c>
      <c r="Y195" s="29">
        <f t="array" ref="Y195">MIN(SUM(IF(ISNUMBER(Y184:Y193),Y184:Y193,SUMIF(codes[code],Y184:Y193,codes[calcul_HS])))+SUM(COUNTIF(JF,$C184:$C193))*JFHS,sem)</f>
        <v>0</v>
      </c>
      <c r="Z195" s="29">
        <f t="array" ref="Z195">MIN(SUM(IF(ISNUMBER(Z184:Z193),Z184:Z193,SUMIF(codes[code],Z184:Z193,codes[calcul_HS])))+SUM(COUNTIF(JF,$C184:$C193))*JFHS,sem)</f>
        <v>0</v>
      </c>
      <c r="AA195" s="29">
        <f t="array" ref="AA195">MIN(SUM(IF(ISNUMBER(AA184:AA193),AA184:AA193,SUMIF(codes[code],AA184:AA193,codes[calcul_HS])))+SUM(COUNTIF(JF,$C184:$C193))*JFHS,sem)</f>
        <v>0</v>
      </c>
      <c r="AB195" s="29">
        <f t="array" ref="AB195">MIN(SUM(IF(ISNUMBER(AB184:AB193),AB184:AB193,SUMIF(codes[code],AB184:AB193,codes[calcul_HS])))+SUM(COUNTIF(JF,$C184:$C193))*JFHS,sem)</f>
        <v>0</v>
      </c>
      <c r="AC195" s="29">
        <f t="array" ref="AC195">MIN(SUM(IF(ISNUMBER(AC184:AC193),AC184:AC193,SUMIF(codes[code],AC184:AC193,codes[calcul_HS])))+SUM(COUNTIF(JF,$C184:$C193))*JFHS,sem)</f>
        <v>0</v>
      </c>
      <c r="AD195" s="29">
        <f t="array" ref="AD195">MIN(SUM(IF(ISNUMBER(AD184:AD193),AD184:AD193,SUMIF(codes[code],AD184:AD193,codes[calcul_HS])))+SUM(COUNTIF(JF,$C184:$C193))*JFHS,sem)</f>
        <v>0</v>
      </c>
      <c r="AE195" s="29">
        <f t="array" ref="AE195">MIN(SUM(IF(ISNUMBER(AE184:AE193),AE184:AE193,SUMIF(codes[code],AE184:AE193,codes[calcul_HS])))+SUM(COUNTIF(JF,$C184:$C193))*JFHS,sem)</f>
        <v>0</v>
      </c>
      <c r="AF195" s="29">
        <f t="array" ref="AF195">MIN(SUM(IF(ISNUMBER(AF184:AF193),AF184:AF193,SUMIF(codes[code],AF184:AF193,codes[calcul_HS])))+SUM(COUNTIF(JF,$C184:$C193))*JFHS,sem)</f>
        <v>0</v>
      </c>
      <c r="AG195" s="29">
        <f t="array" ref="AG195">MIN(SUM(IF(ISNUMBER(AG184:AG193),AG184:AG193,SUMIF(codes[code],AG184:AG193,codes[calcul_HS])))+SUM(COUNTIF(JF,$C184:$C193))*JFHS,sem)</f>
        <v>0</v>
      </c>
      <c r="AH195" s="29">
        <f t="array" ref="AH195">MIN(SUM(IF(ISNUMBER(AH184:AH193),AH184:AH193,SUMIF(codes[code],AH184:AH193,codes[calcul_HS])))+SUM(COUNTIF(JF,$C184:$C193))*JFHS,sem)</f>
        <v>0</v>
      </c>
      <c r="AI195" s="58">
        <f>SUM(E195:V195)</f>
        <v>0</v>
      </c>
    </row>
    <row r="196" spans="1:35" ht="13.5" thickBot="1">
      <c r="A196" s="59">
        <f>IF(ISNUMBER(Tablo[[#This Row],[JOUR]]),DATE(YEAR(Tablo[[#This Row],[JOUR]]),MONTH(Tablo[[#This Row],[JOUR]])+1,0),A195)</f>
        <v>42855</v>
      </c>
      <c r="B196" s="60">
        <f>IF(ISNUMBER(Tablo[[#This Row],[JOUR]]),INT(MOD(INT((Tablo[[#This Row],[JOUR]]-2)/7)+3/5,52+5/28))+1,B195)</f>
        <v>15</v>
      </c>
      <c r="C196" s="61" t="s">
        <v>18</v>
      </c>
      <c r="D196" s="61"/>
      <c r="E196" s="62">
        <f t="array" ref="E196">MAX(0,SUM(IF(ISNUMBER(E184:E193),E184:E193,SUMIF(codes[code],E184:E193,codes[calcul_HS])))+SUM(COUNTIF(JF,$C184:$C193))*JFHS-sem)</f>
        <v>0</v>
      </c>
      <c r="F196" s="62">
        <f t="array" ref="F196">MAX(0,SUM(IF(ISNUMBER(F184:F193),F184:F193,SUMIF(codes[code],F184:F193,codes[calcul_HS])))+SUM(COUNTIF(JF,$C184:$C193))*JFHS-sem)</f>
        <v>0</v>
      </c>
      <c r="G196" s="62">
        <f t="array" ref="G196">MAX(0,SUM(IF(ISNUMBER(G184:G193),G184:G193,SUMIF(codes[code],G184:G193,codes[calcul_HS])))+SUM(COUNTIF(JF,$C184:$C193))*JFHS-sem)</f>
        <v>0</v>
      </c>
      <c r="H196" s="62">
        <f t="array" ref="H196">MAX(0,SUM(IF(ISNUMBER(H184:H193),H184:H193,SUMIF(codes[code],H184:H193,codes[calcul_HS])))+SUM(COUNTIF(JF,$C184:$C193))*JFHS-sem)</f>
        <v>0</v>
      </c>
      <c r="I196" s="62">
        <f t="array" ref="I196">MAX(0,SUM(IF(ISNUMBER(I184:I193),I184:I193,SUMIF(codes[code],I184:I193,codes[calcul_HS])))+SUM(COUNTIF(JF,$C184:$C193))*JFHS-sem)</f>
        <v>0</v>
      </c>
      <c r="J196" s="62">
        <f t="array" ref="J196">MAX(0,SUM(IF(ISNUMBER(J184:J193),J184:J193,SUMIF(codes[code],J184:J193,codes[calcul_HS])))+SUM(COUNTIF(JF,$C184:$C193))*JFHS-sem)</f>
        <v>0</v>
      </c>
      <c r="K196" s="62">
        <f t="array" ref="K196">MAX(0,SUM(IF(ISNUMBER(K184:K193),K184:K193,SUMIF(codes[code],K184:K193,codes[calcul_HS])))+SUM(COUNTIF(JF,$C184:$C193))*JFHS-sem)</f>
        <v>0</v>
      </c>
      <c r="L196" s="62">
        <f t="array" ref="L196">MAX(0,SUM(IF(ISNUMBER(L184:L193),L184:L193,SUMIF(codes[code],L184:L193,codes[calcul_HS])))+SUM(COUNTIF(JF,$C184:$C193))*JFHS-sem)</f>
        <v>0</v>
      </c>
      <c r="M196" s="62">
        <f t="array" ref="M196">MAX(0,SUM(IF(ISNUMBER(M184:M193),M184:M193,SUMIF(codes[code],M184:M193,codes[calcul_HS])))+SUM(COUNTIF(JF,$C184:$C193))*JFHS-sem)</f>
        <v>0</v>
      </c>
      <c r="N196" s="62">
        <f t="array" ref="N196">MAX(0,SUM(IF(ISNUMBER(N184:N193),N184:N193,SUMIF(codes[code],N184:N193,codes[calcul_HS])))+SUM(COUNTIF(JF,$C184:$C193))*JFHS-sem)</f>
        <v>0</v>
      </c>
      <c r="O196" s="62">
        <f t="array" ref="O196">MAX(0,SUM(IF(ISNUMBER(O184:O193),O184:O193,SUMIF(codes[code],O184:O193,codes[calcul_HS])))+SUM(COUNTIF(JF,$C184:$C193))*JFHS-sem)</f>
        <v>0</v>
      </c>
      <c r="P196" s="62">
        <f t="array" ref="P196">MAX(0,SUM(IF(ISNUMBER(P184:P193),P184:P193,SUMIF(codes[code],P184:P193,codes[calcul_HS])))+SUM(COUNTIF(JF,$C184:$C193))*JFHS-sem)</f>
        <v>0</v>
      </c>
      <c r="Q196" s="62">
        <f t="array" ref="Q196">MAX(0,SUM(IF(ISNUMBER(Q184:Q193),Q184:Q193,SUMIF(codes[code],Q184:Q193,codes[calcul_HS])))+SUM(COUNTIF(JF,$C184:$C193))*JFHS-sem)</f>
        <v>0</v>
      </c>
      <c r="R196" s="62">
        <f t="array" ref="R196">MAX(0,SUM(IF(ISNUMBER(R184:R193),R184:R193,SUMIF(codes[code],R184:R193,codes[calcul_HS])))+SUM(COUNTIF(JF,$C184:$C193))*JFHS-sem)</f>
        <v>0</v>
      </c>
      <c r="S196" s="62">
        <f t="array" ref="S196">MAX(0,SUM(IF(ISNUMBER(S184:S193),S184:S193,SUMIF(codes[code],S184:S193,codes[calcul_HS])))+SUM(COUNTIF(JF,$C184:$C193))*JFHS-sem)</f>
        <v>0</v>
      </c>
      <c r="T196" s="62">
        <f t="array" ref="T196">MAX(0,SUM(IF(ISNUMBER(T184:T193),T184:T193,SUMIF(codes[code],T184:T193,codes[calcul_HS])))+SUM(COUNTIF(JF,$C184:$C193))*JFHS-sem)</f>
        <v>0</v>
      </c>
      <c r="U196" s="62">
        <f t="array" ref="U196">MAX(0,SUM(IF(ISNUMBER(U184:U193),U184:U193,SUMIF(codes[code],U184:U193,codes[calcul_HS])))+SUM(COUNTIF(JF,$C184:$C193))*JFHS-sem)</f>
        <v>0</v>
      </c>
      <c r="V196" s="62">
        <f t="array" ref="V196">MAX(0,SUM(IF(ISNUMBER(V184:V193),V184:V193,SUMIF(codes[code],V184:V193,codes[calcul_HS])))+SUM(COUNTIF(JF,$C184:$C193))*JFHS-sem)</f>
        <v>0</v>
      </c>
      <c r="W196" s="62">
        <f t="array" ref="W196">MAX(0,SUM(IF(ISNUMBER(W184:W193),W184:W193,SUMIF(codes[code],W184:W193,codes[calcul_HS])))+SUM(COUNTIF(JF,$C184:$C193))*JFHS-sem)</f>
        <v>0</v>
      </c>
      <c r="X196" s="62">
        <f t="array" ref="X196">MAX(0,SUM(IF(ISNUMBER(X184:X193),X184:X193,SUMIF(codes[code],X184:X193,codes[calcul_HS])))+SUM(COUNTIF(JF,$C184:$C193))*JFHS-sem)</f>
        <v>0</v>
      </c>
      <c r="Y196" s="62">
        <f t="array" ref="Y196">MAX(0,SUM(IF(ISNUMBER(Y184:Y193),Y184:Y193,SUMIF(codes[code],Y184:Y193,codes[calcul_HS])))+SUM(COUNTIF(JF,$C184:$C193))*JFHS-sem)</f>
        <v>0</v>
      </c>
      <c r="Z196" s="62">
        <f t="array" ref="Z196">MAX(0,SUM(IF(ISNUMBER(Z184:Z193),Z184:Z193,SUMIF(codes[code],Z184:Z193,codes[calcul_HS])))+SUM(COUNTIF(JF,$C184:$C193))*JFHS-sem)</f>
        <v>0</v>
      </c>
      <c r="AA196" s="62">
        <f t="array" ref="AA196">MAX(0,SUM(IF(ISNUMBER(AA184:AA193),AA184:AA193,SUMIF(codes[code],AA184:AA193,codes[calcul_HS])))+SUM(COUNTIF(JF,$C184:$C193))*JFHS-sem)</f>
        <v>0</v>
      </c>
      <c r="AB196" s="62">
        <f t="array" ref="AB196">MAX(0,SUM(IF(ISNUMBER(AB184:AB193),AB184:AB193,SUMIF(codes[code],AB184:AB193,codes[calcul_HS])))+SUM(COUNTIF(JF,$C184:$C193))*JFHS-sem)</f>
        <v>0</v>
      </c>
      <c r="AC196" s="62">
        <f t="array" ref="AC196">MAX(0,SUM(IF(ISNUMBER(AC184:AC193),AC184:AC193,SUMIF(codes[code],AC184:AC193,codes[calcul_HS])))+SUM(COUNTIF(JF,$C184:$C193))*JFHS-sem)</f>
        <v>0</v>
      </c>
      <c r="AD196" s="62">
        <f t="array" ref="AD196">MAX(0,SUM(IF(ISNUMBER(AD184:AD193),AD184:AD193,SUMIF(codes[code],AD184:AD193,codes[calcul_HS])))+SUM(COUNTIF(JF,$C184:$C193))*JFHS-sem)</f>
        <v>0</v>
      </c>
      <c r="AE196" s="62">
        <f t="array" ref="AE196">MAX(0,SUM(IF(ISNUMBER(AE184:AE193),AE184:AE193,SUMIF(codes[code],AE184:AE193,codes[calcul_HS])))+SUM(COUNTIF(JF,$C184:$C193))*JFHS-sem)</f>
        <v>0</v>
      </c>
      <c r="AF196" s="62">
        <f t="array" ref="AF196">MAX(0,SUM(IF(ISNUMBER(AF184:AF193),AF184:AF193,SUMIF(codes[code],AF184:AF193,codes[calcul_HS])))+SUM(COUNTIF(JF,$C184:$C193))*JFHS-sem)</f>
        <v>0</v>
      </c>
      <c r="AG196" s="62">
        <f t="array" ref="AG196">MAX(0,SUM(IF(ISNUMBER(AG184:AG193),AG184:AG193,SUMIF(codes[code],AG184:AG193,codes[calcul_HS])))+SUM(COUNTIF(JF,$C184:$C193))*JFHS-sem)</f>
        <v>0</v>
      </c>
      <c r="AH196" s="62">
        <f t="array" ref="AH196">MAX(0,SUM(IF(ISNUMBER(AH184:AH193),AH184:AH193,SUMIF(codes[code],AH184:AH193,codes[calcul_HS])))+SUM(COUNTIF(JF,$C184:$C193))*JFHS-sem)</f>
        <v>0</v>
      </c>
      <c r="AI196" s="63">
        <f>SUM(E196:V196)</f>
        <v>0</v>
      </c>
    </row>
    <row r="197" spans="1:35">
      <c r="A197" s="54">
        <f>IF(ISNUMBER(Tablo[[#This Row],[JOUR]]),DATE(YEAR(Tablo[[#This Row],[JOUR]]),MONTH(Tablo[[#This Row],[JOUR]])+1,0),A196)</f>
        <v>42855</v>
      </c>
      <c r="B197" s="55">
        <f>IF(ISNUMBER(Tablo[[#This Row],[JOUR]]),INT(MOD(INT((Tablo[[#This Row],[JOUR]]-2)/7)+3/5,52+5/28))+1,B196)</f>
        <v>16</v>
      </c>
      <c r="C197" s="57">
        <f>C184+7</f>
        <v>42842</v>
      </c>
      <c r="D197" s="53" t="s">
        <v>54</v>
      </c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7"/>
    </row>
    <row r="198" spans="1:35">
      <c r="A198" s="54">
        <f>IF(ISNUMBER(Tablo[[#This Row],[JOUR]]),DATE(YEAR(Tablo[[#This Row],[JOUR]]),MONTH(Tablo[[#This Row],[JOUR]])+1,0),A197)</f>
        <v>42855</v>
      </c>
      <c r="B198" s="55">
        <f>IF(ISNUMBER(Tablo[[#This Row],[JOUR]]),INT(MOD(INT((Tablo[[#This Row],[JOUR]]-2)/7)+3/5,52+5/28))+1,B197)</f>
        <v>16</v>
      </c>
      <c r="C198" s="56"/>
      <c r="D198" s="56" t="s">
        <v>55</v>
      </c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7"/>
    </row>
    <row r="199" spans="1:35">
      <c r="A199" s="54">
        <f>IF(ISNUMBER(Tablo[[#This Row],[JOUR]]),DATE(YEAR(Tablo[[#This Row],[JOUR]]),MONTH(Tablo[[#This Row],[JOUR]])+1,0),A198)</f>
        <v>42855</v>
      </c>
      <c r="B199" s="55">
        <f>IF(ISNUMBER(Tablo[[#This Row],[JOUR]]),INT(MOD(INT((Tablo[[#This Row],[JOUR]]-2)/7)+3/5,52+5/28))+1,B198)</f>
        <v>16</v>
      </c>
      <c r="C199" s="57">
        <f>C197+1</f>
        <v>42843</v>
      </c>
      <c r="D199" s="57" t="s">
        <v>54</v>
      </c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7"/>
    </row>
    <row r="200" spans="1:35">
      <c r="A200" s="54">
        <f>IF(ISNUMBER(Tablo[[#This Row],[JOUR]]),DATE(YEAR(Tablo[[#This Row],[JOUR]]),MONTH(Tablo[[#This Row],[JOUR]])+1,0),A199)</f>
        <v>42855</v>
      </c>
      <c r="B200" s="55">
        <f>IF(ISNUMBER(Tablo[[#This Row],[JOUR]]),INT(MOD(INT((Tablo[[#This Row],[JOUR]]-2)/7)+3/5,52+5/28))+1,B199)</f>
        <v>16</v>
      </c>
      <c r="C200" s="56"/>
      <c r="D200" s="56" t="s">
        <v>55</v>
      </c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7"/>
    </row>
    <row r="201" spans="1:35">
      <c r="A201" s="54">
        <f>IF(ISNUMBER(Tablo[[#This Row],[JOUR]]),DATE(YEAR(Tablo[[#This Row],[JOUR]]),MONTH(Tablo[[#This Row],[JOUR]])+1,0),A200)</f>
        <v>42855</v>
      </c>
      <c r="B201" s="55">
        <f>IF(ISNUMBER(Tablo[[#This Row],[JOUR]]),INT(MOD(INT((Tablo[[#This Row],[JOUR]]-2)/7)+3/5,52+5/28))+1,B200)</f>
        <v>16</v>
      </c>
      <c r="C201" s="57">
        <f>C199+1</f>
        <v>42844</v>
      </c>
      <c r="D201" s="57" t="s">
        <v>54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7"/>
    </row>
    <row r="202" spans="1:35">
      <c r="A202" s="54">
        <f>IF(ISNUMBER(Tablo[[#This Row],[JOUR]]),DATE(YEAR(Tablo[[#This Row],[JOUR]]),MONTH(Tablo[[#This Row],[JOUR]])+1,0),A201)</f>
        <v>42855</v>
      </c>
      <c r="B202" s="55">
        <f>IF(ISNUMBER(Tablo[[#This Row],[JOUR]]),INT(MOD(INT((Tablo[[#This Row],[JOUR]]-2)/7)+3/5,52+5/28))+1,B201)</f>
        <v>16</v>
      </c>
      <c r="C202" s="56"/>
      <c r="D202" s="56" t="s">
        <v>55</v>
      </c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7"/>
    </row>
    <row r="203" spans="1:35">
      <c r="A203" s="54">
        <f>IF(ISNUMBER(Tablo[[#This Row],[JOUR]]),DATE(YEAR(Tablo[[#This Row],[JOUR]]),MONTH(Tablo[[#This Row],[JOUR]])+1,0),A202)</f>
        <v>42855</v>
      </c>
      <c r="B203" s="55">
        <f>IF(ISNUMBER(Tablo[[#This Row],[JOUR]]),INT(MOD(INT((Tablo[[#This Row],[JOUR]]-2)/7)+3/5,52+5/28))+1,B202)</f>
        <v>16</v>
      </c>
      <c r="C203" s="57">
        <f>C201+1</f>
        <v>42845</v>
      </c>
      <c r="D203" s="57" t="s">
        <v>54</v>
      </c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7"/>
    </row>
    <row r="204" spans="1:35">
      <c r="A204" s="54">
        <f>IF(ISNUMBER(Tablo[[#This Row],[JOUR]]),DATE(YEAR(Tablo[[#This Row],[JOUR]]),MONTH(Tablo[[#This Row],[JOUR]])+1,0),A203)</f>
        <v>42855</v>
      </c>
      <c r="B204" s="55">
        <f>IF(ISNUMBER(Tablo[[#This Row],[JOUR]]),INT(MOD(INT((Tablo[[#This Row],[JOUR]]-2)/7)+3/5,52+5/28))+1,B203)</f>
        <v>16</v>
      </c>
      <c r="C204" s="56"/>
      <c r="D204" s="56" t="s">
        <v>55</v>
      </c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7"/>
    </row>
    <row r="205" spans="1:35">
      <c r="A205" s="54">
        <f>IF(ISNUMBER(Tablo[[#This Row],[JOUR]]),DATE(YEAR(Tablo[[#This Row],[JOUR]]),MONTH(Tablo[[#This Row],[JOUR]])+1,0),A204)</f>
        <v>42855</v>
      </c>
      <c r="B205" s="55">
        <f>IF(ISNUMBER(Tablo[[#This Row],[JOUR]]),INT(MOD(INT((Tablo[[#This Row],[JOUR]]-2)/7)+3/5,52+5/28))+1,B204)</f>
        <v>16</v>
      </c>
      <c r="C205" s="57">
        <f>C203+1</f>
        <v>42846</v>
      </c>
      <c r="D205" s="57" t="s">
        <v>54</v>
      </c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7"/>
    </row>
    <row r="206" spans="1:35">
      <c r="A206" s="54">
        <f>IF(ISNUMBER(Tablo[[#This Row],[JOUR]]),DATE(YEAR(Tablo[[#This Row],[JOUR]]),MONTH(Tablo[[#This Row],[JOUR]])+1,0),A205)</f>
        <v>42855</v>
      </c>
      <c r="B206" s="55">
        <f>IF(ISNUMBER(Tablo[[#This Row],[JOUR]]),INT(MOD(INT((Tablo[[#This Row],[JOUR]]-2)/7)+3/5,52+5/28))+1,B205)</f>
        <v>16</v>
      </c>
      <c r="C206" s="56"/>
      <c r="D206" s="56" t="s">
        <v>55</v>
      </c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7"/>
    </row>
    <row r="207" spans="1:35">
      <c r="A207" s="54">
        <f>IF(ISNUMBER(Tablo[[#This Row],[JOUR]]),DATE(YEAR(Tablo[[#This Row],[JOUR]]),MONTH(Tablo[[#This Row],[JOUR]])+1,0),A206)</f>
        <v>42855</v>
      </c>
      <c r="B207" s="55">
        <f>IF(ISNUMBER(Tablo[[#This Row],[JOUR]]),INT(MOD(INT((Tablo[[#This Row],[JOUR]]-2)/7)+3/5,52+5/28))+1,B206)</f>
        <v>16</v>
      </c>
      <c r="C207" s="57" t="s">
        <v>16</v>
      </c>
      <c r="D207" s="57"/>
      <c r="E207" s="29">
        <f t="array" ref="E207">SUM(IF(ISNUMBER(E197:E206),E197:E206,SUMIF(codes[code],E197:E206,codes[forfait])))+SUM(COUNTIF(JF,$C197:$C206))*JFHN</f>
        <v>7</v>
      </c>
      <c r="F207" s="29">
        <f t="array" ref="F207">SUM(IF(ISNUMBER(F197:F206),F197:F206,SUMIF(codes[code],F197:F206,codes[forfait])))+SUM(COUNTIF(JF,$C197:$C206))*JFHN</f>
        <v>7</v>
      </c>
      <c r="G207" s="29">
        <f t="array" ref="G207">SUM(IF(ISNUMBER(G197:G206),G197:G206,SUMIF(codes[code],G197:G206,codes[forfait])))+SUM(COUNTIF(JF,$C197:$C206))*JFHN</f>
        <v>7</v>
      </c>
      <c r="H207" s="29">
        <f t="array" ref="H207">SUM(IF(ISNUMBER(H197:H206),H197:H206,SUMIF(codes[code],H197:H206,codes[forfait])))+SUM(COUNTIF(JF,$C197:$C206))*JFHN</f>
        <v>7</v>
      </c>
      <c r="I207" s="29">
        <f t="array" ref="I207">SUM(IF(ISNUMBER(I197:I206),I197:I206,SUMIF(codes[code],I197:I206,codes[forfait])))+SUM(COUNTIF(JF,$C197:$C206))*JFHN</f>
        <v>7</v>
      </c>
      <c r="J207" s="29">
        <f t="array" ref="J207">SUM(IF(ISNUMBER(J197:J206),J197:J206,SUMIF(codes[code],J197:J206,codes[forfait])))+SUM(COUNTIF(JF,$C197:$C206))*JFHN</f>
        <v>7</v>
      </c>
      <c r="K207" s="29">
        <f t="array" ref="K207">SUM(IF(ISNUMBER(K197:K206),K197:K206,SUMIF(codes[code],K197:K206,codes[forfait])))+SUM(COUNTIF(JF,$C197:$C206))*JFHN</f>
        <v>7</v>
      </c>
      <c r="L207" s="29">
        <f t="array" ref="L207">SUM(IF(ISNUMBER(L197:L206),L197:L206,SUMIF(codes[code],L197:L206,codes[forfait])))+SUM(COUNTIF(JF,$C197:$C206))*JFHN</f>
        <v>7</v>
      </c>
      <c r="M207" s="29">
        <f t="array" ref="M207">SUM(IF(ISNUMBER(M197:M206),M197:M206,SUMIF(codes[code],M197:M206,codes[forfait])))+SUM(COUNTIF(JF,$C197:$C206))*JFHN</f>
        <v>7</v>
      </c>
      <c r="N207" s="29">
        <f t="array" ref="N207">SUM(IF(ISNUMBER(N197:N206),N197:N206,SUMIF(codes[code],N197:N206,codes[forfait])))+SUM(COUNTIF(JF,$C197:$C206))*JFHN</f>
        <v>7</v>
      </c>
      <c r="O207" s="29">
        <f t="array" ref="O207">SUM(IF(ISNUMBER(O197:O206),O197:O206,SUMIF(codes[code],O197:O206,codes[forfait])))+SUM(COUNTIF(JF,$C197:$C206))*JFHN</f>
        <v>7</v>
      </c>
      <c r="P207" s="29">
        <f t="array" ref="P207">SUM(IF(ISNUMBER(P197:P206),P197:P206,SUMIF(codes[code],P197:P206,codes[forfait])))+SUM(COUNTIF(JF,$C197:$C206))*JFHN</f>
        <v>7</v>
      </c>
      <c r="Q207" s="29">
        <f t="array" ref="Q207">SUM(IF(ISNUMBER(Q197:Q206),Q197:Q206,SUMIF(codes[code],Q197:Q206,codes[forfait])))+SUM(COUNTIF(JF,$C197:$C206))*JFHN</f>
        <v>7</v>
      </c>
      <c r="R207" s="29">
        <f t="array" ref="R207">SUM(IF(ISNUMBER(R197:R206),R197:R206,SUMIF(codes[code],R197:R206,codes[forfait])))+SUM(COUNTIF(JF,$C197:$C206))*JFHN</f>
        <v>7</v>
      </c>
      <c r="S207" s="29">
        <f t="array" ref="S207">SUM(IF(ISNUMBER(S197:S206),S197:S206,SUMIF(codes[code],S197:S206,codes[forfait])))+SUM(COUNTIF(JF,$C197:$C206))*JFHN</f>
        <v>7</v>
      </c>
      <c r="T207" s="29">
        <f t="array" ref="T207">SUM(IF(ISNUMBER(T197:T206),T197:T206,SUMIF(codes[code],T197:T206,codes[forfait])))+SUM(COUNTIF(JF,$C197:$C206))*JFHN</f>
        <v>7</v>
      </c>
      <c r="U207" s="29">
        <f t="array" ref="U207">SUM(IF(ISNUMBER(U197:U206),U197:U206,SUMIF(codes[code],U197:U206,codes[forfait])))+SUM(COUNTIF(JF,$C197:$C206))*JFHN</f>
        <v>7</v>
      </c>
      <c r="V207" s="29">
        <f t="array" ref="V207">SUM(IF(ISNUMBER(V197:V206),V197:V206,SUMIF(codes[code],V197:V206,codes[forfait])))+SUM(COUNTIF(JF,$C197:$C206))*JFHN</f>
        <v>7</v>
      </c>
      <c r="W207" s="29">
        <f t="array" ref="W207">SUM(IF(ISNUMBER(W197:W206),W197:W206,SUMIF(codes[code],W197:W206,codes[forfait])))+SUM(COUNTIF(JF,$C197:$C206))*JFHN</f>
        <v>7</v>
      </c>
      <c r="X207" s="29">
        <f t="array" ref="X207">SUM(IF(ISNUMBER(X197:X206),X197:X206,SUMIF(codes[code],X197:X206,codes[forfait])))+SUM(COUNTIF(JF,$C197:$C206))*JFHN</f>
        <v>7</v>
      </c>
      <c r="Y207" s="29">
        <f t="array" ref="Y207">SUM(IF(ISNUMBER(Y197:Y206),Y197:Y206,SUMIF(codes[code],Y197:Y206,codes[forfait])))+SUM(COUNTIF(JF,$C197:$C206))*JFHN</f>
        <v>7</v>
      </c>
      <c r="Z207" s="29">
        <f t="array" ref="Z207">SUM(IF(ISNUMBER(Z197:Z206),Z197:Z206,SUMIF(codes[code],Z197:Z206,codes[forfait])))+SUM(COUNTIF(JF,$C197:$C206))*JFHN</f>
        <v>7</v>
      </c>
      <c r="AA207" s="29">
        <f t="array" ref="AA207">SUM(IF(ISNUMBER(AA197:AA206),AA197:AA206,SUMIF(codes[code],AA197:AA206,codes[forfait])))+SUM(COUNTIF(JF,$C197:$C206))*JFHN</f>
        <v>7</v>
      </c>
      <c r="AB207" s="29">
        <f t="array" ref="AB207">SUM(IF(ISNUMBER(AB197:AB206),AB197:AB206,SUMIF(codes[code],AB197:AB206,codes[forfait])))+SUM(COUNTIF(JF,$C197:$C206))*JFHN</f>
        <v>7</v>
      </c>
      <c r="AC207" s="29">
        <f t="array" ref="AC207">SUM(IF(ISNUMBER(AC197:AC206),AC197:AC206,SUMIF(codes[code],AC197:AC206,codes[forfait])))+SUM(COUNTIF(JF,$C197:$C206))*JFHN</f>
        <v>7</v>
      </c>
      <c r="AD207" s="29">
        <f t="array" ref="AD207">SUM(IF(ISNUMBER(AD197:AD206),AD197:AD206,SUMIF(codes[code],AD197:AD206,codes[forfait])))+SUM(COUNTIF(JF,$C197:$C206))*JFHN</f>
        <v>7</v>
      </c>
      <c r="AE207" s="29">
        <f t="array" ref="AE207">SUM(IF(ISNUMBER(AE197:AE206),AE197:AE206,SUMIF(codes[code],AE197:AE206,codes[forfait])))+SUM(COUNTIF(JF,$C197:$C206))*JFHN</f>
        <v>7</v>
      </c>
      <c r="AF207" s="29">
        <f t="array" ref="AF207">SUM(IF(ISNUMBER(AF197:AF206),AF197:AF206,SUMIF(codes[code],AF197:AF206,codes[forfait])))+SUM(COUNTIF(JF,$C197:$C206))*JFHN</f>
        <v>7</v>
      </c>
      <c r="AG207" s="29">
        <f t="array" ref="AG207">SUM(IF(ISNUMBER(AG197:AG206),AG197:AG206,SUMIF(codes[code],AG197:AG206,codes[forfait])))+SUM(COUNTIF(JF,$C197:$C206))*JFHN</f>
        <v>7</v>
      </c>
      <c r="AH207" s="29">
        <f t="array" ref="AH207">SUM(IF(ISNUMBER(AH197:AH206),AH197:AH206,SUMIF(codes[code],AH197:AH206,codes[forfait])))+SUM(COUNTIF(JF,$C197:$C206))*JFHN</f>
        <v>7</v>
      </c>
      <c r="AI207" s="58">
        <f>SUM(E207:V207)</f>
        <v>126</v>
      </c>
    </row>
    <row r="208" spans="1:35">
      <c r="A208" s="54">
        <f>IF(ISNUMBER(Tablo[[#This Row],[JOUR]]),DATE(YEAR(Tablo[[#This Row],[JOUR]]),MONTH(Tablo[[#This Row],[JOUR]])+1,0),A207)</f>
        <v>42855</v>
      </c>
      <c r="B208" s="55">
        <f>IF(ISNUMBER(Tablo[[#This Row],[JOUR]]),INT(MOD(INT((Tablo[[#This Row],[JOUR]]-2)/7)+3/5,52+5/28))+1,B207)</f>
        <v>16</v>
      </c>
      <c r="C208" s="57" t="s">
        <v>17</v>
      </c>
      <c r="D208" s="57"/>
      <c r="E208" s="29">
        <f t="array" ref="E208">MIN(SUM(IF(ISNUMBER(E197:E206),E197:E206,SUMIF(codes[code],E197:E206,codes[calcul_HS])))+SUM(COUNTIF(JF,$C197:$C206))*JFHS,sem)</f>
        <v>0</v>
      </c>
      <c r="F208" s="29">
        <f t="array" ref="F208">MIN(SUM(IF(ISNUMBER(F197:F206),F197:F206,SUMIF(codes[code],F197:F206,codes[calcul_HS])))+SUM(COUNTIF(JF,$C197:$C206))*JFHS,sem)</f>
        <v>0</v>
      </c>
      <c r="G208" s="29">
        <f t="array" ref="G208">MIN(SUM(IF(ISNUMBER(G197:G206),G197:G206,SUMIF(codes[code],G197:G206,codes[calcul_HS])))+SUM(COUNTIF(JF,$C197:$C206))*JFHS,sem)</f>
        <v>0</v>
      </c>
      <c r="H208" s="29">
        <f t="array" ref="H208">MIN(SUM(IF(ISNUMBER(H197:H206),H197:H206,SUMIF(codes[code],H197:H206,codes[calcul_HS])))+SUM(COUNTIF(JF,$C197:$C206))*JFHS,sem)</f>
        <v>0</v>
      </c>
      <c r="I208" s="29">
        <f t="array" ref="I208">MIN(SUM(IF(ISNUMBER(I197:I206),I197:I206,SUMIF(codes[code],I197:I206,codes[calcul_HS])))+SUM(COUNTIF(JF,$C197:$C206))*JFHS,sem)</f>
        <v>0</v>
      </c>
      <c r="J208" s="29">
        <f t="array" ref="J208">MIN(SUM(IF(ISNUMBER(J197:J206),J197:J206,SUMIF(codes[code],J197:J206,codes[calcul_HS])))+SUM(COUNTIF(JF,$C197:$C206))*JFHS,sem)</f>
        <v>0</v>
      </c>
      <c r="K208" s="29">
        <f t="array" ref="K208">MIN(SUM(IF(ISNUMBER(K197:K206),K197:K206,SUMIF(codes[code],K197:K206,codes[calcul_HS])))+SUM(COUNTIF(JF,$C197:$C206))*JFHS,sem)</f>
        <v>0</v>
      </c>
      <c r="L208" s="29">
        <f t="array" ref="L208">MIN(SUM(IF(ISNUMBER(L197:L206),L197:L206,SUMIF(codes[code],L197:L206,codes[calcul_HS])))+SUM(COUNTIF(JF,$C197:$C206))*JFHS,sem)</f>
        <v>0</v>
      </c>
      <c r="M208" s="29">
        <f t="array" ref="M208">MIN(SUM(IF(ISNUMBER(M197:M206),M197:M206,SUMIF(codes[code],M197:M206,codes[calcul_HS])))+SUM(COUNTIF(JF,$C197:$C206))*JFHS,sem)</f>
        <v>0</v>
      </c>
      <c r="N208" s="29">
        <f t="array" ref="N208">MIN(SUM(IF(ISNUMBER(N197:N206),N197:N206,SUMIF(codes[code],N197:N206,codes[calcul_HS])))+SUM(COUNTIF(JF,$C197:$C206))*JFHS,sem)</f>
        <v>0</v>
      </c>
      <c r="O208" s="29">
        <f t="array" ref="O208">MIN(SUM(IF(ISNUMBER(O197:O206),O197:O206,SUMIF(codes[code],O197:O206,codes[calcul_HS])))+SUM(COUNTIF(JF,$C197:$C206))*JFHS,sem)</f>
        <v>0</v>
      </c>
      <c r="P208" s="29">
        <f t="array" ref="P208">MIN(SUM(IF(ISNUMBER(P197:P206),P197:P206,SUMIF(codes[code],P197:P206,codes[calcul_HS])))+SUM(COUNTIF(JF,$C197:$C206))*JFHS,sem)</f>
        <v>0</v>
      </c>
      <c r="Q208" s="29">
        <f t="array" ref="Q208">MIN(SUM(IF(ISNUMBER(Q197:Q206),Q197:Q206,SUMIF(codes[code],Q197:Q206,codes[calcul_HS])))+SUM(COUNTIF(JF,$C197:$C206))*JFHS,sem)</f>
        <v>0</v>
      </c>
      <c r="R208" s="29">
        <f t="array" ref="R208">MIN(SUM(IF(ISNUMBER(R197:R206),R197:R206,SUMIF(codes[code],R197:R206,codes[calcul_HS])))+SUM(COUNTIF(JF,$C197:$C206))*JFHS,sem)</f>
        <v>0</v>
      </c>
      <c r="S208" s="29">
        <f t="array" ref="S208">MIN(SUM(IF(ISNUMBER(S197:S206),S197:S206,SUMIF(codes[code],S197:S206,codes[calcul_HS])))+SUM(COUNTIF(JF,$C197:$C206))*JFHS,sem)</f>
        <v>0</v>
      </c>
      <c r="T208" s="29">
        <f t="array" ref="T208">MIN(SUM(IF(ISNUMBER(T197:T206),T197:T206,SUMIF(codes[code],T197:T206,codes[calcul_HS])))+SUM(COUNTIF(JF,$C197:$C206))*JFHS,sem)</f>
        <v>0</v>
      </c>
      <c r="U208" s="29">
        <f t="array" ref="U208">MIN(SUM(IF(ISNUMBER(U197:U206),U197:U206,SUMIF(codes[code],U197:U206,codes[calcul_HS])))+SUM(COUNTIF(JF,$C197:$C206))*JFHS,sem)</f>
        <v>0</v>
      </c>
      <c r="V208" s="29">
        <f t="array" ref="V208">MIN(SUM(IF(ISNUMBER(V197:V206),V197:V206,SUMIF(codes[code],V197:V206,codes[calcul_HS])))+SUM(COUNTIF(JF,$C197:$C206))*JFHS,sem)</f>
        <v>0</v>
      </c>
      <c r="W208" s="29">
        <f t="array" ref="W208">MIN(SUM(IF(ISNUMBER(W197:W206),W197:W206,SUMIF(codes[code],W197:W206,codes[calcul_HS])))+SUM(COUNTIF(JF,$C197:$C206))*JFHS,sem)</f>
        <v>0</v>
      </c>
      <c r="X208" s="29">
        <f t="array" ref="X208">MIN(SUM(IF(ISNUMBER(X197:X206),X197:X206,SUMIF(codes[code],X197:X206,codes[calcul_HS])))+SUM(COUNTIF(JF,$C197:$C206))*JFHS,sem)</f>
        <v>0</v>
      </c>
      <c r="Y208" s="29">
        <f t="array" ref="Y208">MIN(SUM(IF(ISNUMBER(Y197:Y206),Y197:Y206,SUMIF(codes[code],Y197:Y206,codes[calcul_HS])))+SUM(COUNTIF(JF,$C197:$C206))*JFHS,sem)</f>
        <v>0</v>
      </c>
      <c r="Z208" s="29">
        <f t="array" ref="Z208">MIN(SUM(IF(ISNUMBER(Z197:Z206),Z197:Z206,SUMIF(codes[code],Z197:Z206,codes[calcul_HS])))+SUM(COUNTIF(JF,$C197:$C206))*JFHS,sem)</f>
        <v>0</v>
      </c>
      <c r="AA208" s="29">
        <f t="array" ref="AA208">MIN(SUM(IF(ISNUMBER(AA197:AA206),AA197:AA206,SUMIF(codes[code],AA197:AA206,codes[calcul_HS])))+SUM(COUNTIF(JF,$C197:$C206))*JFHS,sem)</f>
        <v>0</v>
      </c>
      <c r="AB208" s="29">
        <f t="array" ref="AB208">MIN(SUM(IF(ISNUMBER(AB197:AB206),AB197:AB206,SUMIF(codes[code],AB197:AB206,codes[calcul_HS])))+SUM(COUNTIF(JF,$C197:$C206))*JFHS,sem)</f>
        <v>0</v>
      </c>
      <c r="AC208" s="29">
        <f t="array" ref="AC208">MIN(SUM(IF(ISNUMBER(AC197:AC206),AC197:AC206,SUMIF(codes[code],AC197:AC206,codes[calcul_HS])))+SUM(COUNTIF(JF,$C197:$C206))*JFHS,sem)</f>
        <v>0</v>
      </c>
      <c r="AD208" s="29">
        <f t="array" ref="AD208">MIN(SUM(IF(ISNUMBER(AD197:AD206),AD197:AD206,SUMIF(codes[code],AD197:AD206,codes[calcul_HS])))+SUM(COUNTIF(JF,$C197:$C206))*JFHS,sem)</f>
        <v>0</v>
      </c>
      <c r="AE208" s="29">
        <f t="array" ref="AE208">MIN(SUM(IF(ISNUMBER(AE197:AE206),AE197:AE206,SUMIF(codes[code],AE197:AE206,codes[calcul_HS])))+SUM(COUNTIF(JF,$C197:$C206))*JFHS,sem)</f>
        <v>0</v>
      </c>
      <c r="AF208" s="29">
        <f t="array" ref="AF208">MIN(SUM(IF(ISNUMBER(AF197:AF206),AF197:AF206,SUMIF(codes[code],AF197:AF206,codes[calcul_HS])))+SUM(COUNTIF(JF,$C197:$C206))*JFHS,sem)</f>
        <v>0</v>
      </c>
      <c r="AG208" s="29">
        <f t="array" ref="AG208">MIN(SUM(IF(ISNUMBER(AG197:AG206),AG197:AG206,SUMIF(codes[code],AG197:AG206,codes[calcul_HS])))+SUM(COUNTIF(JF,$C197:$C206))*JFHS,sem)</f>
        <v>0</v>
      </c>
      <c r="AH208" s="29">
        <f t="array" ref="AH208">MIN(SUM(IF(ISNUMBER(AH197:AH206),AH197:AH206,SUMIF(codes[code],AH197:AH206,codes[calcul_HS])))+SUM(COUNTIF(JF,$C197:$C206))*JFHS,sem)</f>
        <v>0</v>
      </c>
      <c r="AI208" s="58">
        <f>SUM(E208:V208)</f>
        <v>0</v>
      </c>
    </row>
    <row r="209" spans="1:35" ht="13.5" thickBot="1">
      <c r="A209" s="59">
        <f>IF(ISNUMBER(Tablo[[#This Row],[JOUR]]),DATE(YEAR(Tablo[[#This Row],[JOUR]]),MONTH(Tablo[[#This Row],[JOUR]])+1,0),A208)</f>
        <v>42855</v>
      </c>
      <c r="B209" s="60">
        <f>IF(ISNUMBER(Tablo[[#This Row],[JOUR]]),INT(MOD(INT((Tablo[[#This Row],[JOUR]]-2)/7)+3/5,52+5/28))+1,B208)</f>
        <v>16</v>
      </c>
      <c r="C209" s="61" t="s">
        <v>18</v>
      </c>
      <c r="D209" s="61"/>
      <c r="E209" s="62">
        <f t="array" ref="E209">MAX(0,SUM(IF(ISNUMBER(E197:E206),E197:E206,SUMIF(codes[code],E197:E206,codes[calcul_HS])))+SUM(COUNTIF(JF,$C197:$C206))*JFHS-sem)</f>
        <v>0</v>
      </c>
      <c r="F209" s="62">
        <f t="array" ref="F209">MAX(0,SUM(IF(ISNUMBER(F197:F206),F197:F206,SUMIF(codes[code],F197:F206,codes[calcul_HS])))+SUM(COUNTIF(JF,$C197:$C206))*JFHS-sem)</f>
        <v>0</v>
      </c>
      <c r="G209" s="62">
        <f t="array" ref="G209">MAX(0,SUM(IF(ISNUMBER(G197:G206),G197:G206,SUMIF(codes[code],G197:G206,codes[calcul_HS])))+SUM(COUNTIF(JF,$C197:$C206))*JFHS-sem)</f>
        <v>0</v>
      </c>
      <c r="H209" s="62">
        <f t="array" ref="H209">MAX(0,SUM(IF(ISNUMBER(H197:H206),H197:H206,SUMIF(codes[code],H197:H206,codes[calcul_HS])))+SUM(COUNTIF(JF,$C197:$C206))*JFHS-sem)</f>
        <v>0</v>
      </c>
      <c r="I209" s="62">
        <f t="array" ref="I209">MAX(0,SUM(IF(ISNUMBER(I197:I206),I197:I206,SUMIF(codes[code],I197:I206,codes[calcul_HS])))+SUM(COUNTIF(JF,$C197:$C206))*JFHS-sem)</f>
        <v>0</v>
      </c>
      <c r="J209" s="62">
        <f t="array" ref="J209">MAX(0,SUM(IF(ISNUMBER(J197:J206),J197:J206,SUMIF(codes[code],J197:J206,codes[calcul_HS])))+SUM(COUNTIF(JF,$C197:$C206))*JFHS-sem)</f>
        <v>0</v>
      </c>
      <c r="K209" s="62">
        <f t="array" ref="K209">MAX(0,SUM(IF(ISNUMBER(K197:K206),K197:K206,SUMIF(codes[code],K197:K206,codes[calcul_HS])))+SUM(COUNTIF(JF,$C197:$C206))*JFHS-sem)</f>
        <v>0</v>
      </c>
      <c r="L209" s="62">
        <f t="array" ref="L209">MAX(0,SUM(IF(ISNUMBER(L197:L206),L197:L206,SUMIF(codes[code],L197:L206,codes[calcul_HS])))+SUM(COUNTIF(JF,$C197:$C206))*JFHS-sem)</f>
        <v>0</v>
      </c>
      <c r="M209" s="62">
        <f t="array" ref="M209">MAX(0,SUM(IF(ISNUMBER(M197:M206),M197:M206,SUMIF(codes[code],M197:M206,codes[calcul_HS])))+SUM(COUNTIF(JF,$C197:$C206))*JFHS-sem)</f>
        <v>0</v>
      </c>
      <c r="N209" s="62">
        <f t="array" ref="N209">MAX(0,SUM(IF(ISNUMBER(N197:N206),N197:N206,SUMIF(codes[code],N197:N206,codes[calcul_HS])))+SUM(COUNTIF(JF,$C197:$C206))*JFHS-sem)</f>
        <v>0</v>
      </c>
      <c r="O209" s="62">
        <f t="array" ref="O209">MAX(0,SUM(IF(ISNUMBER(O197:O206),O197:O206,SUMIF(codes[code],O197:O206,codes[calcul_HS])))+SUM(COUNTIF(JF,$C197:$C206))*JFHS-sem)</f>
        <v>0</v>
      </c>
      <c r="P209" s="62">
        <f t="array" ref="P209">MAX(0,SUM(IF(ISNUMBER(P197:P206),P197:P206,SUMIF(codes[code],P197:P206,codes[calcul_HS])))+SUM(COUNTIF(JF,$C197:$C206))*JFHS-sem)</f>
        <v>0</v>
      </c>
      <c r="Q209" s="62">
        <f t="array" ref="Q209">MAX(0,SUM(IF(ISNUMBER(Q197:Q206),Q197:Q206,SUMIF(codes[code],Q197:Q206,codes[calcul_HS])))+SUM(COUNTIF(JF,$C197:$C206))*JFHS-sem)</f>
        <v>0</v>
      </c>
      <c r="R209" s="62">
        <f t="array" ref="R209">MAX(0,SUM(IF(ISNUMBER(R197:R206),R197:R206,SUMIF(codes[code],R197:R206,codes[calcul_HS])))+SUM(COUNTIF(JF,$C197:$C206))*JFHS-sem)</f>
        <v>0</v>
      </c>
      <c r="S209" s="62">
        <f t="array" ref="S209">MAX(0,SUM(IF(ISNUMBER(S197:S206),S197:S206,SUMIF(codes[code],S197:S206,codes[calcul_HS])))+SUM(COUNTIF(JF,$C197:$C206))*JFHS-sem)</f>
        <v>0</v>
      </c>
      <c r="T209" s="62">
        <f t="array" ref="T209">MAX(0,SUM(IF(ISNUMBER(T197:T206),T197:T206,SUMIF(codes[code],T197:T206,codes[calcul_HS])))+SUM(COUNTIF(JF,$C197:$C206))*JFHS-sem)</f>
        <v>0</v>
      </c>
      <c r="U209" s="62">
        <f t="array" ref="U209">MAX(0,SUM(IF(ISNUMBER(U197:U206),U197:U206,SUMIF(codes[code],U197:U206,codes[calcul_HS])))+SUM(COUNTIF(JF,$C197:$C206))*JFHS-sem)</f>
        <v>0</v>
      </c>
      <c r="V209" s="62">
        <f t="array" ref="V209">MAX(0,SUM(IF(ISNUMBER(V197:V206),V197:V206,SUMIF(codes[code],V197:V206,codes[calcul_HS])))+SUM(COUNTIF(JF,$C197:$C206))*JFHS-sem)</f>
        <v>0</v>
      </c>
      <c r="W209" s="62">
        <f t="array" ref="W209">MAX(0,SUM(IF(ISNUMBER(W197:W206),W197:W206,SUMIF(codes[code],W197:W206,codes[calcul_HS])))+SUM(COUNTIF(JF,$C197:$C206))*JFHS-sem)</f>
        <v>0</v>
      </c>
      <c r="X209" s="62">
        <f t="array" ref="X209">MAX(0,SUM(IF(ISNUMBER(X197:X206),X197:X206,SUMIF(codes[code],X197:X206,codes[calcul_HS])))+SUM(COUNTIF(JF,$C197:$C206))*JFHS-sem)</f>
        <v>0</v>
      </c>
      <c r="Y209" s="62">
        <f t="array" ref="Y209">MAX(0,SUM(IF(ISNUMBER(Y197:Y206),Y197:Y206,SUMIF(codes[code],Y197:Y206,codes[calcul_HS])))+SUM(COUNTIF(JF,$C197:$C206))*JFHS-sem)</f>
        <v>0</v>
      </c>
      <c r="Z209" s="62">
        <f t="array" ref="Z209">MAX(0,SUM(IF(ISNUMBER(Z197:Z206),Z197:Z206,SUMIF(codes[code],Z197:Z206,codes[calcul_HS])))+SUM(COUNTIF(JF,$C197:$C206))*JFHS-sem)</f>
        <v>0</v>
      </c>
      <c r="AA209" s="62">
        <f t="array" ref="AA209">MAX(0,SUM(IF(ISNUMBER(AA197:AA206),AA197:AA206,SUMIF(codes[code],AA197:AA206,codes[calcul_HS])))+SUM(COUNTIF(JF,$C197:$C206))*JFHS-sem)</f>
        <v>0</v>
      </c>
      <c r="AB209" s="62">
        <f t="array" ref="AB209">MAX(0,SUM(IF(ISNUMBER(AB197:AB206),AB197:AB206,SUMIF(codes[code],AB197:AB206,codes[calcul_HS])))+SUM(COUNTIF(JF,$C197:$C206))*JFHS-sem)</f>
        <v>0</v>
      </c>
      <c r="AC209" s="62">
        <f t="array" ref="AC209">MAX(0,SUM(IF(ISNUMBER(AC197:AC206),AC197:AC206,SUMIF(codes[code],AC197:AC206,codes[calcul_HS])))+SUM(COUNTIF(JF,$C197:$C206))*JFHS-sem)</f>
        <v>0</v>
      </c>
      <c r="AD209" s="62">
        <f t="array" ref="AD209">MAX(0,SUM(IF(ISNUMBER(AD197:AD206),AD197:AD206,SUMIF(codes[code],AD197:AD206,codes[calcul_HS])))+SUM(COUNTIF(JF,$C197:$C206))*JFHS-sem)</f>
        <v>0</v>
      </c>
      <c r="AE209" s="62">
        <f t="array" ref="AE209">MAX(0,SUM(IF(ISNUMBER(AE197:AE206),AE197:AE206,SUMIF(codes[code],AE197:AE206,codes[calcul_HS])))+SUM(COUNTIF(JF,$C197:$C206))*JFHS-sem)</f>
        <v>0</v>
      </c>
      <c r="AF209" s="62">
        <f t="array" ref="AF209">MAX(0,SUM(IF(ISNUMBER(AF197:AF206),AF197:AF206,SUMIF(codes[code],AF197:AF206,codes[calcul_HS])))+SUM(COUNTIF(JF,$C197:$C206))*JFHS-sem)</f>
        <v>0</v>
      </c>
      <c r="AG209" s="62">
        <f t="array" ref="AG209">MAX(0,SUM(IF(ISNUMBER(AG197:AG206),AG197:AG206,SUMIF(codes[code],AG197:AG206,codes[calcul_HS])))+SUM(COUNTIF(JF,$C197:$C206))*JFHS-sem)</f>
        <v>0</v>
      </c>
      <c r="AH209" s="62">
        <f t="array" ref="AH209">MAX(0,SUM(IF(ISNUMBER(AH197:AH206),AH197:AH206,SUMIF(codes[code],AH197:AH206,codes[calcul_HS])))+SUM(COUNTIF(JF,$C197:$C206))*JFHS-sem)</f>
        <v>0</v>
      </c>
      <c r="AI209" s="63">
        <f>SUM(E209:V209)</f>
        <v>0</v>
      </c>
    </row>
    <row r="210" spans="1:35">
      <c r="A210" s="54">
        <f>IF(ISNUMBER(Tablo[[#This Row],[JOUR]]),DATE(YEAR(Tablo[[#This Row],[JOUR]]),MONTH(Tablo[[#This Row],[JOUR]])+1,0),A209)</f>
        <v>42855</v>
      </c>
      <c r="B210" s="55">
        <f>IF(ISNUMBER(Tablo[[#This Row],[JOUR]]),INT(MOD(INT((Tablo[[#This Row],[JOUR]]-2)/7)+3/5,52+5/28))+1,B209)</f>
        <v>17</v>
      </c>
      <c r="C210" s="57">
        <f>C197+7</f>
        <v>42849</v>
      </c>
      <c r="D210" s="53" t="s">
        <v>54</v>
      </c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7"/>
    </row>
    <row r="211" spans="1:35">
      <c r="A211" s="54">
        <f>IF(ISNUMBER(Tablo[[#This Row],[JOUR]]),DATE(YEAR(Tablo[[#This Row],[JOUR]]),MONTH(Tablo[[#This Row],[JOUR]])+1,0),A210)</f>
        <v>42855</v>
      </c>
      <c r="B211" s="55">
        <f>IF(ISNUMBER(Tablo[[#This Row],[JOUR]]),INT(MOD(INT((Tablo[[#This Row],[JOUR]]-2)/7)+3/5,52+5/28))+1,B210)</f>
        <v>17</v>
      </c>
      <c r="C211" s="56"/>
      <c r="D211" s="56" t="s">
        <v>55</v>
      </c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7"/>
    </row>
    <row r="212" spans="1:35">
      <c r="A212" s="54">
        <f>IF(ISNUMBER(Tablo[[#This Row],[JOUR]]),DATE(YEAR(Tablo[[#This Row],[JOUR]]),MONTH(Tablo[[#This Row],[JOUR]])+1,0),A211)</f>
        <v>42855</v>
      </c>
      <c r="B212" s="55">
        <f>IF(ISNUMBER(Tablo[[#This Row],[JOUR]]),INT(MOD(INT((Tablo[[#This Row],[JOUR]]-2)/7)+3/5,52+5/28))+1,B211)</f>
        <v>17</v>
      </c>
      <c r="C212" s="57">
        <f>C210+1</f>
        <v>42850</v>
      </c>
      <c r="D212" s="57" t="s">
        <v>54</v>
      </c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7"/>
    </row>
    <row r="213" spans="1:35">
      <c r="A213" s="54">
        <f>IF(ISNUMBER(Tablo[[#This Row],[JOUR]]),DATE(YEAR(Tablo[[#This Row],[JOUR]]),MONTH(Tablo[[#This Row],[JOUR]])+1,0),A212)</f>
        <v>42855</v>
      </c>
      <c r="B213" s="55">
        <f>IF(ISNUMBER(Tablo[[#This Row],[JOUR]]),INT(MOD(INT((Tablo[[#This Row],[JOUR]]-2)/7)+3/5,52+5/28))+1,B212)</f>
        <v>17</v>
      </c>
      <c r="C213" s="56"/>
      <c r="D213" s="56" t="s">
        <v>55</v>
      </c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37"/>
    </row>
    <row r="214" spans="1:35">
      <c r="A214" s="54">
        <f>IF(ISNUMBER(Tablo[[#This Row],[JOUR]]),DATE(YEAR(Tablo[[#This Row],[JOUR]]),MONTH(Tablo[[#This Row],[JOUR]])+1,0),A213)</f>
        <v>42855</v>
      </c>
      <c r="B214" s="55">
        <f>IF(ISNUMBER(Tablo[[#This Row],[JOUR]]),INT(MOD(INT((Tablo[[#This Row],[JOUR]]-2)/7)+3/5,52+5/28))+1,B213)</f>
        <v>17</v>
      </c>
      <c r="C214" s="57">
        <f>C212+1</f>
        <v>42851</v>
      </c>
      <c r="D214" s="57" t="s">
        <v>54</v>
      </c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7"/>
    </row>
    <row r="215" spans="1:35">
      <c r="A215" s="54">
        <f>IF(ISNUMBER(Tablo[[#This Row],[JOUR]]),DATE(YEAR(Tablo[[#This Row],[JOUR]]),MONTH(Tablo[[#This Row],[JOUR]])+1,0),A214)</f>
        <v>42855</v>
      </c>
      <c r="B215" s="55">
        <f>IF(ISNUMBER(Tablo[[#This Row],[JOUR]]),INT(MOD(INT((Tablo[[#This Row],[JOUR]]-2)/7)+3/5,52+5/28))+1,B214)</f>
        <v>17</v>
      </c>
      <c r="C215" s="56"/>
      <c r="D215" s="56" t="s">
        <v>55</v>
      </c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37"/>
    </row>
    <row r="216" spans="1:35">
      <c r="A216" s="54">
        <f>IF(ISNUMBER(Tablo[[#This Row],[JOUR]]),DATE(YEAR(Tablo[[#This Row],[JOUR]]),MONTH(Tablo[[#This Row],[JOUR]])+1,0),A215)</f>
        <v>42855</v>
      </c>
      <c r="B216" s="55">
        <f>IF(ISNUMBER(Tablo[[#This Row],[JOUR]]),INT(MOD(INT((Tablo[[#This Row],[JOUR]]-2)/7)+3/5,52+5/28))+1,B215)</f>
        <v>17</v>
      </c>
      <c r="C216" s="57">
        <f>C214+1</f>
        <v>42852</v>
      </c>
      <c r="D216" s="57" t="s">
        <v>54</v>
      </c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7"/>
    </row>
    <row r="217" spans="1:35">
      <c r="A217" s="54">
        <f>IF(ISNUMBER(Tablo[[#This Row],[JOUR]]),DATE(YEAR(Tablo[[#This Row],[JOUR]]),MONTH(Tablo[[#This Row],[JOUR]])+1,0),A216)</f>
        <v>42855</v>
      </c>
      <c r="B217" s="55">
        <f>IF(ISNUMBER(Tablo[[#This Row],[JOUR]]),INT(MOD(INT((Tablo[[#This Row],[JOUR]]-2)/7)+3/5,52+5/28))+1,B216)</f>
        <v>17</v>
      </c>
      <c r="C217" s="56"/>
      <c r="D217" s="56" t="s">
        <v>55</v>
      </c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7"/>
    </row>
    <row r="218" spans="1:35">
      <c r="A218" s="54">
        <f>IF(ISNUMBER(Tablo[[#This Row],[JOUR]]),DATE(YEAR(Tablo[[#This Row],[JOUR]]),MONTH(Tablo[[#This Row],[JOUR]])+1,0),A217)</f>
        <v>42855</v>
      </c>
      <c r="B218" s="55">
        <f>IF(ISNUMBER(Tablo[[#This Row],[JOUR]]),INT(MOD(INT((Tablo[[#This Row],[JOUR]]-2)/7)+3/5,52+5/28))+1,B217)</f>
        <v>17</v>
      </c>
      <c r="C218" s="57">
        <f>C216+1</f>
        <v>42853</v>
      </c>
      <c r="D218" s="57" t="s">
        <v>54</v>
      </c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7"/>
    </row>
    <row r="219" spans="1:35">
      <c r="A219" s="54">
        <f>IF(ISNUMBER(Tablo[[#This Row],[JOUR]]),DATE(YEAR(Tablo[[#This Row],[JOUR]]),MONTH(Tablo[[#This Row],[JOUR]])+1,0),A218)</f>
        <v>42855</v>
      </c>
      <c r="B219" s="55">
        <f>IF(ISNUMBER(Tablo[[#This Row],[JOUR]]),INT(MOD(INT((Tablo[[#This Row],[JOUR]]-2)/7)+3/5,52+5/28))+1,B218)</f>
        <v>17</v>
      </c>
      <c r="C219" s="56"/>
      <c r="D219" s="56" t="s">
        <v>55</v>
      </c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7"/>
    </row>
    <row r="220" spans="1:35">
      <c r="A220" s="54">
        <f>IF(ISNUMBER(Tablo[[#This Row],[JOUR]]),DATE(YEAR(Tablo[[#This Row],[JOUR]]),MONTH(Tablo[[#This Row],[JOUR]])+1,0),A219)</f>
        <v>42855</v>
      </c>
      <c r="B220" s="55">
        <f>IF(ISNUMBER(Tablo[[#This Row],[JOUR]]),INT(MOD(INT((Tablo[[#This Row],[JOUR]]-2)/7)+3/5,52+5/28))+1,B219)</f>
        <v>17</v>
      </c>
      <c r="C220" s="57" t="s">
        <v>16</v>
      </c>
      <c r="D220" s="57"/>
      <c r="E220" s="29">
        <f t="array" ref="E220">SUM(IF(ISNUMBER(E210:E219),E210:E219,SUMIF(codes[code],E210:E219,codes[forfait])))+SUM(COUNTIF(JF,$C210:$C219))*JFHN</f>
        <v>0</v>
      </c>
      <c r="F220" s="29">
        <f t="array" ref="F220">SUM(IF(ISNUMBER(F210:F219),F210:F219,SUMIF(codes[code],F210:F219,codes[forfait])))+SUM(COUNTIF(JF,$C210:$C219))*JFHN</f>
        <v>0</v>
      </c>
      <c r="G220" s="29">
        <f t="array" ref="G220">SUM(IF(ISNUMBER(G210:G219),G210:G219,SUMIF(codes[code],G210:G219,codes[forfait])))+SUM(COUNTIF(JF,$C210:$C219))*JFHN</f>
        <v>0</v>
      </c>
      <c r="H220" s="29">
        <f t="array" ref="H220">SUM(IF(ISNUMBER(H210:H219),H210:H219,SUMIF(codes[code],H210:H219,codes[forfait])))+SUM(COUNTIF(JF,$C210:$C219))*JFHN</f>
        <v>0</v>
      </c>
      <c r="I220" s="29">
        <f t="array" ref="I220">SUM(IF(ISNUMBER(I210:I219),I210:I219,SUMIF(codes[code],I210:I219,codes[forfait])))+SUM(COUNTIF(JF,$C210:$C219))*JFHN</f>
        <v>0</v>
      </c>
      <c r="J220" s="29">
        <f t="array" ref="J220">SUM(IF(ISNUMBER(J210:J219),J210:J219,SUMIF(codes[code],J210:J219,codes[forfait])))+SUM(COUNTIF(JF,$C210:$C219))*JFHN</f>
        <v>0</v>
      </c>
      <c r="K220" s="29">
        <f t="array" ref="K220">SUM(IF(ISNUMBER(K210:K219),K210:K219,SUMIF(codes[code],K210:K219,codes[forfait])))+SUM(COUNTIF(JF,$C210:$C219))*JFHN</f>
        <v>0</v>
      </c>
      <c r="L220" s="29">
        <f t="array" ref="L220">SUM(IF(ISNUMBER(L210:L219),L210:L219,SUMIF(codes[code],L210:L219,codes[forfait])))+SUM(COUNTIF(JF,$C210:$C219))*JFHN</f>
        <v>0</v>
      </c>
      <c r="M220" s="29">
        <f t="array" ref="M220">SUM(IF(ISNUMBER(M210:M219),M210:M219,SUMIF(codes[code],M210:M219,codes[forfait])))+SUM(COUNTIF(JF,$C210:$C219))*JFHN</f>
        <v>0</v>
      </c>
      <c r="N220" s="29">
        <f t="array" ref="N220">SUM(IF(ISNUMBER(N210:N219),N210:N219,SUMIF(codes[code],N210:N219,codes[forfait])))+SUM(COUNTIF(JF,$C210:$C219))*JFHN</f>
        <v>0</v>
      </c>
      <c r="O220" s="29">
        <f t="array" ref="O220">SUM(IF(ISNUMBER(O210:O219),O210:O219,SUMIF(codes[code],O210:O219,codes[forfait])))+SUM(COUNTIF(JF,$C210:$C219))*JFHN</f>
        <v>0</v>
      </c>
      <c r="P220" s="29">
        <f t="array" ref="P220">SUM(IF(ISNUMBER(P210:P219),P210:P219,SUMIF(codes[code],P210:P219,codes[forfait])))+SUM(COUNTIF(JF,$C210:$C219))*JFHN</f>
        <v>0</v>
      </c>
      <c r="Q220" s="29">
        <f t="array" ref="Q220">SUM(IF(ISNUMBER(Q210:Q219),Q210:Q219,SUMIF(codes[code],Q210:Q219,codes[forfait])))+SUM(COUNTIF(JF,$C210:$C219))*JFHN</f>
        <v>0</v>
      </c>
      <c r="R220" s="29">
        <f t="array" ref="R220">SUM(IF(ISNUMBER(R210:R219),R210:R219,SUMIF(codes[code],R210:R219,codes[forfait])))+SUM(COUNTIF(JF,$C210:$C219))*JFHN</f>
        <v>0</v>
      </c>
      <c r="S220" s="29">
        <f t="array" ref="S220">SUM(IF(ISNUMBER(S210:S219),S210:S219,SUMIF(codes[code],S210:S219,codes[forfait])))+SUM(COUNTIF(JF,$C210:$C219))*JFHN</f>
        <v>0</v>
      </c>
      <c r="T220" s="29">
        <f t="array" ref="T220">SUM(IF(ISNUMBER(T210:T219),T210:T219,SUMIF(codes[code],T210:T219,codes[forfait])))+SUM(COUNTIF(JF,$C210:$C219))*JFHN</f>
        <v>0</v>
      </c>
      <c r="U220" s="29">
        <f t="array" ref="U220">SUM(IF(ISNUMBER(U210:U219),U210:U219,SUMIF(codes[code],U210:U219,codes[forfait])))+SUM(COUNTIF(JF,$C210:$C219))*JFHN</f>
        <v>0</v>
      </c>
      <c r="V220" s="29">
        <f t="array" ref="V220">SUM(IF(ISNUMBER(V210:V219),V210:V219,SUMIF(codes[code],V210:V219,codes[forfait])))+SUM(COUNTIF(JF,$C210:$C219))*JFHN</f>
        <v>0</v>
      </c>
      <c r="W220" s="29">
        <f t="array" ref="W220">SUM(IF(ISNUMBER(W210:W219),W210:W219,SUMIF(codes[code],W210:W219,codes[forfait])))+SUM(COUNTIF(JF,$C210:$C219))*JFHN</f>
        <v>0</v>
      </c>
      <c r="X220" s="29">
        <f t="array" ref="X220">SUM(IF(ISNUMBER(X210:X219),X210:X219,SUMIF(codes[code],X210:X219,codes[forfait])))+SUM(COUNTIF(JF,$C210:$C219))*JFHN</f>
        <v>0</v>
      </c>
      <c r="Y220" s="29">
        <f t="array" ref="Y220">SUM(IF(ISNUMBER(Y210:Y219),Y210:Y219,SUMIF(codes[code],Y210:Y219,codes[forfait])))+SUM(COUNTIF(JF,$C210:$C219))*JFHN</f>
        <v>0</v>
      </c>
      <c r="Z220" s="29">
        <f t="array" ref="Z220">SUM(IF(ISNUMBER(Z210:Z219),Z210:Z219,SUMIF(codes[code],Z210:Z219,codes[forfait])))+SUM(COUNTIF(JF,$C210:$C219))*JFHN</f>
        <v>0</v>
      </c>
      <c r="AA220" s="29">
        <f t="array" ref="AA220">SUM(IF(ISNUMBER(AA210:AA219),AA210:AA219,SUMIF(codes[code],AA210:AA219,codes[forfait])))+SUM(COUNTIF(JF,$C210:$C219))*JFHN</f>
        <v>0</v>
      </c>
      <c r="AB220" s="29">
        <f t="array" ref="AB220">SUM(IF(ISNUMBER(AB210:AB219),AB210:AB219,SUMIF(codes[code],AB210:AB219,codes[forfait])))+SUM(COUNTIF(JF,$C210:$C219))*JFHN</f>
        <v>0</v>
      </c>
      <c r="AC220" s="29">
        <f t="array" ref="AC220">SUM(IF(ISNUMBER(AC210:AC219),AC210:AC219,SUMIF(codes[code],AC210:AC219,codes[forfait])))+SUM(COUNTIF(JF,$C210:$C219))*JFHN</f>
        <v>0</v>
      </c>
      <c r="AD220" s="29">
        <f t="array" ref="AD220">SUM(IF(ISNUMBER(AD210:AD219),AD210:AD219,SUMIF(codes[code],AD210:AD219,codes[forfait])))+SUM(COUNTIF(JF,$C210:$C219))*JFHN</f>
        <v>0</v>
      </c>
      <c r="AE220" s="29">
        <f t="array" ref="AE220">SUM(IF(ISNUMBER(AE210:AE219),AE210:AE219,SUMIF(codes[code],AE210:AE219,codes[forfait])))+SUM(COUNTIF(JF,$C210:$C219))*JFHN</f>
        <v>0</v>
      </c>
      <c r="AF220" s="29">
        <f t="array" ref="AF220">SUM(IF(ISNUMBER(AF210:AF219),AF210:AF219,SUMIF(codes[code],AF210:AF219,codes[forfait])))+SUM(COUNTIF(JF,$C210:$C219))*JFHN</f>
        <v>0</v>
      </c>
      <c r="AG220" s="29">
        <f t="array" ref="AG220">SUM(IF(ISNUMBER(AG210:AG219),AG210:AG219,SUMIF(codes[code],AG210:AG219,codes[forfait])))+SUM(COUNTIF(JF,$C210:$C219))*JFHN</f>
        <v>0</v>
      </c>
      <c r="AH220" s="29">
        <f t="array" ref="AH220">SUM(IF(ISNUMBER(AH210:AH219),AH210:AH219,SUMIF(codes[code],AH210:AH219,codes[forfait])))+SUM(COUNTIF(JF,$C210:$C219))*JFHN</f>
        <v>0</v>
      </c>
      <c r="AI220" s="58">
        <f>SUM(E220:V220)</f>
        <v>0</v>
      </c>
    </row>
    <row r="221" spans="1:35">
      <c r="A221" s="54">
        <f>IF(ISNUMBER(Tablo[[#This Row],[JOUR]]),DATE(YEAR(Tablo[[#This Row],[JOUR]]),MONTH(Tablo[[#This Row],[JOUR]])+1,0),A220)</f>
        <v>42855</v>
      </c>
      <c r="B221" s="55">
        <f>IF(ISNUMBER(Tablo[[#This Row],[JOUR]]),INT(MOD(INT((Tablo[[#This Row],[JOUR]]-2)/7)+3/5,52+5/28))+1,B220)</f>
        <v>17</v>
      </c>
      <c r="C221" s="57" t="s">
        <v>17</v>
      </c>
      <c r="D221" s="57"/>
      <c r="E221" s="29">
        <f t="array" ref="E221">MIN(SUM(IF(ISNUMBER(E210:E219),E210:E219,SUMIF(codes[code],E210:E219,codes[calcul_HS])))+SUM(COUNTIF(JF,$C210:$C219))*JFHS,sem)</f>
        <v>0</v>
      </c>
      <c r="F221" s="29">
        <f t="array" ref="F221">MIN(SUM(IF(ISNUMBER(F210:F219),F210:F219,SUMIF(codes[code],F210:F219,codes[calcul_HS])))+SUM(COUNTIF(JF,$C210:$C219))*JFHS,sem)</f>
        <v>0</v>
      </c>
      <c r="G221" s="29">
        <f t="array" ref="G221">MIN(SUM(IF(ISNUMBER(G210:G219),G210:G219,SUMIF(codes[code],G210:G219,codes[calcul_HS])))+SUM(COUNTIF(JF,$C210:$C219))*JFHS,sem)</f>
        <v>0</v>
      </c>
      <c r="H221" s="29">
        <f t="array" ref="H221">MIN(SUM(IF(ISNUMBER(H210:H219),H210:H219,SUMIF(codes[code],H210:H219,codes[calcul_HS])))+SUM(COUNTIF(JF,$C210:$C219))*JFHS,sem)</f>
        <v>0</v>
      </c>
      <c r="I221" s="29">
        <f t="array" ref="I221">MIN(SUM(IF(ISNUMBER(I210:I219),I210:I219,SUMIF(codes[code],I210:I219,codes[calcul_HS])))+SUM(COUNTIF(JF,$C210:$C219))*JFHS,sem)</f>
        <v>0</v>
      </c>
      <c r="J221" s="29">
        <f t="array" ref="J221">MIN(SUM(IF(ISNUMBER(J210:J219),J210:J219,SUMIF(codes[code],J210:J219,codes[calcul_HS])))+SUM(COUNTIF(JF,$C210:$C219))*JFHS,sem)</f>
        <v>0</v>
      </c>
      <c r="K221" s="29">
        <f t="array" ref="K221">MIN(SUM(IF(ISNUMBER(K210:K219),K210:K219,SUMIF(codes[code],K210:K219,codes[calcul_HS])))+SUM(COUNTIF(JF,$C210:$C219))*JFHS,sem)</f>
        <v>0</v>
      </c>
      <c r="L221" s="29">
        <f t="array" ref="L221">MIN(SUM(IF(ISNUMBER(L210:L219),L210:L219,SUMIF(codes[code],L210:L219,codes[calcul_HS])))+SUM(COUNTIF(JF,$C210:$C219))*JFHS,sem)</f>
        <v>0</v>
      </c>
      <c r="M221" s="29">
        <f t="array" ref="M221">MIN(SUM(IF(ISNUMBER(M210:M219),M210:M219,SUMIF(codes[code],M210:M219,codes[calcul_HS])))+SUM(COUNTIF(JF,$C210:$C219))*JFHS,sem)</f>
        <v>0</v>
      </c>
      <c r="N221" s="29">
        <f t="array" ref="N221">MIN(SUM(IF(ISNUMBER(N210:N219),N210:N219,SUMIF(codes[code],N210:N219,codes[calcul_HS])))+SUM(COUNTIF(JF,$C210:$C219))*JFHS,sem)</f>
        <v>0</v>
      </c>
      <c r="O221" s="29">
        <f t="array" ref="O221">MIN(SUM(IF(ISNUMBER(O210:O219),O210:O219,SUMIF(codes[code],O210:O219,codes[calcul_HS])))+SUM(COUNTIF(JF,$C210:$C219))*JFHS,sem)</f>
        <v>0</v>
      </c>
      <c r="P221" s="29">
        <f t="array" ref="P221">MIN(SUM(IF(ISNUMBER(P210:P219),P210:P219,SUMIF(codes[code],P210:P219,codes[calcul_HS])))+SUM(COUNTIF(JF,$C210:$C219))*JFHS,sem)</f>
        <v>0</v>
      </c>
      <c r="Q221" s="29">
        <f t="array" ref="Q221">MIN(SUM(IF(ISNUMBER(Q210:Q219),Q210:Q219,SUMIF(codes[code],Q210:Q219,codes[calcul_HS])))+SUM(COUNTIF(JF,$C210:$C219))*JFHS,sem)</f>
        <v>0</v>
      </c>
      <c r="R221" s="29">
        <f t="array" ref="R221">MIN(SUM(IF(ISNUMBER(R210:R219),R210:R219,SUMIF(codes[code],R210:R219,codes[calcul_HS])))+SUM(COUNTIF(JF,$C210:$C219))*JFHS,sem)</f>
        <v>0</v>
      </c>
      <c r="S221" s="29">
        <f t="array" ref="S221">MIN(SUM(IF(ISNUMBER(S210:S219),S210:S219,SUMIF(codes[code],S210:S219,codes[calcul_HS])))+SUM(COUNTIF(JF,$C210:$C219))*JFHS,sem)</f>
        <v>0</v>
      </c>
      <c r="T221" s="29">
        <f t="array" ref="T221">MIN(SUM(IF(ISNUMBER(T210:T219),T210:T219,SUMIF(codes[code],T210:T219,codes[calcul_HS])))+SUM(COUNTIF(JF,$C210:$C219))*JFHS,sem)</f>
        <v>0</v>
      </c>
      <c r="U221" s="29">
        <f t="array" ref="U221">MIN(SUM(IF(ISNUMBER(U210:U219),U210:U219,SUMIF(codes[code],U210:U219,codes[calcul_HS])))+SUM(COUNTIF(JF,$C210:$C219))*JFHS,sem)</f>
        <v>0</v>
      </c>
      <c r="V221" s="29">
        <f t="array" ref="V221">MIN(SUM(IF(ISNUMBER(V210:V219),V210:V219,SUMIF(codes[code],V210:V219,codes[calcul_HS])))+SUM(COUNTIF(JF,$C210:$C219))*JFHS,sem)</f>
        <v>0</v>
      </c>
      <c r="W221" s="29">
        <f t="array" ref="W221">MIN(SUM(IF(ISNUMBER(W210:W219),W210:W219,SUMIF(codes[code],W210:W219,codes[calcul_HS])))+SUM(COUNTIF(JF,$C210:$C219))*JFHS,sem)</f>
        <v>0</v>
      </c>
      <c r="X221" s="29">
        <f t="array" ref="X221">MIN(SUM(IF(ISNUMBER(X210:X219),X210:X219,SUMIF(codes[code],X210:X219,codes[calcul_HS])))+SUM(COUNTIF(JF,$C210:$C219))*JFHS,sem)</f>
        <v>0</v>
      </c>
      <c r="Y221" s="29">
        <f t="array" ref="Y221">MIN(SUM(IF(ISNUMBER(Y210:Y219),Y210:Y219,SUMIF(codes[code],Y210:Y219,codes[calcul_HS])))+SUM(COUNTIF(JF,$C210:$C219))*JFHS,sem)</f>
        <v>0</v>
      </c>
      <c r="Z221" s="29">
        <f t="array" ref="Z221">MIN(SUM(IF(ISNUMBER(Z210:Z219),Z210:Z219,SUMIF(codes[code],Z210:Z219,codes[calcul_HS])))+SUM(COUNTIF(JF,$C210:$C219))*JFHS,sem)</f>
        <v>0</v>
      </c>
      <c r="AA221" s="29">
        <f t="array" ref="AA221">MIN(SUM(IF(ISNUMBER(AA210:AA219),AA210:AA219,SUMIF(codes[code],AA210:AA219,codes[calcul_HS])))+SUM(COUNTIF(JF,$C210:$C219))*JFHS,sem)</f>
        <v>0</v>
      </c>
      <c r="AB221" s="29">
        <f t="array" ref="AB221">MIN(SUM(IF(ISNUMBER(AB210:AB219),AB210:AB219,SUMIF(codes[code],AB210:AB219,codes[calcul_HS])))+SUM(COUNTIF(JF,$C210:$C219))*JFHS,sem)</f>
        <v>0</v>
      </c>
      <c r="AC221" s="29">
        <f t="array" ref="AC221">MIN(SUM(IF(ISNUMBER(AC210:AC219),AC210:AC219,SUMIF(codes[code],AC210:AC219,codes[calcul_HS])))+SUM(COUNTIF(JF,$C210:$C219))*JFHS,sem)</f>
        <v>0</v>
      </c>
      <c r="AD221" s="29">
        <f t="array" ref="AD221">MIN(SUM(IF(ISNUMBER(AD210:AD219),AD210:AD219,SUMIF(codes[code],AD210:AD219,codes[calcul_HS])))+SUM(COUNTIF(JF,$C210:$C219))*JFHS,sem)</f>
        <v>0</v>
      </c>
      <c r="AE221" s="29">
        <f t="array" ref="AE221">MIN(SUM(IF(ISNUMBER(AE210:AE219),AE210:AE219,SUMIF(codes[code],AE210:AE219,codes[calcul_HS])))+SUM(COUNTIF(JF,$C210:$C219))*JFHS,sem)</f>
        <v>0</v>
      </c>
      <c r="AF221" s="29">
        <f t="array" ref="AF221">MIN(SUM(IF(ISNUMBER(AF210:AF219),AF210:AF219,SUMIF(codes[code],AF210:AF219,codes[calcul_HS])))+SUM(COUNTIF(JF,$C210:$C219))*JFHS,sem)</f>
        <v>0</v>
      </c>
      <c r="AG221" s="29">
        <f t="array" ref="AG221">MIN(SUM(IF(ISNUMBER(AG210:AG219),AG210:AG219,SUMIF(codes[code],AG210:AG219,codes[calcul_HS])))+SUM(COUNTIF(JF,$C210:$C219))*JFHS,sem)</f>
        <v>0</v>
      </c>
      <c r="AH221" s="29">
        <f t="array" ref="AH221">MIN(SUM(IF(ISNUMBER(AH210:AH219),AH210:AH219,SUMIF(codes[code],AH210:AH219,codes[calcul_HS])))+SUM(COUNTIF(JF,$C210:$C219))*JFHS,sem)</f>
        <v>0</v>
      </c>
      <c r="AI221" s="58">
        <f>SUM(E221:V221)</f>
        <v>0</v>
      </c>
    </row>
    <row r="222" spans="1:35" ht="13.5" thickBot="1">
      <c r="A222" s="59">
        <f>IF(ISNUMBER(Tablo[[#This Row],[JOUR]]),DATE(YEAR(Tablo[[#This Row],[JOUR]]),MONTH(Tablo[[#This Row],[JOUR]])+1,0),A221)</f>
        <v>42855</v>
      </c>
      <c r="B222" s="60">
        <f>IF(ISNUMBER(Tablo[[#This Row],[JOUR]]),INT(MOD(INT((Tablo[[#This Row],[JOUR]]-2)/7)+3/5,52+5/28))+1,B221)</f>
        <v>17</v>
      </c>
      <c r="C222" s="61" t="s">
        <v>18</v>
      </c>
      <c r="D222" s="61"/>
      <c r="E222" s="62">
        <f t="array" ref="E222">MAX(0,SUM(IF(ISNUMBER(E210:E219),E210:E219,SUMIF(codes[code],E210:E219,codes[calcul_HS])))+SUM(COUNTIF(JF,$C210:$C219))*JFHS-sem)</f>
        <v>0</v>
      </c>
      <c r="F222" s="62">
        <f t="array" ref="F222">MAX(0,SUM(IF(ISNUMBER(F210:F219),F210:F219,SUMIF(codes[code],F210:F219,codes[calcul_HS])))+SUM(COUNTIF(JF,$C210:$C219))*JFHS-sem)</f>
        <v>0</v>
      </c>
      <c r="G222" s="62">
        <f t="array" ref="G222">MAX(0,SUM(IF(ISNUMBER(G210:G219),G210:G219,SUMIF(codes[code],G210:G219,codes[calcul_HS])))+SUM(COUNTIF(JF,$C210:$C219))*JFHS-sem)</f>
        <v>0</v>
      </c>
      <c r="H222" s="62">
        <f t="array" ref="H222">MAX(0,SUM(IF(ISNUMBER(H210:H219),H210:H219,SUMIF(codes[code],H210:H219,codes[calcul_HS])))+SUM(COUNTIF(JF,$C210:$C219))*JFHS-sem)</f>
        <v>0</v>
      </c>
      <c r="I222" s="62">
        <f t="array" ref="I222">MAX(0,SUM(IF(ISNUMBER(I210:I219),I210:I219,SUMIF(codes[code],I210:I219,codes[calcul_HS])))+SUM(COUNTIF(JF,$C210:$C219))*JFHS-sem)</f>
        <v>0</v>
      </c>
      <c r="J222" s="62">
        <f t="array" ref="J222">MAX(0,SUM(IF(ISNUMBER(J210:J219),J210:J219,SUMIF(codes[code],J210:J219,codes[calcul_HS])))+SUM(COUNTIF(JF,$C210:$C219))*JFHS-sem)</f>
        <v>0</v>
      </c>
      <c r="K222" s="62">
        <f t="array" ref="K222">MAX(0,SUM(IF(ISNUMBER(K210:K219),K210:K219,SUMIF(codes[code],K210:K219,codes[calcul_HS])))+SUM(COUNTIF(JF,$C210:$C219))*JFHS-sem)</f>
        <v>0</v>
      </c>
      <c r="L222" s="62">
        <f t="array" ref="L222">MAX(0,SUM(IF(ISNUMBER(L210:L219),L210:L219,SUMIF(codes[code],L210:L219,codes[calcul_HS])))+SUM(COUNTIF(JF,$C210:$C219))*JFHS-sem)</f>
        <v>0</v>
      </c>
      <c r="M222" s="62">
        <f t="array" ref="M222">MAX(0,SUM(IF(ISNUMBER(M210:M219),M210:M219,SUMIF(codes[code],M210:M219,codes[calcul_HS])))+SUM(COUNTIF(JF,$C210:$C219))*JFHS-sem)</f>
        <v>0</v>
      </c>
      <c r="N222" s="62">
        <f t="array" ref="N222">MAX(0,SUM(IF(ISNUMBER(N210:N219),N210:N219,SUMIF(codes[code],N210:N219,codes[calcul_HS])))+SUM(COUNTIF(JF,$C210:$C219))*JFHS-sem)</f>
        <v>0</v>
      </c>
      <c r="O222" s="62">
        <f t="array" ref="O222">MAX(0,SUM(IF(ISNUMBER(O210:O219),O210:O219,SUMIF(codes[code],O210:O219,codes[calcul_HS])))+SUM(COUNTIF(JF,$C210:$C219))*JFHS-sem)</f>
        <v>0</v>
      </c>
      <c r="P222" s="62">
        <f t="array" ref="P222">MAX(0,SUM(IF(ISNUMBER(P210:P219),P210:P219,SUMIF(codes[code],P210:P219,codes[calcul_HS])))+SUM(COUNTIF(JF,$C210:$C219))*JFHS-sem)</f>
        <v>0</v>
      </c>
      <c r="Q222" s="62">
        <f t="array" ref="Q222">MAX(0,SUM(IF(ISNUMBER(Q210:Q219),Q210:Q219,SUMIF(codes[code],Q210:Q219,codes[calcul_HS])))+SUM(COUNTIF(JF,$C210:$C219))*JFHS-sem)</f>
        <v>0</v>
      </c>
      <c r="R222" s="62">
        <f t="array" ref="R222">MAX(0,SUM(IF(ISNUMBER(R210:R219),R210:R219,SUMIF(codes[code],R210:R219,codes[calcul_HS])))+SUM(COUNTIF(JF,$C210:$C219))*JFHS-sem)</f>
        <v>0</v>
      </c>
      <c r="S222" s="62">
        <f t="array" ref="S222">MAX(0,SUM(IF(ISNUMBER(S210:S219),S210:S219,SUMIF(codes[code],S210:S219,codes[calcul_HS])))+SUM(COUNTIF(JF,$C210:$C219))*JFHS-sem)</f>
        <v>0</v>
      </c>
      <c r="T222" s="62">
        <f t="array" ref="T222">MAX(0,SUM(IF(ISNUMBER(T210:T219),T210:T219,SUMIF(codes[code],T210:T219,codes[calcul_HS])))+SUM(COUNTIF(JF,$C210:$C219))*JFHS-sem)</f>
        <v>0</v>
      </c>
      <c r="U222" s="62">
        <f t="array" ref="U222">MAX(0,SUM(IF(ISNUMBER(U210:U219),U210:U219,SUMIF(codes[code],U210:U219,codes[calcul_HS])))+SUM(COUNTIF(JF,$C210:$C219))*JFHS-sem)</f>
        <v>0</v>
      </c>
      <c r="V222" s="62">
        <f t="array" ref="V222">MAX(0,SUM(IF(ISNUMBER(V210:V219),V210:V219,SUMIF(codes[code],V210:V219,codes[calcul_HS])))+SUM(COUNTIF(JF,$C210:$C219))*JFHS-sem)</f>
        <v>0</v>
      </c>
      <c r="W222" s="62">
        <f t="array" ref="W222">MAX(0,SUM(IF(ISNUMBER(W210:W219),W210:W219,SUMIF(codes[code],W210:W219,codes[calcul_HS])))+SUM(COUNTIF(JF,$C210:$C219))*JFHS-sem)</f>
        <v>0</v>
      </c>
      <c r="X222" s="62">
        <f t="array" ref="X222">MAX(0,SUM(IF(ISNUMBER(X210:X219),X210:X219,SUMIF(codes[code],X210:X219,codes[calcul_HS])))+SUM(COUNTIF(JF,$C210:$C219))*JFHS-sem)</f>
        <v>0</v>
      </c>
      <c r="Y222" s="62">
        <f t="array" ref="Y222">MAX(0,SUM(IF(ISNUMBER(Y210:Y219),Y210:Y219,SUMIF(codes[code],Y210:Y219,codes[calcul_HS])))+SUM(COUNTIF(JF,$C210:$C219))*JFHS-sem)</f>
        <v>0</v>
      </c>
      <c r="Z222" s="62">
        <f t="array" ref="Z222">MAX(0,SUM(IF(ISNUMBER(Z210:Z219),Z210:Z219,SUMIF(codes[code],Z210:Z219,codes[calcul_HS])))+SUM(COUNTIF(JF,$C210:$C219))*JFHS-sem)</f>
        <v>0</v>
      </c>
      <c r="AA222" s="62">
        <f t="array" ref="AA222">MAX(0,SUM(IF(ISNUMBER(AA210:AA219),AA210:AA219,SUMIF(codes[code],AA210:AA219,codes[calcul_HS])))+SUM(COUNTIF(JF,$C210:$C219))*JFHS-sem)</f>
        <v>0</v>
      </c>
      <c r="AB222" s="62">
        <f t="array" ref="AB222">MAX(0,SUM(IF(ISNUMBER(AB210:AB219),AB210:AB219,SUMIF(codes[code],AB210:AB219,codes[calcul_HS])))+SUM(COUNTIF(JF,$C210:$C219))*JFHS-sem)</f>
        <v>0</v>
      </c>
      <c r="AC222" s="62">
        <f t="array" ref="AC222">MAX(0,SUM(IF(ISNUMBER(AC210:AC219),AC210:AC219,SUMIF(codes[code],AC210:AC219,codes[calcul_HS])))+SUM(COUNTIF(JF,$C210:$C219))*JFHS-sem)</f>
        <v>0</v>
      </c>
      <c r="AD222" s="62">
        <f t="array" ref="AD222">MAX(0,SUM(IF(ISNUMBER(AD210:AD219),AD210:AD219,SUMIF(codes[code],AD210:AD219,codes[calcul_HS])))+SUM(COUNTIF(JF,$C210:$C219))*JFHS-sem)</f>
        <v>0</v>
      </c>
      <c r="AE222" s="62">
        <f t="array" ref="AE222">MAX(0,SUM(IF(ISNUMBER(AE210:AE219),AE210:AE219,SUMIF(codes[code],AE210:AE219,codes[calcul_HS])))+SUM(COUNTIF(JF,$C210:$C219))*JFHS-sem)</f>
        <v>0</v>
      </c>
      <c r="AF222" s="62">
        <f t="array" ref="AF222">MAX(0,SUM(IF(ISNUMBER(AF210:AF219),AF210:AF219,SUMIF(codes[code],AF210:AF219,codes[calcul_HS])))+SUM(COUNTIF(JF,$C210:$C219))*JFHS-sem)</f>
        <v>0</v>
      </c>
      <c r="AG222" s="62">
        <f t="array" ref="AG222">MAX(0,SUM(IF(ISNUMBER(AG210:AG219),AG210:AG219,SUMIF(codes[code],AG210:AG219,codes[calcul_HS])))+SUM(COUNTIF(JF,$C210:$C219))*JFHS-sem)</f>
        <v>0</v>
      </c>
      <c r="AH222" s="62">
        <f t="array" ref="AH222">MAX(0,SUM(IF(ISNUMBER(AH210:AH219),AH210:AH219,SUMIF(codes[code],AH210:AH219,codes[calcul_HS])))+SUM(COUNTIF(JF,$C210:$C219))*JFHS-sem)</f>
        <v>0</v>
      </c>
      <c r="AI222" s="63">
        <f>SUM(E222:V222)</f>
        <v>0</v>
      </c>
    </row>
    <row r="223" spans="1:35">
      <c r="A223" s="54">
        <f>IF(ISNUMBER(Tablo[[#This Row],[JOUR]]),DATE(YEAR(Tablo[[#This Row],[JOUR]]),MONTH(Tablo[[#This Row],[JOUR]])+1,0),A222)</f>
        <v>42886</v>
      </c>
      <c r="B223" s="55">
        <f>IF(ISNUMBER(Tablo[[#This Row],[JOUR]]),INT(MOD(INT((Tablo[[#This Row],[JOUR]]-2)/7)+3/5,52+5/28))+1,B222)</f>
        <v>18</v>
      </c>
      <c r="C223" s="57">
        <f>C210+7</f>
        <v>42856</v>
      </c>
      <c r="D223" s="53" t="s">
        <v>54</v>
      </c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37"/>
    </row>
    <row r="224" spans="1:35">
      <c r="A224" s="54">
        <f>IF(ISNUMBER(Tablo[[#This Row],[JOUR]]),DATE(YEAR(Tablo[[#This Row],[JOUR]]),MONTH(Tablo[[#This Row],[JOUR]])+1,0),A223)</f>
        <v>42886</v>
      </c>
      <c r="B224" s="55">
        <f>IF(ISNUMBER(Tablo[[#This Row],[JOUR]]),INT(MOD(INT((Tablo[[#This Row],[JOUR]]-2)/7)+3/5,52+5/28))+1,B223)</f>
        <v>18</v>
      </c>
      <c r="C224" s="56"/>
      <c r="D224" s="56" t="s">
        <v>55</v>
      </c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7"/>
    </row>
    <row r="225" spans="1:35">
      <c r="A225" s="54">
        <f>IF(ISNUMBER(Tablo[[#This Row],[JOUR]]),DATE(YEAR(Tablo[[#This Row],[JOUR]]),MONTH(Tablo[[#This Row],[JOUR]])+1,0),A224)</f>
        <v>42886</v>
      </c>
      <c r="B225" s="55">
        <f>IF(ISNUMBER(Tablo[[#This Row],[JOUR]]),INT(MOD(INT((Tablo[[#This Row],[JOUR]]-2)/7)+3/5,52+5/28))+1,B224)</f>
        <v>18</v>
      </c>
      <c r="C225" s="57">
        <f>C223+1</f>
        <v>42857</v>
      </c>
      <c r="D225" s="57" t="s">
        <v>54</v>
      </c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7"/>
    </row>
    <row r="226" spans="1:35">
      <c r="A226" s="54">
        <f>IF(ISNUMBER(Tablo[[#This Row],[JOUR]]),DATE(YEAR(Tablo[[#This Row],[JOUR]]),MONTH(Tablo[[#This Row],[JOUR]])+1,0),A225)</f>
        <v>42886</v>
      </c>
      <c r="B226" s="55">
        <f>IF(ISNUMBER(Tablo[[#This Row],[JOUR]]),INT(MOD(INT((Tablo[[#This Row],[JOUR]]-2)/7)+3/5,52+5/28))+1,B225)</f>
        <v>18</v>
      </c>
      <c r="C226" s="56"/>
      <c r="D226" s="56" t="s">
        <v>55</v>
      </c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7"/>
    </row>
    <row r="227" spans="1:35">
      <c r="A227" s="54">
        <f>IF(ISNUMBER(Tablo[[#This Row],[JOUR]]),DATE(YEAR(Tablo[[#This Row],[JOUR]]),MONTH(Tablo[[#This Row],[JOUR]])+1,0),A226)</f>
        <v>42886</v>
      </c>
      <c r="B227" s="55">
        <f>IF(ISNUMBER(Tablo[[#This Row],[JOUR]]),INT(MOD(INT((Tablo[[#This Row],[JOUR]]-2)/7)+3/5,52+5/28))+1,B226)</f>
        <v>18</v>
      </c>
      <c r="C227" s="57">
        <f>C225+1</f>
        <v>42858</v>
      </c>
      <c r="D227" s="57" t="s">
        <v>54</v>
      </c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37"/>
    </row>
    <row r="228" spans="1:35">
      <c r="A228" s="54">
        <f>IF(ISNUMBER(Tablo[[#This Row],[JOUR]]),DATE(YEAR(Tablo[[#This Row],[JOUR]]),MONTH(Tablo[[#This Row],[JOUR]])+1,0),A227)</f>
        <v>42886</v>
      </c>
      <c r="B228" s="55">
        <f>IF(ISNUMBER(Tablo[[#This Row],[JOUR]]),INT(MOD(INT((Tablo[[#This Row],[JOUR]]-2)/7)+3/5,52+5/28))+1,B227)</f>
        <v>18</v>
      </c>
      <c r="C228" s="56"/>
      <c r="D228" s="56" t="s">
        <v>55</v>
      </c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37"/>
    </row>
    <row r="229" spans="1:35">
      <c r="A229" s="54">
        <f>IF(ISNUMBER(Tablo[[#This Row],[JOUR]]),DATE(YEAR(Tablo[[#This Row],[JOUR]]),MONTH(Tablo[[#This Row],[JOUR]])+1,0),A228)</f>
        <v>42886</v>
      </c>
      <c r="B229" s="55">
        <f>IF(ISNUMBER(Tablo[[#This Row],[JOUR]]),INT(MOD(INT((Tablo[[#This Row],[JOUR]]-2)/7)+3/5,52+5/28))+1,B228)</f>
        <v>18</v>
      </c>
      <c r="C229" s="57">
        <f>C227+1</f>
        <v>42859</v>
      </c>
      <c r="D229" s="57" t="s">
        <v>54</v>
      </c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37"/>
    </row>
    <row r="230" spans="1:35">
      <c r="A230" s="54">
        <f>IF(ISNUMBER(Tablo[[#This Row],[JOUR]]),DATE(YEAR(Tablo[[#This Row],[JOUR]]),MONTH(Tablo[[#This Row],[JOUR]])+1,0),A229)</f>
        <v>42886</v>
      </c>
      <c r="B230" s="55">
        <f>IF(ISNUMBER(Tablo[[#This Row],[JOUR]]),INT(MOD(INT((Tablo[[#This Row],[JOUR]]-2)/7)+3/5,52+5/28))+1,B229)</f>
        <v>18</v>
      </c>
      <c r="C230" s="56"/>
      <c r="D230" s="56" t="s">
        <v>55</v>
      </c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37"/>
    </row>
    <row r="231" spans="1:35">
      <c r="A231" s="54">
        <f>IF(ISNUMBER(Tablo[[#This Row],[JOUR]]),DATE(YEAR(Tablo[[#This Row],[JOUR]]),MONTH(Tablo[[#This Row],[JOUR]])+1,0),A230)</f>
        <v>42886</v>
      </c>
      <c r="B231" s="55">
        <f>IF(ISNUMBER(Tablo[[#This Row],[JOUR]]),INT(MOD(INT((Tablo[[#This Row],[JOUR]]-2)/7)+3/5,52+5/28))+1,B230)</f>
        <v>18</v>
      </c>
      <c r="C231" s="57">
        <f>C229+1</f>
        <v>42860</v>
      </c>
      <c r="D231" s="57" t="s">
        <v>54</v>
      </c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37"/>
    </row>
    <row r="232" spans="1:35">
      <c r="A232" s="54">
        <f>IF(ISNUMBER(Tablo[[#This Row],[JOUR]]),DATE(YEAR(Tablo[[#This Row],[JOUR]]),MONTH(Tablo[[#This Row],[JOUR]])+1,0),A231)</f>
        <v>42886</v>
      </c>
      <c r="B232" s="55">
        <f>IF(ISNUMBER(Tablo[[#This Row],[JOUR]]),INT(MOD(INT((Tablo[[#This Row],[JOUR]]-2)/7)+3/5,52+5/28))+1,B231)</f>
        <v>18</v>
      </c>
      <c r="C232" s="56"/>
      <c r="D232" s="56" t="s">
        <v>55</v>
      </c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37"/>
    </row>
    <row r="233" spans="1:35">
      <c r="A233" s="54">
        <f>IF(ISNUMBER(Tablo[[#This Row],[JOUR]]),DATE(YEAR(Tablo[[#This Row],[JOUR]]),MONTH(Tablo[[#This Row],[JOUR]])+1,0),A232)</f>
        <v>42886</v>
      </c>
      <c r="B233" s="55">
        <f>IF(ISNUMBER(Tablo[[#This Row],[JOUR]]),INT(MOD(INT((Tablo[[#This Row],[JOUR]]-2)/7)+3/5,52+5/28))+1,B232)</f>
        <v>18</v>
      </c>
      <c r="C233" s="57" t="s">
        <v>16</v>
      </c>
      <c r="D233" s="57"/>
      <c r="E233" s="29">
        <f t="array" ref="E233">SUM(IF(ISNUMBER(E223:E232),E223:E232,SUMIF(codes[code],E223:E232,codes[forfait])))+SUM(COUNTIF(JF,$C223:$C232))*JFHN</f>
        <v>7</v>
      </c>
      <c r="F233" s="29">
        <f t="array" ref="F233">SUM(IF(ISNUMBER(F223:F232),F223:F232,SUMIF(codes[code],F223:F232,codes[forfait])))+SUM(COUNTIF(JF,$C223:$C232))*JFHN</f>
        <v>7</v>
      </c>
      <c r="G233" s="29">
        <f t="array" ref="G233">SUM(IF(ISNUMBER(G223:G232),G223:G232,SUMIF(codes[code],G223:G232,codes[forfait])))+SUM(COUNTIF(JF,$C223:$C232))*JFHN</f>
        <v>7</v>
      </c>
      <c r="H233" s="29">
        <f t="array" ref="H233">SUM(IF(ISNUMBER(H223:H232),H223:H232,SUMIF(codes[code],H223:H232,codes[forfait])))+SUM(COUNTIF(JF,$C223:$C232))*JFHN</f>
        <v>7</v>
      </c>
      <c r="I233" s="29">
        <f t="array" ref="I233">SUM(IF(ISNUMBER(I223:I232),I223:I232,SUMIF(codes[code],I223:I232,codes[forfait])))+SUM(COUNTIF(JF,$C223:$C232))*JFHN</f>
        <v>7</v>
      </c>
      <c r="J233" s="29">
        <f t="array" ref="J233">SUM(IF(ISNUMBER(J223:J232),J223:J232,SUMIF(codes[code],J223:J232,codes[forfait])))+SUM(COUNTIF(JF,$C223:$C232))*JFHN</f>
        <v>7</v>
      </c>
      <c r="K233" s="29">
        <f t="array" ref="K233">SUM(IF(ISNUMBER(K223:K232),K223:K232,SUMIF(codes[code],K223:K232,codes[forfait])))+SUM(COUNTIF(JF,$C223:$C232))*JFHN</f>
        <v>7</v>
      </c>
      <c r="L233" s="29">
        <f t="array" ref="L233">SUM(IF(ISNUMBER(L223:L232),L223:L232,SUMIF(codes[code],L223:L232,codes[forfait])))+SUM(COUNTIF(JF,$C223:$C232))*JFHN</f>
        <v>7</v>
      </c>
      <c r="M233" s="29">
        <f t="array" ref="M233">SUM(IF(ISNUMBER(M223:M232),M223:M232,SUMIF(codes[code],M223:M232,codes[forfait])))+SUM(COUNTIF(JF,$C223:$C232))*JFHN</f>
        <v>7</v>
      </c>
      <c r="N233" s="29">
        <f t="array" ref="N233">SUM(IF(ISNUMBER(N223:N232),N223:N232,SUMIF(codes[code],N223:N232,codes[forfait])))+SUM(COUNTIF(JF,$C223:$C232))*JFHN</f>
        <v>7</v>
      </c>
      <c r="O233" s="29">
        <f t="array" ref="O233">SUM(IF(ISNUMBER(O223:O232),O223:O232,SUMIF(codes[code],O223:O232,codes[forfait])))+SUM(COUNTIF(JF,$C223:$C232))*JFHN</f>
        <v>7</v>
      </c>
      <c r="P233" s="29">
        <f t="array" ref="P233">SUM(IF(ISNUMBER(P223:P232),P223:P232,SUMIF(codes[code],P223:P232,codes[forfait])))+SUM(COUNTIF(JF,$C223:$C232))*JFHN</f>
        <v>7</v>
      </c>
      <c r="Q233" s="29">
        <f t="array" ref="Q233">SUM(IF(ISNUMBER(Q223:Q232),Q223:Q232,SUMIF(codes[code],Q223:Q232,codes[forfait])))+SUM(COUNTIF(JF,$C223:$C232))*JFHN</f>
        <v>7</v>
      </c>
      <c r="R233" s="29">
        <f t="array" ref="R233">SUM(IF(ISNUMBER(R223:R232),R223:R232,SUMIF(codes[code],R223:R232,codes[forfait])))+SUM(COUNTIF(JF,$C223:$C232))*JFHN</f>
        <v>7</v>
      </c>
      <c r="S233" s="29">
        <f t="array" ref="S233">SUM(IF(ISNUMBER(S223:S232),S223:S232,SUMIF(codes[code],S223:S232,codes[forfait])))+SUM(COUNTIF(JF,$C223:$C232))*JFHN</f>
        <v>7</v>
      </c>
      <c r="T233" s="29">
        <f t="array" ref="T233">SUM(IF(ISNUMBER(T223:T232),T223:T232,SUMIF(codes[code],T223:T232,codes[forfait])))+SUM(COUNTIF(JF,$C223:$C232))*JFHN</f>
        <v>7</v>
      </c>
      <c r="U233" s="29">
        <f t="array" ref="U233">SUM(IF(ISNUMBER(U223:U232),U223:U232,SUMIF(codes[code],U223:U232,codes[forfait])))+SUM(COUNTIF(JF,$C223:$C232))*JFHN</f>
        <v>7</v>
      </c>
      <c r="V233" s="29">
        <f t="array" ref="V233">SUM(IF(ISNUMBER(V223:V232),V223:V232,SUMIF(codes[code],V223:V232,codes[forfait])))+SUM(COUNTIF(JF,$C223:$C232))*JFHN</f>
        <v>7</v>
      </c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58">
        <f>SUM(E233:V233)</f>
        <v>126</v>
      </c>
    </row>
    <row r="234" spans="1:35">
      <c r="A234" s="54">
        <f>IF(ISNUMBER(Tablo[[#This Row],[JOUR]]),DATE(YEAR(Tablo[[#This Row],[JOUR]]),MONTH(Tablo[[#This Row],[JOUR]])+1,0),A233)</f>
        <v>42886</v>
      </c>
      <c r="B234" s="55">
        <f>IF(ISNUMBER(Tablo[[#This Row],[JOUR]]),INT(MOD(INT((Tablo[[#This Row],[JOUR]]-2)/7)+3/5,52+5/28))+1,B233)</f>
        <v>18</v>
      </c>
      <c r="C234" s="57" t="s">
        <v>17</v>
      </c>
      <c r="D234" s="57"/>
      <c r="E234" s="29">
        <f t="array" ref="E234">MIN(SUM(IF(ISNUMBER(E223:E232),E223:E232,SUMIF(codes[code],E223:E232,codes[calcul_HS])))+SUM(COUNTIF(JF,$C223:$C232))*JFHS,sem)</f>
        <v>0</v>
      </c>
      <c r="F234" s="29">
        <f t="array" ref="F234">MIN(SUM(IF(ISNUMBER(F223:F232),F223:F232,SUMIF(codes[code],F223:F232,codes[calcul_HS])))+SUM(COUNTIF(JF,$C223:$C232))*JFHS,sem)</f>
        <v>0</v>
      </c>
      <c r="G234" s="29">
        <f t="array" ref="G234">MIN(SUM(IF(ISNUMBER(G223:G232),G223:G232,SUMIF(codes[code],G223:G232,codes[calcul_HS])))+SUM(COUNTIF(JF,$C223:$C232))*JFHS,sem)</f>
        <v>0</v>
      </c>
      <c r="H234" s="29">
        <f t="array" ref="H234">MIN(SUM(IF(ISNUMBER(H223:H232),H223:H232,SUMIF(codes[code],H223:H232,codes[calcul_HS])))+SUM(COUNTIF(JF,$C223:$C232))*JFHS,sem)</f>
        <v>0</v>
      </c>
      <c r="I234" s="29">
        <f t="array" ref="I234">MIN(SUM(IF(ISNUMBER(I223:I232),I223:I232,SUMIF(codes[code],I223:I232,codes[calcul_HS])))+SUM(COUNTIF(JF,$C223:$C232))*JFHS,sem)</f>
        <v>0</v>
      </c>
      <c r="J234" s="29">
        <f t="array" ref="J234">MIN(SUM(IF(ISNUMBER(J223:J232),J223:J232,SUMIF(codes[code],J223:J232,codes[calcul_HS])))+SUM(COUNTIF(JF,$C223:$C232))*JFHS,sem)</f>
        <v>0</v>
      </c>
      <c r="K234" s="29">
        <f t="array" ref="K234">MIN(SUM(IF(ISNUMBER(K223:K232),K223:K232,SUMIF(codes[code],K223:K232,codes[calcul_HS])))+SUM(COUNTIF(JF,$C223:$C232))*JFHS,sem)</f>
        <v>0</v>
      </c>
      <c r="L234" s="29">
        <f t="array" ref="L234">MIN(SUM(IF(ISNUMBER(L223:L232),L223:L232,SUMIF(codes[code],L223:L232,codes[calcul_HS])))+SUM(COUNTIF(JF,$C223:$C232))*JFHS,sem)</f>
        <v>0</v>
      </c>
      <c r="M234" s="29">
        <f t="array" ref="M234">MIN(SUM(IF(ISNUMBER(M223:M232),M223:M232,SUMIF(codes[code],M223:M232,codes[calcul_HS])))+SUM(COUNTIF(JF,$C223:$C232))*JFHS,sem)</f>
        <v>0</v>
      </c>
      <c r="N234" s="29">
        <f t="array" ref="N234">MIN(SUM(IF(ISNUMBER(N223:N232),N223:N232,SUMIF(codes[code],N223:N232,codes[calcul_HS])))+SUM(COUNTIF(JF,$C223:$C232))*JFHS,sem)</f>
        <v>0</v>
      </c>
      <c r="O234" s="29">
        <f t="array" ref="O234">MIN(SUM(IF(ISNUMBER(O223:O232),O223:O232,SUMIF(codes[code],O223:O232,codes[calcul_HS])))+SUM(COUNTIF(JF,$C223:$C232))*JFHS,sem)</f>
        <v>0</v>
      </c>
      <c r="P234" s="29">
        <f t="array" ref="P234">MIN(SUM(IF(ISNUMBER(P223:P232),P223:P232,SUMIF(codes[code],P223:P232,codes[calcul_HS])))+SUM(COUNTIF(JF,$C223:$C232))*JFHS,sem)</f>
        <v>0</v>
      </c>
      <c r="Q234" s="29">
        <f t="array" ref="Q234">MIN(SUM(IF(ISNUMBER(Q223:Q232),Q223:Q232,SUMIF(codes[code],Q223:Q232,codes[calcul_HS])))+SUM(COUNTIF(JF,$C223:$C232))*JFHS,sem)</f>
        <v>0</v>
      </c>
      <c r="R234" s="29">
        <f t="array" ref="R234">MIN(SUM(IF(ISNUMBER(R223:R232),R223:R232,SUMIF(codes[code],R223:R232,codes[calcul_HS])))+SUM(COUNTIF(JF,$C223:$C232))*JFHS,sem)</f>
        <v>0</v>
      </c>
      <c r="S234" s="29">
        <f t="array" ref="S234">MIN(SUM(IF(ISNUMBER(S223:S232),S223:S232,SUMIF(codes[code],S223:S232,codes[calcul_HS])))+SUM(COUNTIF(JF,$C223:$C232))*JFHS,sem)</f>
        <v>0</v>
      </c>
      <c r="T234" s="29">
        <f t="array" ref="T234">MIN(SUM(IF(ISNUMBER(T223:T232),T223:T232,SUMIF(codes[code],T223:T232,codes[calcul_HS])))+SUM(COUNTIF(JF,$C223:$C232))*JFHS,sem)</f>
        <v>0</v>
      </c>
      <c r="U234" s="29">
        <f t="array" ref="U234">MIN(SUM(IF(ISNUMBER(U223:U232),U223:U232,SUMIF(codes[code],U223:U232,codes[calcul_HS])))+SUM(COUNTIF(JF,$C223:$C232))*JFHS,sem)</f>
        <v>0</v>
      </c>
      <c r="V234" s="29">
        <f t="array" ref="V234">MIN(SUM(IF(ISNUMBER(V223:V232),V223:V232,SUMIF(codes[code],V223:V232,codes[calcul_HS])))+SUM(COUNTIF(JF,$C223:$C232))*JFHS,sem)</f>
        <v>0</v>
      </c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58">
        <f>SUM(E234:V234)</f>
        <v>0</v>
      </c>
    </row>
    <row r="235" spans="1:35" ht="13.5" thickBot="1">
      <c r="A235" s="59">
        <f>IF(ISNUMBER(Tablo[[#This Row],[JOUR]]),DATE(YEAR(Tablo[[#This Row],[JOUR]]),MONTH(Tablo[[#This Row],[JOUR]])+1,0),A234)</f>
        <v>42886</v>
      </c>
      <c r="B235" s="60">
        <f>IF(ISNUMBER(Tablo[[#This Row],[JOUR]]),INT(MOD(INT((Tablo[[#This Row],[JOUR]]-2)/7)+3/5,52+5/28))+1,B234)</f>
        <v>18</v>
      </c>
      <c r="C235" s="61" t="s">
        <v>18</v>
      </c>
      <c r="D235" s="61"/>
      <c r="E235" s="62">
        <f t="array" ref="E235">MAX(0,SUM(IF(ISNUMBER(E223:E232),E223:E232,SUMIF(codes[code],E223:E232,codes[calcul_HS])))+SUM(COUNTIF(JF,$C223:$C232))*JFHS-sem)</f>
        <v>0</v>
      </c>
      <c r="F235" s="62">
        <f t="array" ref="F235">MAX(0,SUM(IF(ISNUMBER(F223:F232),F223:F232,SUMIF(codes[code],F223:F232,codes[calcul_HS])))+SUM(COUNTIF(JF,$C223:$C232))*JFHS-sem)</f>
        <v>0</v>
      </c>
      <c r="G235" s="62">
        <f t="array" ref="G235">MAX(0,SUM(IF(ISNUMBER(G223:G232),G223:G232,SUMIF(codes[code],G223:G232,codes[calcul_HS])))+SUM(COUNTIF(JF,$C223:$C232))*JFHS-sem)</f>
        <v>0</v>
      </c>
      <c r="H235" s="62">
        <f t="array" ref="H235">MAX(0,SUM(IF(ISNUMBER(H223:H232),H223:H232,SUMIF(codes[code],H223:H232,codes[calcul_HS])))+SUM(COUNTIF(JF,$C223:$C232))*JFHS-sem)</f>
        <v>0</v>
      </c>
      <c r="I235" s="62">
        <f t="array" ref="I235">MAX(0,SUM(IF(ISNUMBER(I223:I232),I223:I232,SUMIF(codes[code],I223:I232,codes[calcul_HS])))+SUM(COUNTIF(JF,$C223:$C232))*JFHS-sem)</f>
        <v>0</v>
      </c>
      <c r="J235" s="62">
        <f t="array" ref="J235">MAX(0,SUM(IF(ISNUMBER(J223:J232),J223:J232,SUMIF(codes[code],J223:J232,codes[calcul_HS])))+SUM(COUNTIF(JF,$C223:$C232))*JFHS-sem)</f>
        <v>0</v>
      </c>
      <c r="K235" s="62">
        <f t="array" ref="K235">MAX(0,SUM(IF(ISNUMBER(K223:K232),K223:K232,SUMIF(codes[code],K223:K232,codes[calcul_HS])))+SUM(COUNTIF(JF,$C223:$C232))*JFHS-sem)</f>
        <v>0</v>
      </c>
      <c r="L235" s="62">
        <f t="array" ref="L235">MAX(0,SUM(IF(ISNUMBER(L223:L232),L223:L232,SUMIF(codes[code],L223:L232,codes[calcul_HS])))+SUM(COUNTIF(JF,$C223:$C232))*JFHS-sem)</f>
        <v>0</v>
      </c>
      <c r="M235" s="62">
        <f t="array" ref="M235">MAX(0,SUM(IF(ISNUMBER(M223:M232),M223:M232,SUMIF(codes[code],M223:M232,codes[calcul_HS])))+SUM(COUNTIF(JF,$C223:$C232))*JFHS-sem)</f>
        <v>0</v>
      </c>
      <c r="N235" s="62">
        <f t="array" ref="N235">MAX(0,SUM(IF(ISNUMBER(N223:N232),N223:N232,SUMIF(codes[code],N223:N232,codes[calcul_HS])))+SUM(COUNTIF(JF,$C223:$C232))*JFHS-sem)</f>
        <v>0</v>
      </c>
      <c r="O235" s="62">
        <f t="array" ref="O235">MAX(0,SUM(IF(ISNUMBER(O223:O232),O223:O232,SUMIF(codes[code],O223:O232,codes[calcul_HS])))+SUM(COUNTIF(JF,$C223:$C232))*JFHS-sem)</f>
        <v>0</v>
      </c>
      <c r="P235" s="62">
        <f t="array" ref="P235">MAX(0,SUM(IF(ISNUMBER(P223:P232),P223:P232,SUMIF(codes[code],P223:P232,codes[calcul_HS])))+SUM(COUNTIF(JF,$C223:$C232))*JFHS-sem)</f>
        <v>0</v>
      </c>
      <c r="Q235" s="62">
        <f t="array" ref="Q235">MAX(0,SUM(IF(ISNUMBER(Q223:Q232),Q223:Q232,SUMIF(codes[code],Q223:Q232,codes[calcul_HS])))+SUM(COUNTIF(JF,$C223:$C232))*JFHS-sem)</f>
        <v>0</v>
      </c>
      <c r="R235" s="62">
        <f t="array" ref="R235">MAX(0,SUM(IF(ISNUMBER(R223:R232),R223:R232,SUMIF(codes[code],R223:R232,codes[calcul_HS])))+SUM(COUNTIF(JF,$C223:$C232))*JFHS-sem)</f>
        <v>0</v>
      </c>
      <c r="S235" s="62">
        <f t="array" ref="S235">MAX(0,SUM(IF(ISNUMBER(S223:S232),S223:S232,SUMIF(codes[code],S223:S232,codes[calcul_HS])))+SUM(COUNTIF(JF,$C223:$C232))*JFHS-sem)</f>
        <v>0</v>
      </c>
      <c r="T235" s="62">
        <f t="array" ref="T235">MAX(0,SUM(IF(ISNUMBER(T223:T232),T223:T232,SUMIF(codes[code],T223:T232,codes[calcul_HS])))+SUM(COUNTIF(JF,$C223:$C232))*JFHS-sem)</f>
        <v>0</v>
      </c>
      <c r="U235" s="62">
        <f t="array" ref="U235">MAX(0,SUM(IF(ISNUMBER(U223:U232),U223:U232,SUMIF(codes[code],U223:U232,codes[calcul_HS])))+SUM(COUNTIF(JF,$C223:$C232))*JFHS-sem)</f>
        <v>0</v>
      </c>
      <c r="V235" s="62">
        <f t="array" ref="V235">MAX(0,SUM(IF(ISNUMBER(V223:V232),V223:V232,SUMIF(codes[code],V223:V232,codes[calcul_HS])))+SUM(COUNTIF(JF,$C223:$C232))*JFHS-sem)</f>
        <v>0</v>
      </c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63">
        <f>SUM(E235:V235)</f>
        <v>0</v>
      </c>
    </row>
    <row r="236" spans="1:35">
      <c r="A236" s="54">
        <f>IF(ISNUMBER(Tablo[[#This Row],[JOUR]]),DATE(YEAR(Tablo[[#This Row],[JOUR]]),MONTH(Tablo[[#This Row],[JOUR]])+1,0),A235)</f>
        <v>42886</v>
      </c>
      <c r="B236" s="55">
        <f>IF(ISNUMBER(Tablo[[#This Row],[JOUR]]),INT(MOD(INT((Tablo[[#This Row],[JOUR]]-2)/7)+3/5,52+5/28))+1,B235)</f>
        <v>19</v>
      </c>
      <c r="C236" s="57">
        <f>C223+7</f>
        <v>42863</v>
      </c>
      <c r="D236" s="53" t="s">
        <v>54</v>
      </c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37"/>
    </row>
    <row r="237" spans="1:35">
      <c r="A237" s="54">
        <f>IF(ISNUMBER(Tablo[[#This Row],[JOUR]]),DATE(YEAR(Tablo[[#This Row],[JOUR]]),MONTH(Tablo[[#This Row],[JOUR]])+1,0),A236)</f>
        <v>42886</v>
      </c>
      <c r="B237" s="55">
        <f>IF(ISNUMBER(Tablo[[#This Row],[JOUR]]),INT(MOD(INT((Tablo[[#This Row],[JOUR]]-2)/7)+3/5,52+5/28))+1,B236)</f>
        <v>19</v>
      </c>
      <c r="C237" s="56"/>
      <c r="D237" s="56" t="s">
        <v>55</v>
      </c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37"/>
    </row>
    <row r="238" spans="1:35">
      <c r="A238" s="54">
        <f>IF(ISNUMBER(Tablo[[#This Row],[JOUR]]),DATE(YEAR(Tablo[[#This Row],[JOUR]]),MONTH(Tablo[[#This Row],[JOUR]])+1,0),A237)</f>
        <v>42886</v>
      </c>
      <c r="B238" s="55">
        <f>IF(ISNUMBER(Tablo[[#This Row],[JOUR]]),INT(MOD(INT((Tablo[[#This Row],[JOUR]]-2)/7)+3/5,52+5/28))+1,B237)</f>
        <v>19</v>
      </c>
      <c r="C238" s="57">
        <f>C236+1</f>
        <v>42864</v>
      </c>
      <c r="D238" s="57" t="s">
        <v>54</v>
      </c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37"/>
    </row>
    <row r="239" spans="1:35">
      <c r="A239" s="54">
        <f>IF(ISNUMBER(Tablo[[#This Row],[JOUR]]),DATE(YEAR(Tablo[[#This Row],[JOUR]]),MONTH(Tablo[[#This Row],[JOUR]])+1,0),A238)</f>
        <v>42886</v>
      </c>
      <c r="B239" s="55">
        <f>IF(ISNUMBER(Tablo[[#This Row],[JOUR]]),INT(MOD(INT((Tablo[[#This Row],[JOUR]]-2)/7)+3/5,52+5/28))+1,B238)</f>
        <v>19</v>
      </c>
      <c r="C239" s="56"/>
      <c r="D239" s="56" t="s">
        <v>55</v>
      </c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37"/>
    </row>
    <row r="240" spans="1:35">
      <c r="A240" s="54">
        <f>IF(ISNUMBER(Tablo[[#This Row],[JOUR]]),DATE(YEAR(Tablo[[#This Row],[JOUR]]),MONTH(Tablo[[#This Row],[JOUR]])+1,0),A239)</f>
        <v>42886</v>
      </c>
      <c r="B240" s="55">
        <f>IF(ISNUMBER(Tablo[[#This Row],[JOUR]]),INT(MOD(INT((Tablo[[#This Row],[JOUR]]-2)/7)+3/5,52+5/28))+1,B239)</f>
        <v>19</v>
      </c>
      <c r="C240" s="57">
        <f>C238+1</f>
        <v>42865</v>
      </c>
      <c r="D240" s="57" t="s">
        <v>54</v>
      </c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37"/>
    </row>
    <row r="241" spans="1:35">
      <c r="A241" s="54">
        <f>IF(ISNUMBER(Tablo[[#This Row],[JOUR]]),DATE(YEAR(Tablo[[#This Row],[JOUR]]),MONTH(Tablo[[#This Row],[JOUR]])+1,0),A240)</f>
        <v>42886</v>
      </c>
      <c r="B241" s="55">
        <f>IF(ISNUMBER(Tablo[[#This Row],[JOUR]]),INT(MOD(INT((Tablo[[#This Row],[JOUR]]-2)/7)+3/5,52+5/28))+1,B240)</f>
        <v>19</v>
      </c>
      <c r="C241" s="56"/>
      <c r="D241" s="56" t="s">
        <v>55</v>
      </c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37"/>
    </row>
    <row r="242" spans="1:35">
      <c r="A242" s="54">
        <f>IF(ISNUMBER(Tablo[[#This Row],[JOUR]]),DATE(YEAR(Tablo[[#This Row],[JOUR]]),MONTH(Tablo[[#This Row],[JOUR]])+1,0),A241)</f>
        <v>42886</v>
      </c>
      <c r="B242" s="55">
        <f>IF(ISNUMBER(Tablo[[#This Row],[JOUR]]),INT(MOD(INT((Tablo[[#This Row],[JOUR]]-2)/7)+3/5,52+5/28))+1,B241)</f>
        <v>19</v>
      </c>
      <c r="C242" s="57">
        <f>C240+1</f>
        <v>42866</v>
      </c>
      <c r="D242" s="57" t="s">
        <v>54</v>
      </c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37"/>
    </row>
    <row r="243" spans="1:35">
      <c r="A243" s="54">
        <f>IF(ISNUMBER(Tablo[[#This Row],[JOUR]]),DATE(YEAR(Tablo[[#This Row],[JOUR]]),MONTH(Tablo[[#This Row],[JOUR]])+1,0),A242)</f>
        <v>42886</v>
      </c>
      <c r="B243" s="55">
        <f>IF(ISNUMBER(Tablo[[#This Row],[JOUR]]),INT(MOD(INT((Tablo[[#This Row],[JOUR]]-2)/7)+3/5,52+5/28))+1,B242)</f>
        <v>19</v>
      </c>
      <c r="C243" s="56"/>
      <c r="D243" s="56" t="s">
        <v>55</v>
      </c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37"/>
    </row>
    <row r="244" spans="1:35">
      <c r="A244" s="54">
        <f>IF(ISNUMBER(Tablo[[#This Row],[JOUR]]),DATE(YEAR(Tablo[[#This Row],[JOUR]]),MONTH(Tablo[[#This Row],[JOUR]])+1,0),A243)</f>
        <v>42886</v>
      </c>
      <c r="B244" s="55">
        <f>IF(ISNUMBER(Tablo[[#This Row],[JOUR]]),INT(MOD(INT((Tablo[[#This Row],[JOUR]]-2)/7)+3/5,52+5/28))+1,B243)</f>
        <v>19</v>
      </c>
      <c r="C244" s="57">
        <f>C242+1</f>
        <v>42867</v>
      </c>
      <c r="D244" s="57" t="s">
        <v>54</v>
      </c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7"/>
    </row>
    <row r="245" spans="1:35">
      <c r="A245" s="54">
        <f>IF(ISNUMBER(Tablo[[#This Row],[JOUR]]),DATE(YEAR(Tablo[[#This Row],[JOUR]]),MONTH(Tablo[[#This Row],[JOUR]])+1,0),A244)</f>
        <v>42886</v>
      </c>
      <c r="B245" s="55">
        <f>IF(ISNUMBER(Tablo[[#This Row],[JOUR]]),INT(MOD(INT((Tablo[[#This Row],[JOUR]]-2)/7)+3/5,52+5/28))+1,B244)</f>
        <v>19</v>
      </c>
      <c r="C245" s="56"/>
      <c r="D245" s="56" t="s">
        <v>55</v>
      </c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7"/>
    </row>
    <row r="246" spans="1:35">
      <c r="A246" s="54">
        <f>IF(ISNUMBER(Tablo[[#This Row],[JOUR]]),DATE(YEAR(Tablo[[#This Row],[JOUR]]),MONTH(Tablo[[#This Row],[JOUR]])+1,0),A245)</f>
        <v>42886</v>
      </c>
      <c r="B246" s="55">
        <f>IF(ISNUMBER(Tablo[[#This Row],[JOUR]]),INT(MOD(INT((Tablo[[#This Row],[JOUR]]-2)/7)+3/5,52+5/28))+1,B245)</f>
        <v>19</v>
      </c>
      <c r="C246" s="57" t="s">
        <v>16</v>
      </c>
      <c r="D246" s="57"/>
      <c r="E246" s="29">
        <f t="array" ref="E246">SUM(IF(ISNUMBER(E236:E245),E236:E245,SUMIF(codes[code],E236:E245,codes[forfait])))+SUM(COUNTIF(JF,$C236:$C245))*JFHN</f>
        <v>7</v>
      </c>
      <c r="F246" s="29">
        <f t="array" ref="F246">SUM(IF(ISNUMBER(F236:F245),F236:F245,SUMIF(codes[code],F236:F245,codes[forfait])))+SUM(COUNTIF(JF,$C236:$C245))*JFHN</f>
        <v>7</v>
      </c>
      <c r="G246" s="29">
        <f t="array" ref="G246">SUM(IF(ISNUMBER(G236:G245),G236:G245,SUMIF(codes[code],G236:G245,codes[forfait])))+SUM(COUNTIF(JF,$C236:$C245))*JFHN</f>
        <v>7</v>
      </c>
      <c r="H246" s="29">
        <f t="array" ref="H246">SUM(IF(ISNUMBER(H236:H245),H236:H245,SUMIF(codes[code],H236:H245,codes[forfait])))+SUM(COUNTIF(JF,$C236:$C245))*JFHN</f>
        <v>7</v>
      </c>
      <c r="I246" s="29">
        <f t="array" ref="I246">SUM(IF(ISNUMBER(I236:I245),I236:I245,SUMIF(codes[code],I236:I245,codes[forfait])))+SUM(COUNTIF(JF,$C236:$C245))*JFHN</f>
        <v>7</v>
      </c>
      <c r="J246" s="29">
        <f t="array" ref="J246">SUM(IF(ISNUMBER(J236:J245),J236:J245,SUMIF(codes[code],J236:J245,codes[forfait])))+SUM(COUNTIF(JF,$C236:$C245))*JFHN</f>
        <v>7</v>
      </c>
      <c r="K246" s="29">
        <f t="array" ref="K246">SUM(IF(ISNUMBER(K236:K245),K236:K245,SUMIF(codes[code],K236:K245,codes[forfait])))+SUM(COUNTIF(JF,$C236:$C245))*JFHN</f>
        <v>7</v>
      </c>
      <c r="L246" s="29">
        <f t="array" ref="L246">SUM(IF(ISNUMBER(L236:L245),L236:L245,SUMIF(codes[code],L236:L245,codes[forfait])))+SUM(COUNTIF(JF,$C236:$C245))*JFHN</f>
        <v>7</v>
      </c>
      <c r="M246" s="29">
        <f t="array" ref="M246">SUM(IF(ISNUMBER(M236:M245),M236:M245,SUMIF(codes[code],M236:M245,codes[forfait])))+SUM(COUNTIF(JF,$C236:$C245))*JFHN</f>
        <v>7</v>
      </c>
      <c r="N246" s="29">
        <f t="array" ref="N246">SUM(IF(ISNUMBER(N236:N245),N236:N245,SUMIF(codes[code],N236:N245,codes[forfait])))+SUM(COUNTIF(JF,$C236:$C245))*JFHN</f>
        <v>7</v>
      </c>
      <c r="O246" s="29">
        <f t="array" ref="O246">SUM(IF(ISNUMBER(O236:O245),O236:O245,SUMIF(codes[code],O236:O245,codes[forfait])))+SUM(COUNTIF(JF,$C236:$C245))*JFHN</f>
        <v>7</v>
      </c>
      <c r="P246" s="29">
        <f t="array" ref="P246">SUM(IF(ISNUMBER(P236:P245),P236:P245,SUMIF(codes[code],P236:P245,codes[forfait])))+SUM(COUNTIF(JF,$C236:$C245))*JFHN</f>
        <v>7</v>
      </c>
      <c r="Q246" s="29">
        <f t="array" ref="Q246">SUM(IF(ISNUMBER(Q236:Q245),Q236:Q245,SUMIF(codes[code],Q236:Q245,codes[forfait])))+SUM(COUNTIF(JF,$C236:$C245))*JFHN</f>
        <v>7</v>
      </c>
      <c r="R246" s="29">
        <f t="array" ref="R246">SUM(IF(ISNUMBER(R236:R245),R236:R245,SUMIF(codes[code],R236:R245,codes[forfait])))+SUM(COUNTIF(JF,$C236:$C245))*JFHN</f>
        <v>7</v>
      </c>
      <c r="S246" s="29">
        <f t="array" ref="S246">SUM(IF(ISNUMBER(S236:S245),S236:S245,SUMIF(codes[code],S236:S245,codes[forfait])))+SUM(COUNTIF(JF,$C236:$C245))*JFHN</f>
        <v>7</v>
      </c>
      <c r="T246" s="29">
        <f t="array" ref="T246">SUM(IF(ISNUMBER(T236:T245),T236:T245,SUMIF(codes[code],T236:T245,codes[forfait])))+SUM(COUNTIF(JF,$C236:$C245))*JFHN</f>
        <v>7</v>
      </c>
      <c r="U246" s="29">
        <f t="array" ref="U246">SUM(IF(ISNUMBER(U236:U245),U236:U245,SUMIF(codes[code],U236:U245,codes[forfait])))+SUM(COUNTIF(JF,$C236:$C245))*JFHN</f>
        <v>7</v>
      </c>
      <c r="V246" s="29">
        <f t="array" ref="V246">SUM(IF(ISNUMBER(V236:V245),V236:V245,SUMIF(codes[code],V236:V245,codes[forfait])))+SUM(COUNTIF(JF,$C236:$C245))*JFHN</f>
        <v>7</v>
      </c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58">
        <f>SUM(E246:V246)</f>
        <v>126</v>
      </c>
    </row>
    <row r="247" spans="1:35">
      <c r="A247" s="54">
        <f>IF(ISNUMBER(Tablo[[#This Row],[JOUR]]),DATE(YEAR(Tablo[[#This Row],[JOUR]]),MONTH(Tablo[[#This Row],[JOUR]])+1,0),A246)</f>
        <v>42886</v>
      </c>
      <c r="B247" s="55">
        <f>IF(ISNUMBER(Tablo[[#This Row],[JOUR]]),INT(MOD(INT((Tablo[[#This Row],[JOUR]]-2)/7)+3/5,52+5/28))+1,B246)</f>
        <v>19</v>
      </c>
      <c r="C247" s="57" t="s">
        <v>17</v>
      </c>
      <c r="D247" s="57"/>
      <c r="E247" s="29">
        <f t="array" ref="E247">MIN(SUM(IF(ISNUMBER(E236:E245),E236:E245,SUMIF(codes[code],E236:E245,codes[calcul_HS])))+SUM(COUNTIF(JF,$C236:$C245))*JFHS,sem)</f>
        <v>0</v>
      </c>
      <c r="F247" s="29">
        <f t="array" ref="F247">MIN(SUM(IF(ISNUMBER(F236:F245),F236:F245,SUMIF(codes[code],F236:F245,codes[calcul_HS])))+SUM(COUNTIF(JF,$C236:$C245))*JFHS,sem)</f>
        <v>0</v>
      </c>
      <c r="G247" s="29">
        <f t="array" ref="G247">MIN(SUM(IF(ISNUMBER(G236:G245),G236:G245,SUMIF(codes[code],G236:G245,codes[calcul_HS])))+SUM(COUNTIF(JF,$C236:$C245))*JFHS,sem)</f>
        <v>0</v>
      </c>
      <c r="H247" s="29">
        <f t="array" ref="H247">MIN(SUM(IF(ISNUMBER(H236:H245),H236:H245,SUMIF(codes[code],H236:H245,codes[calcul_HS])))+SUM(COUNTIF(JF,$C236:$C245))*JFHS,sem)</f>
        <v>0</v>
      </c>
      <c r="I247" s="29">
        <f t="array" ref="I247">MIN(SUM(IF(ISNUMBER(I236:I245),I236:I245,SUMIF(codes[code],I236:I245,codes[calcul_HS])))+SUM(COUNTIF(JF,$C236:$C245))*JFHS,sem)</f>
        <v>0</v>
      </c>
      <c r="J247" s="29">
        <f t="array" ref="J247">MIN(SUM(IF(ISNUMBER(J236:J245),J236:J245,SUMIF(codes[code],J236:J245,codes[calcul_HS])))+SUM(COUNTIF(JF,$C236:$C245))*JFHS,sem)</f>
        <v>0</v>
      </c>
      <c r="K247" s="29">
        <f t="array" ref="K247">MIN(SUM(IF(ISNUMBER(K236:K245),K236:K245,SUMIF(codes[code],K236:K245,codes[calcul_HS])))+SUM(COUNTIF(JF,$C236:$C245))*JFHS,sem)</f>
        <v>0</v>
      </c>
      <c r="L247" s="29">
        <f t="array" ref="L247">MIN(SUM(IF(ISNUMBER(L236:L245),L236:L245,SUMIF(codes[code],L236:L245,codes[calcul_HS])))+SUM(COUNTIF(JF,$C236:$C245))*JFHS,sem)</f>
        <v>0</v>
      </c>
      <c r="M247" s="29">
        <f t="array" ref="M247">MIN(SUM(IF(ISNUMBER(M236:M245),M236:M245,SUMIF(codes[code],M236:M245,codes[calcul_HS])))+SUM(COUNTIF(JF,$C236:$C245))*JFHS,sem)</f>
        <v>0</v>
      </c>
      <c r="N247" s="29">
        <f t="array" ref="N247">MIN(SUM(IF(ISNUMBER(N236:N245),N236:N245,SUMIF(codes[code],N236:N245,codes[calcul_HS])))+SUM(COUNTIF(JF,$C236:$C245))*JFHS,sem)</f>
        <v>0</v>
      </c>
      <c r="O247" s="29">
        <f t="array" ref="O247">MIN(SUM(IF(ISNUMBER(O236:O245),O236:O245,SUMIF(codes[code],O236:O245,codes[calcul_HS])))+SUM(COUNTIF(JF,$C236:$C245))*JFHS,sem)</f>
        <v>0</v>
      </c>
      <c r="P247" s="29">
        <f t="array" ref="P247">MIN(SUM(IF(ISNUMBER(P236:P245),P236:P245,SUMIF(codes[code],P236:P245,codes[calcul_HS])))+SUM(COUNTIF(JF,$C236:$C245))*JFHS,sem)</f>
        <v>0</v>
      </c>
      <c r="Q247" s="29">
        <f t="array" ref="Q247">MIN(SUM(IF(ISNUMBER(Q236:Q245),Q236:Q245,SUMIF(codes[code],Q236:Q245,codes[calcul_HS])))+SUM(COUNTIF(JF,$C236:$C245))*JFHS,sem)</f>
        <v>0</v>
      </c>
      <c r="R247" s="29">
        <f t="array" ref="R247">MIN(SUM(IF(ISNUMBER(R236:R245),R236:R245,SUMIF(codes[code],R236:R245,codes[calcul_HS])))+SUM(COUNTIF(JF,$C236:$C245))*JFHS,sem)</f>
        <v>0</v>
      </c>
      <c r="S247" s="29">
        <f t="array" ref="S247">MIN(SUM(IF(ISNUMBER(S236:S245),S236:S245,SUMIF(codes[code],S236:S245,codes[calcul_HS])))+SUM(COUNTIF(JF,$C236:$C245))*JFHS,sem)</f>
        <v>0</v>
      </c>
      <c r="T247" s="29">
        <f t="array" ref="T247">MIN(SUM(IF(ISNUMBER(T236:T245),T236:T245,SUMIF(codes[code],T236:T245,codes[calcul_HS])))+SUM(COUNTIF(JF,$C236:$C245))*JFHS,sem)</f>
        <v>0</v>
      </c>
      <c r="U247" s="29">
        <f t="array" ref="U247">MIN(SUM(IF(ISNUMBER(U236:U245),U236:U245,SUMIF(codes[code],U236:U245,codes[calcul_HS])))+SUM(COUNTIF(JF,$C236:$C245))*JFHS,sem)</f>
        <v>0</v>
      </c>
      <c r="V247" s="29">
        <f t="array" ref="V247">MIN(SUM(IF(ISNUMBER(V236:V245),V236:V245,SUMIF(codes[code],V236:V245,codes[calcul_HS])))+SUM(COUNTIF(JF,$C236:$C245))*JFHS,sem)</f>
        <v>0</v>
      </c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58">
        <f>SUM(E247:V247)</f>
        <v>0</v>
      </c>
    </row>
    <row r="248" spans="1:35" ht="13.5" thickBot="1">
      <c r="A248" s="59">
        <f>IF(ISNUMBER(Tablo[[#This Row],[JOUR]]),DATE(YEAR(Tablo[[#This Row],[JOUR]]),MONTH(Tablo[[#This Row],[JOUR]])+1,0),A247)</f>
        <v>42886</v>
      </c>
      <c r="B248" s="60">
        <f>IF(ISNUMBER(Tablo[[#This Row],[JOUR]]),INT(MOD(INT((Tablo[[#This Row],[JOUR]]-2)/7)+3/5,52+5/28))+1,B247)</f>
        <v>19</v>
      </c>
      <c r="C248" s="61" t="s">
        <v>18</v>
      </c>
      <c r="D248" s="61"/>
      <c r="E248" s="62">
        <f t="array" ref="E248">MAX(0,SUM(IF(ISNUMBER(E236:E245),E236:E245,SUMIF(codes[code],E236:E245,codes[calcul_HS])))+SUM(COUNTIF(JF,$C236:$C245))*JFHS-sem)</f>
        <v>0</v>
      </c>
      <c r="F248" s="62">
        <f t="array" ref="F248">MAX(0,SUM(IF(ISNUMBER(F236:F245),F236:F245,SUMIF(codes[code],F236:F245,codes[calcul_HS])))+SUM(COUNTIF(JF,$C236:$C245))*JFHS-sem)</f>
        <v>0</v>
      </c>
      <c r="G248" s="62">
        <f t="array" ref="G248">MAX(0,SUM(IF(ISNUMBER(G236:G245),G236:G245,SUMIF(codes[code],G236:G245,codes[calcul_HS])))+SUM(COUNTIF(JF,$C236:$C245))*JFHS-sem)</f>
        <v>0</v>
      </c>
      <c r="H248" s="62">
        <f t="array" ref="H248">MAX(0,SUM(IF(ISNUMBER(H236:H245),H236:H245,SUMIF(codes[code],H236:H245,codes[calcul_HS])))+SUM(COUNTIF(JF,$C236:$C245))*JFHS-sem)</f>
        <v>0</v>
      </c>
      <c r="I248" s="62">
        <f t="array" ref="I248">MAX(0,SUM(IF(ISNUMBER(I236:I245),I236:I245,SUMIF(codes[code],I236:I245,codes[calcul_HS])))+SUM(COUNTIF(JF,$C236:$C245))*JFHS-sem)</f>
        <v>0</v>
      </c>
      <c r="J248" s="62">
        <f t="array" ref="J248">MAX(0,SUM(IF(ISNUMBER(J236:J245),J236:J245,SUMIF(codes[code],J236:J245,codes[calcul_HS])))+SUM(COUNTIF(JF,$C236:$C245))*JFHS-sem)</f>
        <v>0</v>
      </c>
      <c r="K248" s="62">
        <f t="array" ref="K248">MAX(0,SUM(IF(ISNUMBER(K236:K245),K236:K245,SUMIF(codes[code],K236:K245,codes[calcul_HS])))+SUM(COUNTIF(JF,$C236:$C245))*JFHS-sem)</f>
        <v>0</v>
      </c>
      <c r="L248" s="62">
        <f t="array" ref="L248">MAX(0,SUM(IF(ISNUMBER(L236:L245),L236:L245,SUMIF(codes[code],L236:L245,codes[calcul_HS])))+SUM(COUNTIF(JF,$C236:$C245))*JFHS-sem)</f>
        <v>0</v>
      </c>
      <c r="M248" s="62">
        <f t="array" ref="M248">MAX(0,SUM(IF(ISNUMBER(M236:M245),M236:M245,SUMIF(codes[code],M236:M245,codes[calcul_HS])))+SUM(COUNTIF(JF,$C236:$C245))*JFHS-sem)</f>
        <v>0</v>
      </c>
      <c r="N248" s="62">
        <f t="array" ref="N248">MAX(0,SUM(IF(ISNUMBER(N236:N245),N236:N245,SUMIF(codes[code],N236:N245,codes[calcul_HS])))+SUM(COUNTIF(JF,$C236:$C245))*JFHS-sem)</f>
        <v>0</v>
      </c>
      <c r="O248" s="62">
        <f t="array" ref="O248">MAX(0,SUM(IF(ISNUMBER(O236:O245),O236:O245,SUMIF(codes[code],O236:O245,codes[calcul_HS])))+SUM(COUNTIF(JF,$C236:$C245))*JFHS-sem)</f>
        <v>0</v>
      </c>
      <c r="P248" s="62">
        <f t="array" ref="P248">MAX(0,SUM(IF(ISNUMBER(P236:P245),P236:P245,SUMIF(codes[code],P236:P245,codes[calcul_HS])))+SUM(COUNTIF(JF,$C236:$C245))*JFHS-sem)</f>
        <v>0</v>
      </c>
      <c r="Q248" s="62">
        <f t="array" ref="Q248">MAX(0,SUM(IF(ISNUMBER(Q236:Q245),Q236:Q245,SUMIF(codes[code],Q236:Q245,codes[calcul_HS])))+SUM(COUNTIF(JF,$C236:$C245))*JFHS-sem)</f>
        <v>0</v>
      </c>
      <c r="R248" s="62">
        <f t="array" ref="R248">MAX(0,SUM(IF(ISNUMBER(R236:R245),R236:R245,SUMIF(codes[code],R236:R245,codes[calcul_HS])))+SUM(COUNTIF(JF,$C236:$C245))*JFHS-sem)</f>
        <v>0</v>
      </c>
      <c r="S248" s="62">
        <f t="array" ref="S248">MAX(0,SUM(IF(ISNUMBER(S236:S245),S236:S245,SUMIF(codes[code],S236:S245,codes[calcul_HS])))+SUM(COUNTIF(JF,$C236:$C245))*JFHS-sem)</f>
        <v>0</v>
      </c>
      <c r="T248" s="62">
        <f t="array" ref="T248">MAX(0,SUM(IF(ISNUMBER(T236:T245),T236:T245,SUMIF(codes[code],T236:T245,codes[calcul_HS])))+SUM(COUNTIF(JF,$C236:$C245))*JFHS-sem)</f>
        <v>0</v>
      </c>
      <c r="U248" s="62">
        <f t="array" ref="U248">MAX(0,SUM(IF(ISNUMBER(U236:U245),U236:U245,SUMIF(codes[code],U236:U245,codes[calcul_HS])))+SUM(COUNTIF(JF,$C236:$C245))*JFHS-sem)</f>
        <v>0</v>
      </c>
      <c r="V248" s="62">
        <f t="array" ref="V248">MAX(0,SUM(IF(ISNUMBER(V236:V245),V236:V245,SUMIF(codes[code],V236:V245,codes[calcul_HS])))+SUM(COUNTIF(JF,$C236:$C245))*JFHS-sem)</f>
        <v>0</v>
      </c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3">
        <f>SUM(E248:V248)</f>
        <v>0</v>
      </c>
    </row>
    <row r="249" spans="1:35">
      <c r="A249" s="54">
        <f>IF(ISNUMBER(Tablo[[#This Row],[JOUR]]),DATE(YEAR(Tablo[[#This Row],[JOUR]]),MONTH(Tablo[[#This Row],[JOUR]])+1,0),A248)</f>
        <v>42886</v>
      </c>
      <c r="B249" s="55">
        <f>IF(ISNUMBER(Tablo[[#This Row],[JOUR]]),INT(MOD(INT((Tablo[[#This Row],[JOUR]]-2)/7)+3/5,52+5/28))+1,B248)</f>
        <v>20</v>
      </c>
      <c r="C249" s="57">
        <f>C236+7</f>
        <v>42870</v>
      </c>
      <c r="D249" s="53" t="s">
        <v>54</v>
      </c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37"/>
    </row>
    <row r="250" spans="1:35">
      <c r="A250" s="54">
        <f>IF(ISNUMBER(Tablo[[#This Row],[JOUR]]),DATE(YEAR(Tablo[[#This Row],[JOUR]]),MONTH(Tablo[[#This Row],[JOUR]])+1,0),A249)</f>
        <v>42886</v>
      </c>
      <c r="B250" s="55">
        <f>IF(ISNUMBER(Tablo[[#This Row],[JOUR]]),INT(MOD(INT((Tablo[[#This Row],[JOUR]]-2)/7)+3/5,52+5/28))+1,B249)</f>
        <v>20</v>
      </c>
      <c r="C250" s="56"/>
      <c r="D250" s="56" t="s">
        <v>55</v>
      </c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7"/>
    </row>
    <row r="251" spans="1:35">
      <c r="A251" s="54">
        <f>IF(ISNUMBER(Tablo[[#This Row],[JOUR]]),DATE(YEAR(Tablo[[#This Row],[JOUR]]),MONTH(Tablo[[#This Row],[JOUR]])+1,0),A250)</f>
        <v>42886</v>
      </c>
      <c r="B251" s="55">
        <f>IF(ISNUMBER(Tablo[[#This Row],[JOUR]]),INT(MOD(INT((Tablo[[#This Row],[JOUR]]-2)/7)+3/5,52+5/28))+1,B250)</f>
        <v>20</v>
      </c>
      <c r="C251" s="57">
        <f>C249+1</f>
        <v>42871</v>
      </c>
      <c r="D251" s="57" t="s">
        <v>54</v>
      </c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37"/>
    </row>
    <row r="252" spans="1:35">
      <c r="A252" s="54">
        <f>IF(ISNUMBER(Tablo[[#This Row],[JOUR]]),DATE(YEAR(Tablo[[#This Row],[JOUR]]),MONTH(Tablo[[#This Row],[JOUR]])+1,0),A251)</f>
        <v>42886</v>
      </c>
      <c r="B252" s="55">
        <f>IF(ISNUMBER(Tablo[[#This Row],[JOUR]]),INT(MOD(INT((Tablo[[#This Row],[JOUR]]-2)/7)+3/5,52+5/28))+1,B251)</f>
        <v>20</v>
      </c>
      <c r="C252" s="56"/>
      <c r="D252" s="56" t="s">
        <v>55</v>
      </c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37"/>
    </row>
    <row r="253" spans="1:35">
      <c r="A253" s="54">
        <f>IF(ISNUMBER(Tablo[[#This Row],[JOUR]]),DATE(YEAR(Tablo[[#This Row],[JOUR]]),MONTH(Tablo[[#This Row],[JOUR]])+1,0),A252)</f>
        <v>42886</v>
      </c>
      <c r="B253" s="55">
        <f>IF(ISNUMBER(Tablo[[#This Row],[JOUR]]),INT(MOD(INT((Tablo[[#This Row],[JOUR]]-2)/7)+3/5,52+5/28))+1,B252)</f>
        <v>20</v>
      </c>
      <c r="C253" s="57">
        <f>C251+1</f>
        <v>42872</v>
      </c>
      <c r="D253" s="57" t="s">
        <v>54</v>
      </c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37"/>
    </row>
    <row r="254" spans="1:35">
      <c r="A254" s="54">
        <f>IF(ISNUMBER(Tablo[[#This Row],[JOUR]]),DATE(YEAR(Tablo[[#This Row],[JOUR]]),MONTH(Tablo[[#This Row],[JOUR]])+1,0),A253)</f>
        <v>42886</v>
      </c>
      <c r="B254" s="55">
        <f>IF(ISNUMBER(Tablo[[#This Row],[JOUR]]),INT(MOD(INT((Tablo[[#This Row],[JOUR]]-2)/7)+3/5,52+5/28))+1,B253)</f>
        <v>20</v>
      </c>
      <c r="C254" s="56"/>
      <c r="D254" s="56" t="s">
        <v>55</v>
      </c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37"/>
    </row>
    <row r="255" spans="1:35">
      <c r="A255" s="54">
        <f>IF(ISNUMBER(Tablo[[#This Row],[JOUR]]),DATE(YEAR(Tablo[[#This Row],[JOUR]]),MONTH(Tablo[[#This Row],[JOUR]])+1,0),A254)</f>
        <v>42886</v>
      </c>
      <c r="B255" s="55">
        <f>IF(ISNUMBER(Tablo[[#This Row],[JOUR]]),INT(MOD(INT((Tablo[[#This Row],[JOUR]]-2)/7)+3/5,52+5/28))+1,B254)</f>
        <v>20</v>
      </c>
      <c r="C255" s="57">
        <f>C253+1</f>
        <v>42873</v>
      </c>
      <c r="D255" s="57" t="s">
        <v>54</v>
      </c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37"/>
    </row>
    <row r="256" spans="1:35">
      <c r="A256" s="54">
        <f>IF(ISNUMBER(Tablo[[#This Row],[JOUR]]),DATE(YEAR(Tablo[[#This Row],[JOUR]]),MONTH(Tablo[[#This Row],[JOUR]])+1,0),A255)</f>
        <v>42886</v>
      </c>
      <c r="B256" s="55">
        <f>IF(ISNUMBER(Tablo[[#This Row],[JOUR]]),INT(MOD(INT((Tablo[[#This Row],[JOUR]]-2)/7)+3/5,52+5/28))+1,B255)</f>
        <v>20</v>
      </c>
      <c r="C256" s="56"/>
      <c r="D256" s="56" t="s">
        <v>55</v>
      </c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37"/>
    </row>
    <row r="257" spans="1:35">
      <c r="A257" s="54">
        <f>IF(ISNUMBER(Tablo[[#This Row],[JOUR]]),DATE(YEAR(Tablo[[#This Row],[JOUR]]),MONTH(Tablo[[#This Row],[JOUR]])+1,0),A256)</f>
        <v>42886</v>
      </c>
      <c r="B257" s="55">
        <f>IF(ISNUMBER(Tablo[[#This Row],[JOUR]]),INT(MOD(INT((Tablo[[#This Row],[JOUR]]-2)/7)+3/5,52+5/28))+1,B256)</f>
        <v>20</v>
      </c>
      <c r="C257" s="57">
        <f>C255+1</f>
        <v>42874</v>
      </c>
      <c r="D257" s="57" t="s">
        <v>54</v>
      </c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37"/>
    </row>
    <row r="258" spans="1:35">
      <c r="A258" s="54">
        <f>IF(ISNUMBER(Tablo[[#This Row],[JOUR]]),DATE(YEAR(Tablo[[#This Row],[JOUR]]),MONTH(Tablo[[#This Row],[JOUR]])+1,0),A257)</f>
        <v>42886</v>
      </c>
      <c r="B258" s="55">
        <f>IF(ISNUMBER(Tablo[[#This Row],[JOUR]]),INT(MOD(INT((Tablo[[#This Row],[JOUR]]-2)/7)+3/5,52+5/28))+1,B257)</f>
        <v>20</v>
      </c>
      <c r="C258" s="56"/>
      <c r="D258" s="56" t="s">
        <v>55</v>
      </c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37"/>
    </row>
    <row r="259" spans="1:35">
      <c r="A259" s="54">
        <f>IF(ISNUMBER(Tablo[[#This Row],[JOUR]]),DATE(YEAR(Tablo[[#This Row],[JOUR]]),MONTH(Tablo[[#This Row],[JOUR]])+1,0),A258)</f>
        <v>42886</v>
      </c>
      <c r="B259" s="55">
        <f>IF(ISNUMBER(Tablo[[#This Row],[JOUR]]),INT(MOD(INT((Tablo[[#This Row],[JOUR]]-2)/7)+3/5,52+5/28))+1,B258)</f>
        <v>20</v>
      </c>
      <c r="C259" s="57" t="s">
        <v>16</v>
      </c>
      <c r="D259" s="57"/>
      <c r="E259" s="29">
        <f t="array" ref="E259">SUM(IF(ISNUMBER(E249:E258),E249:E258,SUMIF(codes[code],E249:E258,codes[forfait])))+SUM(COUNTIF(JF,$C249:$C258))*JFHN</f>
        <v>0</v>
      </c>
      <c r="F259" s="29">
        <f t="array" ref="F259">SUM(IF(ISNUMBER(F249:F258),F249:F258,SUMIF(codes[code],F249:F258,codes[forfait])))+SUM(COUNTIF(JF,$C249:$C258))*JFHN</f>
        <v>0</v>
      </c>
      <c r="G259" s="29">
        <f t="array" ref="G259">SUM(IF(ISNUMBER(G249:G258),G249:G258,SUMIF(codes[code],G249:G258,codes[forfait])))+SUM(COUNTIF(JF,$C249:$C258))*JFHN</f>
        <v>0</v>
      </c>
      <c r="H259" s="29">
        <f t="array" ref="H259">SUM(IF(ISNUMBER(H249:H258),H249:H258,SUMIF(codes[code],H249:H258,codes[forfait])))+SUM(COUNTIF(JF,$C249:$C258))*JFHN</f>
        <v>0</v>
      </c>
      <c r="I259" s="29">
        <f t="array" ref="I259">SUM(IF(ISNUMBER(I249:I258),I249:I258,SUMIF(codes[code],I249:I258,codes[forfait])))+SUM(COUNTIF(JF,$C249:$C258))*JFHN</f>
        <v>0</v>
      </c>
      <c r="J259" s="29">
        <f t="array" ref="J259">SUM(IF(ISNUMBER(J249:J258),J249:J258,SUMIF(codes[code],J249:J258,codes[forfait])))+SUM(COUNTIF(JF,$C249:$C258))*JFHN</f>
        <v>0</v>
      </c>
      <c r="K259" s="29">
        <f t="array" ref="K259">SUM(IF(ISNUMBER(K249:K258),K249:K258,SUMIF(codes[code],K249:K258,codes[forfait])))+SUM(COUNTIF(JF,$C249:$C258))*JFHN</f>
        <v>0</v>
      </c>
      <c r="L259" s="29">
        <f t="array" ref="L259">SUM(IF(ISNUMBER(L249:L258),L249:L258,SUMIF(codes[code],L249:L258,codes[forfait])))+SUM(COUNTIF(JF,$C249:$C258))*JFHN</f>
        <v>0</v>
      </c>
      <c r="M259" s="29">
        <f t="array" ref="M259">SUM(IF(ISNUMBER(M249:M258),M249:M258,SUMIF(codes[code],M249:M258,codes[forfait])))+SUM(COUNTIF(JF,$C249:$C258))*JFHN</f>
        <v>0</v>
      </c>
      <c r="N259" s="29">
        <f t="array" ref="N259">SUM(IF(ISNUMBER(N249:N258),N249:N258,SUMIF(codes[code],N249:N258,codes[forfait])))+SUM(COUNTIF(JF,$C249:$C258))*JFHN</f>
        <v>0</v>
      </c>
      <c r="O259" s="29">
        <f t="array" ref="O259">SUM(IF(ISNUMBER(O249:O258),O249:O258,SUMIF(codes[code],O249:O258,codes[forfait])))+SUM(COUNTIF(JF,$C249:$C258))*JFHN</f>
        <v>0</v>
      </c>
      <c r="P259" s="29">
        <f t="array" ref="P259">SUM(IF(ISNUMBER(P249:P258),P249:P258,SUMIF(codes[code],P249:P258,codes[forfait])))+SUM(COUNTIF(JF,$C249:$C258))*JFHN</f>
        <v>0</v>
      </c>
      <c r="Q259" s="29">
        <f t="array" ref="Q259">SUM(IF(ISNUMBER(Q249:Q258),Q249:Q258,SUMIF(codes[code],Q249:Q258,codes[forfait])))+SUM(COUNTIF(JF,$C249:$C258))*JFHN</f>
        <v>0</v>
      </c>
      <c r="R259" s="29">
        <f t="array" ref="R259">SUM(IF(ISNUMBER(R249:R258),R249:R258,SUMIF(codes[code],R249:R258,codes[forfait])))+SUM(COUNTIF(JF,$C249:$C258))*JFHN</f>
        <v>0</v>
      </c>
      <c r="S259" s="29">
        <f t="array" ref="S259">SUM(IF(ISNUMBER(S249:S258),S249:S258,SUMIF(codes[code],S249:S258,codes[forfait])))+SUM(COUNTIF(JF,$C249:$C258))*JFHN</f>
        <v>0</v>
      </c>
      <c r="T259" s="29">
        <f t="array" ref="T259">SUM(IF(ISNUMBER(T249:T258),T249:T258,SUMIF(codes[code],T249:T258,codes[forfait])))+SUM(COUNTIF(JF,$C249:$C258))*JFHN</f>
        <v>0</v>
      </c>
      <c r="U259" s="29">
        <f t="array" ref="U259">SUM(IF(ISNUMBER(U249:U258),U249:U258,SUMIF(codes[code],U249:U258,codes[forfait])))+SUM(COUNTIF(JF,$C249:$C258))*JFHN</f>
        <v>0</v>
      </c>
      <c r="V259" s="29">
        <f t="array" ref="V259">SUM(IF(ISNUMBER(V249:V258),V249:V258,SUMIF(codes[code],V249:V258,codes[forfait])))+SUM(COUNTIF(JF,$C249:$C258))*JFHN</f>
        <v>0</v>
      </c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58">
        <f>SUM(E259:V259)</f>
        <v>0</v>
      </c>
    </row>
    <row r="260" spans="1:35">
      <c r="A260" s="54">
        <f>IF(ISNUMBER(Tablo[[#This Row],[JOUR]]),DATE(YEAR(Tablo[[#This Row],[JOUR]]),MONTH(Tablo[[#This Row],[JOUR]])+1,0),A259)</f>
        <v>42886</v>
      </c>
      <c r="B260" s="55">
        <f>IF(ISNUMBER(Tablo[[#This Row],[JOUR]]),INT(MOD(INT((Tablo[[#This Row],[JOUR]]-2)/7)+3/5,52+5/28))+1,B259)</f>
        <v>20</v>
      </c>
      <c r="C260" s="57" t="s">
        <v>17</v>
      </c>
      <c r="D260" s="57"/>
      <c r="E260" s="29">
        <f t="array" ref="E260">MIN(SUM(IF(ISNUMBER(E249:E258),E249:E258,SUMIF(codes[code],E249:E258,codes[calcul_HS])))+SUM(COUNTIF(JF,$C249:$C258))*JFHS,sem)</f>
        <v>0</v>
      </c>
      <c r="F260" s="29">
        <f t="array" ref="F260">MIN(SUM(IF(ISNUMBER(F249:F258),F249:F258,SUMIF(codes[code],F249:F258,codes[calcul_HS])))+SUM(COUNTIF(JF,$C249:$C258))*JFHS,sem)</f>
        <v>0</v>
      </c>
      <c r="G260" s="29">
        <f t="array" ref="G260">MIN(SUM(IF(ISNUMBER(G249:G258),G249:G258,SUMIF(codes[code],G249:G258,codes[calcul_HS])))+SUM(COUNTIF(JF,$C249:$C258))*JFHS,sem)</f>
        <v>0</v>
      </c>
      <c r="H260" s="29">
        <f t="array" ref="H260">MIN(SUM(IF(ISNUMBER(H249:H258),H249:H258,SUMIF(codes[code],H249:H258,codes[calcul_HS])))+SUM(COUNTIF(JF,$C249:$C258))*JFHS,sem)</f>
        <v>0</v>
      </c>
      <c r="I260" s="29">
        <f t="array" ref="I260">MIN(SUM(IF(ISNUMBER(I249:I258),I249:I258,SUMIF(codes[code],I249:I258,codes[calcul_HS])))+SUM(COUNTIF(JF,$C249:$C258))*JFHS,sem)</f>
        <v>0</v>
      </c>
      <c r="J260" s="29">
        <f t="array" ref="J260">MIN(SUM(IF(ISNUMBER(J249:J258),J249:J258,SUMIF(codes[code],J249:J258,codes[calcul_HS])))+SUM(COUNTIF(JF,$C249:$C258))*JFHS,sem)</f>
        <v>0</v>
      </c>
      <c r="K260" s="29">
        <f t="array" ref="K260">MIN(SUM(IF(ISNUMBER(K249:K258),K249:K258,SUMIF(codes[code],K249:K258,codes[calcul_HS])))+SUM(COUNTIF(JF,$C249:$C258))*JFHS,sem)</f>
        <v>0</v>
      </c>
      <c r="L260" s="29">
        <f t="array" ref="L260">MIN(SUM(IF(ISNUMBER(L249:L258),L249:L258,SUMIF(codes[code],L249:L258,codes[calcul_HS])))+SUM(COUNTIF(JF,$C249:$C258))*JFHS,sem)</f>
        <v>0</v>
      </c>
      <c r="M260" s="29">
        <f t="array" ref="M260">MIN(SUM(IF(ISNUMBER(M249:M258),M249:M258,SUMIF(codes[code],M249:M258,codes[calcul_HS])))+SUM(COUNTIF(JF,$C249:$C258))*JFHS,sem)</f>
        <v>0</v>
      </c>
      <c r="N260" s="29">
        <f t="array" ref="N260">MIN(SUM(IF(ISNUMBER(N249:N258),N249:N258,SUMIF(codes[code],N249:N258,codes[calcul_HS])))+SUM(COUNTIF(JF,$C249:$C258))*JFHS,sem)</f>
        <v>0</v>
      </c>
      <c r="O260" s="29">
        <f t="array" ref="O260">MIN(SUM(IF(ISNUMBER(O249:O258),O249:O258,SUMIF(codes[code],O249:O258,codes[calcul_HS])))+SUM(COUNTIF(JF,$C249:$C258))*JFHS,sem)</f>
        <v>0</v>
      </c>
      <c r="P260" s="29">
        <f t="array" ref="P260">MIN(SUM(IF(ISNUMBER(P249:P258),P249:P258,SUMIF(codes[code],P249:P258,codes[calcul_HS])))+SUM(COUNTIF(JF,$C249:$C258))*JFHS,sem)</f>
        <v>0</v>
      </c>
      <c r="Q260" s="29">
        <f t="array" ref="Q260">MIN(SUM(IF(ISNUMBER(Q249:Q258),Q249:Q258,SUMIF(codes[code],Q249:Q258,codes[calcul_HS])))+SUM(COUNTIF(JF,$C249:$C258))*JFHS,sem)</f>
        <v>0</v>
      </c>
      <c r="R260" s="29">
        <f t="array" ref="R260">MIN(SUM(IF(ISNUMBER(R249:R258),R249:R258,SUMIF(codes[code],R249:R258,codes[calcul_HS])))+SUM(COUNTIF(JF,$C249:$C258))*JFHS,sem)</f>
        <v>0</v>
      </c>
      <c r="S260" s="29">
        <f t="array" ref="S260">MIN(SUM(IF(ISNUMBER(S249:S258),S249:S258,SUMIF(codes[code],S249:S258,codes[calcul_HS])))+SUM(COUNTIF(JF,$C249:$C258))*JFHS,sem)</f>
        <v>0</v>
      </c>
      <c r="T260" s="29">
        <f t="array" ref="T260">MIN(SUM(IF(ISNUMBER(T249:T258),T249:T258,SUMIF(codes[code],T249:T258,codes[calcul_HS])))+SUM(COUNTIF(JF,$C249:$C258))*JFHS,sem)</f>
        <v>0</v>
      </c>
      <c r="U260" s="29">
        <f t="array" ref="U260">MIN(SUM(IF(ISNUMBER(U249:U258),U249:U258,SUMIF(codes[code],U249:U258,codes[calcul_HS])))+SUM(COUNTIF(JF,$C249:$C258))*JFHS,sem)</f>
        <v>0</v>
      </c>
      <c r="V260" s="29">
        <f t="array" ref="V260">MIN(SUM(IF(ISNUMBER(V249:V258),V249:V258,SUMIF(codes[code],V249:V258,codes[calcul_HS])))+SUM(COUNTIF(JF,$C249:$C258))*JFHS,sem)</f>
        <v>0</v>
      </c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58">
        <f>SUM(E260:V260)</f>
        <v>0</v>
      </c>
    </row>
    <row r="261" spans="1:35" ht="13.5" thickBot="1">
      <c r="A261" s="59">
        <f>IF(ISNUMBER(Tablo[[#This Row],[JOUR]]),DATE(YEAR(Tablo[[#This Row],[JOUR]]),MONTH(Tablo[[#This Row],[JOUR]])+1,0),A260)</f>
        <v>42886</v>
      </c>
      <c r="B261" s="60">
        <f>IF(ISNUMBER(Tablo[[#This Row],[JOUR]]),INT(MOD(INT((Tablo[[#This Row],[JOUR]]-2)/7)+3/5,52+5/28))+1,B260)</f>
        <v>20</v>
      </c>
      <c r="C261" s="61" t="s">
        <v>18</v>
      </c>
      <c r="D261" s="61"/>
      <c r="E261" s="62">
        <f t="array" ref="E261">MAX(0,SUM(IF(ISNUMBER(E249:E258),E249:E258,SUMIF(codes[code],E249:E258,codes[calcul_HS])))+SUM(COUNTIF(JF,$C249:$C258))*JFHS-sem)</f>
        <v>0</v>
      </c>
      <c r="F261" s="62">
        <f t="array" ref="F261">MAX(0,SUM(IF(ISNUMBER(F249:F258),F249:F258,SUMIF(codes[code],F249:F258,codes[calcul_HS])))+SUM(COUNTIF(JF,$C249:$C258))*JFHS-sem)</f>
        <v>0</v>
      </c>
      <c r="G261" s="62">
        <f t="array" ref="G261">MAX(0,SUM(IF(ISNUMBER(G249:G258),G249:G258,SUMIF(codes[code],G249:G258,codes[calcul_HS])))+SUM(COUNTIF(JF,$C249:$C258))*JFHS-sem)</f>
        <v>0</v>
      </c>
      <c r="H261" s="62">
        <f t="array" ref="H261">MAX(0,SUM(IF(ISNUMBER(H249:H258),H249:H258,SUMIF(codes[code],H249:H258,codes[calcul_HS])))+SUM(COUNTIF(JF,$C249:$C258))*JFHS-sem)</f>
        <v>0</v>
      </c>
      <c r="I261" s="62">
        <f t="array" ref="I261">MAX(0,SUM(IF(ISNUMBER(I249:I258),I249:I258,SUMIF(codes[code],I249:I258,codes[calcul_HS])))+SUM(COUNTIF(JF,$C249:$C258))*JFHS-sem)</f>
        <v>0</v>
      </c>
      <c r="J261" s="62">
        <f t="array" ref="J261">MAX(0,SUM(IF(ISNUMBER(J249:J258),J249:J258,SUMIF(codes[code],J249:J258,codes[calcul_HS])))+SUM(COUNTIF(JF,$C249:$C258))*JFHS-sem)</f>
        <v>0</v>
      </c>
      <c r="K261" s="62">
        <f t="array" ref="K261">MAX(0,SUM(IF(ISNUMBER(K249:K258),K249:K258,SUMIF(codes[code],K249:K258,codes[calcul_HS])))+SUM(COUNTIF(JF,$C249:$C258))*JFHS-sem)</f>
        <v>0</v>
      </c>
      <c r="L261" s="62">
        <f t="array" ref="L261">MAX(0,SUM(IF(ISNUMBER(L249:L258),L249:L258,SUMIF(codes[code],L249:L258,codes[calcul_HS])))+SUM(COUNTIF(JF,$C249:$C258))*JFHS-sem)</f>
        <v>0</v>
      </c>
      <c r="M261" s="62">
        <f t="array" ref="M261">MAX(0,SUM(IF(ISNUMBER(M249:M258),M249:M258,SUMIF(codes[code],M249:M258,codes[calcul_HS])))+SUM(COUNTIF(JF,$C249:$C258))*JFHS-sem)</f>
        <v>0</v>
      </c>
      <c r="N261" s="62">
        <f t="array" ref="N261">MAX(0,SUM(IF(ISNUMBER(N249:N258),N249:N258,SUMIF(codes[code],N249:N258,codes[calcul_HS])))+SUM(COUNTIF(JF,$C249:$C258))*JFHS-sem)</f>
        <v>0</v>
      </c>
      <c r="O261" s="62">
        <f t="array" ref="O261">MAX(0,SUM(IF(ISNUMBER(O249:O258),O249:O258,SUMIF(codes[code],O249:O258,codes[calcul_HS])))+SUM(COUNTIF(JF,$C249:$C258))*JFHS-sem)</f>
        <v>0</v>
      </c>
      <c r="P261" s="62">
        <f t="array" ref="P261">MAX(0,SUM(IF(ISNUMBER(P249:P258),P249:P258,SUMIF(codes[code],P249:P258,codes[calcul_HS])))+SUM(COUNTIF(JF,$C249:$C258))*JFHS-sem)</f>
        <v>0</v>
      </c>
      <c r="Q261" s="62">
        <f t="array" ref="Q261">MAX(0,SUM(IF(ISNUMBER(Q249:Q258),Q249:Q258,SUMIF(codes[code],Q249:Q258,codes[calcul_HS])))+SUM(COUNTIF(JF,$C249:$C258))*JFHS-sem)</f>
        <v>0</v>
      </c>
      <c r="R261" s="62">
        <f t="array" ref="R261">MAX(0,SUM(IF(ISNUMBER(R249:R258),R249:R258,SUMIF(codes[code],R249:R258,codes[calcul_HS])))+SUM(COUNTIF(JF,$C249:$C258))*JFHS-sem)</f>
        <v>0</v>
      </c>
      <c r="S261" s="62">
        <f t="array" ref="S261">MAX(0,SUM(IF(ISNUMBER(S249:S258),S249:S258,SUMIF(codes[code],S249:S258,codes[calcul_HS])))+SUM(COUNTIF(JF,$C249:$C258))*JFHS-sem)</f>
        <v>0</v>
      </c>
      <c r="T261" s="62">
        <f t="array" ref="T261">MAX(0,SUM(IF(ISNUMBER(T249:T258),T249:T258,SUMIF(codes[code],T249:T258,codes[calcul_HS])))+SUM(COUNTIF(JF,$C249:$C258))*JFHS-sem)</f>
        <v>0</v>
      </c>
      <c r="U261" s="62">
        <f t="array" ref="U261">MAX(0,SUM(IF(ISNUMBER(U249:U258),U249:U258,SUMIF(codes[code],U249:U258,codes[calcul_HS])))+SUM(COUNTIF(JF,$C249:$C258))*JFHS-sem)</f>
        <v>0</v>
      </c>
      <c r="V261" s="62">
        <f t="array" ref="V261">MAX(0,SUM(IF(ISNUMBER(V249:V258),V249:V258,SUMIF(codes[code],V249:V258,codes[calcul_HS])))+SUM(COUNTIF(JF,$C249:$C258))*JFHS-sem)</f>
        <v>0</v>
      </c>
      <c r="W261" s="62"/>
      <c r="X261" s="62"/>
      <c r="Y261" s="62"/>
      <c r="Z261" s="62"/>
      <c r="AA261" s="62"/>
      <c r="AB261" s="62"/>
      <c r="AC261" s="62"/>
      <c r="AD261" s="62"/>
      <c r="AE261" s="62"/>
      <c r="AF261" s="62"/>
      <c r="AG261" s="62"/>
      <c r="AH261" s="62"/>
      <c r="AI261" s="63">
        <f>SUM(E261:V261)</f>
        <v>0</v>
      </c>
    </row>
    <row r="262" spans="1:35">
      <c r="A262" s="54">
        <f>IF(ISNUMBER(Tablo[[#This Row],[JOUR]]),DATE(YEAR(Tablo[[#This Row],[JOUR]]),MONTH(Tablo[[#This Row],[JOUR]])+1,0),A261)</f>
        <v>42886</v>
      </c>
      <c r="B262" s="55">
        <f>IF(ISNUMBER(Tablo[[#This Row],[JOUR]]),INT(MOD(INT((Tablo[[#This Row],[JOUR]]-2)/7)+3/5,52+5/28))+1,B261)</f>
        <v>21</v>
      </c>
      <c r="C262" s="57">
        <f>C249+7</f>
        <v>42877</v>
      </c>
      <c r="D262" s="53" t="s">
        <v>54</v>
      </c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37"/>
    </row>
    <row r="263" spans="1:35">
      <c r="A263" s="54">
        <f>IF(ISNUMBER(Tablo[[#This Row],[JOUR]]),DATE(YEAR(Tablo[[#This Row],[JOUR]]),MONTH(Tablo[[#This Row],[JOUR]])+1,0),A262)</f>
        <v>42886</v>
      </c>
      <c r="B263" s="55">
        <f>IF(ISNUMBER(Tablo[[#This Row],[JOUR]]),INT(MOD(INT((Tablo[[#This Row],[JOUR]]-2)/7)+3/5,52+5/28))+1,B262)</f>
        <v>21</v>
      </c>
      <c r="C263" s="56"/>
      <c r="D263" s="56" t="s">
        <v>55</v>
      </c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37"/>
    </row>
    <row r="264" spans="1:35">
      <c r="A264" s="54">
        <f>IF(ISNUMBER(Tablo[[#This Row],[JOUR]]),DATE(YEAR(Tablo[[#This Row],[JOUR]]),MONTH(Tablo[[#This Row],[JOUR]])+1,0),A263)</f>
        <v>42886</v>
      </c>
      <c r="B264" s="55">
        <f>IF(ISNUMBER(Tablo[[#This Row],[JOUR]]),INT(MOD(INT((Tablo[[#This Row],[JOUR]]-2)/7)+3/5,52+5/28))+1,B263)</f>
        <v>21</v>
      </c>
      <c r="C264" s="57">
        <f>C262+1</f>
        <v>42878</v>
      </c>
      <c r="D264" s="57" t="s">
        <v>54</v>
      </c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37"/>
    </row>
    <row r="265" spans="1:35">
      <c r="A265" s="54">
        <f>IF(ISNUMBER(Tablo[[#This Row],[JOUR]]),DATE(YEAR(Tablo[[#This Row],[JOUR]]),MONTH(Tablo[[#This Row],[JOUR]])+1,0),A264)</f>
        <v>42886</v>
      </c>
      <c r="B265" s="55">
        <f>IF(ISNUMBER(Tablo[[#This Row],[JOUR]]),INT(MOD(INT((Tablo[[#This Row],[JOUR]]-2)/7)+3/5,52+5/28))+1,B264)</f>
        <v>21</v>
      </c>
      <c r="C265" s="56"/>
      <c r="D265" s="56" t="s">
        <v>55</v>
      </c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37"/>
    </row>
    <row r="266" spans="1:35">
      <c r="A266" s="54">
        <f>IF(ISNUMBER(Tablo[[#This Row],[JOUR]]),DATE(YEAR(Tablo[[#This Row],[JOUR]]),MONTH(Tablo[[#This Row],[JOUR]])+1,0),A265)</f>
        <v>42886</v>
      </c>
      <c r="B266" s="55">
        <f>IF(ISNUMBER(Tablo[[#This Row],[JOUR]]),INT(MOD(INT((Tablo[[#This Row],[JOUR]]-2)/7)+3/5,52+5/28))+1,B265)</f>
        <v>21</v>
      </c>
      <c r="C266" s="57">
        <f>C264+1</f>
        <v>42879</v>
      </c>
      <c r="D266" s="57" t="s">
        <v>54</v>
      </c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6"/>
      <c r="AI266" s="37"/>
    </row>
    <row r="267" spans="1:35">
      <c r="A267" s="54">
        <f>IF(ISNUMBER(Tablo[[#This Row],[JOUR]]),DATE(YEAR(Tablo[[#This Row],[JOUR]]),MONTH(Tablo[[#This Row],[JOUR]])+1,0),A266)</f>
        <v>42886</v>
      </c>
      <c r="B267" s="55">
        <f>IF(ISNUMBER(Tablo[[#This Row],[JOUR]]),INT(MOD(INT((Tablo[[#This Row],[JOUR]]-2)/7)+3/5,52+5/28))+1,B266)</f>
        <v>21</v>
      </c>
      <c r="C267" s="56"/>
      <c r="D267" s="56" t="s">
        <v>55</v>
      </c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AI267" s="37"/>
    </row>
    <row r="268" spans="1:35">
      <c r="A268" s="54">
        <f>IF(ISNUMBER(Tablo[[#This Row],[JOUR]]),DATE(YEAR(Tablo[[#This Row],[JOUR]]),MONTH(Tablo[[#This Row],[JOUR]])+1,0),A267)</f>
        <v>42886</v>
      </c>
      <c r="B268" s="55">
        <f>IF(ISNUMBER(Tablo[[#This Row],[JOUR]]),INT(MOD(INT((Tablo[[#This Row],[JOUR]]-2)/7)+3/5,52+5/28))+1,B267)</f>
        <v>21</v>
      </c>
      <c r="C268" s="57">
        <f>C266+1</f>
        <v>42880</v>
      </c>
      <c r="D268" s="57" t="s">
        <v>54</v>
      </c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  <c r="AI268" s="37"/>
    </row>
    <row r="269" spans="1:35">
      <c r="A269" s="54">
        <f>IF(ISNUMBER(Tablo[[#This Row],[JOUR]]),DATE(YEAR(Tablo[[#This Row],[JOUR]]),MONTH(Tablo[[#This Row],[JOUR]])+1,0),A268)</f>
        <v>42886</v>
      </c>
      <c r="B269" s="55">
        <f>IF(ISNUMBER(Tablo[[#This Row],[JOUR]]),INT(MOD(INT((Tablo[[#This Row],[JOUR]]-2)/7)+3/5,52+5/28))+1,B268)</f>
        <v>21</v>
      </c>
      <c r="C269" s="56"/>
      <c r="D269" s="56" t="s">
        <v>55</v>
      </c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6"/>
      <c r="AI269" s="37"/>
    </row>
    <row r="270" spans="1:35">
      <c r="A270" s="54">
        <f>IF(ISNUMBER(Tablo[[#This Row],[JOUR]]),DATE(YEAR(Tablo[[#This Row],[JOUR]]),MONTH(Tablo[[#This Row],[JOUR]])+1,0),A269)</f>
        <v>42886</v>
      </c>
      <c r="B270" s="55">
        <f>IF(ISNUMBER(Tablo[[#This Row],[JOUR]]),INT(MOD(INT((Tablo[[#This Row],[JOUR]]-2)/7)+3/5,52+5/28))+1,B269)</f>
        <v>21</v>
      </c>
      <c r="C270" s="57">
        <f>C268+1</f>
        <v>42881</v>
      </c>
      <c r="D270" s="57" t="s">
        <v>54</v>
      </c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AI270" s="37"/>
    </row>
    <row r="271" spans="1:35">
      <c r="A271" s="54">
        <f>IF(ISNUMBER(Tablo[[#This Row],[JOUR]]),DATE(YEAR(Tablo[[#This Row],[JOUR]]),MONTH(Tablo[[#This Row],[JOUR]])+1,0),A270)</f>
        <v>42886</v>
      </c>
      <c r="B271" s="55">
        <f>IF(ISNUMBER(Tablo[[#This Row],[JOUR]]),INT(MOD(INT((Tablo[[#This Row],[JOUR]]-2)/7)+3/5,52+5/28))+1,B270)</f>
        <v>21</v>
      </c>
      <c r="C271" s="56"/>
      <c r="D271" s="56" t="s">
        <v>55</v>
      </c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6"/>
      <c r="AI271" s="37"/>
    </row>
    <row r="272" spans="1:35">
      <c r="A272" s="54">
        <f>IF(ISNUMBER(Tablo[[#This Row],[JOUR]]),DATE(YEAR(Tablo[[#This Row],[JOUR]]),MONTH(Tablo[[#This Row],[JOUR]])+1,0),A271)</f>
        <v>42886</v>
      </c>
      <c r="B272" s="55">
        <f>IF(ISNUMBER(Tablo[[#This Row],[JOUR]]),INT(MOD(INT((Tablo[[#This Row],[JOUR]]-2)/7)+3/5,52+5/28))+1,B271)</f>
        <v>21</v>
      </c>
      <c r="C272" s="57" t="s">
        <v>16</v>
      </c>
      <c r="D272" s="57"/>
      <c r="E272" s="29">
        <f t="array" ref="E272">SUM(IF(ISNUMBER(E262:E271),E262:E271,SUMIF(codes[code],E262:E271,codes[forfait])))+SUM(COUNTIF(JF,$C262:$C271))*JFHN</f>
        <v>7</v>
      </c>
      <c r="F272" s="29">
        <f t="array" ref="F272">SUM(IF(ISNUMBER(F262:F271),F262:F271,SUMIF(codes[code],F262:F271,codes[forfait])))+SUM(COUNTIF(JF,$C262:$C271))*JFHN</f>
        <v>7</v>
      </c>
      <c r="G272" s="29">
        <f t="array" ref="G272">SUM(IF(ISNUMBER(G262:G271),G262:G271,SUMIF(codes[code],G262:G271,codes[forfait])))+SUM(COUNTIF(JF,$C262:$C271))*JFHN</f>
        <v>7</v>
      </c>
      <c r="H272" s="29">
        <f t="array" ref="H272">SUM(IF(ISNUMBER(H262:H271),H262:H271,SUMIF(codes[code],H262:H271,codes[forfait])))+SUM(COUNTIF(JF,$C262:$C271))*JFHN</f>
        <v>7</v>
      </c>
      <c r="I272" s="29">
        <f t="array" ref="I272">SUM(IF(ISNUMBER(I262:I271),I262:I271,SUMIF(codes[code],I262:I271,codes[forfait])))+SUM(COUNTIF(JF,$C262:$C271))*JFHN</f>
        <v>7</v>
      </c>
      <c r="J272" s="29">
        <f t="array" ref="J272">SUM(IF(ISNUMBER(J262:J271),J262:J271,SUMIF(codes[code],J262:J271,codes[forfait])))+SUM(COUNTIF(JF,$C262:$C271))*JFHN</f>
        <v>7</v>
      </c>
      <c r="K272" s="29">
        <f t="array" ref="K272">SUM(IF(ISNUMBER(K262:K271),K262:K271,SUMIF(codes[code],K262:K271,codes[forfait])))+SUM(COUNTIF(JF,$C262:$C271))*JFHN</f>
        <v>7</v>
      </c>
      <c r="L272" s="29">
        <f t="array" ref="L272">SUM(IF(ISNUMBER(L262:L271),L262:L271,SUMIF(codes[code],L262:L271,codes[forfait])))+SUM(COUNTIF(JF,$C262:$C271))*JFHN</f>
        <v>7</v>
      </c>
      <c r="M272" s="29">
        <f t="array" ref="M272">SUM(IF(ISNUMBER(M262:M271),M262:M271,SUMIF(codes[code],M262:M271,codes[forfait])))+SUM(COUNTIF(JF,$C262:$C271))*JFHN</f>
        <v>7</v>
      </c>
      <c r="N272" s="29">
        <f t="array" ref="N272">SUM(IF(ISNUMBER(N262:N271),N262:N271,SUMIF(codes[code],N262:N271,codes[forfait])))+SUM(COUNTIF(JF,$C262:$C271))*JFHN</f>
        <v>7</v>
      </c>
      <c r="O272" s="29">
        <f t="array" ref="O272">SUM(IF(ISNUMBER(O262:O271),O262:O271,SUMIF(codes[code],O262:O271,codes[forfait])))+SUM(COUNTIF(JF,$C262:$C271))*JFHN</f>
        <v>7</v>
      </c>
      <c r="P272" s="29">
        <f t="array" ref="P272">SUM(IF(ISNUMBER(P262:P271),P262:P271,SUMIF(codes[code],P262:P271,codes[forfait])))+SUM(COUNTIF(JF,$C262:$C271))*JFHN</f>
        <v>7</v>
      </c>
      <c r="Q272" s="29">
        <f t="array" ref="Q272">SUM(IF(ISNUMBER(Q262:Q271),Q262:Q271,SUMIF(codes[code],Q262:Q271,codes[forfait])))+SUM(COUNTIF(JF,$C262:$C271))*JFHN</f>
        <v>7</v>
      </c>
      <c r="R272" s="29">
        <f t="array" ref="R272">SUM(IF(ISNUMBER(R262:R271),R262:R271,SUMIF(codes[code],R262:R271,codes[forfait])))+SUM(COUNTIF(JF,$C262:$C271))*JFHN</f>
        <v>7</v>
      </c>
      <c r="S272" s="29">
        <f t="array" ref="S272">SUM(IF(ISNUMBER(S262:S271),S262:S271,SUMIF(codes[code],S262:S271,codes[forfait])))+SUM(COUNTIF(JF,$C262:$C271))*JFHN</f>
        <v>7</v>
      </c>
      <c r="T272" s="29">
        <f t="array" ref="T272">SUM(IF(ISNUMBER(T262:T271),T262:T271,SUMIF(codes[code],T262:T271,codes[forfait])))+SUM(COUNTIF(JF,$C262:$C271))*JFHN</f>
        <v>7</v>
      </c>
      <c r="U272" s="29">
        <f t="array" ref="U272">SUM(IF(ISNUMBER(U262:U271),U262:U271,SUMIF(codes[code],U262:U271,codes[forfait])))+SUM(COUNTIF(JF,$C262:$C271))*JFHN</f>
        <v>7</v>
      </c>
      <c r="V272" s="29">
        <f t="array" ref="V272">SUM(IF(ISNUMBER(V262:V271),V262:V271,SUMIF(codes[code],V262:V271,codes[forfait])))+SUM(COUNTIF(JF,$C262:$C271))*JFHN</f>
        <v>7</v>
      </c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58">
        <f>SUM(E272:V272)</f>
        <v>126</v>
      </c>
    </row>
    <row r="273" spans="1:35">
      <c r="A273" s="54">
        <f>IF(ISNUMBER(Tablo[[#This Row],[JOUR]]),DATE(YEAR(Tablo[[#This Row],[JOUR]]),MONTH(Tablo[[#This Row],[JOUR]])+1,0),A272)</f>
        <v>42886</v>
      </c>
      <c r="B273" s="55">
        <f>IF(ISNUMBER(Tablo[[#This Row],[JOUR]]),INT(MOD(INT((Tablo[[#This Row],[JOUR]]-2)/7)+3/5,52+5/28))+1,B272)</f>
        <v>21</v>
      </c>
      <c r="C273" s="57" t="s">
        <v>17</v>
      </c>
      <c r="D273" s="57"/>
      <c r="E273" s="29">
        <f t="array" ref="E273">MIN(SUM(IF(ISNUMBER(E262:E271),E262:E271,SUMIF(codes[code],E262:E271,codes[calcul_HS])))+SUM(COUNTIF(JF,$C262:$C271))*JFHS,sem)</f>
        <v>0</v>
      </c>
      <c r="F273" s="29">
        <f t="array" ref="F273">MIN(SUM(IF(ISNUMBER(F262:F271),F262:F271,SUMIF(codes[code],F262:F271,codes[calcul_HS])))+SUM(COUNTIF(JF,$C262:$C271))*JFHS,sem)</f>
        <v>0</v>
      </c>
      <c r="G273" s="29">
        <f t="array" ref="G273">MIN(SUM(IF(ISNUMBER(G262:G271),G262:G271,SUMIF(codes[code],G262:G271,codes[calcul_HS])))+SUM(COUNTIF(JF,$C262:$C271))*JFHS,sem)</f>
        <v>0</v>
      </c>
      <c r="H273" s="29">
        <f t="array" ref="H273">MIN(SUM(IF(ISNUMBER(H262:H271),H262:H271,SUMIF(codes[code],H262:H271,codes[calcul_HS])))+SUM(COUNTIF(JF,$C262:$C271))*JFHS,sem)</f>
        <v>0</v>
      </c>
      <c r="I273" s="29">
        <f t="array" ref="I273">MIN(SUM(IF(ISNUMBER(I262:I271),I262:I271,SUMIF(codes[code],I262:I271,codes[calcul_HS])))+SUM(COUNTIF(JF,$C262:$C271))*JFHS,sem)</f>
        <v>0</v>
      </c>
      <c r="J273" s="29">
        <f t="array" ref="J273">MIN(SUM(IF(ISNUMBER(J262:J271),J262:J271,SUMIF(codes[code],J262:J271,codes[calcul_HS])))+SUM(COUNTIF(JF,$C262:$C271))*JFHS,sem)</f>
        <v>0</v>
      </c>
      <c r="K273" s="29">
        <f t="array" ref="K273">MIN(SUM(IF(ISNUMBER(K262:K271),K262:K271,SUMIF(codes[code],K262:K271,codes[calcul_HS])))+SUM(COUNTIF(JF,$C262:$C271))*JFHS,sem)</f>
        <v>0</v>
      </c>
      <c r="L273" s="29">
        <f t="array" ref="L273">MIN(SUM(IF(ISNUMBER(L262:L271),L262:L271,SUMIF(codes[code],L262:L271,codes[calcul_HS])))+SUM(COUNTIF(JF,$C262:$C271))*JFHS,sem)</f>
        <v>0</v>
      </c>
      <c r="M273" s="29">
        <f t="array" ref="M273">MIN(SUM(IF(ISNUMBER(M262:M271),M262:M271,SUMIF(codes[code],M262:M271,codes[calcul_HS])))+SUM(COUNTIF(JF,$C262:$C271))*JFHS,sem)</f>
        <v>0</v>
      </c>
      <c r="N273" s="29">
        <f t="array" ref="N273">MIN(SUM(IF(ISNUMBER(N262:N271),N262:N271,SUMIF(codes[code],N262:N271,codes[calcul_HS])))+SUM(COUNTIF(JF,$C262:$C271))*JFHS,sem)</f>
        <v>0</v>
      </c>
      <c r="O273" s="29">
        <f t="array" ref="O273">MIN(SUM(IF(ISNUMBER(O262:O271),O262:O271,SUMIF(codes[code],O262:O271,codes[calcul_HS])))+SUM(COUNTIF(JF,$C262:$C271))*JFHS,sem)</f>
        <v>0</v>
      </c>
      <c r="P273" s="29">
        <f t="array" ref="P273">MIN(SUM(IF(ISNUMBER(P262:P271),P262:P271,SUMIF(codes[code],P262:P271,codes[calcul_HS])))+SUM(COUNTIF(JF,$C262:$C271))*JFHS,sem)</f>
        <v>0</v>
      </c>
      <c r="Q273" s="29">
        <f t="array" ref="Q273">MIN(SUM(IF(ISNUMBER(Q262:Q271),Q262:Q271,SUMIF(codes[code],Q262:Q271,codes[calcul_HS])))+SUM(COUNTIF(JF,$C262:$C271))*JFHS,sem)</f>
        <v>0</v>
      </c>
      <c r="R273" s="29">
        <f t="array" ref="R273">MIN(SUM(IF(ISNUMBER(R262:R271),R262:R271,SUMIF(codes[code],R262:R271,codes[calcul_HS])))+SUM(COUNTIF(JF,$C262:$C271))*JFHS,sem)</f>
        <v>0</v>
      </c>
      <c r="S273" s="29">
        <f t="array" ref="S273">MIN(SUM(IF(ISNUMBER(S262:S271),S262:S271,SUMIF(codes[code],S262:S271,codes[calcul_HS])))+SUM(COUNTIF(JF,$C262:$C271))*JFHS,sem)</f>
        <v>0</v>
      </c>
      <c r="T273" s="29">
        <f t="array" ref="T273">MIN(SUM(IF(ISNUMBER(T262:T271),T262:T271,SUMIF(codes[code],T262:T271,codes[calcul_HS])))+SUM(COUNTIF(JF,$C262:$C271))*JFHS,sem)</f>
        <v>0</v>
      </c>
      <c r="U273" s="29">
        <f t="array" ref="U273">MIN(SUM(IF(ISNUMBER(U262:U271),U262:U271,SUMIF(codes[code],U262:U271,codes[calcul_HS])))+SUM(COUNTIF(JF,$C262:$C271))*JFHS,sem)</f>
        <v>0</v>
      </c>
      <c r="V273" s="29">
        <f t="array" ref="V273">MIN(SUM(IF(ISNUMBER(V262:V271),V262:V271,SUMIF(codes[code],V262:V271,codes[calcul_HS])))+SUM(COUNTIF(JF,$C262:$C271))*JFHS,sem)</f>
        <v>0</v>
      </c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58">
        <f>SUM(E273:V273)</f>
        <v>0</v>
      </c>
    </row>
    <row r="274" spans="1:35" ht="13.5" thickBot="1">
      <c r="A274" s="59">
        <f>IF(ISNUMBER(Tablo[[#This Row],[JOUR]]),DATE(YEAR(Tablo[[#This Row],[JOUR]]),MONTH(Tablo[[#This Row],[JOUR]])+1,0),A273)</f>
        <v>42886</v>
      </c>
      <c r="B274" s="60">
        <f>IF(ISNUMBER(Tablo[[#This Row],[JOUR]]),INT(MOD(INT((Tablo[[#This Row],[JOUR]]-2)/7)+3/5,52+5/28))+1,B273)</f>
        <v>21</v>
      </c>
      <c r="C274" s="61" t="s">
        <v>18</v>
      </c>
      <c r="D274" s="61"/>
      <c r="E274" s="62">
        <f t="array" ref="E274">MAX(0,SUM(IF(ISNUMBER(E262:E271),E262:E271,SUMIF(codes[code],E262:E271,codes[calcul_HS])))+SUM(COUNTIF(JF,$C262:$C271))*JFHS-sem)</f>
        <v>0</v>
      </c>
      <c r="F274" s="62">
        <f t="array" ref="F274">MAX(0,SUM(IF(ISNUMBER(F262:F271),F262:F271,SUMIF(codes[code],F262:F271,codes[calcul_HS])))+SUM(COUNTIF(JF,$C262:$C271))*JFHS-sem)</f>
        <v>0</v>
      </c>
      <c r="G274" s="62">
        <f t="array" ref="G274">MAX(0,SUM(IF(ISNUMBER(G262:G271),G262:G271,SUMIF(codes[code],G262:G271,codes[calcul_HS])))+SUM(COUNTIF(JF,$C262:$C271))*JFHS-sem)</f>
        <v>0</v>
      </c>
      <c r="H274" s="62">
        <f t="array" ref="H274">MAX(0,SUM(IF(ISNUMBER(H262:H271),H262:H271,SUMIF(codes[code],H262:H271,codes[calcul_HS])))+SUM(COUNTIF(JF,$C262:$C271))*JFHS-sem)</f>
        <v>0</v>
      </c>
      <c r="I274" s="62">
        <f t="array" ref="I274">MAX(0,SUM(IF(ISNUMBER(I262:I271),I262:I271,SUMIF(codes[code],I262:I271,codes[calcul_HS])))+SUM(COUNTIF(JF,$C262:$C271))*JFHS-sem)</f>
        <v>0</v>
      </c>
      <c r="J274" s="62">
        <f t="array" ref="J274">MAX(0,SUM(IF(ISNUMBER(J262:J271),J262:J271,SUMIF(codes[code],J262:J271,codes[calcul_HS])))+SUM(COUNTIF(JF,$C262:$C271))*JFHS-sem)</f>
        <v>0</v>
      </c>
      <c r="K274" s="62">
        <f t="array" ref="K274">MAX(0,SUM(IF(ISNUMBER(K262:K271),K262:K271,SUMIF(codes[code],K262:K271,codes[calcul_HS])))+SUM(COUNTIF(JF,$C262:$C271))*JFHS-sem)</f>
        <v>0</v>
      </c>
      <c r="L274" s="62">
        <f t="array" ref="L274">MAX(0,SUM(IF(ISNUMBER(L262:L271),L262:L271,SUMIF(codes[code],L262:L271,codes[calcul_HS])))+SUM(COUNTIF(JF,$C262:$C271))*JFHS-sem)</f>
        <v>0</v>
      </c>
      <c r="M274" s="62">
        <f t="array" ref="M274">MAX(0,SUM(IF(ISNUMBER(M262:M271),M262:M271,SUMIF(codes[code],M262:M271,codes[calcul_HS])))+SUM(COUNTIF(JF,$C262:$C271))*JFHS-sem)</f>
        <v>0</v>
      </c>
      <c r="N274" s="62">
        <f t="array" ref="N274">MAX(0,SUM(IF(ISNUMBER(N262:N271),N262:N271,SUMIF(codes[code],N262:N271,codes[calcul_HS])))+SUM(COUNTIF(JF,$C262:$C271))*JFHS-sem)</f>
        <v>0</v>
      </c>
      <c r="O274" s="62">
        <f t="array" ref="O274">MAX(0,SUM(IF(ISNUMBER(O262:O271),O262:O271,SUMIF(codes[code],O262:O271,codes[calcul_HS])))+SUM(COUNTIF(JF,$C262:$C271))*JFHS-sem)</f>
        <v>0</v>
      </c>
      <c r="P274" s="62">
        <f t="array" ref="P274">MAX(0,SUM(IF(ISNUMBER(P262:P271),P262:P271,SUMIF(codes[code],P262:P271,codes[calcul_HS])))+SUM(COUNTIF(JF,$C262:$C271))*JFHS-sem)</f>
        <v>0</v>
      </c>
      <c r="Q274" s="62">
        <f t="array" ref="Q274">MAX(0,SUM(IF(ISNUMBER(Q262:Q271),Q262:Q271,SUMIF(codes[code],Q262:Q271,codes[calcul_HS])))+SUM(COUNTIF(JF,$C262:$C271))*JFHS-sem)</f>
        <v>0</v>
      </c>
      <c r="R274" s="62">
        <f t="array" ref="R274">MAX(0,SUM(IF(ISNUMBER(R262:R271),R262:R271,SUMIF(codes[code],R262:R271,codes[calcul_HS])))+SUM(COUNTIF(JF,$C262:$C271))*JFHS-sem)</f>
        <v>0</v>
      </c>
      <c r="S274" s="62">
        <f t="array" ref="S274">MAX(0,SUM(IF(ISNUMBER(S262:S271),S262:S271,SUMIF(codes[code],S262:S271,codes[calcul_HS])))+SUM(COUNTIF(JF,$C262:$C271))*JFHS-sem)</f>
        <v>0</v>
      </c>
      <c r="T274" s="62">
        <f t="array" ref="T274">MAX(0,SUM(IF(ISNUMBER(T262:T271),T262:T271,SUMIF(codes[code],T262:T271,codes[calcul_HS])))+SUM(COUNTIF(JF,$C262:$C271))*JFHS-sem)</f>
        <v>0</v>
      </c>
      <c r="U274" s="62">
        <f t="array" ref="U274">MAX(0,SUM(IF(ISNUMBER(U262:U271),U262:U271,SUMIF(codes[code],U262:U271,codes[calcul_HS])))+SUM(COUNTIF(JF,$C262:$C271))*JFHS-sem)</f>
        <v>0</v>
      </c>
      <c r="V274" s="62">
        <f t="array" ref="V274">MAX(0,SUM(IF(ISNUMBER(V262:V271),V262:V271,SUMIF(codes[code],V262:V271,codes[calcul_HS])))+SUM(COUNTIF(JF,$C262:$C271))*JFHS-sem)</f>
        <v>0</v>
      </c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63">
        <f>SUM(E274:V274)</f>
        <v>0</v>
      </c>
    </row>
    <row r="275" spans="1:35">
      <c r="A275" s="54">
        <f>IF(ISNUMBER(Tablo[[#This Row],[JOUR]]),DATE(YEAR(Tablo[[#This Row],[JOUR]]),MONTH(Tablo[[#This Row],[JOUR]])+1,0),A274)</f>
        <v>42886</v>
      </c>
      <c r="B275" s="55">
        <f>IF(ISNUMBER(Tablo[[#This Row],[JOUR]]),INT(MOD(INT((Tablo[[#This Row],[JOUR]]-2)/7)+3/5,52+5/28))+1,B274)</f>
        <v>22</v>
      </c>
      <c r="C275" s="57">
        <f>C262+7</f>
        <v>42884</v>
      </c>
      <c r="D275" s="53" t="s">
        <v>54</v>
      </c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AI275" s="37"/>
    </row>
    <row r="276" spans="1:35">
      <c r="A276" s="54">
        <f>IF(ISNUMBER(Tablo[[#This Row],[JOUR]]),DATE(YEAR(Tablo[[#This Row],[JOUR]]),MONTH(Tablo[[#This Row],[JOUR]])+1,0),A275)</f>
        <v>42886</v>
      </c>
      <c r="B276" s="55">
        <f>IF(ISNUMBER(Tablo[[#This Row],[JOUR]]),INT(MOD(INT((Tablo[[#This Row],[JOUR]]-2)/7)+3/5,52+5/28))+1,B275)</f>
        <v>22</v>
      </c>
      <c r="C276" s="56"/>
      <c r="D276" s="56" t="s">
        <v>55</v>
      </c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AI276" s="37"/>
    </row>
    <row r="277" spans="1:35">
      <c r="A277" s="54">
        <f>IF(ISNUMBER(Tablo[[#This Row],[JOUR]]),DATE(YEAR(Tablo[[#This Row],[JOUR]]),MONTH(Tablo[[#This Row],[JOUR]])+1,0),A276)</f>
        <v>42886</v>
      </c>
      <c r="B277" s="55">
        <f>IF(ISNUMBER(Tablo[[#This Row],[JOUR]]),INT(MOD(INT((Tablo[[#This Row],[JOUR]]-2)/7)+3/5,52+5/28))+1,B276)</f>
        <v>22</v>
      </c>
      <c r="C277" s="57">
        <f>C275+1</f>
        <v>42885</v>
      </c>
      <c r="D277" s="57" t="s">
        <v>54</v>
      </c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AI277" s="37"/>
    </row>
    <row r="278" spans="1:35">
      <c r="A278" s="54">
        <f>IF(ISNUMBER(Tablo[[#This Row],[JOUR]]),DATE(YEAR(Tablo[[#This Row],[JOUR]]),MONTH(Tablo[[#This Row],[JOUR]])+1,0),A277)</f>
        <v>42886</v>
      </c>
      <c r="B278" s="55">
        <f>IF(ISNUMBER(Tablo[[#This Row],[JOUR]]),INT(MOD(INT((Tablo[[#This Row],[JOUR]]-2)/7)+3/5,52+5/28))+1,B277)</f>
        <v>22</v>
      </c>
      <c r="C278" s="56"/>
      <c r="D278" s="56" t="s">
        <v>55</v>
      </c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AI278" s="37"/>
    </row>
    <row r="279" spans="1:35">
      <c r="A279" s="54">
        <f>IF(ISNUMBER(Tablo[[#This Row],[JOUR]]),DATE(YEAR(Tablo[[#This Row],[JOUR]]),MONTH(Tablo[[#This Row],[JOUR]])+1,0),A278)</f>
        <v>42886</v>
      </c>
      <c r="B279" s="55">
        <f>IF(ISNUMBER(Tablo[[#This Row],[JOUR]]),INT(MOD(INT((Tablo[[#This Row],[JOUR]]-2)/7)+3/5,52+5/28))+1,B278)</f>
        <v>22</v>
      </c>
      <c r="C279" s="57">
        <f>C277+1</f>
        <v>42886</v>
      </c>
      <c r="D279" s="57" t="s">
        <v>54</v>
      </c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6"/>
      <c r="AI279" s="37"/>
    </row>
    <row r="280" spans="1:35">
      <c r="A280" s="54">
        <f>IF(ISNUMBER(Tablo[[#This Row],[JOUR]]),DATE(YEAR(Tablo[[#This Row],[JOUR]]),MONTH(Tablo[[#This Row],[JOUR]])+1,0),A279)</f>
        <v>42886</v>
      </c>
      <c r="B280" s="55">
        <f>IF(ISNUMBER(Tablo[[#This Row],[JOUR]]),INT(MOD(INT((Tablo[[#This Row],[JOUR]]-2)/7)+3/5,52+5/28))+1,B279)</f>
        <v>22</v>
      </c>
      <c r="C280" s="56"/>
      <c r="D280" s="56" t="s">
        <v>55</v>
      </c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6"/>
      <c r="AI280" s="37"/>
    </row>
    <row r="281" spans="1:35">
      <c r="A281" s="54">
        <f>IF(ISNUMBER(Tablo[[#This Row],[JOUR]]),DATE(YEAR(Tablo[[#This Row],[JOUR]]),MONTH(Tablo[[#This Row],[JOUR]])+1,0),A280)</f>
        <v>42916</v>
      </c>
      <c r="B281" s="55">
        <f>IF(ISNUMBER(Tablo[[#This Row],[JOUR]]),INT(MOD(INT((Tablo[[#This Row],[JOUR]]-2)/7)+3/5,52+5/28))+1,B280)</f>
        <v>22</v>
      </c>
      <c r="C281" s="57">
        <f>C279+1</f>
        <v>42887</v>
      </c>
      <c r="D281" s="57" t="s">
        <v>54</v>
      </c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F281" s="36"/>
      <c r="AG281" s="36"/>
      <c r="AH281" s="36"/>
      <c r="AI281" s="37"/>
    </row>
    <row r="282" spans="1:35">
      <c r="A282" s="54">
        <f>IF(ISNUMBER(Tablo[[#This Row],[JOUR]]),DATE(YEAR(Tablo[[#This Row],[JOUR]]),MONTH(Tablo[[#This Row],[JOUR]])+1,0),A281)</f>
        <v>42916</v>
      </c>
      <c r="B282" s="55">
        <f>IF(ISNUMBER(Tablo[[#This Row],[JOUR]]),INT(MOD(INT((Tablo[[#This Row],[JOUR]]-2)/7)+3/5,52+5/28))+1,B281)</f>
        <v>22</v>
      </c>
      <c r="C282" s="56"/>
      <c r="D282" s="56" t="s">
        <v>55</v>
      </c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F282" s="36"/>
      <c r="AG282" s="36"/>
      <c r="AH282" s="36"/>
      <c r="AI282" s="37"/>
    </row>
    <row r="283" spans="1:35">
      <c r="A283" s="54">
        <f>IF(ISNUMBER(Tablo[[#This Row],[JOUR]]),DATE(YEAR(Tablo[[#This Row],[JOUR]]),MONTH(Tablo[[#This Row],[JOUR]])+1,0),A282)</f>
        <v>42916</v>
      </c>
      <c r="B283" s="55">
        <f>IF(ISNUMBER(Tablo[[#This Row],[JOUR]]),INT(MOD(INT((Tablo[[#This Row],[JOUR]]-2)/7)+3/5,52+5/28))+1,B282)</f>
        <v>22</v>
      </c>
      <c r="C283" s="57">
        <f>C281+1</f>
        <v>42888</v>
      </c>
      <c r="D283" s="57" t="s">
        <v>54</v>
      </c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F283" s="36"/>
      <c r="AG283" s="36"/>
      <c r="AH283" s="36"/>
      <c r="AI283" s="37"/>
    </row>
    <row r="284" spans="1:35">
      <c r="A284" s="54">
        <f>IF(ISNUMBER(Tablo[[#This Row],[JOUR]]),DATE(YEAR(Tablo[[#This Row],[JOUR]]),MONTH(Tablo[[#This Row],[JOUR]])+1,0),A283)</f>
        <v>42916</v>
      </c>
      <c r="B284" s="55">
        <f>IF(ISNUMBER(Tablo[[#This Row],[JOUR]]),INT(MOD(INT((Tablo[[#This Row],[JOUR]]-2)/7)+3/5,52+5/28))+1,B283)</f>
        <v>22</v>
      </c>
      <c r="C284" s="56"/>
      <c r="D284" s="56" t="s">
        <v>55</v>
      </c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F284" s="36"/>
      <c r="AG284" s="36"/>
      <c r="AH284" s="36"/>
      <c r="AI284" s="37"/>
    </row>
    <row r="285" spans="1:35">
      <c r="A285" s="54">
        <f>IF(ISNUMBER(Tablo[[#This Row],[JOUR]]),DATE(YEAR(Tablo[[#This Row],[JOUR]]),MONTH(Tablo[[#This Row],[JOUR]])+1,0),A284)</f>
        <v>42916</v>
      </c>
      <c r="B285" s="55">
        <f>IF(ISNUMBER(Tablo[[#This Row],[JOUR]]),INT(MOD(INT((Tablo[[#This Row],[JOUR]]-2)/7)+3/5,52+5/28))+1,B284)</f>
        <v>22</v>
      </c>
      <c r="C285" s="57" t="s">
        <v>16</v>
      </c>
      <c r="D285" s="57"/>
      <c r="E285" s="29">
        <f t="array" ref="E285">SUM(IF(ISNUMBER(E275:E284),E275:E284,SUMIF(codes[code],E275:E284,codes[forfait])))+SUM(COUNTIF(JF,$C275:$C284))*JFHN</f>
        <v>0</v>
      </c>
      <c r="F285" s="29">
        <f t="array" ref="F285">SUM(IF(ISNUMBER(F275:F284),F275:F284,SUMIF(codes[code],F275:F284,codes[forfait])))+SUM(COUNTIF(JF,$C275:$C284))*JFHN</f>
        <v>0</v>
      </c>
      <c r="G285" s="29">
        <f t="array" ref="G285">SUM(IF(ISNUMBER(G275:G284),G275:G284,SUMIF(codes[code],G275:G284,codes[forfait])))+SUM(COUNTIF(JF,$C275:$C284))*JFHN</f>
        <v>0</v>
      </c>
      <c r="H285" s="29">
        <f t="array" ref="H285">SUM(IF(ISNUMBER(H275:H284),H275:H284,SUMIF(codes[code],H275:H284,codes[forfait])))+SUM(COUNTIF(JF,$C275:$C284))*JFHN</f>
        <v>0</v>
      </c>
      <c r="I285" s="29">
        <f t="array" ref="I285">SUM(IF(ISNUMBER(I275:I284),I275:I284,SUMIF(codes[code],I275:I284,codes[forfait])))+SUM(COUNTIF(JF,$C275:$C284))*JFHN</f>
        <v>0</v>
      </c>
      <c r="J285" s="29">
        <f t="array" ref="J285">SUM(IF(ISNUMBER(J275:J284),J275:J284,SUMIF(codes[code],J275:J284,codes[forfait])))+SUM(COUNTIF(JF,$C275:$C284))*JFHN</f>
        <v>0</v>
      </c>
      <c r="K285" s="29">
        <f t="array" ref="K285">SUM(IF(ISNUMBER(K275:K284),K275:K284,SUMIF(codes[code],K275:K284,codes[forfait])))+SUM(COUNTIF(JF,$C275:$C284))*JFHN</f>
        <v>0</v>
      </c>
      <c r="L285" s="29">
        <f t="array" ref="L285">SUM(IF(ISNUMBER(L275:L284),L275:L284,SUMIF(codes[code],L275:L284,codes[forfait])))+SUM(COUNTIF(JF,$C275:$C284))*JFHN</f>
        <v>0</v>
      </c>
      <c r="M285" s="29">
        <f t="array" ref="M285">SUM(IF(ISNUMBER(M275:M284),M275:M284,SUMIF(codes[code],M275:M284,codes[forfait])))+SUM(COUNTIF(JF,$C275:$C284))*JFHN</f>
        <v>0</v>
      </c>
      <c r="N285" s="29">
        <f t="array" ref="N285">SUM(IF(ISNUMBER(N275:N284),N275:N284,SUMIF(codes[code],N275:N284,codes[forfait])))+SUM(COUNTIF(JF,$C275:$C284))*JFHN</f>
        <v>0</v>
      </c>
      <c r="O285" s="29">
        <f t="array" ref="O285">SUM(IF(ISNUMBER(O275:O284),O275:O284,SUMIF(codes[code],O275:O284,codes[forfait])))+SUM(COUNTIF(JF,$C275:$C284))*JFHN</f>
        <v>0</v>
      </c>
      <c r="P285" s="29">
        <f t="array" ref="P285">SUM(IF(ISNUMBER(P275:P284),P275:P284,SUMIF(codes[code],P275:P284,codes[forfait])))+SUM(COUNTIF(JF,$C275:$C284))*JFHN</f>
        <v>0</v>
      </c>
      <c r="Q285" s="29">
        <f t="array" ref="Q285">SUM(IF(ISNUMBER(Q275:Q284),Q275:Q284,SUMIF(codes[code],Q275:Q284,codes[forfait])))+SUM(COUNTIF(JF,$C275:$C284))*JFHN</f>
        <v>0</v>
      </c>
      <c r="R285" s="29">
        <f t="array" ref="R285">SUM(IF(ISNUMBER(R275:R284),R275:R284,SUMIF(codes[code],R275:R284,codes[forfait])))+SUM(COUNTIF(JF,$C275:$C284))*JFHN</f>
        <v>0</v>
      </c>
      <c r="S285" s="29">
        <f t="array" ref="S285">SUM(IF(ISNUMBER(S275:S284),S275:S284,SUMIF(codes[code],S275:S284,codes[forfait])))+SUM(COUNTIF(JF,$C275:$C284))*JFHN</f>
        <v>0</v>
      </c>
      <c r="T285" s="29">
        <f t="array" ref="T285">SUM(IF(ISNUMBER(T275:T284),T275:T284,SUMIF(codes[code],T275:T284,codes[forfait])))+SUM(COUNTIF(JF,$C275:$C284))*JFHN</f>
        <v>0</v>
      </c>
      <c r="U285" s="29">
        <f t="array" ref="U285">SUM(IF(ISNUMBER(U275:U284),U275:U284,SUMIF(codes[code],U275:U284,codes[forfait])))+SUM(COUNTIF(JF,$C275:$C284))*JFHN</f>
        <v>0</v>
      </c>
      <c r="V285" s="29">
        <f t="array" ref="V285">SUM(IF(ISNUMBER(V275:V284),V275:V284,SUMIF(codes[code],V275:V284,codes[forfait])))+SUM(COUNTIF(JF,$C275:$C284))*JFHN</f>
        <v>0</v>
      </c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58">
        <f>SUM(E285:V285)</f>
        <v>0</v>
      </c>
    </row>
    <row r="286" spans="1:35">
      <c r="A286" s="54">
        <f>IF(ISNUMBER(Tablo[[#This Row],[JOUR]]),DATE(YEAR(Tablo[[#This Row],[JOUR]]),MONTH(Tablo[[#This Row],[JOUR]])+1,0),A285)</f>
        <v>42916</v>
      </c>
      <c r="B286" s="55">
        <f>IF(ISNUMBER(Tablo[[#This Row],[JOUR]]),INT(MOD(INT((Tablo[[#This Row],[JOUR]]-2)/7)+3/5,52+5/28))+1,B285)</f>
        <v>22</v>
      </c>
      <c r="C286" s="57" t="s">
        <v>17</v>
      </c>
      <c r="D286" s="57"/>
      <c r="E286" s="29">
        <f t="array" ref="E286">MIN(SUM(IF(ISNUMBER(E275:E284),E275:E284,SUMIF(codes[code],E275:E284,codes[calcul_HS])))+SUM(COUNTIF(JF,$C275:$C284))*JFHS,sem)</f>
        <v>0</v>
      </c>
      <c r="F286" s="29">
        <f t="array" ref="F286">MIN(SUM(IF(ISNUMBER(F275:F284),F275:F284,SUMIF(codes[code],F275:F284,codes[calcul_HS])))+SUM(COUNTIF(JF,$C275:$C284))*JFHS,sem)</f>
        <v>0</v>
      </c>
      <c r="G286" s="29">
        <f t="array" ref="G286">MIN(SUM(IF(ISNUMBER(G275:G284),G275:G284,SUMIF(codes[code],G275:G284,codes[calcul_HS])))+SUM(COUNTIF(JF,$C275:$C284))*JFHS,sem)</f>
        <v>0</v>
      </c>
      <c r="H286" s="29">
        <f t="array" ref="H286">MIN(SUM(IF(ISNUMBER(H275:H284),H275:H284,SUMIF(codes[code],H275:H284,codes[calcul_HS])))+SUM(COUNTIF(JF,$C275:$C284))*JFHS,sem)</f>
        <v>0</v>
      </c>
      <c r="I286" s="29">
        <f t="array" ref="I286">MIN(SUM(IF(ISNUMBER(I275:I284),I275:I284,SUMIF(codes[code],I275:I284,codes[calcul_HS])))+SUM(COUNTIF(JF,$C275:$C284))*JFHS,sem)</f>
        <v>0</v>
      </c>
      <c r="J286" s="29">
        <f t="array" ref="J286">MIN(SUM(IF(ISNUMBER(J275:J284),J275:J284,SUMIF(codes[code],J275:J284,codes[calcul_HS])))+SUM(COUNTIF(JF,$C275:$C284))*JFHS,sem)</f>
        <v>0</v>
      </c>
      <c r="K286" s="29">
        <f t="array" ref="K286">MIN(SUM(IF(ISNUMBER(K275:K284),K275:K284,SUMIF(codes[code],K275:K284,codes[calcul_HS])))+SUM(COUNTIF(JF,$C275:$C284))*JFHS,sem)</f>
        <v>0</v>
      </c>
      <c r="L286" s="29">
        <f t="array" ref="L286">MIN(SUM(IF(ISNUMBER(L275:L284),L275:L284,SUMIF(codes[code],L275:L284,codes[calcul_HS])))+SUM(COUNTIF(JF,$C275:$C284))*JFHS,sem)</f>
        <v>0</v>
      </c>
      <c r="M286" s="29">
        <f t="array" ref="M286">MIN(SUM(IF(ISNUMBER(M275:M284),M275:M284,SUMIF(codes[code],M275:M284,codes[calcul_HS])))+SUM(COUNTIF(JF,$C275:$C284))*JFHS,sem)</f>
        <v>0</v>
      </c>
      <c r="N286" s="29">
        <f t="array" ref="N286">MIN(SUM(IF(ISNUMBER(N275:N284),N275:N284,SUMIF(codes[code],N275:N284,codes[calcul_HS])))+SUM(COUNTIF(JF,$C275:$C284))*JFHS,sem)</f>
        <v>0</v>
      </c>
      <c r="O286" s="29">
        <f t="array" ref="O286">MIN(SUM(IF(ISNUMBER(O275:O284),O275:O284,SUMIF(codes[code],O275:O284,codes[calcul_HS])))+SUM(COUNTIF(JF,$C275:$C284))*JFHS,sem)</f>
        <v>0</v>
      </c>
      <c r="P286" s="29">
        <f t="array" ref="P286">MIN(SUM(IF(ISNUMBER(P275:P284),P275:P284,SUMIF(codes[code],P275:P284,codes[calcul_HS])))+SUM(COUNTIF(JF,$C275:$C284))*JFHS,sem)</f>
        <v>0</v>
      </c>
      <c r="Q286" s="29">
        <f t="array" ref="Q286">MIN(SUM(IF(ISNUMBER(Q275:Q284),Q275:Q284,SUMIF(codes[code],Q275:Q284,codes[calcul_HS])))+SUM(COUNTIF(JF,$C275:$C284))*JFHS,sem)</f>
        <v>0</v>
      </c>
      <c r="R286" s="29">
        <f t="array" ref="R286">MIN(SUM(IF(ISNUMBER(R275:R284),R275:R284,SUMIF(codes[code],R275:R284,codes[calcul_HS])))+SUM(COUNTIF(JF,$C275:$C284))*JFHS,sem)</f>
        <v>0</v>
      </c>
      <c r="S286" s="29">
        <f t="array" ref="S286">MIN(SUM(IF(ISNUMBER(S275:S284),S275:S284,SUMIF(codes[code],S275:S284,codes[calcul_HS])))+SUM(COUNTIF(JF,$C275:$C284))*JFHS,sem)</f>
        <v>0</v>
      </c>
      <c r="T286" s="29">
        <f t="array" ref="T286">MIN(SUM(IF(ISNUMBER(T275:T284),T275:T284,SUMIF(codes[code],T275:T284,codes[calcul_HS])))+SUM(COUNTIF(JF,$C275:$C284))*JFHS,sem)</f>
        <v>0</v>
      </c>
      <c r="U286" s="29">
        <f t="array" ref="U286">MIN(SUM(IF(ISNUMBER(U275:U284),U275:U284,SUMIF(codes[code],U275:U284,codes[calcul_HS])))+SUM(COUNTIF(JF,$C275:$C284))*JFHS,sem)</f>
        <v>0</v>
      </c>
      <c r="V286" s="29">
        <f t="array" ref="V286">MIN(SUM(IF(ISNUMBER(V275:V284),V275:V284,SUMIF(codes[code],V275:V284,codes[calcul_HS])))+SUM(COUNTIF(JF,$C275:$C284))*JFHS,sem)</f>
        <v>0</v>
      </c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58">
        <f>SUM(E286:V286)</f>
        <v>0</v>
      </c>
    </row>
    <row r="287" spans="1:35" ht="13.5" thickBot="1">
      <c r="A287" s="59">
        <f>IF(ISNUMBER(Tablo[[#This Row],[JOUR]]),DATE(YEAR(Tablo[[#This Row],[JOUR]]),MONTH(Tablo[[#This Row],[JOUR]])+1,0),A286)</f>
        <v>42916</v>
      </c>
      <c r="B287" s="60">
        <f>IF(ISNUMBER(Tablo[[#This Row],[JOUR]]),INT(MOD(INT((Tablo[[#This Row],[JOUR]]-2)/7)+3/5,52+5/28))+1,B286)</f>
        <v>22</v>
      </c>
      <c r="C287" s="61" t="s">
        <v>18</v>
      </c>
      <c r="D287" s="61"/>
      <c r="E287" s="62">
        <f t="array" ref="E287">MAX(0,SUM(IF(ISNUMBER(E275:E284),E275:E284,SUMIF(codes[code],E275:E284,codes[calcul_HS])))+SUM(COUNTIF(JF,$C275:$C284))*JFHS-sem)</f>
        <v>0</v>
      </c>
      <c r="F287" s="62">
        <f t="array" ref="F287">MAX(0,SUM(IF(ISNUMBER(F275:F284),F275:F284,SUMIF(codes[code],F275:F284,codes[calcul_HS])))+SUM(COUNTIF(JF,$C275:$C284))*JFHS-sem)</f>
        <v>0</v>
      </c>
      <c r="G287" s="62">
        <f t="array" ref="G287">MAX(0,SUM(IF(ISNUMBER(G275:G284),G275:G284,SUMIF(codes[code],G275:G284,codes[calcul_HS])))+SUM(COUNTIF(JF,$C275:$C284))*JFHS-sem)</f>
        <v>0</v>
      </c>
      <c r="H287" s="62">
        <f t="array" ref="H287">MAX(0,SUM(IF(ISNUMBER(H275:H284),H275:H284,SUMIF(codes[code],H275:H284,codes[calcul_HS])))+SUM(COUNTIF(JF,$C275:$C284))*JFHS-sem)</f>
        <v>0</v>
      </c>
      <c r="I287" s="62">
        <f t="array" ref="I287">MAX(0,SUM(IF(ISNUMBER(I275:I284),I275:I284,SUMIF(codes[code],I275:I284,codes[calcul_HS])))+SUM(COUNTIF(JF,$C275:$C284))*JFHS-sem)</f>
        <v>0</v>
      </c>
      <c r="J287" s="62">
        <f t="array" ref="J287">MAX(0,SUM(IF(ISNUMBER(J275:J284),J275:J284,SUMIF(codes[code],J275:J284,codes[calcul_HS])))+SUM(COUNTIF(JF,$C275:$C284))*JFHS-sem)</f>
        <v>0</v>
      </c>
      <c r="K287" s="62">
        <f t="array" ref="K287">MAX(0,SUM(IF(ISNUMBER(K275:K284),K275:K284,SUMIF(codes[code],K275:K284,codes[calcul_HS])))+SUM(COUNTIF(JF,$C275:$C284))*JFHS-sem)</f>
        <v>0</v>
      </c>
      <c r="L287" s="62">
        <f t="array" ref="L287">MAX(0,SUM(IF(ISNUMBER(L275:L284),L275:L284,SUMIF(codes[code],L275:L284,codes[calcul_HS])))+SUM(COUNTIF(JF,$C275:$C284))*JFHS-sem)</f>
        <v>0</v>
      </c>
      <c r="M287" s="62">
        <f t="array" ref="M287">MAX(0,SUM(IF(ISNUMBER(M275:M284),M275:M284,SUMIF(codes[code],M275:M284,codes[calcul_HS])))+SUM(COUNTIF(JF,$C275:$C284))*JFHS-sem)</f>
        <v>0</v>
      </c>
      <c r="N287" s="62">
        <f t="array" ref="N287">MAX(0,SUM(IF(ISNUMBER(N275:N284),N275:N284,SUMIF(codes[code],N275:N284,codes[calcul_HS])))+SUM(COUNTIF(JF,$C275:$C284))*JFHS-sem)</f>
        <v>0</v>
      </c>
      <c r="O287" s="62">
        <f t="array" ref="O287">MAX(0,SUM(IF(ISNUMBER(O275:O284),O275:O284,SUMIF(codes[code],O275:O284,codes[calcul_HS])))+SUM(COUNTIF(JF,$C275:$C284))*JFHS-sem)</f>
        <v>0</v>
      </c>
      <c r="P287" s="62">
        <f t="array" ref="P287">MAX(0,SUM(IF(ISNUMBER(P275:P284),P275:P284,SUMIF(codes[code],P275:P284,codes[calcul_HS])))+SUM(COUNTIF(JF,$C275:$C284))*JFHS-sem)</f>
        <v>0</v>
      </c>
      <c r="Q287" s="62">
        <f t="array" ref="Q287">MAX(0,SUM(IF(ISNUMBER(Q275:Q284),Q275:Q284,SUMIF(codes[code],Q275:Q284,codes[calcul_HS])))+SUM(COUNTIF(JF,$C275:$C284))*JFHS-sem)</f>
        <v>0</v>
      </c>
      <c r="R287" s="62">
        <f t="array" ref="R287">MAX(0,SUM(IF(ISNUMBER(R275:R284),R275:R284,SUMIF(codes[code],R275:R284,codes[calcul_HS])))+SUM(COUNTIF(JF,$C275:$C284))*JFHS-sem)</f>
        <v>0</v>
      </c>
      <c r="S287" s="62">
        <f t="array" ref="S287">MAX(0,SUM(IF(ISNUMBER(S275:S284),S275:S284,SUMIF(codes[code],S275:S284,codes[calcul_HS])))+SUM(COUNTIF(JF,$C275:$C284))*JFHS-sem)</f>
        <v>0</v>
      </c>
      <c r="T287" s="62">
        <f t="array" ref="T287">MAX(0,SUM(IF(ISNUMBER(T275:T284),T275:T284,SUMIF(codes[code],T275:T284,codes[calcul_HS])))+SUM(COUNTIF(JF,$C275:$C284))*JFHS-sem)</f>
        <v>0</v>
      </c>
      <c r="U287" s="62">
        <f t="array" ref="U287">MAX(0,SUM(IF(ISNUMBER(U275:U284),U275:U284,SUMIF(codes[code],U275:U284,codes[calcul_HS])))+SUM(COUNTIF(JF,$C275:$C284))*JFHS-sem)</f>
        <v>0</v>
      </c>
      <c r="V287" s="62">
        <f t="array" ref="V287">MAX(0,SUM(IF(ISNUMBER(V275:V284),V275:V284,SUMIF(codes[code],V275:V284,codes[calcul_HS])))+SUM(COUNTIF(JF,$C275:$C284))*JFHS-sem)</f>
        <v>0</v>
      </c>
      <c r="W287" s="62"/>
      <c r="X287" s="62"/>
      <c r="Y287" s="62"/>
      <c r="Z287" s="62"/>
      <c r="AA287" s="62"/>
      <c r="AB287" s="62"/>
      <c r="AC287" s="62"/>
      <c r="AD287" s="62"/>
      <c r="AE287" s="62"/>
      <c r="AF287" s="62"/>
      <c r="AG287" s="62"/>
      <c r="AH287" s="62"/>
      <c r="AI287" s="63">
        <f>SUM(E287:V287)</f>
        <v>0</v>
      </c>
    </row>
    <row r="288" spans="1:35">
      <c r="A288" s="54">
        <f>IF(ISNUMBER(Tablo[[#This Row],[JOUR]]),DATE(YEAR(Tablo[[#This Row],[JOUR]]),MONTH(Tablo[[#This Row],[JOUR]])+1,0),A287)</f>
        <v>42916</v>
      </c>
      <c r="B288" s="55">
        <f>IF(ISNUMBER(Tablo[[#This Row],[JOUR]]),INT(MOD(INT((Tablo[[#This Row],[JOUR]]-2)/7)+3/5,52+5/28))+1,B287)</f>
        <v>23</v>
      </c>
      <c r="C288" s="57">
        <f>C275+7</f>
        <v>42891</v>
      </c>
      <c r="D288" s="53" t="s">
        <v>54</v>
      </c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36"/>
      <c r="AI288" s="37"/>
    </row>
    <row r="289" spans="1:35">
      <c r="A289" s="54">
        <f>IF(ISNUMBER(Tablo[[#This Row],[JOUR]]),DATE(YEAR(Tablo[[#This Row],[JOUR]]),MONTH(Tablo[[#This Row],[JOUR]])+1,0),A288)</f>
        <v>42916</v>
      </c>
      <c r="B289" s="55">
        <f>IF(ISNUMBER(Tablo[[#This Row],[JOUR]]),INT(MOD(INT((Tablo[[#This Row],[JOUR]]-2)/7)+3/5,52+5/28))+1,B288)</f>
        <v>23</v>
      </c>
      <c r="C289" s="56"/>
      <c r="D289" s="56" t="s">
        <v>55</v>
      </c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36"/>
      <c r="AI289" s="37"/>
    </row>
    <row r="290" spans="1:35">
      <c r="A290" s="54">
        <f>IF(ISNUMBER(Tablo[[#This Row],[JOUR]]),DATE(YEAR(Tablo[[#This Row],[JOUR]]),MONTH(Tablo[[#This Row],[JOUR]])+1,0),A289)</f>
        <v>42916</v>
      </c>
      <c r="B290" s="55">
        <f>IF(ISNUMBER(Tablo[[#This Row],[JOUR]]),INT(MOD(INT((Tablo[[#This Row],[JOUR]]-2)/7)+3/5,52+5/28))+1,B289)</f>
        <v>23</v>
      </c>
      <c r="C290" s="57">
        <f>C288+1</f>
        <v>42892</v>
      </c>
      <c r="D290" s="57" t="s">
        <v>54</v>
      </c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36"/>
      <c r="AI290" s="37"/>
    </row>
    <row r="291" spans="1:35">
      <c r="A291" s="54">
        <f>IF(ISNUMBER(Tablo[[#This Row],[JOUR]]),DATE(YEAR(Tablo[[#This Row],[JOUR]]),MONTH(Tablo[[#This Row],[JOUR]])+1,0),A290)</f>
        <v>42916</v>
      </c>
      <c r="B291" s="55">
        <f>IF(ISNUMBER(Tablo[[#This Row],[JOUR]]),INT(MOD(INT((Tablo[[#This Row],[JOUR]]-2)/7)+3/5,52+5/28))+1,B290)</f>
        <v>23</v>
      </c>
      <c r="C291" s="56"/>
      <c r="D291" s="56" t="s">
        <v>55</v>
      </c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36"/>
      <c r="AI291" s="37"/>
    </row>
    <row r="292" spans="1:35">
      <c r="A292" s="54">
        <f>IF(ISNUMBER(Tablo[[#This Row],[JOUR]]),DATE(YEAR(Tablo[[#This Row],[JOUR]]),MONTH(Tablo[[#This Row],[JOUR]])+1,0),A291)</f>
        <v>42916</v>
      </c>
      <c r="B292" s="55">
        <f>IF(ISNUMBER(Tablo[[#This Row],[JOUR]]),INT(MOD(INT((Tablo[[#This Row],[JOUR]]-2)/7)+3/5,52+5/28))+1,B291)</f>
        <v>23</v>
      </c>
      <c r="C292" s="57">
        <f>C290+1</f>
        <v>42893</v>
      </c>
      <c r="D292" s="57" t="s">
        <v>54</v>
      </c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F292" s="36"/>
      <c r="AG292" s="36"/>
      <c r="AH292" s="36"/>
      <c r="AI292" s="37"/>
    </row>
    <row r="293" spans="1:35">
      <c r="A293" s="54">
        <f>IF(ISNUMBER(Tablo[[#This Row],[JOUR]]),DATE(YEAR(Tablo[[#This Row],[JOUR]]),MONTH(Tablo[[#This Row],[JOUR]])+1,0),A292)</f>
        <v>42916</v>
      </c>
      <c r="B293" s="55">
        <f>IF(ISNUMBER(Tablo[[#This Row],[JOUR]]),INT(MOD(INT((Tablo[[#This Row],[JOUR]]-2)/7)+3/5,52+5/28))+1,B292)</f>
        <v>23</v>
      </c>
      <c r="C293" s="56"/>
      <c r="D293" s="56" t="s">
        <v>55</v>
      </c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  <c r="AI293" s="37"/>
    </row>
    <row r="294" spans="1:35">
      <c r="A294" s="54">
        <f>IF(ISNUMBER(Tablo[[#This Row],[JOUR]]),DATE(YEAR(Tablo[[#This Row],[JOUR]]),MONTH(Tablo[[#This Row],[JOUR]])+1,0),A293)</f>
        <v>42916</v>
      </c>
      <c r="B294" s="55">
        <f>IF(ISNUMBER(Tablo[[#This Row],[JOUR]]),INT(MOD(INT((Tablo[[#This Row],[JOUR]]-2)/7)+3/5,52+5/28))+1,B293)</f>
        <v>23</v>
      </c>
      <c r="C294" s="57">
        <f>C292+1</f>
        <v>42894</v>
      </c>
      <c r="D294" s="57" t="s">
        <v>54</v>
      </c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  <c r="AI294" s="37"/>
    </row>
    <row r="295" spans="1:35">
      <c r="A295" s="54">
        <f>IF(ISNUMBER(Tablo[[#This Row],[JOUR]]),DATE(YEAR(Tablo[[#This Row],[JOUR]]),MONTH(Tablo[[#This Row],[JOUR]])+1,0),A294)</f>
        <v>42916</v>
      </c>
      <c r="B295" s="55">
        <f>IF(ISNUMBER(Tablo[[#This Row],[JOUR]]),INT(MOD(INT((Tablo[[#This Row],[JOUR]]-2)/7)+3/5,52+5/28))+1,B294)</f>
        <v>23</v>
      </c>
      <c r="C295" s="56"/>
      <c r="D295" s="56" t="s">
        <v>55</v>
      </c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F295" s="36"/>
      <c r="AG295" s="36"/>
      <c r="AH295" s="36"/>
      <c r="AI295" s="37"/>
    </row>
    <row r="296" spans="1:35">
      <c r="A296" s="54">
        <f>IF(ISNUMBER(Tablo[[#This Row],[JOUR]]),DATE(YEAR(Tablo[[#This Row],[JOUR]]),MONTH(Tablo[[#This Row],[JOUR]])+1,0),A295)</f>
        <v>42916</v>
      </c>
      <c r="B296" s="55">
        <f>IF(ISNUMBER(Tablo[[#This Row],[JOUR]]),INT(MOD(INT((Tablo[[#This Row],[JOUR]]-2)/7)+3/5,52+5/28))+1,B295)</f>
        <v>23</v>
      </c>
      <c r="C296" s="57">
        <f>C294+1</f>
        <v>42895</v>
      </c>
      <c r="D296" s="57" t="s">
        <v>54</v>
      </c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36"/>
      <c r="AF296" s="36"/>
      <c r="AG296" s="36"/>
      <c r="AH296" s="36"/>
      <c r="AI296" s="37"/>
    </row>
    <row r="297" spans="1:35">
      <c r="A297" s="54">
        <f>IF(ISNUMBER(Tablo[[#This Row],[JOUR]]),DATE(YEAR(Tablo[[#This Row],[JOUR]]),MONTH(Tablo[[#This Row],[JOUR]])+1,0),A296)</f>
        <v>42916</v>
      </c>
      <c r="B297" s="55">
        <f>IF(ISNUMBER(Tablo[[#This Row],[JOUR]]),INT(MOD(INT((Tablo[[#This Row],[JOUR]]-2)/7)+3/5,52+5/28))+1,B296)</f>
        <v>23</v>
      </c>
      <c r="C297" s="56"/>
      <c r="D297" s="56" t="s">
        <v>55</v>
      </c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F297" s="36"/>
      <c r="AG297" s="36"/>
      <c r="AH297" s="36"/>
      <c r="AI297" s="37"/>
    </row>
    <row r="298" spans="1:35">
      <c r="A298" s="54">
        <f>IF(ISNUMBER(Tablo[[#This Row],[JOUR]]),DATE(YEAR(Tablo[[#This Row],[JOUR]]),MONTH(Tablo[[#This Row],[JOUR]])+1,0),A297)</f>
        <v>42916</v>
      </c>
      <c r="B298" s="55">
        <f>IF(ISNUMBER(Tablo[[#This Row],[JOUR]]),INT(MOD(INT((Tablo[[#This Row],[JOUR]]-2)/7)+3/5,52+5/28))+1,B297)</f>
        <v>23</v>
      </c>
      <c r="C298" s="57" t="s">
        <v>16</v>
      </c>
      <c r="D298" s="57"/>
      <c r="E298" s="29">
        <f t="array" ref="E298">SUM(IF(ISNUMBER(E288:E297),E288:E297,SUMIF(codes[code],E288:E297,codes[forfait])))+SUM(COUNTIF(JF,$C288:$C297))*JFHN</f>
        <v>7</v>
      </c>
      <c r="F298" s="29">
        <f t="array" ref="F298">SUM(IF(ISNUMBER(F288:F297),F288:F297,SUMIF(codes[code],F288:F297,codes[forfait])))+SUM(COUNTIF(JF,$C288:$C297))*JFHN</f>
        <v>7</v>
      </c>
      <c r="G298" s="29">
        <f t="array" ref="G298">SUM(IF(ISNUMBER(G288:G297),G288:G297,SUMIF(codes[code],G288:G297,codes[forfait])))+SUM(COUNTIF(JF,$C288:$C297))*JFHN</f>
        <v>7</v>
      </c>
      <c r="H298" s="29">
        <f t="array" ref="H298">SUM(IF(ISNUMBER(H288:H297),H288:H297,SUMIF(codes[code],H288:H297,codes[forfait])))+SUM(COUNTIF(JF,$C288:$C297))*JFHN</f>
        <v>7</v>
      </c>
      <c r="I298" s="29">
        <f t="array" ref="I298">SUM(IF(ISNUMBER(I288:I297),I288:I297,SUMIF(codes[code],I288:I297,codes[forfait])))+SUM(COUNTIF(JF,$C288:$C297))*JFHN</f>
        <v>7</v>
      </c>
      <c r="J298" s="29">
        <f t="array" ref="J298">SUM(IF(ISNUMBER(J288:J297),J288:J297,SUMIF(codes[code],J288:J297,codes[forfait])))+SUM(COUNTIF(JF,$C288:$C297))*JFHN</f>
        <v>7</v>
      </c>
      <c r="K298" s="29">
        <f t="array" ref="K298">SUM(IF(ISNUMBER(K288:K297),K288:K297,SUMIF(codes[code],K288:K297,codes[forfait])))+SUM(COUNTIF(JF,$C288:$C297))*JFHN</f>
        <v>7</v>
      </c>
      <c r="L298" s="29">
        <f t="array" ref="L298">SUM(IF(ISNUMBER(L288:L297),L288:L297,SUMIF(codes[code],L288:L297,codes[forfait])))+SUM(COUNTIF(JF,$C288:$C297))*JFHN</f>
        <v>7</v>
      </c>
      <c r="M298" s="29">
        <f t="array" ref="M298">SUM(IF(ISNUMBER(M288:M297),M288:M297,SUMIF(codes[code],M288:M297,codes[forfait])))+SUM(COUNTIF(JF,$C288:$C297))*JFHN</f>
        <v>7</v>
      </c>
      <c r="N298" s="29">
        <f t="array" ref="N298">SUM(IF(ISNUMBER(N288:N297),N288:N297,SUMIF(codes[code],N288:N297,codes[forfait])))+SUM(COUNTIF(JF,$C288:$C297))*JFHN</f>
        <v>7</v>
      </c>
      <c r="O298" s="29">
        <f t="array" ref="O298">SUM(IF(ISNUMBER(O288:O297),O288:O297,SUMIF(codes[code],O288:O297,codes[forfait])))+SUM(COUNTIF(JF,$C288:$C297))*JFHN</f>
        <v>7</v>
      </c>
      <c r="P298" s="29">
        <f t="array" ref="P298">SUM(IF(ISNUMBER(P288:P297),P288:P297,SUMIF(codes[code],P288:P297,codes[forfait])))+SUM(COUNTIF(JF,$C288:$C297))*JFHN</f>
        <v>7</v>
      </c>
      <c r="Q298" s="29">
        <f t="array" ref="Q298">SUM(IF(ISNUMBER(Q288:Q297),Q288:Q297,SUMIF(codes[code],Q288:Q297,codes[forfait])))+SUM(COUNTIF(JF,$C288:$C297))*JFHN</f>
        <v>7</v>
      </c>
      <c r="R298" s="29">
        <f t="array" ref="R298">SUM(IF(ISNUMBER(R288:R297),R288:R297,SUMIF(codes[code],R288:R297,codes[forfait])))+SUM(COUNTIF(JF,$C288:$C297))*JFHN</f>
        <v>7</v>
      </c>
      <c r="S298" s="29">
        <f t="array" ref="S298">SUM(IF(ISNUMBER(S288:S297),S288:S297,SUMIF(codes[code],S288:S297,codes[forfait])))+SUM(COUNTIF(JF,$C288:$C297))*JFHN</f>
        <v>7</v>
      </c>
      <c r="T298" s="29">
        <f t="array" ref="T298">SUM(IF(ISNUMBER(T288:T297),T288:T297,SUMIF(codes[code],T288:T297,codes[forfait])))+SUM(COUNTIF(JF,$C288:$C297))*JFHN</f>
        <v>7</v>
      </c>
      <c r="U298" s="29">
        <f t="array" ref="U298">SUM(IF(ISNUMBER(U288:U297),U288:U297,SUMIF(codes[code],U288:U297,codes[forfait])))+SUM(COUNTIF(JF,$C288:$C297))*JFHN</f>
        <v>7</v>
      </c>
      <c r="V298" s="29">
        <f t="array" ref="V298">SUM(IF(ISNUMBER(V288:V297),V288:V297,SUMIF(codes[code],V288:V297,codes[forfait])))+SUM(COUNTIF(JF,$C288:$C297))*JFHN</f>
        <v>7</v>
      </c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58">
        <f>SUM(E298:V298)</f>
        <v>126</v>
      </c>
    </row>
    <row r="299" spans="1:35">
      <c r="A299" s="54">
        <f>IF(ISNUMBER(Tablo[[#This Row],[JOUR]]),DATE(YEAR(Tablo[[#This Row],[JOUR]]),MONTH(Tablo[[#This Row],[JOUR]])+1,0),A298)</f>
        <v>42916</v>
      </c>
      <c r="B299" s="55">
        <f>IF(ISNUMBER(Tablo[[#This Row],[JOUR]]),INT(MOD(INT((Tablo[[#This Row],[JOUR]]-2)/7)+3/5,52+5/28))+1,B298)</f>
        <v>23</v>
      </c>
      <c r="C299" s="57" t="s">
        <v>17</v>
      </c>
      <c r="D299" s="57"/>
      <c r="E299" s="29">
        <f t="array" ref="E299">MIN(SUM(IF(ISNUMBER(E288:E297),E288:E297,SUMIF(codes[code],E288:E297,codes[calcul_HS])))+SUM(COUNTIF(JF,$C288:$C297))*JFHS,sem)</f>
        <v>0</v>
      </c>
      <c r="F299" s="29">
        <f t="array" ref="F299">MIN(SUM(IF(ISNUMBER(F288:F297),F288:F297,SUMIF(codes[code],F288:F297,codes[calcul_HS])))+SUM(COUNTIF(JF,$C288:$C297))*JFHS,sem)</f>
        <v>0</v>
      </c>
      <c r="G299" s="29">
        <f t="array" ref="G299">MIN(SUM(IF(ISNUMBER(G288:G297),G288:G297,SUMIF(codes[code],G288:G297,codes[calcul_HS])))+SUM(COUNTIF(JF,$C288:$C297))*JFHS,sem)</f>
        <v>0</v>
      </c>
      <c r="H299" s="29">
        <f t="array" ref="H299">MIN(SUM(IF(ISNUMBER(H288:H297),H288:H297,SUMIF(codes[code],H288:H297,codes[calcul_HS])))+SUM(COUNTIF(JF,$C288:$C297))*JFHS,sem)</f>
        <v>0</v>
      </c>
      <c r="I299" s="29">
        <f t="array" ref="I299">MIN(SUM(IF(ISNUMBER(I288:I297),I288:I297,SUMIF(codes[code],I288:I297,codes[calcul_HS])))+SUM(COUNTIF(JF,$C288:$C297))*JFHS,sem)</f>
        <v>0</v>
      </c>
      <c r="J299" s="29">
        <f t="array" ref="J299">MIN(SUM(IF(ISNUMBER(J288:J297),J288:J297,SUMIF(codes[code],J288:J297,codes[calcul_HS])))+SUM(COUNTIF(JF,$C288:$C297))*JFHS,sem)</f>
        <v>0</v>
      </c>
      <c r="K299" s="29">
        <f t="array" ref="K299">MIN(SUM(IF(ISNUMBER(K288:K297),K288:K297,SUMIF(codes[code],K288:K297,codes[calcul_HS])))+SUM(COUNTIF(JF,$C288:$C297))*JFHS,sem)</f>
        <v>0</v>
      </c>
      <c r="L299" s="29">
        <f t="array" ref="L299">MIN(SUM(IF(ISNUMBER(L288:L297),L288:L297,SUMIF(codes[code],L288:L297,codes[calcul_HS])))+SUM(COUNTIF(JF,$C288:$C297))*JFHS,sem)</f>
        <v>0</v>
      </c>
      <c r="M299" s="29">
        <f t="array" ref="M299">MIN(SUM(IF(ISNUMBER(M288:M297),M288:M297,SUMIF(codes[code],M288:M297,codes[calcul_HS])))+SUM(COUNTIF(JF,$C288:$C297))*JFHS,sem)</f>
        <v>0</v>
      </c>
      <c r="N299" s="29">
        <f t="array" ref="N299">MIN(SUM(IF(ISNUMBER(N288:N297),N288:N297,SUMIF(codes[code],N288:N297,codes[calcul_HS])))+SUM(COUNTIF(JF,$C288:$C297))*JFHS,sem)</f>
        <v>0</v>
      </c>
      <c r="O299" s="29">
        <f t="array" ref="O299">MIN(SUM(IF(ISNUMBER(O288:O297),O288:O297,SUMIF(codes[code],O288:O297,codes[calcul_HS])))+SUM(COUNTIF(JF,$C288:$C297))*JFHS,sem)</f>
        <v>0</v>
      </c>
      <c r="P299" s="29">
        <f t="array" ref="P299">MIN(SUM(IF(ISNUMBER(P288:P297),P288:P297,SUMIF(codes[code],P288:P297,codes[calcul_HS])))+SUM(COUNTIF(JF,$C288:$C297))*JFHS,sem)</f>
        <v>0</v>
      </c>
      <c r="Q299" s="29">
        <f t="array" ref="Q299">MIN(SUM(IF(ISNUMBER(Q288:Q297),Q288:Q297,SUMIF(codes[code],Q288:Q297,codes[calcul_HS])))+SUM(COUNTIF(JF,$C288:$C297))*JFHS,sem)</f>
        <v>0</v>
      </c>
      <c r="R299" s="29">
        <f t="array" ref="R299">MIN(SUM(IF(ISNUMBER(R288:R297),R288:R297,SUMIF(codes[code],R288:R297,codes[calcul_HS])))+SUM(COUNTIF(JF,$C288:$C297))*JFHS,sem)</f>
        <v>0</v>
      </c>
      <c r="S299" s="29">
        <f t="array" ref="S299">MIN(SUM(IF(ISNUMBER(S288:S297),S288:S297,SUMIF(codes[code],S288:S297,codes[calcul_HS])))+SUM(COUNTIF(JF,$C288:$C297))*JFHS,sem)</f>
        <v>0</v>
      </c>
      <c r="T299" s="29">
        <f t="array" ref="T299">MIN(SUM(IF(ISNUMBER(T288:T297),T288:T297,SUMIF(codes[code],T288:T297,codes[calcul_HS])))+SUM(COUNTIF(JF,$C288:$C297))*JFHS,sem)</f>
        <v>0</v>
      </c>
      <c r="U299" s="29">
        <f t="array" ref="U299">MIN(SUM(IF(ISNUMBER(U288:U297),U288:U297,SUMIF(codes[code],U288:U297,codes[calcul_HS])))+SUM(COUNTIF(JF,$C288:$C297))*JFHS,sem)</f>
        <v>0</v>
      </c>
      <c r="V299" s="29">
        <f t="array" ref="V299">MIN(SUM(IF(ISNUMBER(V288:V297),V288:V297,SUMIF(codes[code],V288:V297,codes[calcul_HS])))+SUM(COUNTIF(JF,$C288:$C297))*JFHS,sem)</f>
        <v>0</v>
      </c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58">
        <f>SUM(E299:V299)</f>
        <v>0</v>
      </c>
    </row>
    <row r="300" spans="1:35" ht="13.5" thickBot="1">
      <c r="A300" s="59">
        <f>IF(ISNUMBER(Tablo[[#This Row],[JOUR]]),DATE(YEAR(Tablo[[#This Row],[JOUR]]),MONTH(Tablo[[#This Row],[JOUR]])+1,0),A299)</f>
        <v>42916</v>
      </c>
      <c r="B300" s="60">
        <f>IF(ISNUMBER(Tablo[[#This Row],[JOUR]]),INT(MOD(INT((Tablo[[#This Row],[JOUR]]-2)/7)+3/5,52+5/28))+1,B299)</f>
        <v>23</v>
      </c>
      <c r="C300" s="61" t="s">
        <v>18</v>
      </c>
      <c r="D300" s="61"/>
      <c r="E300" s="62">
        <f t="array" ref="E300">MAX(0,SUM(IF(ISNUMBER(E288:E297),E288:E297,SUMIF(codes[code],E288:E297,codes[calcul_HS])))+SUM(COUNTIF(JF,$C288:$C297))*JFHS-sem)</f>
        <v>0</v>
      </c>
      <c r="F300" s="62">
        <f t="array" ref="F300">MAX(0,SUM(IF(ISNUMBER(F288:F297),F288:F297,SUMIF(codes[code],F288:F297,codes[calcul_HS])))+SUM(COUNTIF(JF,$C288:$C297))*JFHS-sem)</f>
        <v>0</v>
      </c>
      <c r="G300" s="62">
        <f t="array" ref="G300">MAX(0,SUM(IF(ISNUMBER(G288:G297),G288:G297,SUMIF(codes[code],G288:G297,codes[calcul_HS])))+SUM(COUNTIF(JF,$C288:$C297))*JFHS-sem)</f>
        <v>0</v>
      </c>
      <c r="H300" s="62">
        <f t="array" ref="H300">MAX(0,SUM(IF(ISNUMBER(H288:H297),H288:H297,SUMIF(codes[code],H288:H297,codes[calcul_HS])))+SUM(COUNTIF(JF,$C288:$C297))*JFHS-sem)</f>
        <v>0</v>
      </c>
      <c r="I300" s="62">
        <f t="array" ref="I300">MAX(0,SUM(IF(ISNUMBER(I288:I297),I288:I297,SUMIF(codes[code],I288:I297,codes[calcul_HS])))+SUM(COUNTIF(JF,$C288:$C297))*JFHS-sem)</f>
        <v>0</v>
      </c>
      <c r="J300" s="62">
        <f t="array" ref="J300">MAX(0,SUM(IF(ISNUMBER(J288:J297),J288:J297,SUMIF(codes[code],J288:J297,codes[calcul_HS])))+SUM(COUNTIF(JF,$C288:$C297))*JFHS-sem)</f>
        <v>0</v>
      </c>
      <c r="K300" s="62">
        <f t="array" ref="K300">MAX(0,SUM(IF(ISNUMBER(K288:K297),K288:K297,SUMIF(codes[code],K288:K297,codes[calcul_HS])))+SUM(COUNTIF(JF,$C288:$C297))*JFHS-sem)</f>
        <v>0</v>
      </c>
      <c r="L300" s="62">
        <f t="array" ref="L300">MAX(0,SUM(IF(ISNUMBER(L288:L297),L288:L297,SUMIF(codes[code],L288:L297,codes[calcul_HS])))+SUM(COUNTIF(JF,$C288:$C297))*JFHS-sem)</f>
        <v>0</v>
      </c>
      <c r="M300" s="62">
        <f t="array" ref="M300">MAX(0,SUM(IF(ISNUMBER(M288:M297),M288:M297,SUMIF(codes[code],M288:M297,codes[calcul_HS])))+SUM(COUNTIF(JF,$C288:$C297))*JFHS-sem)</f>
        <v>0</v>
      </c>
      <c r="N300" s="62">
        <f t="array" ref="N300">MAX(0,SUM(IF(ISNUMBER(N288:N297),N288:N297,SUMIF(codes[code],N288:N297,codes[calcul_HS])))+SUM(COUNTIF(JF,$C288:$C297))*JFHS-sem)</f>
        <v>0</v>
      </c>
      <c r="O300" s="62">
        <f t="array" ref="O300">MAX(0,SUM(IF(ISNUMBER(O288:O297),O288:O297,SUMIF(codes[code],O288:O297,codes[calcul_HS])))+SUM(COUNTIF(JF,$C288:$C297))*JFHS-sem)</f>
        <v>0</v>
      </c>
      <c r="P300" s="62">
        <f t="array" ref="P300">MAX(0,SUM(IF(ISNUMBER(P288:P297),P288:P297,SUMIF(codes[code],P288:P297,codes[calcul_HS])))+SUM(COUNTIF(JF,$C288:$C297))*JFHS-sem)</f>
        <v>0</v>
      </c>
      <c r="Q300" s="62">
        <f t="array" ref="Q300">MAX(0,SUM(IF(ISNUMBER(Q288:Q297),Q288:Q297,SUMIF(codes[code],Q288:Q297,codes[calcul_HS])))+SUM(COUNTIF(JF,$C288:$C297))*JFHS-sem)</f>
        <v>0</v>
      </c>
      <c r="R300" s="62">
        <f t="array" ref="R300">MAX(0,SUM(IF(ISNUMBER(R288:R297),R288:R297,SUMIF(codes[code],R288:R297,codes[calcul_HS])))+SUM(COUNTIF(JF,$C288:$C297))*JFHS-sem)</f>
        <v>0</v>
      </c>
      <c r="S300" s="62">
        <f t="array" ref="S300">MAX(0,SUM(IF(ISNUMBER(S288:S297),S288:S297,SUMIF(codes[code],S288:S297,codes[calcul_HS])))+SUM(COUNTIF(JF,$C288:$C297))*JFHS-sem)</f>
        <v>0</v>
      </c>
      <c r="T300" s="62">
        <f t="array" ref="T300">MAX(0,SUM(IF(ISNUMBER(T288:T297),T288:T297,SUMIF(codes[code],T288:T297,codes[calcul_HS])))+SUM(COUNTIF(JF,$C288:$C297))*JFHS-sem)</f>
        <v>0</v>
      </c>
      <c r="U300" s="62">
        <f t="array" ref="U300">MAX(0,SUM(IF(ISNUMBER(U288:U297),U288:U297,SUMIF(codes[code],U288:U297,codes[calcul_HS])))+SUM(COUNTIF(JF,$C288:$C297))*JFHS-sem)</f>
        <v>0</v>
      </c>
      <c r="V300" s="62">
        <f t="array" ref="V300">MAX(0,SUM(IF(ISNUMBER(V288:V297),V288:V297,SUMIF(codes[code],V288:V297,codes[calcul_HS])))+SUM(COUNTIF(JF,$C288:$C297))*JFHS-sem)</f>
        <v>0</v>
      </c>
      <c r="W300" s="62"/>
      <c r="X300" s="62"/>
      <c r="Y300" s="62"/>
      <c r="Z300" s="62"/>
      <c r="AA300" s="62"/>
      <c r="AB300" s="62"/>
      <c r="AC300" s="62"/>
      <c r="AD300" s="62"/>
      <c r="AE300" s="62"/>
      <c r="AF300" s="62"/>
      <c r="AG300" s="62"/>
      <c r="AH300" s="62"/>
      <c r="AI300" s="63">
        <f>SUM(E300:V300)</f>
        <v>0</v>
      </c>
    </row>
    <row r="301" spans="1:35">
      <c r="A301" s="54">
        <f>IF(ISNUMBER(Tablo[[#This Row],[JOUR]]),DATE(YEAR(Tablo[[#This Row],[JOUR]]),MONTH(Tablo[[#This Row],[JOUR]])+1,0),A300)</f>
        <v>42916</v>
      </c>
      <c r="B301" s="55">
        <f>IF(ISNUMBER(Tablo[[#This Row],[JOUR]]),INT(MOD(INT((Tablo[[#This Row],[JOUR]]-2)/7)+3/5,52+5/28))+1,B300)</f>
        <v>24</v>
      </c>
      <c r="C301" s="57">
        <f>C288+7</f>
        <v>42898</v>
      </c>
      <c r="D301" s="53" t="s">
        <v>54</v>
      </c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6"/>
      <c r="AI301" s="37"/>
    </row>
    <row r="302" spans="1:35">
      <c r="A302" s="54">
        <f>IF(ISNUMBER(Tablo[[#This Row],[JOUR]]),DATE(YEAR(Tablo[[#This Row],[JOUR]]),MONTH(Tablo[[#This Row],[JOUR]])+1,0),A301)</f>
        <v>42916</v>
      </c>
      <c r="B302" s="55">
        <f>IF(ISNUMBER(Tablo[[#This Row],[JOUR]]),INT(MOD(INT((Tablo[[#This Row],[JOUR]]-2)/7)+3/5,52+5/28))+1,B301)</f>
        <v>24</v>
      </c>
      <c r="C302" s="56"/>
      <c r="D302" s="56" t="s">
        <v>55</v>
      </c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36"/>
      <c r="AI302" s="37"/>
    </row>
    <row r="303" spans="1:35">
      <c r="A303" s="54">
        <f>IF(ISNUMBER(Tablo[[#This Row],[JOUR]]),DATE(YEAR(Tablo[[#This Row],[JOUR]]),MONTH(Tablo[[#This Row],[JOUR]])+1,0),A302)</f>
        <v>42916</v>
      </c>
      <c r="B303" s="55">
        <f>IF(ISNUMBER(Tablo[[#This Row],[JOUR]]),INT(MOD(INT((Tablo[[#This Row],[JOUR]]-2)/7)+3/5,52+5/28))+1,B302)</f>
        <v>24</v>
      </c>
      <c r="C303" s="57">
        <f>C301+1</f>
        <v>42899</v>
      </c>
      <c r="D303" s="57" t="s">
        <v>54</v>
      </c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6"/>
      <c r="AI303" s="37"/>
    </row>
    <row r="304" spans="1:35">
      <c r="A304" s="54">
        <f>IF(ISNUMBER(Tablo[[#This Row],[JOUR]]),DATE(YEAR(Tablo[[#This Row],[JOUR]]),MONTH(Tablo[[#This Row],[JOUR]])+1,0),A303)</f>
        <v>42916</v>
      </c>
      <c r="B304" s="55">
        <f>IF(ISNUMBER(Tablo[[#This Row],[JOUR]]),INT(MOD(INT((Tablo[[#This Row],[JOUR]]-2)/7)+3/5,52+5/28))+1,B303)</f>
        <v>24</v>
      </c>
      <c r="C304" s="56"/>
      <c r="D304" s="56" t="s">
        <v>55</v>
      </c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F304" s="36"/>
      <c r="AG304" s="36"/>
      <c r="AH304" s="36"/>
      <c r="AI304" s="37"/>
    </row>
    <row r="305" spans="1:35">
      <c r="A305" s="54">
        <f>IF(ISNUMBER(Tablo[[#This Row],[JOUR]]),DATE(YEAR(Tablo[[#This Row],[JOUR]]),MONTH(Tablo[[#This Row],[JOUR]])+1,0),A304)</f>
        <v>42916</v>
      </c>
      <c r="B305" s="55">
        <f>IF(ISNUMBER(Tablo[[#This Row],[JOUR]]),INT(MOD(INT((Tablo[[#This Row],[JOUR]]-2)/7)+3/5,52+5/28))+1,B304)</f>
        <v>24</v>
      </c>
      <c r="C305" s="57">
        <f>C303+1</f>
        <v>42900</v>
      </c>
      <c r="D305" s="57" t="s">
        <v>54</v>
      </c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6"/>
      <c r="AI305" s="37"/>
    </row>
    <row r="306" spans="1:35">
      <c r="A306" s="54">
        <f>IF(ISNUMBER(Tablo[[#This Row],[JOUR]]),DATE(YEAR(Tablo[[#This Row],[JOUR]]),MONTH(Tablo[[#This Row],[JOUR]])+1,0),A305)</f>
        <v>42916</v>
      </c>
      <c r="B306" s="55">
        <f>IF(ISNUMBER(Tablo[[#This Row],[JOUR]]),INT(MOD(INT((Tablo[[#This Row],[JOUR]]-2)/7)+3/5,52+5/28))+1,B305)</f>
        <v>24</v>
      </c>
      <c r="C306" s="56"/>
      <c r="D306" s="56" t="s">
        <v>55</v>
      </c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  <c r="AI306" s="37"/>
    </row>
    <row r="307" spans="1:35">
      <c r="A307" s="54">
        <f>IF(ISNUMBER(Tablo[[#This Row],[JOUR]]),DATE(YEAR(Tablo[[#This Row],[JOUR]]),MONTH(Tablo[[#This Row],[JOUR]])+1,0),A306)</f>
        <v>42916</v>
      </c>
      <c r="B307" s="55">
        <f>IF(ISNUMBER(Tablo[[#This Row],[JOUR]]),INT(MOD(INT((Tablo[[#This Row],[JOUR]]-2)/7)+3/5,52+5/28))+1,B306)</f>
        <v>24</v>
      </c>
      <c r="C307" s="57">
        <f>C305+1</f>
        <v>42901</v>
      </c>
      <c r="D307" s="57" t="s">
        <v>54</v>
      </c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  <c r="AI307" s="37"/>
    </row>
    <row r="308" spans="1:35">
      <c r="A308" s="54">
        <f>IF(ISNUMBER(Tablo[[#This Row],[JOUR]]),DATE(YEAR(Tablo[[#This Row],[JOUR]]),MONTH(Tablo[[#This Row],[JOUR]])+1,0),A307)</f>
        <v>42916</v>
      </c>
      <c r="B308" s="55">
        <f>IF(ISNUMBER(Tablo[[#This Row],[JOUR]]),INT(MOD(INT((Tablo[[#This Row],[JOUR]]-2)/7)+3/5,52+5/28))+1,B307)</f>
        <v>24</v>
      </c>
      <c r="C308" s="56"/>
      <c r="D308" s="56" t="s">
        <v>55</v>
      </c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  <c r="AI308" s="37"/>
    </row>
    <row r="309" spans="1:35">
      <c r="A309" s="54">
        <f>IF(ISNUMBER(Tablo[[#This Row],[JOUR]]),DATE(YEAR(Tablo[[#This Row],[JOUR]]),MONTH(Tablo[[#This Row],[JOUR]])+1,0),A308)</f>
        <v>42916</v>
      </c>
      <c r="B309" s="55">
        <f>IF(ISNUMBER(Tablo[[#This Row],[JOUR]]),INT(MOD(INT((Tablo[[#This Row],[JOUR]]-2)/7)+3/5,52+5/28))+1,B308)</f>
        <v>24</v>
      </c>
      <c r="C309" s="57">
        <f>C307+1</f>
        <v>42902</v>
      </c>
      <c r="D309" s="57" t="s">
        <v>54</v>
      </c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37"/>
    </row>
    <row r="310" spans="1:35">
      <c r="A310" s="54">
        <f>IF(ISNUMBER(Tablo[[#This Row],[JOUR]]),DATE(YEAR(Tablo[[#This Row],[JOUR]]),MONTH(Tablo[[#This Row],[JOUR]])+1,0),A309)</f>
        <v>42916</v>
      </c>
      <c r="B310" s="55">
        <f>IF(ISNUMBER(Tablo[[#This Row],[JOUR]]),INT(MOD(INT((Tablo[[#This Row],[JOUR]]-2)/7)+3/5,52+5/28))+1,B309)</f>
        <v>24</v>
      </c>
      <c r="C310" s="56"/>
      <c r="D310" s="56" t="s">
        <v>55</v>
      </c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6"/>
      <c r="AI310" s="37"/>
    </row>
    <row r="311" spans="1:35">
      <c r="A311" s="54">
        <f>IF(ISNUMBER(Tablo[[#This Row],[JOUR]]),DATE(YEAR(Tablo[[#This Row],[JOUR]]),MONTH(Tablo[[#This Row],[JOUR]])+1,0),A310)</f>
        <v>42916</v>
      </c>
      <c r="B311" s="55">
        <f>IF(ISNUMBER(Tablo[[#This Row],[JOUR]]),INT(MOD(INT((Tablo[[#This Row],[JOUR]]-2)/7)+3/5,52+5/28))+1,B310)</f>
        <v>24</v>
      </c>
      <c r="C311" s="57" t="s">
        <v>16</v>
      </c>
      <c r="D311" s="57"/>
      <c r="E311" s="29">
        <f t="array" ref="E311">SUM(IF(ISNUMBER(E301:E310),E301:E310,SUMIF(codes[code],E301:E310,codes[forfait])))+SUM(COUNTIF(JF,$C301:$C310))*JFHN</f>
        <v>0</v>
      </c>
      <c r="F311" s="29">
        <f t="array" ref="F311">SUM(IF(ISNUMBER(F301:F310),F301:F310,SUMIF(codes[code],F301:F310,codes[forfait])))+SUM(COUNTIF(JF,$C301:$C310))*JFHN</f>
        <v>0</v>
      </c>
      <c r="G311" s="29">
        <f t="array" ref="G311">SUM(IF(ISNUMBER(G301:G310),G301:G310,SUMIF(codes[code],G301:G310,codes[forfait])))+SUM(COUNTIF(JF,$C301:$C310))*JFHN</f>
        <v>0</v>
      </c>
      <c r="H311" s="29">
        <f t="array" ref="H311">SUM(IF(ISNUMBER(H301:H310),H301:H310,SUMIF(codes[code],H301:H310,codes[forfait])))+SUM(COUNTIF(JF,$C301:$C310))*JFHN</f>
        <v>0</v>
      </c>
      <c r="I311" s="29">
        <f t="array" ref="I311">SUM(IF(ISNUMBER(I301:I310),I301:I310,SUMIF(codes[code],I301:I310,codes[forfait])))+SUM(COUNTIF(JF,$C301:$C310))*JFHN</f>
        <v>0</v>
      </c>
      <c r="J311" s="29">
        <f t="array" ref="J311">SUM(IF(ISNUMBER(J301:J310),J301:J310,SUMIF(codes[code],J301:J310,codes[forfait])))+SUM(COUNTIF(JF,$C301:$C310))*JFHN</f>
        <v>0</v>
      </c>
      <c r="K311" s="29">
        <f t="array" ref="K311">SUM(IF(ISNUMBER(K301:K310),K301:K310,SUMIF(codes[code],K301:K310,codes[forfait])))+SUM(COUNTIF(JF,$C301:$C310))*JFHN</f>
        <v>0</v>
      </c>
      <c r="L311" s="29">
        <f t="array" ref="L311">SUM(IF(ISNUMBER(L301:L310),L301:L310,SUMIF(codes[code],L301:L310,codes[forfait])))+SUM(COUNTIF(JF,$C301:$C310))*JFHN</f>
        <v>0</v>
      </c>
      <c r="M311" s="29">
        <f t="array" ref="M311">SUM(IF(ISNUMBER(M301:M310),M301:M310,SUMIF(codes[code],M301:M310,codes[forfait])))+SUM(COUNTIF(JF,$C301:$C310))*JFHN</f>
        <v>0</v>
      </c>
      <c r="N311" s="29">
        <f t="array" ref="N311">SUM(IF(ISNUMBER(N301:N310),N301:N310,SUMIF(codes[code],N301:N310,codes[forfait])))+SUM(COUNTIF(JF,$C301:$C310))*JFHN</f>
        <v>0</v>
      </c>
      <c r="O311" s="29">
        <f t="array" ref="O311">SUM(IF(ISNUMBER(O301:O310),O301:O310,SUMIF(codes[code],O301:O310,codes[forfait])))+SUM(COUNTIF(JF,$C301:$C310))*JFHN</f>
        <v>0</v>
      </c>
      <c r="P311" s="29">
        <f t="array" ref="P311">SUM(IF(ISNUMBER(P301:P310),P301:P310,SUMIF(codes[code],P301:P310,codes[forfait])))+SUM(COUNTIF(JF,$C301:$C310))*JFHN</f>
        <v>0</v>
      </c>
      <c r="Q311" s="29">
        <f t="array" ref="Q311">SUM(IF(ISNUMBER(Q301:Q310),Q301:Q310,SUMIF(codes[code],Q301:Q310,codes[forfait])))+SUM(COUNTIF(JF,$C301:$C310))*JFHN</f>
        <v>0</v>
      </c>
      <c r="R311" s="29">
        <f t="array" ref="R311">SUM(IF(ISNUMBER(R301:R310),R301:R310,SUMIF(codes[code],R301:R310,codes[forfait])))+SUM(COUNTIF(JF,$C301:$C310))*JFHN</f>
        <v>0</v>
      </c>
      <c r="S311" s="29">
        <f t="array" ref="S311">SUM(IF(ISNUMBER(S301:S310),S301:S310,SUMIF(codes[code],S301:S310,codes[forfait])))+SUM(COUNTIF(JF,$C301:$C310))*JFHN</f>
        <v>0</v>
      </c>
      <c r="T311" s="29">
        <f t="array" ref="T311">SUM(IF(ISNUMBER(T301:T310),T301:T310,SUMIF(codes[code],T301:T310,codes[forfait])))+SUM(COUNTIF(JF,$C301:$C310))*JFHN</f>
        <v>0</v>
      </c>
      <c r="U311" s="29">
        <f t="array" ref="U311">SUM(IF(ISNUMBER(U301:U310),U301:U310,SUMIF(codes[code],U301:U310,codes[forfait])))+SUM(COUNTIF(JF,$C301:$C310))*JFHN</f>
        <v>0</v>
      </c>
      <c r="V311" s="29">
        <f t="array" ref="V311">SUM(IF(ISNUMBER(V301:V310),V301:V310,SUMIF(codes[code],V301:V310,codes[forfait])))+SUM(COUNTIF(JF,$C301:$C310))*JFHN</f>
        <v>0</v>
      </c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58">
        <f>SUM(E311:V311)</f>
        <v>0</v>
      </c>
    </row>
    <row r="312" spans="1:35">
      <c r="A312" s="54">
        <f>IF(ISNUMBER(Tablo[[#This Row],[JOUR]]),DATE(YEAR(Tablo[[#This Row],[JOUR]]),MONTH(Tablo[[#This Row],[JOUR]])+1,0),A311)</f>
        <v>42916</v>
      </c>
      <c r="B312" s="55">
        <f>IF(ISNUMBER(Tablo[[#This Row],[JOUR]]),INT(MOD(INT((Tablo[[#This Row],[JOUR]]-2)/7)+3/5,52+5/28))+1,B311)</f>
        <v>24</v>
      </c>
      <c r="C312" s="57" t="s">
        <v>17</v>
      </c>
      <c r="D312" s="57"/>
      <c r="E312" s="29">
        <f t="array" ref="E312">MIN(SUM(IF(ISNUMBER(E301:E310),E301:E310,SUMIF(codes[code],E301:E310,codes[calcul_HS])))+SUM(COUNTIF(JF,$C301:$C310))*JFHS,sem)</f>
        <v>0</v>
      </c>
      <c r="F312" s="29">
        <f t="array" ref="F312">MIN(SUM(IF(ISNUMBER(F301:F310),F301:F310,SUMIF(codes[code],F301:F310,codes[calcul_HS])))+SUM(COUNTIF(JF,$C301:$C310))*JFHS,sem)</f>
        <v>0</v>
      </c>
      <c r="G312" s="29">
        <f t="array" ref="G312">MIN(SUM(IF(ISNUMBER(G301:G310),G301:G310,SUMIF(codes[code],G301:G310,codes[calcul_HS])))+SUM(COUNTIF(JF,$C301:$C310))*JFHS,sem)</f>
        <v>0</v>
      </c>
      <c r="H312" s="29">
        <f t="array" ref="H312">MIN(SUM(IF(ISNUMBER(H301:H310),H301:H310,SUMIF(codes[code],H301:H310,codes[calcul_HS])))+SUM(COUNTIF(JF,$C301:$C310))*JFHS,sem)</f>
        <v>0</v>
      </c>
      <c r="I312" s="29">
        <f t="array" ref="I312">MIN(SUM(IF(ISNUMBER(I301:I310),I301:I310,SUMIF(codes[code],I301:I310,codes[calcul_HS])))+SUM(COUNTIF(JF,$C301:$C310))*JFHS,sem)</f>
        <v>0</v>
      </c>
      <c r="J312" s="29">
        <f t="array" ref="J312">MIN(SUM(IF(ISNUMBER(J301:J310),J301:J310,SUMIF(codes[code],J301:J310,codes[calcul_HS])))+SUM(COUNTIF(JF,$C301:$C310))*JFHS,sem)</f>
        <v>0</v>
      </c>
      <c r="K312" s="29">
        <f t="array" ref="K312">MIN(SUM(IF(ISNUMBER(K301:K310),K301:K310,SUMIF(codes[code],K301:K310,codes[calcul_HS])))+SUM(COUNTIF(JF,$C301:$C310))*JFHS,sem)</f>
        <v>0</v>
      </c>
      <c r="L312" s="29">
        <f t="array" ref="L312">MIN(SUM(IF(ISNUMBER(L301:L310),L301:L310,SUMIF(codes[code],L301:L310,codes[calcul_HS])))+SUM(COUNTIF(JF,$C301:$C310))*JFHS,sem)</f>
        <v>0</v>
      </c>
      <c r="M312" s="29">
        <f t="array" ref="M312">MIN(SUM(IF(ISNUMBER(M301:M310),M301:M310,SUMIF(codes[code],M301:M310,codes[calcul_HS])))+SUM(COUNTIF(JF,$C301:$C310))*JFHS,sem)</f>
        <v>0</v>
      </c>
      <c r="N312" s="29">
        <f t="array" ref="N312">MIN(SUM(IF(ISNUMBER(N301:N310),N301:N310,SUMIF(codes[code],N301:N310,codes[calcul_HS])))+SUM(COUNTIF(JF,$C301:$C310))*JFHS,sem)</f>
        <v>0</v>
      </c>
      <c r="O312" s="29">
        <f t="array" ref="O312">MIN(SUM(IF(ISNUMBER(O301:O310),O301:O310,SUMIF(codes[code],O301:O310,codes[calcul_HS])))+SUM(COUNTIF(JF,$C301:$C310))*JFHS,sem)</f>
        <v>0</v>
      </c>
      <c r="P312" s="29">
        <f t="array" ref="P312">MIN(SUM(IF(ISNUMBER(P301:P310),P301:P310,SUMIF(codes[code],P301:P310,codes[calcul_HS])))+SUM(COUNTIF(JF,$C301:$C310))*JFHS,sem)</f>
        <v>0</v>
      </c>
      <c r="Q312" s="29">
        <f t="array" ref="Q312">MIN(SUM(IF(ISNUMBER(Q301:Q310),Q301:Q310,SUMIF(codes[code],Q301:Q310,codes[calcul_HS])))+SUM(COUNTIF(JF,$C301:$C310))*JFHS,sem)</f>
        <v>0</v>
      </c>
      <c r="R312" s="29">
        <f t="array" ref="R312">MIN(SUM(IF(ISNUMBER(R301:R310),R301:R310,SUMIF(codes[code],R301:R310,codes[calcul_HS])))+SUM(COUNTIF(JF,$C301:$C310))*JFHS,sem)</f>
        <v>0</v>
      </c>
      <c r="S312" s="29">
        <f t="array" ref="S312">MIN(SUM(IF(ISNUMBER(S301:S310),S301:S310,SUMIF(codes[code],S301:S310,codes[calcul_HS])))+SUM(COUNTIF(JF,$C301:$C310))*JFHS,sem)</f>
        <v>0</v>
      </c>
      <c r="T312" s="29">
        <f t="array" ref="T312">MIN(SUM(IF(ISNUMBER(T301:T310),T301:T310,SUMIF(codes[code],T301:T310,codes[calcul_HS])))+SUM(COUNTIF(JF,$C301:$C310))*JFHS,sem)</f>
        <v>0</v>
      </c>
      <c r="U312" s="29">
        <f t="array" ref="U312">MIN(SUM(IF(ISNUMBER(U301:U310),U301:U310,SUMIF(codes[code],U301:U310,codes[calcul_HS])))+SUM(COUNTIF(JF,$C301:$C310))*JFHS,sem)</f>
        <v>0</v>
      </c>
      <c r="V312" s="29">
        <f t="array" ref="V312">MIN(SUM(IF(ISNUMBER(V301:V310),V301:V310,SUMIF(codes[code],V301:V310,codes[calcul_HS])))+SUM(COUNTIF(JF,$C301:$C310))*JFHS,sem)</f>
        <v>0</v>
      </c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58">
        <f>SUM(E312:V312)</f>
        <v>0</v>
      </c>
    </row>
    <row r="313" spans="1:35" ht="13.5" thickBot="1">
      <c r="A313" s="59">
        <f>IF(ISNUMBER(Tablo[[#This Row],[JOUR]]),DATE(YEAR(Tablo[[#This Row],[JOUR]]),MONTH(Tablo[[#This Row],[JOUR]])+1,0),A312)</f>
        <v>42916</v>
      </c>
      <c r="B313" s="60">
        <f>IF(ISNUMBER(Tablo[[#This Row],[JOUR]]),INT(MOD(INT((Tablo[[#This Row],[JOUR]]-2)/7)+3/5,52+5/28))+1,B312)</f>
        <v>24</v>
      </c>
      <c r="C313" s="61" t="s">
        <v>18</v>
      </c>
      <c r="D313" s="61"/>
      <c r="E313" s="62">
        <f t="array" ref="E313">MAX(0,SUM(IF(ISNUMBER(E301:E310),E301:E310,SUMIF(codes[code],E301:E310,codes[calcul_HS])))+SUM(COUNTIF(JF,$C301:$C310))*JFHS-sem)</f>
        <v>0</v>
      </c>
      <c r="F313" s="62">
        <f t="array" ref="F313">MAX(0,SUM(IF(ISNUMBER(F301:F310),F301:F310,SUMIF(codes[code],F301:F310,codes[calcul_HS])))+SUM(COUNTIF(JF,$C301:$C310))*JFHS-sem)</f>
        <v>0</v>
      </c>
      <c r="G313" s="62">
        <f t="array" ref="G313">MAX(0,SUM(IF(ISNUMBER(G301:G310),G301:G310,SUMIF(codes[code],G301:G310,codes[calcul_HS])))+SUM(COUNTIF(JF,$C301:$C310))*JFHS-sem)</f>
        <v>0</v>
      </c>
      <c r="H313" s="62">
        <f t="array" ref="H313">MAX(0,SUM(IF(ISNUMBER(H301:H310),H301:H310,SUMIF(codes[code],H301:H310,codes[calcul_HS])))+SUM(COUNTIF(JF,$C301:$C310))*JFHS-sem)</f>
        <v>0</v>
      </c>
      <c r="I313" s="62">
        <f t="array" ref="I313">MAX(0,SUM(IF(ISNUMBER(I301:I310),I301:I310,SUMIF(codes[code],I301:I310,codes[calcul_HS])))+SUM(COUNTIF(JF,$C301:$C310))*JFHS-sem)</f>
        <v>0</v>
      </c>
      <c r="J313" s="62">
        <f t="array" ref="J313">MAX(0,SUM(IF(ISNUMBER(J301:J310),J301:J310,SUMIF(codes[code],J301:J310,codes[calcul_HS])))+SUM(COUNTIF(JF,$C301:$C310))*JFHS-sem)</f>
        <v>0</v>
      </c>
      <c r="K313" s="62">
        <f t="array" ref="K313">MAX(0,SUM(IF(ISNUMBER(K301:K310),K301:K310,SUMIF(codes[code],K301:K310,codes[calcul_HS])))+SUM(COUNTIF(JF,$C301:$C310))*JFHS-sem)</f>
        <v>0</v>
      </c>
      <c r="L313" s="62">
        <f t="array" ref="L313">MAX(0,SUM(IF(ISNUMBER(L301:L310),L301:L310,SUMIF(codes[code],L301:L310,codes[calcul_HS])))+SUM(COUNTIF(JF,$C301:$C310))*JFHS-sem)</f>
        <v>0</v>
      </c>
      <c r="M313" s="62">
        <f t="array" ref="M313">MAX(0,SUM(IF(ISNUMBER(M301:M310),M301:M310,SUMIF(codes[code],M301:M310,codes[calcul_HS])))+SUM(COUNTIF(JF,$C301:$C310))*JFHS-sem)</f>
        <v>0</v>
      </c>
      <c r="N313" s="62">
        <f t="array" ref="N313">MAX(0,SUM(IF(ISNUMBER(N301:N310),N301:N310,SUMIF(codes[code],N301:N310,codes[calcul_HS])))+SUM(COUNTIF(JF,$C301:$C310))*JFHS-sem)</f>
        <v>0</v>
      </c>
      <c r="O313" s="62">
        <f t="array" ref="O313">MAX(0,SUM(IF(ISNUMBER(O301:O310),O301:O310,SUMIF(codes[code],O301:O310,codes[calcul_HS])))+SUM(COUNTIF(JF,$C301:$C310))*JFHS-sem)</f>
        <v>0</v>
      </c>
      <c r="P313" s="62">
        <f t="array" ref="P313">MAX(0,SUM(IF(ISNUMBER(P301:P310),P301:P310,SUMIF(codes[code],P301:P310,codes[calcul_HS])))+SUM(COUNTIF(JF,$C301:$C310))*JFHS-sem)</f>
        <v>0</v>
      </c>
      <c r="Q313" s="62">
        <f t="array" ref="Q313">MAX(0,SUM(IF(ISNUMBER(Q301:Q310),Q301:Q310,SUMIF(codes[code],Q301:Q310,codes[calcul_HS])))+SUM(COUNTIF(JF,$C301:$C310))*JFHS-sem)</f>
        <v>0</v>
      </c>
      <c r="R313" s="62">
        <f t="array" ref="R313">MAX(0,SUM(IF(ISNUMBER(R301:R310),R301:R310,SUMIF(codes[code],R301:R310,codes[calcul_HS])))+SUM(COUNTIF(JF,$C301:$C310))*JFHS-sem)</f>
        <v>0</v>
      </c>
      <c r="S313" s="62">
        <f t="array" ref="S313">MAX(0,SUM(IF(ISNUMBER(S301:S310),S301:S310,SUMIF(codes[code],S301:S310,codes[calcul_HS])))+SUM(COUNTIF(JF,$C301:$C310))*JFHS-sem)</f>
        <v>0</v>
      </c>
      <c r="T313" s="62">
        <f t="array" ref="T313">MAX(0,SUM(IF(ISNUMBER(T301:T310),T301:T310,SUMIF(codes[code],T301:T310,codes[calcul_HS])))+SUM(COUNTIF(JF,$C301:$C310))*JFHS-sem)</f>
        <v>0</v>
      </c>
      <c r="U313" s="62">
        <f t="array" ref="U313">MAX(0,SUM(IF(ISNUMBER(U301:U310),U301:U310,SUMIF(codes[code],U301:U310,codes[calcul_HS])))+SUM(COUNTIF(JF,$C301:$C310))*JFHS-sem)</f>
        <v>0</v>
      </c>
      <c r="V313" s="62">
        <f t="array" ref="V313">MAX(0,SUM(IF(ISNUMBER(V301:V310),V301:V310,SUMIF(codes[code],V301:V310,codes[calcul_HS])))+SUM(COUNTIF(JF,$C301:$C310))*JFHS-sem)</f>
        <v>0</v>
      </c>
      <c r="W313" s="62"/>
      <c r="X313" s="62"/>
      <c r="Y313" s="62"/>
      <c r="Z313" s="62"/>
      <c r="AA313" s="62"/>
      <c r="AB313" s="62"/>
      <c r="AC313" s="62"/>
      <c r="AD313" s="62"/>
      <c r="AE313" s="62"/>
      <c r="AF313" s="62"/>
      <c r="AG313" s="62"/>
      <c r="AH313" s="62"/>
      <c r="AI313" s="63">
        <f>SUM(E313:V313)</f>
        <v>0</v>
      </c>
    </row>
    <row r="314" spans="1:35">
      <c r="A314" s="54">
        <f>IF(ISNUMBER(Tablo[[#This Row],[JOUR]]),DATE(YEAR(Tablo[[#This Row],[JOUR]]),MONTH(Tablo[[#This Row],[JOUR]])+1,0),A313)</f>
        <v>42916</v>
      </c>
      <c r="B314" s="55">
        <f>IF(ISNUMBER(Tablo[[#This Row],[JOUR]]),INT(MOD(INT((Tablo[[#This Row],[JOUR]]-2)/7)+3/5,52+5/28))+1,B313)</f>
        <v>25</v>
      </c>
      <c r="C314" s="57">
        <f>C301+7</f>
        <v>42905</v>
      </c>
      <c r="D314" s="53" t="s">
        <v>54</v>
      </c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F314" s="36"/>
      <c r="AG314" s="36"/>
      <c r="AH314" s="36"/>
      <c r="AI314" s="37"/>
    </row>
    <row r="315" spans="1:35">
      <c r="A315" s="54">
        <f>IF(ISNUMBER(Tablo[[#This Row],[JOUR]]),DATE(YEAR(Tablo[[#This Row],[JOUR]]),MONTH(Tablo[[#This Row],[JOUR]])+1,0),A314)</f>
        <v>42916</v>
      </c>
      <c r="B315" s="55">
        <f>IF(ISNUMBER(Tablo[[#This Row],[JOUR]]),INT(MOD(INT((Tablo[[#This Row],[JOUR]]-2)/7)+3/5,52+5/28))+1,B314)</f>
        <v>25</v>
      </c>
      <c r="C315" s="56"/>
      <c r="D315" s="56" t="s">
        <v>55</v>
      </c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  <c r="AI315" s="37"/>
    </row>
    <row r="316" spans="1:35">
      <c r="A316" s="54">
        <f>IF(ISNUMBER(Tablo[[#This Row],[JOUR]]),DATE(YEAR(Tablo[[#This Row],[JOUR]]),MONTH(Tablo[[#This Row],[JOUR]])+1,0),A315)</f>
        <v>42916</v>
      </c>
      <c r="B316" s="55">
        <f>IF(ISNUMBER(Tablo[[#This Row],[JOUR]]),INT(MOD(INT((Tablo[[#This Row],[JOUR]]-2)/7)+3/5,52+5/28))+1,B315)</f>
        <v>25</v>
      </c>
      <c r="C316" s="57">
        <f>C314+1</f>
        <v>42906</v>
      </c>
      <c r="D316" s="57" t="s">
        <v>54</v>
      </c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F316" s="36"/>
      <c r="AG316" s="36"/>
      <c r="AH316" s="36"/>
      <c r="AI316" s="37"/>
    </row>
    <row r="317" spans="1:35">
      <c r="A317" s="54">
        <f>IF(ISNUMBER(Tablo[[#This Row],[JOUR]]),DATE(YEAR(Tablo[[#This Row],[JOUR]]),MONTH(Tablo[[#This Row],[JOUR]])+1,0),A316)</f>
        <v>42916</v>
      </c>
      <c r="B317" s="55">
        <f>IF(ISNUMBER(Tablo[[#This Row],[JOUR]]),INT(MOD(INT((Tablo[[#This Row],[JOUR]]-2)/7)+3/5,52+5/28))+1,B316)</f>
        <v>25</v>
      </c>
      <c r="C317" s="56"/>
      <c r="D317" s="56" t="s">
        <v>55</v>
      </c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6"/>
      <c r="AI317" s="37"/>
    </row>
    <row r="318" spans="1:35">
      <c r="A318" s="54">
        <f>IF(ISNUMBER(Tablo[[#This Row],[JOUR]]),DATE(YEAR(Tablo[[#This Row],[JOUR]]),MONTH(Tablo[[#This Row],[JOUR]])+1,0),A317)</f>
        <v>42916</v>
      </c>
      <c r="B318" s="55">
        <f>IF(ISNUMBER(Tablo[[#This Row],[JOUR]]),INT(MOD(INT((Tablo[[#This Row],[JOUR]]-2)/7)+3/5,52+5/28))+1,B317)</f>
        <v>25</v>
      </c>
      <c r="C318" s="57">
        <f>C316+1</f>
        <v>42907</v>
      </c>
      <c r="D318" s="57" t="s">
        <v>54</v>
      </c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6"/>
      <c r="AF318" s="36"/>
      <c r="AG318" s="36"/>
      <c r="AH318" s="36"/>
      <c r="AI318" s="37"/>
    </row>
    <row r="319" spans="1:35">
      <c r="A319" s="54">
        <f>IF(ISNUMBER(Tablo[[#This Row],[JOUR]]),DATE(YEAR(Tablo[[#This Row],[JOUR]]),MONTH(Tablo[[#This Row],[JOUR]])+1,0),A318)</f>
        <v>42916</v>
      </c>
      <c r="B319" s="55">
        <f>IF(ISNUMBER(Tablo[[#This Row],[JOUR]]),INT(MOD(INT((Tablo[[#This Row],[JOUR]]-2)/7)+3/5,52+5/28))+1,B318)</f>
        <v>25</v>
      </c>
      <c r="C319" s="56"/>
      <c r="D319" s="56" t="s">
        <v>55</v>
      </c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F319" s="36"/>
      <c r="AG319" s="36"/>
      <c r="AH319" s="36"/>
      <c r="AI319" s="37"/>
    </row>
    <row r="320" spans="1:35">
      <c r="A320" s="54">
        <f>IF(ISNUMBER(Tablo[[#This Row],[JOUR]]),DATE(YEAR(Tablo[[#This Row],[JOUR]]),MONTH(Tablo[[#This Row],[JOUR]])+1,0),A319)</f>
        <v>42916</v>
      </c>
      <c r="B320" s="55">
        <f>IF(ISNUMBER(Tablo[[#This Row],[JOUR]]),INT(MOD(INT((Tablo[[#This Row],[JOUR]]-2)/7)+3/5,52+5/28))+1,B319)</f>
        <v>25</v>
      </c>
      <c r="C320" s="57">
        <f>C318+1</f>
        <v>42908</v>
      </c>
      <c r="D320" s="57" t="s">
        <v>54</v>
      </c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F320" s="36"/>
      <c r="AG320" s="36"/>
      <c r="AH320" s="36"/>
      <c r="AI320" s="37"/>
    </row>
    <row r="321" spans="1:35">
      <c r="A321" s="54">
        <f>IF(ISNUMBER(Tablo[[#This Row],[JOUR]]),DATE(YEAR(Tablo[[#This Row],[JOUR]]),MONTH(Tablo[[#This Row],[JOUR]])+1,0),A320)</f>
        <v>42916</v>
      </c>
      <c r="B321" s="55">
        <f>IF(ISNUMBER(Tablo[[#This Row],[JOUR]]),INT(MOD(INT((Tablo[[#This Row],[JOUR]]-2)/7)+3/5,52+5/28))+1,B320)</f>
        <v>25</v>
      </c>
      <c r="C321" s="56"/>
      <c r="D321" s="56" t="s">
        <v>55</v>
      </c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6"/>
      <c r="AF321" s="36"/>
      <c r="AG321" s="36"/>
      <c r="AH321" s="36"/>
      <c r="AI321" s="37"/>
    </row>
    <row r="322" spans="1:35">
      <c r="A322" s="54">
        <f>IF(ISNUMBER(Tablo[[#This Row],[JOUR]]),DATE(YEAR(Tablo[[#This Row],[JOUR]]),MONTH(Tablo[[#This Row],[JOUR]])+1,0),A321)</f>
        <v>42916</v>
      </c>
      <c r="B322" s="55">
        <f>IF(ISNUMBER(Tablo[[#This Row],[JOUR]]),INT(MOD(INT((Tablo[[#This Row],[JOUR]]-2)/7)+3/5,52+5/28))+1,B321)</f>
        <v>25</v>
      </c>
      <c r="C322" s="57">
        <f>C320+1</f>
        <v>42909</v>
      </c>
      <c r="D322" s="57" t="s">
        <v>54</v>
      </c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6"/>
      <c r="AH322" s="36"/>
      <c r="AI322" s="37"/>
    </row>
    <row r="323" spans="1:35">
      <c r="A323" s="54">
        <f>IF(ISNUMBER(Tablo[[#This Row],[JOUR]]),DATE(YEAR(Tablo[[#This Row],[JOUR]]),MONTH(Tablo[[#This Row],[JOUR]])+1,0),A322)</f>
        <v>42916</v>
      </c>
      <c r="B323" s="55">
        <f>IF(ISNUMBER(Tablo[[#This Row],[JOUR]]),INT(MOD(INT((Tablo[[#This Row],[JOUR]]-2)/7)+3/5,52+5/28))+1,B322)</f>
        <v>25</v>
      </c>
      <c r="C323" s="56"/>
      <c r="D323" s="56" t="s">
        <v>55</v>
      </c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  <c r="AI323" s="37"/>
    </row>
    <row r="324" spans="1:35">
      <c r="A324" s="54">
        <f>IF(ISNUMBER(Tablo[[#This Row],[JOUR]]),DATE(YEAR(Tablo[[#This Row],[JOUR]]),MONTH(Tablo[[#This Row],[JOUR]])+1,0),A323)</f>
        <v>42916</v>
      </c>
      <c r="B324" s="55">
        <f>IF(ISNUMBER(Tablo[[#This Row],[JOUR]]),INT(MOD(INT((Tablo[[#This Row],[JOUR]]-2)/7)+3/5,52+5/28))+1,B323)</f>
        <v>25</v>
      </c>
      <c r="C324" s="57" t="s">
        <v>16</v>
      </c>
      <c r="D324" s="57"/>
      <c r="E324" s="29">
        <f t="array" ref="E324">SUM(IF(ISNUMBER(E314:E323),E314:E323,SUMIF(codes[code],E314:E323,codes[forfait])))+SUM(COUNTIF(JF,$C314:$C323))*JFHN</f>
        <v>0</v>
      </c>
      <c r="F324" s="29">
        <f t="array" ref="F324">SUM(IF(ISNUMBER(F314:F323),F314:F323,SUMIF(codes[code],F314:F323,codes[forfait])))+SUM(COUNTIF(JF,$C314:$C323))*JFHN</f>
        <v>0</v>
      </c>
      <c r="G324" s="29">
        <f t="array" ref="G324">SUM(IF(ISNUMBER(G314:G323),G314:G323,SUMIF(codes[code],G314:G323,codes[forfait])))+SUM(COUNTIF(JF,$C314:$C323))*JFHN</f>
        <v>0</v>
      </c>
      <c r="H324" s="29">
        <f t="array" ref="H324">SUM(IF(ISNUMBER(H314:H323),H314:H323,SUMIF(codes[code],H314:H323,codes[forfait])))+SUM(COUNTIF(JF,$C314:$C323))*JFHN</f>
        <v>0</v>
      </c>
      <c r="I324" s="29">
        <f t="array" ref="I324">SUM(IF(ISNUMBER(I314:I323),I314:I323,SUMIF(codes[code],I314:I323,codes[forfait])))+SUM(COUNTIF(JF,$C314:$C323))*JFHN</f>
        <v>0</v>
      </c>
      <c r="J324" s="29">
        <f t="array" ref="J324">SUM(IF(ISNUMBER(J314:J323),J314:J323,SUMIF(codes[code],J314:J323,codes[forfait])))+SUM(COUNTIF(JF,$C314:$C323))*JFHN</f>
        <v>0</v>
      </c>
      <c r="K324" s="29">
        <f t="array" ref="K324">SUM(IF(ISNUMBER(K314:K323),K314:K323,SUMIF(codes[code],K314:K323,codes[forfait])))+SUM(COUNTIF(JF,$C314:$C323))*JFHN</f>
        <v>0</v>
      </c>
      <c r="L324" s="29">
        <f t="array" ref="L324">SUM(IF(ISNUMBER(L314:L323),L314:L323,SUMIF(codes[code],L314:L323,codes[forfait])))+SUM(COUNTIF(JF,$C314:$C323))*JFHN</f>
        <v>0</v>
      </c>
      <c r="M324" s="29">
        <f t="array" ref="M324">SUM(IF(ISNUMBER(M314:M323),M314:M323,SUMIF(codes[code],M314:M323,codes[forfait])))+SUM(COUNTIF(JF,$C314:$C323))*JFHN</f>
        <v>0</v>
      </c>
      <c r="N324" s="29">
        <f t="array" ref="N324">SUM(IF(ISNUMBER(N314:N323),N314:N323,SUMIF(codes[code],N314:N323,codes[forfait])))+SUM(COUNTIF(JF,$C314:$C323))*JFHN</f>
        <v>0</v>
      </c>
      <c r="O324" s="29">
        <f t="array" ref="O324">SUM(IF(ISNUMBER(O314:O323),O314:O323,SUMIF(codes[code],O314:O323,codes[forfait])))+SUM(COUNTIF(JF,$C314:$C323))*JFHN</f>
        <v>0</v>
      </c>
      <c r="P324" s="29">
        <f t="array" ref="P324">SUM(IF(ISNUMBER(P314:P323),P314:P323,SUMIF(codes[code],P314:P323,codes[forfait])))+SUM(COUNTIF(JF,$C314:$C323))*JFHN</f>
        <v>0</v>
      </c>
      <c r="Q324" s="29">
        <f t="array" ref="Q324">SUM(IF(ISNUMBER(Q314:Q323),Q314:Q323,SUMIF(codes[code],Q314:Q323,codes[forfait])))+SUM(COUNTIF(JF,$C314:$C323))*JFHN</f>
        <v>0</v>
      </c>
      <c r="R324" s="29">
        <f t="array" ref="R324">SUM(IF(ISNUMBER(R314:R323),R314:R323,SUMIF(codes[code],R314:R323,codes[forfait])))+SUM(COUNTIF(JF,$C314:$C323))*JFHN</f>
        <v>0</v>
      </c>
      <c r="S324" s="29">
        <f t="array" ref="S324">SUM(IF(ISNUMBER(S314:S323),S314:S323,SUMIF(codes[code],S314:S323,codes[forfait])))+SUM(COUNTIF(JF,$C314:$C323))*JFHN</f>
        <v>0</v>
      </c>
      <c r="T324" s="29">
        <f t="array" ref="T324">SUM(IF(ISNUMBER(T314:T323),T314:T323,SUMIF(codes[code],T314:T323,codes[forfait])))+SUM(COUNTIF(JF,$C314:$C323))*JFHN</f>
        <v>0</v>
      </c>
      <c r="U324" s="29">
        <f t="array" ref="U324">SUM(IF(ISNUMBER(U314:U323),U314:U323,SUMIF(codes[code],U314:U323,codes[forfait])))+SUM(COUNTIF(JF,$C314:$C323))*JFHN</f>
        <v>0</v>
      </c>
      <c r="V324" s="29">
        <f t="array" ref="V324">SUM(IF(ISNUMBER(V314:V323),V314:V323,SUMIF(codes[code],V314:V323,codes[forfait])))+SUM(COUNTIF(JF,$C314:$C323))*JFHN</f>
        <v>0</v>
      </c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58">
        <f>SUM(E324:V324)</f>
        <v>0</v>
      </c>
    </row>
    <row r="325" spans="1:35">
      <c r="A325" s="54">
        <f>IF(ISNUMBER(Tablo[[#This Row],[JOUR]]),DATE(YEAR(Tablo[[#This Row],[JOUR]]),MONTH(Tablo[[#This Row],[JOUR]])+1,0),A324)</f>
        <v>42916</v>
      </c>
      <c r="B325" s="55">
        <f>IF(ISNUMBER(Tablo[[#This Row],[JOUR]]),INT(MOD(INT((Tablo[[#This Row],[JOUR]]-2)/7)+3/5,52+5/28))+1,B324)</f>
        <v>25</v>
      </c>
      <c r="C325" s="57" t="s">
        <v>17</v>
      </c>
      <c r="D325" s="57"/>
      <c r="E325" s="29">
        <f t="array" ref="E325">MIN(SUM(IF(ISNUMBER(E314:E323),E314:E323,SUMIF(codes[code],E314:E323,codes[calcul_HS])))+SUM(COUNTIF(JF,$C314:$C323))*JFHS,sem)</f>
        <v>0</v>
      </c>
      <c r="F325" s="29">
        <f t="array" ref="F325">MIN(SUM(IF(ISNUMBER(F314:F323),F314:F323,SUMIF(codes[code],F314:F323,codes[calcul_HS])))+SUM(COUNTIF(JF,$C314:$C323))*JFHS,sem)</f>
        <v>0</v>
      </c>
      <c r="G325" s="29">
        <f t="array" ref="G325">MIN(SUM(IF(ISNUMBER(G314:G323),G314:G323,SUMIF(codes[code],G314:G323,codes[calcul_HS])))+SUM(COUNTIF(JF,$C314:$C323))*JFHS,sem)</f>
        <v>0</v>
      </c>
      <c r="H325" s="29">
        <f t="array" ref="H325">MIN(SUM(IF(ISNUMBER(H314:H323),H314:H323,SUMIF(codes[code],H314:H323,codes[calcul_HS])))+SUM(COUNTIF(JF,$C314:$C323))*JFHS,sem)</f>
        <v>0</v>
      </c>
      <c r="I325" s="29">
        <f t="array" ref="I325">MIN(SUM(IF(ISNUMBER(I314:I323),I314:I323,SUMIF(codes[code],I314:I323,codes[calcul_HS])))+SUM(COUNTIF(JF,$C314:$C323))*JFHS,sem)</f>
        <v>0</v>
      </c>
      <c r="J325" s="29">
        <f t="array" ref="J325">MIN(SUM(IF(ISNUMBER(J314:J323),J314:J323,SUMIF(codes[code],J314:J323,codes[calcul_HS])))+SUM(COUNTIF(JF,$C314:$C323))*JFHS,sem)</f>
        <v>0</v>
      </c>
      <c r="K325" s="29">
        <f t="array" ref="K325">MIN(SUM(IF(ISNUMBER(K314:K323),K314:K323,SUMIF(codes[code],K314:K323,codes[calcul_HS])))+SUM(COUNTIF(JF,$C314:$C323))*JFHS,sem)</f>
        <v>0</v>
      </c>
      <c r="L325" s="29">
        <f t="array" ref="L325">MIN(SUM(IF(ISNUMBER(L314:L323),L314:L323,SUMIF(codes[code],L314:L323,codes[calcul_HS])))+SUM(COUNTIF(JF,$C314:$C323))*JFHS,sem)</f>
        <v>0</v>
      </c>
      <c r="M325" s="29">
        <f t="array" ref="M325">MIN(SUM(IF(ISNUMBER(M314:M323),M314:M323,SUMIF(codes[code],M314:M323,codes[calcul_HS])))+SUM(COUNTIF(JF,$C314:$C323))*JFHS,sem)</f>
        <v>0</v>
      </c>
      <c r="N325" s="29">
        <f t="array" ref="N325">MIN(SUM(IF(ISNUMBER(N314:N323),N314:N323,SUMIF(codes[code],N314:N323,codes[calcul_HS])))+SUM(COUNTIF(JF,$C314:$C323))*JFHS,sem)</f>
        <v>0</v>
      </c>
      <c r="O325" s="29">
        <f t="array" ref="O325">MIN(SUM(IF(ISNUMBER(O314:O323),O314:O323,SUMIF(codes[code],O314:O323,codes[calcul_HS])))+SUM(COUNTIF(JF,$C314:$C323))*JFHS,sem)</f>
        <v>0</v>
      </c>
      <c r="P325" s="29">
        <f t="array" ref="P325">MIN(SUM(IF(ISNUMBER(P314:P323),P314:P323,SUMIF(codes[code],P314:P323,codes[calcul_HS])))+SUM(COUNTIF(JF,$C314:$C323))*JFHS,sem)</f>
        <v>0</v>
      </c>
      <c r="Q325" s="29">
        <f t="array" ref="Q325">MIN(SUM(IF(ISNUMBER(Q314:Q323),Q314:Q323,SUMIF(codes[code],Q314:Q323,codes[calcul_HS])))+SUM(COUNTIF(JF,$C314:$C323))*JFHS,sem)</f>
        <v>0</v>
      </c>
      <c r="R325" s="29">
        <f t="array" ref="R325">MIN(SUM(IF(ISNUMBER(R314:R323),R314:R323,SUMIF(codes[code],R314:R323,codes[calcul_HS])))+SUM(COUNTIF(JF,$C314:$C323))*JFHS,sem)</f>
        <v>0</v>
      </c>
      <c r="S325" s="29">
        <f t="array" ref="S325">MIN(SUM(IF(ISNUMBER(S314:S323),S314:S323,SUMIF(codes[code],S314:S323,codes[calcul_HS])))+SUM(COUNTIF(JF,$C314:$C323))*JFHS,sem)</f>
        <v>0</v>
      </c>
      <c r="T325" s="29">
        <f t="array" ref="T325">MIN(SUM(IF(ISNUMBER(T314:T323),T314:T323,SUMIF(codes[code],T314:T323,codes[calcul_HS])))+SUM(COUNTIF(JF,$C314:$C323))*JFHS,sem)</f>
        <v>0</v>
      </c>
      <c r="U325" s="29">
        <f t="array" ref="U325">MIN(SUM(IF(ISNUMBER(U314:U323),U314:U323,SUMIF(codes[code],U314:U323,codes[calcul_HS])))+SUM(COUNTIF(JF,$C314:$C323))*JFHS,sem)</f>
        <v>0</v>
      </c>
      <c r="V325" s="29">
        <f t="array" ref="V325">MIN(SUM(IF(ISNUMBER(V314:V323),V314:V323,SUMIF(codes[code],V314:V323,codes[calcul_HS])))+SUM(COUNTIF(JF,$C314:$C323))*JFHS,sem)</f>
        <v>0</v>
      </c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58">
        <f>SUM(E325:V325)</f>
        <v>0</v>
      </c>
    </row>
    <row r="326" spans="1:35" ht="13.5" thickBot="1">
      <c r="A326" s="59">
        <f>IF(ISNUMBER(Tablo[[#This Row],[JOUR]]),DATE(YEAR(Tablo[[#This Row],[JOUR]]),MONTH(Tablo[[#This Row],[JOUR]])+1,0),A325)</f>
        <v>42916</v>
      </c>
      <c r="B326" s="60">
        <f>IF(ISNUMBER(Tablo[[#This Row],[JOUR]]),INT(MOD(INT((Tablo[[#This Row],[JOUR]]-2)/7)+3/5,52+5/28))+1,B325)</f>
        <v>25</v>
      </c>
      <c r="C326" s="61" t="s">
        <v>18</v>
      </c>
      <c r="D326" s="61"/>
      <c r="E326" s="62">
        <f t="array" ref="E326">MAX(0,SUM(IF(ISNUMBER(E314:E323),E314:E323,SUMIF(codes[code],E314:E323,codes[calcul_HS])))+SUM(COUNTIF(JF,$C314:$C323))*JFHS-sem)</f>
        <v>0</v>
      </c>
      <c r="F326" s="62">
        <f t="array" ref="F326">MAX(0,SUM(IF(ISNUMBER(F314:F323),F314:F323,SUMIF(codes[code],F314:F323,codes[calcul_HS])))+SUM(COUNTIF(JF,$C314:$C323))*JFHS-sem)</f>
        <v>0</v>
      </c>
      <c r="G326" s="62">
        <f t="array" ref="G326">MAX(0,SUM(IF(ISNUMBER(G314:G323),G314:G323,SUMIF(codes[code],G314:G323,codes[calcul_HS])))+SUM(COUNTIF(JF,$C314:$C323))*JFHS-sem)</f>
        <v>0</v>
      </c>
      <c r="H326" s="62">
        <f t="array" ref="H326">MAX(0,SUM(IF(ISNUMBER(H314:H323),H314:H323,SUMIF(codes[code],H314:H323,codes[calcul_HS])))+SUM(COUNTIF(JF,$C314:$C323))*JFHS-sem)</f>
        <v>0</v>
      </c>
      <c r="I326" s="62">
        <f t="array" ref="I326">MAX(0,SUM(IF(ISNUMBER(I314:I323),I314:I323,SUMIF(codes[code],I314:I323,codes[calcul_HS])))+SUM(COUNTIF(JF,$C314:$C323))*JFHS-sem)</f>
        <v>0</v>
      </c>
      <c r="J326" s="62">
        <f t="array" ref="J326">MAX(0,SUM(IF(ISNUMBER(J314:J323),J314:J323,SUMIF(codes[code],J314:J323,codes[calcul_HS])))+SUM(COUNTIF(JF,$C314:$C323))*JFHS-sem)</f>
        <v>0</v>
      </c>
      <c r="K326" s="62">
        <f t="array" ref="K326">MAX(0,SUM(IF(ISNUMBER(K314:K323),K314:K323,SUMIF(codes[code],K314:K323,codes[calcul_HS])))+SUM(COUNTIF(JF,$C314:$C323))*JFHS-sem)</f>
        <v>0</v>
      </c>
      <c r="L326" s="62">
        <f t="array" ref="L326">MAX(0,SUM(IF(ISNUMBER(L314:L323),L314:L323,SUMIF(codes[code],L314:L323,codes[calcul_HS])))+SUM(COUNTIF(JF,$C314:$C323))*JFHS-sem)</f>
        <v>0</v>
      </c>
      <c r="M326" s="62">
        <f t="array" ref="M326">MAX(0,SUM(IF(ISNUMBER(M314:M323),M314:M323,SUMIF(codes[code],M314:M323,codes[calcul_HS])))+SUM(COUNTIF(JF,$C314:$C323))*JFHS-sem)</f>
        <v>0</v>
      </c>
      <c r="N326" s="62">
        <f t="array" ref="N326">MAX(0,SUM(IF(ISNUMBER(N314:N323),N314:N323,SUMIF(codes[code],N314:N323,codes[calcul_HS])))+SUM(COUNTIF(JF,$C314:$C323))*JFHS-sem)</f>
        <v>0</v>
      </c>
      <c r="O326" s="62">
        <f t="array" ref="O326">MAX(0,SUM(IF(ISNUMBER(O314:O323),O314:O323,SUMIF(codes[code],O314:O323,codes[calcul_HS])))+SUM(COUNTIF(JF,$C314:$C323))*JFHS-sem)</f>
        <v>0</v>
      </c>
      <c r="P326" s="62">
        <f t="array" ref="P326">MAX(0,SUM(IF(ISNUMBER(P314:P323),P314:P323,SUMIF(codes[code],P314:P323,codes[calcul_HS])))+SUM(COUNTIF(JF,$C314:$C323))*JFHS-sem)</f>
        <v>0</v>
      </c>
      <c r="Q326" s="62">
        <f t="array" ref="Q326">MAX(0,SUM(IF(ISNUMBER(Q314:Q323),Q314:Q323,SUMIF(codes[code],Q314:Q323,codes[calcul_HS])))+SUM(COUNTIF(JF,$C314:$C323))*JFHS-sem)</f>
        <v>0</v>
      </c>
      <c r="R326" s="62">
        <f t="array" ref="R326">MAX(0,SUM(IF(ISNUMBER(R314:R323),R314:R323,SUMIF(codes[code],R314:R323,codes[calcul_HS])))+SUM(COUNTIF(JF,$C314:$C323))*JFHS-sem)</f>
        <v>0</v>
      </c>
      <c r="S326" s="62">
        <f t="array" ref="S326">MAX(0,SUM(IF(ISNUMBER(S314:S323),S314:S323,SUMIF(codes[code],S314:S323,codes[calcul_HS])))+SUM(COUNTIF(JF,$C314:$C323))*JFHS-sem)</f>
        <v>0</v>
      </c>
      <c r="T326" s="62">
        <f t="array" ref="T326">MAX(0,SUM(IF(ISNUMBER(T314:T323),T314:T323,SUMIF(codes[code],T314:T323,codes[calcul_HS])))+SUM(COUNTIF(JF,$C314:$C323))*JFHS-sem)</f>
        <v>0</v>
      </c>
      <c r="U326" s="62">
        <f t="array" ref="U326">MAX(0,SUM(IF(ISNUMBER(U314:U323),U314:U323,SUMIF(codes[code],U314:U323,codes[calcul_HS])))+SUM(COUNTIF(JF,$C314:$C323))*JFHS-sem)</f>
        <v>0</v>
      </c>
      <c r="V326" s="62">
        <f t="array" ref="V326">MAX(0,SUM(IF(ISNUMBER(V314:V323),V314:V323,SUMIF(codes[code],V314:V323,codes[calcul_HS])))+SUM(COUNTIF(JF,$C314:$C323))*JFHS-sem)</f>
        <v>0</v>
      </c>
      <c r="W326" s="62"/>
      <c r="X326" s="62"/>
      <c r="Y326" s="62"/>
      <c r="Z326" s="62"/>
      <c r="AA326" s="62"/>
      <c r="AB326" s="62"/>
      <c r="AC326" s="62"/>
      <c r="AD326" s="62"/>
      <c r="AE326" s="62"/>
      <c r="AF326" s="62"/>
      <c r="AG326" s="62"/>
      <c r="AH326" s="62"/>
      <c r="AI326" s="63">
        <f>SUM(E326:V326)</f>
        <v>0</v>
      </c>
    </row>
    <row r="327" spans="1:35">
      <c r="A327" s="54">
        <f>IF(ISNUMBER(Tablo[[#This Row],[JOUR]]),DATE(YEAR(Tablo[[#This Row],[JOUR]]),MONTH(Tablo[[#This Row],[JOUR]])+1,0),A326)</f>
        <v>42916</v>
      </c>
      <c r="B327" s="55">
        <f>IF(ISNUMBER(Tablo[[#This Row],[JOUR]]),INT(MOD(INT((Tablo[[#This Row],[JOUR]]-2)/7)+3/5,52+5/28))+1,B326)</f>
        <v>26</v>
      </c>
      <c r="C327" s="57">
        <f>C314+7</f>
        <v>42912</v>
      </c>
      <c r="D327" s="53" t="s">
        <v>54</v>
      </c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6"/>
      <c r="AF327" s="36"/>
      <c r="AG327" s="36"/>
      <c r="AH327" s="36"/>
      <c r="AI327" s="37"/>
    </row>
    <row r="328" spans="1:35">
      <c r="A328" s="54">
        <f>IF(ISNUMBER(Tablo[[#This Row],[JOUR]]),DATE(YEAR(Tablo[[#This Row],[JOUR]]),MONTH(Tablo[[#This Row],[JOUR]])+1,0),A327)</f>
        <v>42916</v>
      </c>
      <c r="B328" s="55">
        <f>IF(ISNUMBER(Tablo[[#This Row],[JOUR]]),INT(MOD(INT((Tablo[[#This Row],[JOUR]]-2)/7)+3/5,52+5/28))+1,B327)</f>
        <v>26</v>
      </c>
      <c r="C328" s="56"/>
      <c r="D328" s="56" t="s">
        <v>55</v>
      </c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/>
      <c r="AF328" s="36"/>
      <c r="AG328" s="36"/>
      <c r="AH328" s="36"/>
      <c r="AI328" s="37"/>
    </row>
    <row r="329" spans="1:35">
      <c r="A329" s="54">
        <f>IF(ISNUMBER(Tablo[[#This Row],[JOUR]]),DATE(YEAR(Tablo[[#This Row],[JOUR]]),MONTH(Tablo[[#This Row],[JOUR]])+1,0),A328)</f>
        <v>42916</v>
      </c>
      <c r="B329" s="55">
        <f>IF(ISNUMBER(Tablo[[#This Row],[JOUR]]),INT(MOD(INT((Tablo[[#This Row],[JOUR]]-2)/7)+3/5,52+5/28))+1,B328)</f>
        <v>26</v>
      </c>
      <c r="C329" s="57">
        <f>C327+1</f>
        <v>42913</v>
      </c>
      <c r="D329" s="57" t="s">
        <v>54</v>
      </c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F329" s="36"/>
      <c r="AG329" s="36"/>
      <c r="AH329" s="36"/>
      <c r="AI329" s="37"/>
    </row>
    <row r="330" spans="1:35">
      <c r="A330" s="54">
        <f>IF(ISNUMBER(Tablo[[#This Row],[JOUR]]),DATE(YEAR(Tablo[[#This Row],[JOUR]]),MONTH(Tablo[[#This Row],[JOUR]])+1,0),A329)</f>
        <v>42916</v>
      </c>
      <c r="B330" s="55">
        <f>IF(ISNUMBER(Tablo[[#This Row],[JOUR]]),INT(MOD(INT((Tablo[[#This Row],[JOUR]]-2)/7)+3/5,52+5/28))+1,B329)</f>
        <v>26</v>
      </c>
      <c r="C330" s="56"/>
      <c r="D330" s="56" t="s">
        <v>55</v>
      </c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F330" s="36"/>
      <c r="AG330" s="36"/>
      <c r="AH330" s="36"/>
      <c r="AI330" s="37"/>
    </row>
    <row r="331" spans="1:35">
      <c r="A331" s="54">
        <f>IF(ISNUMBER(Tablo[[#This Row],[JOUR]]),DATE(YEAR(Tablo[[#This Row],[JOUR]]),MONTH(Tablo[[#This Row],[JOUR]])+1,0),A330)</f>
        <v>42916</v>
      </c>
      <c r="B331" s="55">
        <f>IF(ISNUMBER(Tablo[[#This Row],[JOUR]]),INT(MOD(INT((Tablo[[#This Row],[JOUR]]-2)/7)+3/5,52+5/28))+1,B330)</f>
        <v>26</v>
      </c>
      <c r="C331" s="57">
        <f>C329+1</f>
        <v>42914</v>
      </c>
      <c r="D331" s="57" t="s">
        <v>54</v>
      </c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F331" s="36"/>
      <c r="AG331" s="36"/>
      <c r="AH331" s="36"/>
      <c r="AI331" s="37"/>
    </row>
    <row r="332" spans="1:35">
      <c r="A332" s="54">
        <f>IF(ISNUMBER(Tablo[[#This Row],[JOUR]]),DATE(YEAR(Tablo[[#This Row],[JOUR]]),MONTH(Tablo[[#This Row],[JOUR]])+1,0),A331)</f>
        <v>42916</v>
      </c>
      <c r="B332" s="55">
        <f>IF(ISNUMBER(Tablo[[#This Row],[JOUR]]),INT(MOD(INT((Tablo[[#This Row],[JOUR]]-2)/7)+3/5,52+5/28))+1,B331)</f>
        <v>26</v>
      </c>
      <c r="C332" s="56"/>
      <c r="D332" s="56" t="s">
        <v>55</v>
      </c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F332" s="36"/>
      <c r="AG332" s="36"/>
      <c r="AH332" s="36"/>
      <c r="AI332" s="37"/>
    </row>
    <row r="333" spans="1:35">
      <c r="A333" s="54">
        <f>IF(ISNUMBER(Tablo[[#This Row],[JOUR]]),DATE(YEAR(Tablo[[#This Row],[JOUR]]),MONTH(Tablo[[#This Row],[JOUR]])+1,0),A332)</f>
        <v>42916</v>
      </c>
      <c r="B333" s="55">
        <f>IF(ISNUMBER(Tablo[[#This Row],[JOUR]]),INT(MOD(INT((Tablo[[#This Row],[JOUR]]-2)/7)+3/5,52+5/28))+1,B332)</f>
        <v>26</v>
      </c>
      <c r="C333" s="57">
        <f>C331+1</f>
        <v>42915</v>
      </c>
      <c r="D333" s="57" t="s">
        <v>54</v>
      </c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36"/>
      <c r="AI333" s="37"/>
    </row>
    <row r="334" spans="1:35">
      <c r="A334" s="54">
        <f>IF(ISNUMBER(Tablo[[#This Row],[JOUR]]),DATE(YEAR(Tablo[[#This Row],[JOUR]]),MONTH(Tablo[[#This Row],[JOUR]])+1,0),A333)</f>
        <v>42916</v>
      </c>
      <c r="B334" s="55">
        <f>IF(ISNUMBER(Tablo[[#This Row],[JOUR]]),INT(MOD(INT((Tablo[[#This Row],[JOUR]]-2)/7)+3/5,52+5/28))+1,B333)</f>
        <v>26</v>
      </c>
      <c r="C334" s="56"/>
      <c r="D334" s="56" t="s">
        <v>55</v>
      </c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F334" s="36"/>
      <c r="AG334" s="36"/>
      <c r="AH334" s="36"/>
      <c r="AI334" s="37"/>
    </row>
    <row r="335" spans="1:35">
      <c r="A335" s="54">
        <f>IF(ISNUMBER(Tablo[[#This Row],[JOUR]]),DATE(YEAR(Tablo[[#This Row],[JOUR]]),MONTH(Tablo[[#This Row],[JOUR]])+1,0),A334)</f>
        <v>42916</v>
      </c>
      <c r="B335" s="55">
        <f>IF(ISNUMBER(Tablo[[#This Row],[JOUR]]),INT(MOD(INT((Tablo[[#This Row],[JOUR]]-2)/7)+3/5,52+5/28))+1,B334)</f>
        <v>26</v>
      </c>
      <c r="C335" s="57">
        <f>C333+1</f>
        <v>42916</v>
      </c>
      <c r="D335" s="57" t="s">
        <v>54</v>
      </c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36"/>
      <c r="AI335" s="37"/>
    </row>
    <row r="336" spans="1:35">
      <c r="A336" s="54">
        <f>IF(ISNUMBER(Tablo[[#This Row],[JOUR]]),DATE(YEAR(Tablo[[#This Row],[JOUR]]),MONTH(Tablo[[#This Row],[JOUR]])+1,0),A335)</f>
        <v>42916</v>
      </c>
      <c r="B336" s="55">
        <f>IF(ISNUMBER(Tablo[[#This Row],[JOUR]]),INT(MOD(INT((Tablo[[#This Row],[JOUR]]-2)/7)+3/5,52+5/28))+1,B335)</f>
        <v>26</v>
      </c>
      <c r="C336" s="56"/>
      <c r="D336" s="56" t="s">
        <v>55</v>
      </c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36"/>
      <c r="AI336" s="37"/>
    </row>
    <row r="337" spans="1:35">
      <c r="A337" s="54">
        <f>IF(ISNUMBER(Tablo[[#This Row],[JOUR]]),DATE(YEAR(Tablo[[#This Row],[JOUR]]),MONTH(Tablo[[#This Row],[JOUR]])+1,0),A336)</f>
        <v>42916</v>
      </c>
      <c r="B337" s="55">
        <f>IF(ISNUMBER(Tablo[[#This Row],[JOUR]]),INT(MOD(INT((Tablo[[#This Row],[JOUR]]-2)/7)+3/5,52+5/28))+1,B336)</f>
        <v>26</v>
      </c>
      <c r="C337" s="57" t="s">
        <v>16</v>
      </c>
      <c r="D337" s="57"/>
      <c r="E337" s="29">
        <f t="array" ref="E337">SUM(IF(ISNUMBER(E327:E336),E327:E336,SUMIF(codes[code],E327:E336,codes[forfait])))+SUM(COUNTIF(JF,$C327:$C336))*JFHN</f>
        <v>0</v>
      </c>
      <c r="F337" s="29">
        <f t="array" ref="F337">SUM(IF(ISNUMBER(F327:F336),F327:F336,SUMIF(codes[code],F327:F336,codes[forfait])))+SUM(COUNTIF(JF,$C327:$C336))*JFHN</f>
        <v>0</v>
      </c>
      <c r="G337" s="29">
        <f t="array" ref="G337">SUM(IF(ISNUMBER(G327:G336),G327:G336,SUMIF(codes[code],G327:G336,codes[forfait])))+SUM(COUNTIF(JF,$C327:$C336))*JFHN</f>
        <v>0</v>
      </c>
      <c r="H337" s="29">
        <f t="array" ref="H337">SUM(IF(ISNUMBER(H327:H336),H327:H336,SUMIF(codes[code],H327:H336,codes[forfait])))+SUM(COUNTIF(JF,$C327:$C336))*JFHN</f>
        <v>0</v>
      </c>
      <c r="I337" s="29">
        <f t="array" ref="I337">SUM(IF(ISNUMBER(I327:I336),I327:I336,SUMIF(codes[code],I327:I336,codes[forfait])))+SUM(COUNTIF(JF,$C327:$C336))*JFHN</f>
        <v>0</v>
      </c>
      <c r="J337" s="29">
        <f t="array" ref="J337">SUM(IF(ISNUMBER(J327:J336),J327:J336,SUMIF(codes[code],J327:J336,codes[forfait])))+SUM(COUNTIF(JF,$C327:$C336))*JFHN</f>
        <v>0</v>
      </c>
      <c r="K337" s="29">
        <f t="array" ref="K337">SUM(IF(ISNUMBER(K327:K336),K327:K336,SUMIF(codes[code],K327:K336,codes[forfait])))+SUM(COUNTIF(JF,$C327:$C336))*JFHN</f>
        <v>0</v>
      </c>
      <c r="L337" s="29">
        <f t="array" ref="L337">SUM(IF(ISNUMBER(L327:L336),L327:L336,SUMIF(codes[code],L327:L336,codes[forfait])))+SUM(COUNTIF(JF,$C327:$C336))*JFHN</f>
        <v>0</v>
      </c>
      <c r="M337" s="29">
        <f t="array" ref="M337">SUM(IF(ISNUMBER(M327:M336),M327:M336,SUMIF(codes[code],M327:M336,codes[forfait])))+SUM(COUNTIF(JF,$C327:$C336))*JFHN</f>
        <v>0</v>
      </c>
      <c r="N337" s="29">
        <f t="array" ref="N337">SUM(IF(ISNUMBER(N327:N336),N327:N336,SUMIF(codes[code],N327:N336,codes[forfait])))+SUM(COUNTIF(JF,$C327:$C336))*JFHN</f>
        <v>0</v>
      </c>
      <c r="O337" s="29">
        <f t="array" ref="O337">SUM(IF(ISNUMBER(O327:O336),O327:O336,SUMIF(codes[code],O327:O336,codes[forfait])))+SUM(COUNTIF(JF,$C327:$C336))*JFHN</f>
        <v>0</v>
      </c>
      <c r="P337" s="29">
        <f t="array" ref="P337">SUM(IF(ISNUMBER(P327:P336),P327:P336,SUMIF(codes[code],P327:P336,codes[forfait])))+SUM(COUNTIF(JF,$C327:$C336))*JFHN</f>
        <v>0</v>
      </c>
      <c r="Q337" s="29">
        <f t="array" ref="Q337">SUM(IF(ISNUMBER(Q327:Q336),Q327:Q336,SUMIF(codes[code],Q327:Q336,codes[forfait])))+SUM(COUNTIF(JF,$C327:$C336))*JFHN</f>
        <v>0</v>
      </c>
      <c r="R337" s="29">
        <f t="array" ref="R337">SUM(IF(ISNUMBER(R327:R336),R327:R336,SUMIF(codes[code],R327:R336,codes[forfait])))+SUM(COUNTIF(JF,$C327:$C336))*JFHN</f>
        <v>0</v>
      </c>
      <c r="S337" s="29">
        <f t="array" ref="S337">SUM(IF(ISNUMBER(S327:S336),S327:S336,SUMIF(codes[code],S327:S336,codes[forfait])))+SUM(COUNTIF(JF,$C327:$C336))*JFHN</f>
        <v>0</v>
      </c>
      <c r="T337" s="29">
        <f t="array" ref="T337">SUM(IF(ISNUMBER(T327:T336),T327:T336,SUMIF(codes[code],T327:T336,codes[forfait])))+SUM(COUNTIF(JF,$C327:$C336))*JFHN</f>
        <v>0</v>
      </c>
      <c r="U337" s="29">
        <f t="array" ref="U337">SUM(IF(ISNUMBER(U327:U336),U327:U336,SUMIF(codes[code],U327:U336,codes[forfait])))+SUM(COUNTIF(JF,$C327:$C336))*JFHN</f>
        <v>0</v>
      </c>
      <c r="V337" s="29">
        <f t="array" ref="V337">SUM(IF(ISNUMBER(V327:V336),V327:V336,SUMIF(codes[code],V327:V336,codes[forfait])))+SUM(COUNTIF(JF,$C327:$C336))*JFHN</f>
        <v>0</v>
      </c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58">
        <f>SUM(E337:V337)</f>
        <v>0</v>
      </c>
    </row>
    <row r="338" spans="1:35">
      <c r="A338" s="54">
        <f>IF(ISNUMBER(Tablo[[#This Row],[JOUR]]),DATE(YEAR(Tablo[[#This Row],[JOUR]]),MONTH(Tablo[[#This Row],[JOUR]])+1,0),A337)</f>
        <v>42916</v>
      </c>
      <c r="B338" s="55">
        <f>IF(ISNUMBER(Tablo[[#This Row],[JOUR]]),INT(MOD(INT((Tablo[[#This Row],[JOUR]]-2)/7)+3/5,52+5/28))+1,B337)</f>
        <v>26</v>
      </c>
      <c r="C338" s="57" t="s">
        <v>17</v>
      </c>
      <c r="D338" s="57"/>
      <c r="E338" s="29">
        <f t="array" ref="E338">MIN(SUM(IF(ISNUMBER(E327:E336),E327:E336,SUMIF(codes[code],E327:E336,codes[calcul_HS])))+SUM(COUNTIF(JF,$C327:$C336))*JFHS,sem)</f>
        <v>0</v>
      </c>
      <c r="F338" s="29">
        <f t="array" ref="F338">MIN(SUM(IF(ISNUMBER(F327:F336),F327:F336,SUMIF(codes[code],F327:F336,codes[calcul_HS])))+SUM(COUNTIF(JF,$C327:$C336))*JFHS,sem)</f>
        <v>0</v>
      </c>
      <c r="G338" s="29">
        <f t="array" ref="G338">MIN(SUM(IF(ISNUMBER(G327:G336),G327:G336,SUMIF(codes[code],G327:G336,codes[calcul_HS])))+SUM(COUNTIF(JF,$C327:$C336))*JFHS,sem)</f>
        <v>0</v>
      </c>
      <c r="H338" s="29">
        <f t="array" ref="H338">MIN(SUM(IF(ISNUMBER(H327:H336),H327:H336,SUMIF(codes[code],H327:H336,codes[calcul_HS])))+SUM(COUNTIF(JF,$C327:$C336))*JFHS,sem)</f>
        <v>0</v>
      </c>
      <c r="I338" s="29">
        <f t="array" ref="I338">MIN(SUM(IF(ISNUMBER(I327:I336),I327:I336,SUMIF(codes[code],I327:I336,codes[calcul_HS])))+SUM(COUNTIF(JF,$C327:$C336))*JFHS,sem)</f>
        <v>0</v>
      </c>
      <c r="J338" s="29">
        <f t="array" ref="J338">MIN(SUM(IF(ISNUMBER(J327:J336),J327:J336,SUMIF(codes[code],J327:J336,codes[calcul_HS])))+SUM(COUNTIF(JF,$C327:$C336))*JFHS,sem)</f>
        <v>0</v>
      </c>
      <c r="K338" s="29">
        <f t="array" ref="K338">MIN(SUM(IF(ISNUMBER(K327:K336),K327:K336,SUMIF(codes[code],K327:K336,codes[calcul_HS])))+SUM(COUNTIF(JF,$C327:$C336))*JFHS,sem)</f>
        <v>0</v>
      </c>
      <c r="L338" s="29">
        <f t="array" ref="L338">MIN(SUM(IF(ISNUMBER(L327:L336),L327:L336,SUMIF(codes[code],L327:L336,codes[calcul_HS])))+SUM(COUNTIF(JF,$C327:$C336))*JFHS,sem)</f>
        <v>0</v>
      </c>
      <c r="M338" s="29">
        <f t="array" ref="M338">MIN(SUM(IF(ISNUMBER(M327:M336),M327:M336,SUMIF(codes[code],M327:M336,codes[calcul_HS])))+SUM(COUNTIF(JF,$C327:$C336))*JFHS,sem)</f>
        <v>0</v>
      </c>
      <c r="N338" s="29">
        <f t="array" ref="N338">MIN(SUM(IF(ISNUMBER(N327:N336),N327:N336,SUMIF(codes[code],N327:N336,codes[calcul_HS])))+SUM(COUNTIF(JF,$C327:$C336))*JFHS,sem)</f>
        <v>0</v>
      </c>
      <c r="O338" s="29">
        <f t="array" ref="O338">MIN(SUM(IF(ISNUMBER(O327:O336),O327:O336,SUMIF(codes[code],O327:O336,codes[calcul_HS])))+SUM(COUNTIF(JF,$C327:$C336))*JFHS,sem)</f>
        <v>0</v>
      </c>
      <c r="P338" s="29">
        <f t="array" ref="P338">MIN(SUM(IF(ISNUMBER(P327:P336),P327:P336,SUMIF(codes[code],P327:P336,codes[calcul_HS])))+SUM(COUNTIF(JF,$C327:$C336))*JFHS,sem)</f>
        <v>0</v>
      </c>
      <c r="Q338" s="29">
        <f t="array" ref="Q338">MIN(SUM(IF(ISNUMBER(Q327:Q336),Q327:Q336,SUMIF(codes[code],Q327:Q336,codes[calcul_HS])))+SUM(COUNTIF(JF,$C327:$C336))*JFHS,sem)</f>
        <v>0</v>
      </c>
      <c r="R338" s="29">
        <f t="array" ref="R338">MIN(SUM(IF(ISNUMBER(R327:R336),R327:R336,SUMIF(codes[code],R327:R336,codes[calcul_HS])))+SUM(COUNTIF(JF,$C327:$C336))*JFHS,sem)</f>
        <v>0</v>
      </c>
      <c r="S338" s="29">
        <f t="array" ref="S338">MIN(SUM(IF(ISNUMBER(S327:S336),S327:S336,SUMIF(codes[code],S327:S336,codes[calcul_HS])))+SUM(COUNTIF(JF,$C327:$C336))*JFHS,sem)</f>
        <v>0</v>
      </c>
      <c r="T338" s="29">
        <f t="array" ref="T338">MIN(SUM(IF(ISNUMBER(T327:T336),T327:T336,SUMIF(codes[code],T327:T336,codes[calcul_HS])))+SUM(COUNTIF(JF,$C327:$C336))*JFHS,sem)</f>
        <v>0</v>
      </c>
      <c r="U338" s="29">
        <f t="array" ref="U338">MIN(SUM(IF(ISNUMBER(U327:U336),U327:U336,SUMIF(codes[code],U327:U336,codes[calcul_HS])))+SUM(COUNTIF(JF,$C327:$C336))*JFHS,sem)</f>
        <v>0</v>
      </c>
      <c r="V338" s="29">
        <f t="array" ref="V338">MIN(SUM(IF(ISNUMBER(V327:V336),V327:V336,SUMIF(codes[code],V327:V336,codes[calcul_HS])))+SUM(COUNTIF(JF,$C327:$C336))*JFHS,sem)</f>
        <v>0</v>
      </c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58">
        <f>SUM(E338:V338)</f>
        <v>0</v>
      </c>
    </row>
    <row r="339" spans="1:35" ht="13.5" thickBot="1">
      <c r="A339" s="59">
        <f>IF(ISNUMBER(Tablo[[#This Row],[JOUR]]),DATE(YEAR(Tablo[[#This Row],[JOUR]]),MONTH(Tablo[[#This Row],[JOUR]])+1,0),A338)</f>
        <v>42916</v>
      </c>
      <c r="B339" s="60">
        <f>IF(ISNUMBER(Tablo[[#This Row],[JOUR]]),INT(MOD(INT((Tablo[[#This Row],[JOUR]]-2)/7)+3/5,52+5/28))+1,B338)</f>
        <v>26</v>
      </c>
      <c r="C339" s="61" t="s">
        <v>18</v>
      </c>
      <c r="D339" s="61"/>
      <c r="E339" s="62">
        <f t="array" ref="E339">MAX(0,SUM(IF(ISNUMBER(E327:E336),E327:E336,SUMIF(codes[code],E327:E336,codes[calcul_HS])))+SUM(COUNTIF(JF,$C327:$C336))*JFHS-sem)</f>
        <v>0</v>
      </c>
      <c r="F339" s="62">
        <f t="array" ref="F339">MAX(0,SUM(IF(ISNUMBER(F327:F336),F327:F336,SUMIF(codes[code],F327:F336,codes[calcul_HS])))+SUM(COUNTIF(JF,$C327:$C336))*JFHS-sem)</f>
        <v>0</v>
      </c>
      <c r="G339" s="62">
        <f t="array" ref="G339">MAX(0,SUM(IF(ISNUMBER(G327:G336),G327:G336,SUMIF(codes[code],G327:G336,codes[calcul_HS])))+SUM(COUNTIF(JF,$C327:$C336))*JFHS-sem)</f>
        <v>0</v>
      </c>
      <c r="H339" s="62">
        <f t="array" ref="H339">MAX(0,SUM(IF(ISNUMBER(H327:H336),H327:H336,SUMIF(codes[code],H327:H336,codes[calcul_HS])))+SUM(COUNTIF(JF,$C327:$C336))*JFHS-sem)</f>
        <v>0</v>
      </c>
      <c r="I339" s="62">
        <f t="array" ref="I339">MAX(0,SUM(IF(ISNUMBER(I327:I336),I327:I336,SUMIF(codes[code],I327:I336,codes[calcul_HS])))+SUM(COUNTIF(JF,$C327:$C336))*JFHS-sem)</f>
        <v>0</v>
      </c>
      <c r="J339" s="62">
        <f t="array" ref="J339">MAX(0,SUM(IF(ISNUMBER(J327:J336),J327:J336,SUMIF(codes[code],J327:J336,codes[calcul_HS])))+SUM(COUNTIF(JF,$C327:$C336))*JFHS-sem)</f>
        <v>0</v>
      </c>
      <c r="K339" s="62">
        <f t="array" ref="K339">MAX(0,SUM(IF(ISNUMBER(K327:K336),K327:K336,SUMIF(codes[code],K327:K336,codes[calcul_HS])))+SUM(COUNTIF(JF,$C327:$C336))*JFHS-sem)</f>
        <v>0</v>
      </c>
      <c r="L339" s="62">
        <f t="array" ref="L339">MAX(0,SUM(IF(ISNUMBER(L327:L336),L327:L336,SUMIF(codes[code],L327:L336,codes[calcul_HS])))+SUM(COUNTIF(JF,$C327:$C336))*JFHS-sem)</f>
        <v>0</v>
      </c>
      <c r="M339" s="62">
        <f t="array" ref="M339">MAX(0,SUM(IF(ISNUMBER(M327:M336),M327:M336,SUMIF(codes[code],M327:M336,codes[calcul_HS])))+SUM(COUNTIF(JF,$C327:$C336))*JFHS-sem)</f>
        <v>0</v>
      </c>
      <c r="N339" s="62">
        <f t="array" ref="N339">MAX(0,SUM(IF(ISNUMBER(N327:N336),N327:N336,SUMIF(codes[code],N327:N336,codes[calcul_HS])))+SUM(COUNTIF(JF,$C327:$C336))*JFHS-sem)</f>
        <v>0</v>
      </c>
      <c r="O339" s="62">
        <f t="array" ref="O339">MAX(0,SUM(IF(ISNUMBER(O327:O336),O327:O336,SUMIF(codes[code],O327:O336,codes[calcul_HS])))+SUM(COUNTIF(JF,$C327:$C336))*JFHS-sem)</f>
        <v>0</v>
      </c>
      <c r="P339" s="62">
        <f t="array" ref="P339">MAX(0,SUM(IF(ISNUMBER(P327:P336),P327:P336,SUMIF(codes[code],P327:P336,codes[calcul_HS])))+SUM(COUNTIF(JF,$C327:$C336))*JFHS-sem)</f>
        <v>0</v>
      </c>
      <c r="Q339" s="62">
        <f t="array" ref="Q339">MAX(0,SUM(IF(ISNUMBER(Q327:Q336),Q327:Q336,SUMIF(codes[code],Q327:Q336,codes[calcul_HS])))+SUM(COUNTIF(JF,$C327:$C336))*JFHS-sem)</f>
        <v>0</v>
      </c>
      <c r="R339" s="62">
        <f t="array" ref="R339">MAX(0,SUM(IF(ISNUMBER(R327:R336),R327:R336,SUMIF(codes[code],R327:R336,codes[calcul_HS])))+SUM(COUNTIF(JF,$C327:$C336))*JFHS-sem)</f>
        <v>0</v>
      </c>
      <c r="S339" s="62">
        <f t="array" ref="S339">MAX(0,SUM(IF(ISNUMBER(S327:S336),S327:S336,SUMIF(codes[code],S327:S336,codes[calcul_HS])))+SUM(COUNTIF(JF,$C327:$C336))*JFHS-sem)</f>
        <v>0</v>
      </c>
      <c r="T339" s="62">
        <f t="array" ref="T339">MAX(0,SUM(IF(ISNUMBER(T327:T336),T327:T336,SUMIF(codes[code],T327:T336,codes[calcul_HS])))+SUM(COUNTIF(JF,$C327:$C336))*JFHS-sem)</f>
        <v>0</v>
      </c>
      <c r="U339" s="62">
        <f t="array" ref="U339">MAX(0,SUM(IF(ISNUMBER(U327:U336),U327:U336,SUMIF(codes[code],U327:U336,codes[calcul_HS])))+SUM(COUNTIF(JF,$C327:$C336))*JFHS-sem)</f>
        <v>0</v>
      </c>
      <c r="V339" s="62">
        <f t="array" ref="V339">MAX(0,SUM(IF(ISNUMBER(V327:V336),V327:V336,SUMIF(codes[code],V327:V336,codes[calcul_HS])))+SUM(COUNTIF(JF,$C327:$C336))*JFHS-sem)</f>
        <v>0</v>
      </c>
      <c r="W339" s="62"/>
      <c r="X339" s="62"/>
      <c r="Y339" s="62"/>
      <c r="Z339" s="62"/>
      <c r="AA339" s="62"/>
      <c r="AB339" s="62"/>
      <c r="AC339" s="62"/>
      <c r="AD339" s="62"/>
      <c r="AE339" s="62"/>
      <c r="AF339" s="62"/>
      <c r="AG339" s="62"/>
      <c r="AH339" s="62"/>
      <c r="AI339" s="63">
        <f>SUM(E339:V339)</f>
        <v>0</v>
      </c>
    </row>
  </sheetData>
  <sheetProtection sheet="1" formatColumns="0" formatRows="0"/>
  <conditionalFormatting sqref="E1:AI1048576">
    <cfRule type="cellIs" dxfId="234" priority="267" operator="equal">
      <formula>"abs"</formula>
    </cfRule>
    <cfRule type="cellIs" dxfId="233" priority="268" operator="equal">
      <formula>"mal"</formula>
    </cfRule>
    <cfRule type="cellIs" dxfId="232" priority="269" operator="equal">
      <formula>"ret"</formula>
    </cfRule>
    <cfRule type="cellIs" dxfId="231" priority="270" operator="equal">
      <formula>"con"</formula>
    </cfRule>
  </conditionalFormatting>
  <conditionalFormatting sqref="C28:D37 C41:D50 C54:D63 C67:D76 C80:D89 C93:D102 C106:D115 C119:D128 C132:D141 C145:D154 C158:D167 C171:D180 C314:D323 C184:D193 C327:D336 C197:D206 C210:D219 C223:D232 C236:D245 C249:D258 C262:D271 C275:D284 C288:D297 C301:D310 AE33:AF33 AI1:AI1048576 AE2:AH32 L1:L339 C2:Q27 C340:AH1048576 C1:AH1 R2:AD339 AE34:AH339 E28:Q339">
    <cfRule type="expression" dxfId="230" priority="266">
      <formula>COUNTIF(JF,$C1)</formula>
    </cfRule>
  </conditionalFormatting>
  <conditionalFormatting sqref="E29:F37 I31:I37 O29:O37 M28:N33 Q28:R33 K31:L37">
    <cfRule type="cellIs" dxfId="229" priority="57" operator="equal">
      <formula>"abs"</formula>
    </cfRule>
    <cfRule type="cellIs" dxfId="228" priority="58" operator="equal">
      <formula>"mal"</formula>
    </cfRule>
    <cfRule type="cellIs" dxfId="227" priority="59" operator="equal">
      <formula>"ret"</formula>
    </cfRule>
    <cfRule type="cellIs" dxfId="226" priority="60" operator="equal">
      <formula>"con"</formula>
    </cfRule>
  </conditionalFormatting>
  <conditionalFormatting sqref="E29:F37 I31:I37 O29:O37 M28:N33 Q28:R33 K31:L37">
    <cfRule type="expression" dxfId="225" priority="56">
      <formula>COUNTIF(JF,$C28)</formula>
    </cfRule>
  </conditionalFormatting>
  <conditionalFormatting sqref="C38:D40 C51:D53 C64:D66 C77:D79 C90:D92 C103:D105 C116:D118 C129:D131 C142:D144 C155:D157 C168:D170 C181:D183 C324:D326 C194:D196 C337:D339 C207:D209 C220:D222 C233:D235 C246:D248 C259:D261 C272:D274 C285:D287 C298:D300 C311:D313">
    <cfRule type="expression" dxfId="224" priority="45">
      <formula>COUNTIF(JF,$C38)</formula>
    </cfRule>
  </conditionalFormatting>
  <conditionalFormatting sqref="A1:XFD1048576">
    <cfRule type="cellIs" dxfId="223" priority="1" operator="equal">
      <formula>"ASTREINTE"</formula>
    </cfRule>
    <cfRule type="cellIs" dxfId="222" priority="5" operator="equal">
      <formula>"RP"</formula>
    </cfRule>
  </conditionalFormatting>
  <conditionalFormatting sqref="AG33:AH33">
    <cfRule type="expression" dxfId="221" priority="281">
      <formula>COUNTIF(JF,$C36)</formula>
    </cfRule>
  </conditionalFormatting>
  <pageMargins left="0.7" right="0.7" top="0.75" bottom="0.75" header="0.3" footer="0.3"/>
  <pageSetup paperSize="9" scale="3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603"/>
  <sheetViews>
    <sheetView tabSelected="1" topLeftCell="A110" workbookViewId="0">
      <selection activeCell="G150" sqref="G150"/>
    </sheetView>
  </sheetViews>
  <sheetFormatPr baseColWidth="10" defaultColWidth="6.85546875" defaultRowHeight="12.75"/>
  <cols>
    <col min="1" max="1" width="11.85546875" style="47" customWidth="1"/>
    <col min="2" max="2" width="14.28515625" style="47" customWidth="1"/>
    <col min="3" max="3" width="33.28515625" style="48" customWidth="1"/>
    <col min="4" max="4" width="7" style="48" customWidth="1"/>
    <col min="5" max="6" width="10.85546875" style="49" customWidth="1"/>
    <col min="7" max="7" width="12" style="47" customWidth="1"/>
    <col min="8" max="16384" width="6.85546875" style="47"/>
  </cols>
  <sheetData>
    <row r="1" spans="1:7" ht="13.5" thickBot="1">
      <c r="A1" s="47" t="s">
        <v>35</v>
      </c>
      <c r="B1" s="47" t="s">
        <v>15</v>
      </c>
      <c r="C1" s="48" t="s">
        <v>14</v>
      </c>
      <c r="D1" s="48" t="s">
        <v>53</v>
      </c>
      <c r="E1" s="49" t="s">
        <v>65</v>
      </c>
      <c r="F1" s="49" t="s">
        <v>66</v>
      </c>
      <c r="G1" s="50" t="s">
        <v>16</v>
      </c>
    </row>
    <row r="2" spans="1:7" hidden="1">
      <c r="A2" s="51">
        <f>IF(ISNUMBER(Tablo4[[#This Row],[JOUR]]),DATE(YEAR(Tablo4[[#This Row],[JOUR]]),MONTH(Tablo4[[#This Row],[JOUR]])+1,0),A1)</f>
        <v>42766</v>
      </c>
      <c r="B2" s="52">
        <f>IF(ISNUMBER(Tablo4[[#This Row],[JOUR]]),INT(MOD(INT((Tablo4[[#This Row],[JOUR]]-2)/7)+3/5,52+5/28))+1,B1)</f>
        <v>1</v>
      </c>
      <c r="C2" s="53">
        <v>42737</v>
      </c>
      <c r="D2" s="53" t="s">
        <v>54</v>
      </c>
      <c r="E2" s="28"/>
      <c r="F2" s="28"/>
      <c r="G2" s="25"/>
    </row>
    <row r="3" spans="1:7" ht="13.5" hidden="1" thickBot="1">
      <c r="A3" s="54">
        <f>IF(ISNUMBER(Tablo4[[#This Row],[JOUR]]),DATE(YEAR(Tablo4[[#This Row],[JOUR]]),MONTH(Tablo4[[#This Row],[JOUR]])+1,0),A2)</f>
        <v>42766</v>
      </c>
      <c r="B3" s="55">
        <f>IF(ISNUMBER(Tablo4[[#This Row],[JOUR]]),INT(MOD(INT((Tablo4[[#This Row],[JOUR]]-2)/7)+3/5,52+5/28))+1,B2)</f>
        <v>1</v>
      </c>
      <c r="C3" s="56"/>
      <c r="D3" s="56" t="s">
        <v>55</v>
      </c>
      <c r="E3" s="36"/>
      <c r="F3" s="36"/>
      <c r="G3" s="37"/>
    </row>
    <row r="4" spans="1:7" hidden="1">
      <c r="A4" s="54">
        <f>IF(ISNUMBER(Tablo4[[#This Row],[JOUR]]),DATE(YEAR(Tablo4[[#This Row],[JOUR]]),MONTH(Tablo4[[#This Row],[JOUR]])+1,0),A3)</f>
        <v>42766</v>
      </c>
      <c r="B4" s="55">
        <f>IF(ISNUMBER(Tablo4[[#This Row],[JOUR]]),INT(MOD(INT((Tablo4[[#This Row],[JOUR]]-2)/7)+3/5,52+5/28))+1,B3)</f>
        <v>1</v>
      </c>
      <c r="C4" s="53">
        <v>42738</v>
      </c>
      <c r="D4" s="53" t="s">
        <v>54</v>
      </c>
      <c r="E4" s="28"/>
      <c r="F4" s="28"/>
      <c r="G4" s="25"/>
    </row>
    <row r="5" spans="1:7" ht="13.5" hidden="1" thickBot="1">
      <c r="A5" s="54">
        <f>IF(ISNUMBER(Tablo4[[#This Row],[JOUR]]),DATE(YEAR(Tablo4[[#This Row],[JOUR]]),MONTH(Tablo4[[#This Row],[JOUR]])+1,0),A4)</f>
        <v>42766</v>
      </c>
      <c r="B5" s="55">
        <f>IF(ISNUMBER(Tablo4[[#This Row],[JOUR]]),INT(MOD(INT((Tablo4[[#This Row],[JOUR]]-2)/7)+3/5,52+5/28))+1,B4)</f>
        <v>1</v>
      </c>
      <c r="C5" s="56"/>
      <c r="D5" s="56" t="s">
        <v>55</v>
      </c>
      <c r="E5" s="36"/>
      <c r="F5" s="36"/>
      <c r="G5" s="37"/>
    </row>
    <row r="6" spans="1:7" hidden="1">
      <c r="A6" s="54">
        <f>IF(ISNUMBER(Tablo4[[#This Row],[JOUR]]),DATE(YEAR(Tablo4[[#This Row],[JOUR]]),MONTH(Tablo4[[#This Row],[JOUR]])+1,0),A5)</f>
        <v>42766</v>
      </c>
      <c r="B6" s="55">
        <f>IF(ISNUMBER(Tablo4[[#This Row],[JOUR]]),INT(MOD(INT((Tablo4[[#This Row],[JOUR]]-2)/7)+3/5,52+5/28))+1,B5)</f>
        <v>1</v>
      </c>
      <c r="C6" s="53">
        <v>42739</v>
      </c>
      <c r="D6" s="53" t="s">
        <v>54</v>
      </c>
      <c r="E6" s="28"/>
      <c r="F6" s="28"/>
      <c r="G6" s="25"/>
    </row>
    <row r="7" spans="1:7" ht="13.5" hidden="1" thickBot="1">
      <c r="A7" s="54">
        <f>IF(ISNUMBER(Tablo4[[#This Row],[JOUR]]),DATE(YEAR(Tablo4[[#This Row],[JOUR]]),MONTH(Tablo4[[#This Row],[JOUR]])+1,0),A6)</f>
        <v>42766</v>
      </c>
      <c r="B7" s="55">
        <f>IF(ISNUMBER(Tablo4[[#This Row],[JOUR]]),INT(MOD(INT((Tablo4[[#This Row],[JOUR]]-2)/7)+3/5,52+5/28))+1,B6)</f>
        <v>1</v>
      </c>
      <c r="C7" s="56"/>
      <c r="D7" s="56" t="s">
        <v>55</v>
      </c>
      <c r="E7" s="36">
        <v>3</v>
      </c>
      <c r="F7" s="36"/>
      <c r="G7" s="37"/>
    </row>
    <row r="8" spans="1:7" hidden="1">
      <c r="A8" s="54">
        <f>IF(ISNUMBER(Tablo4[[#This Row],[JOUR]]),DATE(YEAR(Tablo4[[#This Row],[JOUR]]),MONTH(Tablo4[[#This Row],[JOUR]])+1,0),A7)</f>
        <v>42766</v>
      </c>
      <c r="B8" s="55">
        <f>IF(ISNUMBER(Tablo4[[#This Row],[JOUR]]),INT(MOD(INT((Tablo4[[#This Row],[JOUR]]-2)/7)+3/5,52+5/28))+1,B7)</f>
        <v>1</v>
      </c>
      <c r="C8" s="53">
        <v>42740</v>
      </c>
      <c r="D8" s="53" t="s">
        <v>54</v>
      </c>
      <c r="E8" s="28"/>
      <c r="F8" s="28"/>
      <c r="G8" s="25"/>
    </row>
    <row r="9" spans="1:7" ht="13.5" hidden="1" thickBot="1">
      <c r="A9" s="54">
        <f>IF(ISNUMBER(Tablo4[[#This Row],[JOUR]]),DATE(YEAR(Tablo4[[#This Row],[JOUR]]),MONTH(Tablo4[[#This Row],[JOUR]])+1,0),A8)</f>
        <v>42766</v>
      </c>
      <c r="B9" s="55">
        <f>IF(ISNUMBER(Tablo4[[#This Row],[JOUR]]),INT(MOD(INT((Tablo4[[#This Row],[JOUR]]-2)/7)+3/5,52+5/28))+1,B8)</f>
        <v>1</v>
      </c>
      <c r="C9" s="56"/>
      <c r="D9" s="56" t="s">
        <v>55</v>
      </c>
      <c r="E9" s="36">
        <v>3</v>
      </c>
      <c r="F9" s="36"/>
      <c r="G9" s="37"/>
    </row>
    <row r="10" spans="1:7" hidden="1">
      <c r="A10" s="54">
        <f>IF(ISNUMBER(Tablo4[[#This Row],[JOUR]]),DATE(YEAR(Tablo4[[#This Row],[JOUR]]),MONTH(Tablo4[[#This Row],[JOUR]])+1,0),A9)</f>
        <v>42766</v>
      </c>
      <c r="B10" s="55">
        <f>IF(ISNUMBER(Tablo4[[#This Row],[JOUR]]),INT(MOD(INT((Tablo4[[#This Row],[JOUR]]-2)/7)+3/5,52+5/28))+1,B9)</f>
        <v>1</v>
      </c>
      <c r="C10" s="53">
        <v>42741</v>
      </c>
      <c r="D10" s="53" t="s">
        <v>54</v>
      </c>
      <c r="E10" s="28">
        <v>3</v>
      </c>
      <c r="F10" s="28"/>
      <c r="G10" s="25"/>
    </row>
    <row r="11" spans="1:7" ht="13.5" hidden="1" thickBot="1">
      <c r="A11" s="54">
        <f>IF(ISNUMBER(Tablo4[[#This Row],[JOUR]]),DATE(YEAR(Tablo4[[#This Row],[JOUR]]),MONTH(Tablo4[[#This Row],[JOUR]])+1,0),A10)</f>
        <v>42766</v>
      </c>
      <c r="B11" s="55">
        <f>IF(ISNUMBER(Tablo4[[#This Row],[JOUR]]),INT(MOD(INT((Tablo4[[#This Row],[JOUR]]-2)/7)+3/5,52+5/28))+1,B10)</f>
        <v>1</v>
      </c>
      <c r="C11" s="56"/>
      <c r="D11" s="56" t="s">
        <v>55</v>
      </c>
      <c r="E11" s="36">
        <v>2</v>
      </c>
      <c r="F11" s="36"/>
      <c r="G11" s="37"/>
    </row>
    <row r="12" spans="1:7" hidden="1">
      <c r="A12" s="64">
        <f>IF(ISNUMBER(Tablo4[[#This Row],[JOUR]]),DATE(YEAR(Tablo4[[#This Row],[JOUR]]),MONTH(Tablo4[[#This Row],[JOUR]])+1,0),A11)</f>
        <v>42766</v>
      </c>
      <c r="B12" s="65">
        <f>IF(ISNUMBER(Tablo4[[#This Row],[JOUR]]),INT(MOD(INT((Tablo4[[#This Row],[JOUR]]-2)/7)+3/5,52+5/28))+1,B11)</f>
        <v>1</v>
      </c>
      <c r="C12" s="53">
        <v>42742</v>
      </c>
      <c r="D12" s="53" t="s">
        <v>54</v>
      </c>
      <c r="E12" s="28"/>
      <c r="F12" s="28"/>
      <c r="G12" s="25"/>
    </row>
    <row r="13" spans="1:7" ht="13.5" hidden="1" thickBot="1">
      <c r="A13" s="64">
        <f>IF(ISNUMBER(Tablo4[[#This Row],[JOUR]]),DATE(YEAR(Tablo4[[#This Row],[JOUR]]),MONTH(Tablo4[[#This Row],[JOUR]])+1,0),A11)</f>
        <v>42766</v>
      </c>
      <c r="B13" s="65">
        <f>IF(ISNUMBER(Tablo4[[#This Row],[JOUR]]),INT(MOD(INT((Tablo4[[#This Row],[JOUR]]-2)/7)+3/5,52+5/28))+1,B11)</f>
        <v>1</v>
      </c>
      <c r="C13" s="56"/>
      <c r="D13" s="56" t="s">
        <v>55</v>
      </c>
      <c r="E13" s="36"/>
      <c r="F13" s="36"/>
      <c r="G13" s="37"/>
    </row>
    <row r="14" spans="1:7" hidden="1">
      <c r="A14" s="64">
        <f>IF(ISNUMBER(Tablo4[[#This Row],[JOUR]]),DATE(YEAR(Tablo4[[#This Row],[JOUR]]),MONTH(Tablo4[[#This Row],[JOUR]])+1,0),A11)</f>
        <v>42766</v>
      </c>
      <c r="B14" s="65">
        <f>IF(ISNUMBER(Tablo4[[#This Row],[JOUR]]),INT(MOD(INT((Tablo4[[#This Row],[JOUR]]-2)/7)+3/5,52+5/28))+1,B11)</f>
        <v>1</v>
      </c>
      <c r="C14" s="53">
        <v>42743</v>
      </c>
      <c r="D14" s="53" t="s">
        <v>54</v>
      </c>
      <c r="E14" s="28"/>
      <c r="F14" s="28"/>
      <c r="G14" s="25"/>
    </row>
    <row r="15" spans="1:7" hidden="1">
      <c r="A15" s="64">
        <f>IF(ISNUMBER(Tablo4[[#This Row],[JOUR]]),DATE(YEAR(Tablo4[[#This Row],[JOUR]]),MONTH(Tablo4[[#This Row],[JOUR]])+1,0),A11)</f>
        <v>42766</v>
      </c>
      <c r="B15" s="65">
        <f>IF(ISNUMBER(Tablo4[[#This Row],[JOUR]]),INT(MOD(INT((Tablo4[[#This Row],[JOUR]]-2)/7)+3/5,52+5/28))+1,B11)</f>
        <v>1</v>
      </c>
      <c r="C15" s="56"/>
      <c r="D15" s="56" t="s">
        <v>55</v>
      </c>
      <c r="E15" s="36"/>
      <c r="F15" s="36"/>
      <c r="G15" s="37"/>
    </row>
    <row r="16" spans="1:7" hidden="1">
      <c r="A16" s="54">
        <f>IF(ISNUMBER(Tablo4[[#This Row],[JOUR]]),DATE(YEAR(Tablo4[[#This Row],[JOUR]]),MONTH(Tablo4[[#This Row],[JOUR]])+1,0),A11)</f>
        <v>42766</v>
      </c>
      <c r="B16" s="55">
        <f>IF(ISNUMBER(Tablo4[[#This Row],[JOUR]]),INT(MOD(INT((Tablo4[[#This Row],[JOUR]]-2)/7)+3/5,52+5/28))+1,B11)</f>
        <v>1</v>
      </c>
      <c r="C16" s="57" t="s">
        <v>16</v>
      </c>
      <c r="D16" s="57"/>
      <c r="E16" s="29">
        <f t="array" ref="E16">SUM(IF(ISNUMBER(E2:E11),E2:E11,SUMIF(codes[code],E2:E11,codes[forfait])))+SUM(COUNTIF(JF,$C2:$C11))*JFHN</f>
        <v>11</v>
      </c>
      <c r="F16" s="29">
        <f t="array" ref="F16">SUM(IF(ISNUMBER(F2:F11),F2:F11,SUMIF(codes[code],F2:F11,codes[forfait])))+SUM(COUNTIF(JF,$C2:$C11))*JFHN</f>
        <v>0</v>
      </c>
      <c r="G16" s="58">
        <f>SUM(Tablo4[[#This Row],[Barry]:[Syham]])</f>
        <v>11</v>
      </c>
    </row>
    <row r="17" spans="1:7" hidden="1">
      <c r="A17" s="54">
        <f>IF(ISNUMBER(Tablo4[[#This Row],[JOUR]]),DATE(YEAR(Tablo4[[#This Row],[JOUR]]),MONTH(Tablo4[[#This Row],[JOUR]])+1,0),A16)</f>
        <v>42766</v>
      </c>
      <c r="B17" s="55">
        <f>IF(ISNUMBER(Tablo4[[#This Row],[JOUR]]),INT(MOD(INT((Tablo4[[#This Row],[JOUR]]-2)/7)+3/5,52+5/28))+1,B16)</f>
        <v>1</v>
      </c>
      <c r="C17" s="57" t="s">
        <v>17</v>
      </c>
      <c r="D17" s="57"/>
      <c r="E17" s="29">
        <f t="array" ref="E17">MIN(SUM(IF(ISNUMBER(E2:E11),E2:E11,SUMIF(codes[code],E2:E11,codes[calcul_HS])))+SUM(COUNTIF(JF,$C2:$C11))*JFHS,sem)</f>
        <v>11</v>
      </c>
      <c r="F17" s="29">
        <f t="array" ref="F17">MIN(SUM(IF(ISNUMBER(F2:F11),F2:F11,SUMIF(codes[code],F2:F11,codes[calcul_HS])))+SUM(COUNTIF(JF,$C2:$C11))*JFHS,sem)</f>
        <v>0</v>
      </c>
      <c r="G17" s="58">
        <f>SUM(Tablo4[[#This Row],[Barry]:[Syham]])</f>
        <v>11</v>
      </c>
    </row>
    <row r="18" spans="1:7" ht="13.5" hidden="1" thickBot="1">
      <c r="A18" s="59">
        <f>IF(ISNUMBER(Tablo4[[#This Row],[JOUR]]),DATE(YEAR(Tablo4[[#This Row],[JOUR]]),MONTH(Tablo4[[#This Row],[JOUR]])+1,0),A17)</f>
        <v>42766</v>
      </c>
      <c r="B18" s="60">
        <f>IF(ISNUMBER(Tablo4[[#This Row],[JOUR]]),INT(MOD(INT((Tablo4[[#This Row],[JOUR]]-2)/7)+3/5,52+5/28))+1,B17)</f>
        <v>1</v>
      </c>
      <c r="C18" s="61" t="s">
        <v>18</v>
      </c>
      <c r="D18" s="61"/>
      <c r="E18" s="62">
        <f t="array" ref="E18">MAX(0,SUM(IF(ISNUMBER(E2:E11),E2:E11,SUMIF(codes[code],E2:E11,codes[calcul_HS])))+SUM(COUNTIF(JF,$C2:$C11))*JFHS-sem)</f>
        <v>0</v>
      </c>
      <c r="F18" s="62">
        <f t="array" ref="F18">MAX(0,SUM(IF(ISNUMBER(F2:F11),F2:F11,SUMIF(codes[code],F2:F11,codes[calcul_HS])))+SUM(COUNTIF(JF,$C2:$C11))*JFHS-sem)</f>
        <v>0</v>
      </c>
      <c r="G18" s="58">
        <f>SUM(Tablo4[[#This Row],[Barry]:[Syham]])</f>
        <v>0</v>
      </c>
    </row>
    <row r="19" spans="1:7" hidden="1">
      <c r="A19" s="51">
        <f>IF(ISNUMBER(Tablo4[[#This Row],[JOUR]]),DATE(YEAR(Tablo4[[#This Row],[JOUR]]),MONTH(Tablo4[[#This Row],[JOUR]])+1,0),A18)</f>
        <v>42766</v>
      </c>
      <c r="B19" s="52">
        <f>IF(ISNUMBER(Tablo4[[#This Row],[JOUR]]),INT(MOD(INT((Tablo4[[#This Row],[JOUR]]-2)/7)+3/5,52+5/28))+1,B18)</f>
        <v>2</v>
      </c>
      <c r="C19" s="53">
        <v>42744</v>
      </c>
      <c r="D19" s="53" t="s">
        <v>54</v>
      </c>
      <c r="E19" s="28"/>
      <c r="F19" s="28"/>
      <c r="G19" s="25"/>
    </row>
    <row r="20" spans="1:7" ht="13.5" hidden="1" thickBot="1">
      <c r="A20" s="54">
        <f>IF(ISNUMBER(Tablo4[[#This Row],[JOUR]]),DATE(YEAR(Tablo4[[#This Row],[JOUR]]),MONTH(Tablo4[[#This Row],[JOUR]])+1,0),A19)</f>
        <v>42766</v>
      </c>
      <c r="B20" s="55">
        <f>IF(ISNUMBER(Tablo4[[#This Row],[JOUR]]),INT(MOD(INT((Tablo4[[#This Row],[JOUR]]-2)/7)+3/5,52+5/28))+1,B19)</f>
        <v>2</v>
      </c>
      <c r="C20" s="56"/>
      <c r="D20" s="56" t="s">
        <v>55</v>
      </c>
      <c r="E20" s="36"/>
      <c r="F20" s="36"/>
      <c r="G20" s="37"/>
    </row>
    <row r="21" spans="1:7" hidden="1">
      <c r="A21" s="54">
        <f>IF(ISNUMBER(Tablo4[[#This Row],[JOUR]]),DATE(YEAR(Tablo4[[#This Row],[JOUR]]),MONTH(Tablo4[[#This Row],[JOUR]])+1,0),A20)</f>
        <v>42766</v>
      </c>
      <c r="B21" s="55">
        <f>IF(ISNUMBER(Tablo4[[#This Row],[JOUR]]),INT(MOD(INT((Tablo4[[#This Row],[JOUR]]-2)/7)+3/5,52+5/28))+1,B20)</f>
        <v>2</v>
      </c>
      <c r="C21" s="53">
        <v>42745</v>
      </c>
      <c r="D21" s="53" t="s">
        <v>54</v>
      </c>
      <c r="E21" s="28"/>
      <c r="F21" s="28"/>
      <c r="G21" s="25"/>
    </row>
    <row r="22" spans="1:7" ht="13.5" hidden="1" thickBot="1">
      <c r="A22" s="54">
        <f>IF(ISNUMBER(Tablo4[[#This Row],[JOUR]]),DATE(YEAR(Tablo4[[#This Row],[JOUR]]),MONTH(Tablo4[[#This Row],[JOUR]])+1,0),A21)</f>
        <v>42766</v>
      </c>
      <c r="B22" s="55">
        <f>IF(ISNUMBER(Tablo4[[#This Row],[JOUR]]),INT(MOD(INT((Tablo4[[#This Row],[JOUR]]-2)/7)+3/5,52+5/28))+1,B21)</f>
        <v>2</v>
      </c>
      <c r="C22" s="56"/>
      <c r="D22" s="56" t="s">
        <v>55</v>
      </c>
      <c r="E22" s="36"/>
      <c r="F22" s="36"/>
      <c r="G22" s="37"/>
    </row>
    <row r="23" spans="1:7" hidden="1">
      <c r="A23" s="54">
        <f>IF(ISNUMBER(Tablo4[[#This Row],[JOUR]]),DATE(YEAR(Tablo4[[#This Row],[JOUR]]),MONTH(Tablo4[[#This Row],[JOUR]])+1,0),A22)</f>
        <v>42766</v>
      </c>
      <c r="B23" s="55">
        <f>IF(ISNUMBER(Tablo4[[#This Row],[JOUR]]),INT(MOD(INT((Tablo4[[#This Row],[JOUR]]-2)/7)+3/5,52+5/28))+1,B22)</f>
        <v>2</v>
      </c>
      <c r="C23" s="53">
        <v>42746</v>
      </c>
      <c r="D23" s="53" t="s">
        <v>54</v>
      </c>
      <c r="E23" s="28"/>
      <c r="F23" s="28"/>
      <c r="G23" s="25"/>
    </row>
    <row r="24" spans="1:7" ht="13.5" hidden="1" thickBot="1">
      <c r="A24" s="54">
        <f>IF(ISNUMBER(Tablo4[[#This Row],[JOUR]]),DATE(YEAR(Tablo4[[#This Row],[JOUR]]),MONTH(Tablo4[[#This Row],[JOUR]])+1,0),A23)</f>
        <v>42766</v>
      </c>
      <c r="B24" s="55">
        <f>IF(ISNUMBER(Tablo4[[#This Row],[JOUR]]),INT(MOD(INT((Tablo4[[#This Row],[JOUR]]-2)/7)+3/5,52+5/28))+1,B23)</f>
        <v>2</v>
      </c>
      <c r="C24" s="56"/>
      <c r="D24" s="56" t="s">
        <v>55</v>
      </c>
      <c r="E24" s="36">
        <v>3</v>
      </c>
      <c r="F24" s="36"/>
      <c r="G24" s="37"/>
    </row>
    <row r="25" spans="1:7" hidden="1">
      <c r="A25" s="54">
        <f>IF(ISNUMBER(Tablo4[[#This Row],[JOUR]]),DATE(YEAR(Tablo4[[#This Row],[JOUR]]),MONTH(Tablo4[[#This Row],[JOUR]])+1,0),A24)</f>
        <v>42766</v>
      </c>
      <c r="B25" s="55">
        <f>IF(ISNUMBER(Tablo4[[#This Row],[JOUR]]),INT(MOD(INT((Tablo4[[#This Row],[JOUR]]-2)/7)+3/5,52+5/28))+1,B24)</f>
        <v>2</v>
      </c>
      <c r="C25" s="53">
        <v>42747</v>
      </c>
      <c r="D25" s="53" t="s">
        <v>54</v>
      </c>
      <c r="E25" s="28"/>
      <c r="F25" s="28"/>
      <c r="G25" s="25"/>
    </row>
    <row r="26" spans="1:7" ht="13.5" hidden="1" thickBot="1">
      <c r="A26" s="54">
        <f>IF(ISNUMBER(Tablo4[[#This Row],[JOUR]]),DATE(YEAR(Tablo4[[#This Row],[JOUR]]),MONTH(Tablo4[[#This Row],[JOUR]])+1,0),A25)</f>
        <v>42766</v>
      </c>
      <c r="B26" s="55">
        <f>IF(ISNUMBER(Tablo4[[#This Row],[JOUR]]),INT(MOD(INT((Tablo4[[#This Row],[JOUR]]-2)/7)+3/5,52+5/28))+1,B25)</f>
        <v>2</v>
      </c>
      <c r="C26" s="56"/>
      <c r="D26" s="56" t="s">
        <v>55</v>
      </c>
      <c r="E26" s="36">
        <v>3</v>
      </c>
      <c r="F26" s="36"/>
      <c r="G26" s="37"/>
    </row>
    <row r="27" spans="1:7" hidden="1">
      <c r="A27" s="54">
        <f>IF(ISNUMBER(Tablo4[[#This Row],[JOUR]]),DATE(YEAR(Tablo4[[#This Row],[JOUR]]),MONTH(Tablo4[[#This Row],[JOUR]])+1,0),A26)</f>
        <v>42766</v>
      </c>
      <c r="B27" s="55">
        <f>IF(ISNUMBER(Tablo4[[#This Row],[JOUR]]),INT(MOD(INT((Tablo4[[#This Row],[JOUR]]-2)/7)+3/5,52+5/28))+1,B26)</f>
        <v>2</v>
      </c>
      <c r="C27" s="53">
        <v>42748</v>
      </c>
      <c r="D27" s="53" t="s">
        <v>54</v>
      </c>
      <c r="E27" s="28">
        <v>3</v>
      </c>
      <c r="F27" s="28"/>
      <c r="G27" s="25"/>
    </row>
    <row r="28" spans="1:7" ht="13.5" hidden="1" thickBot="1">
      <c r="A28" s="54">
        <f>IF(ISNUMBER(Tablo4[[#This Row],[JOUR]]),DATE(YEAR(Tablo4[[#This Row],[JOUR]]),MONTH(Tablo4[[#This Row],[JOUR]])+1,0),A27)</f>
        <v>42766</v>
      </c>
      <c r="B28" s="55">
        <f>IF(ISNUMBER(Tablo4[[#This Row],[JOUR]]),INT(MOD(INT((Tablo4[[#This Row],[JOUR]]-2)/7)+3/5,52+5/28))+1,B27)</f>
        <v>2</v>
      </c>
      <c r="C28" s="56"/>
      <c r="D28" s="56" t="s">
        <v>55</v>
      </c>
      <c r="E28" s="36">
        <v>3</v>
      </c>
      <c r="F28" s="36"/>
      <c r="G28" s="37"/>
    </row>
    <row r="29" spans="1:7" hidden="1">
      <c r="A29" s="64">
        <f>IF(ISNUMBER(Tablo4[[#This Row],[JOUR]]),DATE(YEAR(Tablo4[[#This Row],[JOUR]]),MONTH(Tablo4[[#This Row],[JOUR]])+1,0),A28)</f>
        <v>42766</v>
      </c>
      <c r="B29" s="65">
        <f>IF(ISNUMBER(Tablo4[[#This Row],[JOUR]]),INT(MOD(INT((Tablo4[[#This Row],[JOUR]]-2)/7)+3/5,52+5/28))+1,B28)</f>
        <v>2</v>
      </c>
      <c r="C29" s="53">
        <v>42749</v>
      </c>
      <c r="D29" s="53" t="s">
        <v>54</v>
      </c>
      <c r="E29" s="28"/>
      <c r="F29" s="28"/>
      <c r="G29" s="25"/>
    </row>
    <row r="30" spans="1:7" ht="13.5" hidden="1" thickBot="1">
      <c r="A30" s="64">
        <f>IF(ISNUMBER(Tablo4[[#This Row],[JOUR]]),DATE(YEAR(Tablo4[[#This Row],[JOUR]]),MONTH(Tablo4[[#This Row],[JOUR]])+1,0),A28)</f>
        <v>42766</v>
      </c>
      <c r="B30" s="65">
        <f>IF(ISNUMBER(Tablo4[[#This Row],[JOUR]]),INT(MOD(INT((Tablo4[[#This Row],[JOUR]]-2)/7)+3/5,52+5/28))+1,B28)</f>
        <v>2</v>
      </c>
      <c r="C30" s="56"/>
      <c r="D30" s="56" t="s">
        <v>55</v>
      </c>
      <c r="E30" s="36"/>
      <c r="F30" s="36"/>
      <c r="G30" s="37"/>
    </row>
    <row r="31" spans="1:7" hidden="1">
      <c r="A31" s="64">
        <f>IF(ISNUMBER(Tablo4[[#This Row],[JOUR]]),DATE(YEAR(Tablo4[[#This Row],[JOUR]]),MONTH(Tablo4[[#This Row],[JOUR]])+1,0),A28)</f>
        <v>42766</v>
      </c>
      <c r="B31" s="65">
        <f>IF(ISNUMBER(Tablo4[[#This Row],[JOUR]]),INT(MOD(INT((Tablo4[[#This Row],[JOUR]]-2)/7)+3/5,52+5/28))+1,B28)</f>
        <v>2</v>
      </c>
      <c r="C31" s="53">
        <v>42750</v>
      </c>
      <c r="D31" s="53" t="s">
        <v>54</v>
      </c>
      <c r="E31" s="28"/>
      <c r="F31" s="28"/>
      <c r="G31" s="25"/>
    </row>
    <row r="32" spans="1:7" hidden="1">
      <c r="A32" s="64">
        <f>IF(ISNUMBER(Tablo4[[#This Row],[JOUR]]),DATE(YEAR(Tablo4[[#This Row],[JOUR]]),MONTH(Tablo4[[#This Row],[JOUR]])+1,0),A28)</f>
        <v>42766</v>
      </c>
      <c r="B32" s="65">
        <f>IF(ISNUMBER(Tablo4[[#This Row],[JOUR]]),INT(MOD(INT((Tablo4[[#This Row],[JOUR]]-2)/7)+3/5,52+5/28))+1,B28)</f>
        <v>2</v>
      </c>
      <c r="C32" s="56"/>
      <c r="D32" s="56" t="s">
        <v>55</v>
      </c>
      <c r="E32" s="36"/>
      <c r="F32" s="36"/>
      <c r="G32" s="37"/>
    </row>
    <row r="33" spans="1:7" hidden="1">
      <c r="A33" s="54">
        <f>IF(ISNUMBER(Tablo4[[#This Row],[JOUR]]),DATE(YEAR(Tablo4[[#This Row],[JOUR]]),MONTH(Tablo4[[#This Row],[JOUR]])+1,0),A28)</f>
        <v>42766</v>
      </c>
      <c r="B33" s="55">
        <f>IF(ISNUMBER(Tablo4[[#This Row],[JOUR]]),INT(MOD(INT((Tablo4[[#This Row],[JOUR]]-2)/7)+3/5,52+5/28))+1,B28)</f>
        <v>2</v>
      </c>
      <c r="C33" s="57" t="s">
        <v>16</v>
      </c>
      <c r="D33" s="57"/>
      <c r="E33" s="29">
        <f t="array" ref="E33">SUM(IF(ISNUMBER(E19:E28),E19:E28,SUMIF(codes[code],E19:E28,codes[forfait])))+SUM(COUNTIF(JF,$C19:$C28))*JFHN</f>
        <v>12</v>
      </c>
      <c r="F33" s="29">
        <f t="array" ref="F33">SUM(IF(ISNUMBER(F19:F28),F19:F28,SUMIF(codes[code],F19:F28,codes[forfait])))+SUM(COUNTIF(JF,$C19:$C28))*JFHN</f>
        <v>0</v>
      </c>
      <c r="G33" s="58">
        <f>SUM(Tablo4[[#This Row],[Barry]:[Syham]])</f>
        <v>12</v>
      </c>
    </row>
    <row r="34" spans="1:7" hidden="1">
      <c r="A34" s="54">
        <f>IF(ISNUMBER(Tablo4[[#This Row],[JOUR]]),DATE(YEAR(Tablo4[[#This Row],[JOUR]]),MONTH(Tablo4[[#This Row],[JOUR]])+1,0),A33)</f>
        <v>42766</v>
      </c>
      <c r="B34" s="55">
        <f>IF(ISNUMBER(Tablo4[[#This Row],[JOUR]]),INT(MOD(INT((Tablo4[[#This Row],[JOUR]]-2)/7)+3/5,52+5/28))+1,B33)</f>
        <v>2</v>
      </c>
      <c r="C34" s="57" t="s">
        <v>17</v>
      </c>
      <c r="D34" s="57"/>
      <c r="E34" s="29">
        <f t="array" ref="E34">MIN(SUM(IF(ISNUMBER(E19:E28),E19:E28,SUMIF(codes[code],E19:E28,codes[calcul_HS])))+SUM(COUNTIF(JF,$C19:$C28))*JFHS,sem)</f>
        <v>12</v>
      </c>
      <c r="F34" s="29">
        <f t="array" ref="F34">MIN(SUM(IF(ISNUMBER(F19:F28),F19:F28,SUMIF(codes[code],F19:F28,codes[calcul_HS])))+SUM(COUNTIF(JF,$C19:$C28))*JFHS,sem)</f>
        <v>0</v>
      </c>
      <c r="G34" s="58">
        <f>SUM(Tablo4[[#This Row],[Barry]:[Syham]])</f>
        <v>12</v>
      </c>
    </row>
    <row r="35" spans="1:7" ht="13.5" hidden="1" thickBot="1">
      <c r="A35" s="59">
        <f>IF(ISNUMBER(Tablo4[[#This Row],[JOUR]]),DATE(YEAR(Tablo4[[#This Row],[JOUR]]),MONTH(Tablo4[[#This Row],[JOUR]])+1,0),A34)</f>
        <v>42766</v>
      </c>
      <c r="B35" s="60">
        <f>IF(ISNUMBER(Tablo4[[#This Row],[JOUR]]),INT(MOD(INT((Tablo4[[#This Row],[JOUR]]-2)/7)+3/5,52+5/28))+1,B34)</f>
        <v>2</v>
      </c>
      <c r="C35" s="61" t="s">
        <v>18</v>
      </c>
      <c r="D35" s="61"/>
      <c r="E35" s="62">
        <f t="array" ref="E35">MAX(0,SUM(IF(ISNUMBER(E19:E28),E19:E28,SUMIF(codes[code],E19:E28,codes[calcul_HS])))+SUM(COUNTIF(JF,$C19:$C28))*JFHS-sem)</f>
        <v>0</v>
      </c>
      <c r="F35" s="62">
        <f t="array" ref="F35">MAX(0,SUM(IF(ISNUMBER(F19:F28),F19:F28,SUMIF(codes[code],F19:F28,codes[calcul_HS])))+SUM(COUNTIF(JF,$C19:$C28))*JFHS-sem)</f>
        <v>0</v>
      </c>
      <c r="G35" s="58">
        <f>SUM(Tablo4[[#This Row],[Barry]:[Syham]])</f>
        <v>0</v>
      </c>
    </row>
    <row r="36" spans="1:7" hidden="1">
      <c r="A36" s="51">
        <f>IF(ISNUMBER(Tablo4[[#This Row],[JOUR]]),DATE(YEAR(Tablo4[[#This Row],[JOUR]]),MONTH(Tablo4[[#This Row],[JOUR]])+1,0),A35)</f>
        <v>42766</v>
      </c>
      <c r="B36" s="52">
        <f>IF(ISNUMBER(Tablo4[[#This Row],[JOUR]]),INT(MOD(INT((Tablo4[[#This Row],[JOUR]]-2)/7)+3/5,52+5/28))+1,B35)</f>
        <v>3</v>
      </c>
      <c r="C36" s="53">
        <v>42751</v>
      </c>
      <c r="D36" s="53" t="s">
        <v>54</v>
      </c>
      <c r="E36" s="28"/>
      <c r="F36" s="28"/>
      <c r="G36" s="25"/>
    </row>
    <row r="37" spans="1:7" ht="13.5" hidden="1" thickBot="1">
      <c r="A37" s="54">
        <f>IF(ISNUMBER(Tablo4[[#This Row],[JOUR]]),DATE(YEAR(Tablo4[[#This Row],[JOUR]]),MONTH(Tablo4[[#This Row],[JOUR]])+1,0),A36)</f>
        <v>42766</v>
      </c>
      <c r="B37" s="55">
        <f>IF(ISNUMBER(Tablo4[[#This Row],[JOUR]]),INT(MOD(INT((Tablo4[[#This Row],[JOUR]]-2)/7)+3/5,52+5/28))+1,B36)</f>
        <v>3</v>
      </c>
      <c r="C37" s="56"/>
      <c r="D37" s="56" t="s">
        <v>55</v>
      </c>
      <c r="E37" s="36"/>
      <c r="F37" s="36"/>
      <c r="G37" s="37"/>
    </row>
    <row r="38" spans="1:7" hidden="1">
      <c r="A38" s="54">
        <f>IF(ISNUMBER(Tablo4[[#This Row],[JOUR]]),DATE(YEAR(Tablo4[[#This Row],[JOUR]]),MONTH(Tablo4[[#This Row],[JOUR]])+1,0),A37)</f>
        <v>42766</v>
      </c>
      <c r="B38" s="55">
        <f>IF(ISNUMBER(Tablo4[[#This Row],[JOUR]]),INT(MOD(INT((Tablo4[[#This Row],[JOUR]]-2)/7)+3/5,52+5/28))+1,B37)</f>
        <v>3</v>
      </c>
      <c r="C38" s="53">
        <v>42752</v>
      </c>
      <c r="D38" s="53" t="s">
        <v>54</v>
      </c>
      <c r="E38" s="28"/>
      <c r="F38" s="28"/>
      <c r="G38" s="25"/>
    </row>
    <row r="39" spans="1:7" ht="13.5" hidden="1" thickBot="1">
      <c r="A39" s="54">
        <f>IF(ISNUMBER(Tablo4[[#This Row],[JOUR]]),DATE(YEAR(Tablo4[[#This Row],[JOUR]]),MONTH(Tablo4[[#This Row],[JOUR]])+1,0),A38)</f>
        <v>42766</v>
      </c>
      <c r="B39" s="55">
        <f>IF(ISNUMBER(Tablo4[[#This Row],[JOUR]]),INT(MOD(INT((Tablo4[[#This Row],[JOUR]]-2)/7)+3/5,52+5/28))+1,B38)</f>
        <v>3</v>
      </c>
      <c r="C39" s="56"/>
      <c r="D39" s="56" t="s">
        <v>55</v>
      </c>
      <c r="E39" s="36"/>
      <c r="F39" s="36"/>
      <c r="G39" s="37"/>
    </row>
    <row r="40" spans="1:7" hidden="1">
      <c r="A40" s="54">
        <f>IF(ISNUMBER(Tablo4[[#This Row],[JOUR]]),DATE(YEAR(Tablo4[[#This Row],[JOUR]]),MONTH(Tablo4[[#This Row],[JOUR]])+1,0),A39)</f>
        <v>42766</v>
      </c>
      <c r="B40" s="55">
        <f>IF(ISNUMBER(Tablo4[[#This Row],[JOUR]]),INT(MOD(INT((Tablo4[[#This Row],[JOUR]]-2)/7)+3/5,52+5/28))+1,B39)</f>
        <v>3</v>
      </c>
      <c r="C40" s="53">
        <v>42753</v>
      </c>
      <c r="D40" s="53" t="s">
        <v>54</v>
      </c>
      <c r="E40" s="28"/>
      <c r="F40" s="28"/>
      <c r="G40" s="25"/>
    </row>
    <row r="41" spans="1:7" ht="13.5" hidden="1" thickBot="1">
      <c r="A41" s="54">
        <f>IF(ISNUMBER(Tablo4[[#This Row],[JOUR]]),DATE(YEAR(Tablo4[[#This Row],[JOUR]]),MONTH(Tablo4[[#This Row],[JOUR]])+1,0),A40)</f>
        <v>42766</v>
      </c>
      <c r="B41" s="55">
        <f>IF(ISNUMBER(Tablo4[[#This Row],[JOUR]]),INT(MOD(INT((Tablo4[[#This Row],[JOUR]]-2)/7)+3/5,52+5/28))+1,B40)</f>
        <v>3</v>
      </c>
      <c r="C41" s="56"/>
      <c r="D41" s="56" t="s">
        <v>55</v>
      </c>
      <c r="E41" s="36"/>
      <c r="F41" s="36"/>
      <c r="G41" s="37"/>
    </row>
    <row r="42" spans="1:7" hidden="1">
      <c r="A42" s="54">
        <f>IF(ISNUMBER(Tablo4[[#This Row],[JOUR]]),DATE(YEAR(Tablo4[[#This Row],[JOUR]]),MONTH(Tablo4[[#This Row],[JOUR]])+1,0),A41)</f>
        <v>42766</v>
      </c>
      <c r="B42" s="55">
        <f>IF(ISNUMBER(Tablo4[[#This Row],[JOUR]]),INT(MOD(INT((Tablo4[[#This Row],[JOUR]]-2)/7)+3/5,52+5/28))+1,B41)</f>
        <v>3</v>
      </c>
      <c r="C42" s="53">
        <v>42754</v>
      </c>
      <c r="D42" s="53" t="s">
        <v>54</v>
      </c>
      <c r="E42" s="28">
        <v>3</v>
      </c>
      <c r="F42" s="28"/>
      <c r="G42" s="25"/>
    </row>
    <row r="43" spans="1:7" ht="13.5" hidden="1" thickBot="1">
      <c r="A43" s="54">
        <f>IF(ISNUMBER(Tablo4[[#This Row],[JOUR]]),DATE(YEAR(Tablo4[[#This Row],[JOUR]]),MONTH(Tablo4[[#This Row],[JOUR]])+1,0),A42)</f>
        <v>42766</v>
      </c>
      <c r="B43" s="55">
        <f>IF(ISNUMBER(Tablo4[[#This Row],[JOUR]]),INT(MOD(INT((Tablo4[[#This Row],[JOUR]]-2)/7)+3/5,52+5/28))+1,B42)</f>
        <v>3</v>
      </c>
      <c r="C43" s="56"/>
      <c r="D43" s="56" t="s">
        <v>55</v>
      </c>
      <c r="E43" s="36">
        <v>3</v>
      </c>
      <c r="F43" s="36"/>
      <c r="G43" s="37"/>
    </row>
    <row r="44" spans="1:7" hidden="1">
      <c r="A44" s="54">
        <f>IF(ISNUMBER(Tablo4[[#This Row],[JOUR]]),DATE(YEAR(Tablo4[[#This Row],[JOUR]]),MONTH(Tablo4[[#This Row],[JOUR]])+1,0),A43)</f>
        <v>42766</v>
      </c>
      <c r="B44" s="55">
        <f>IF(ISNUMBER(Tablo4[[#This Row],[JOUR]]),INT(MOD(INT((Tablo4[[#This Row],[JOUR]]-2)/7)+3/5,52+5/28))+1,B43)</f>
        <v>3</v>
      </c>
      <c r="C44" s="53">
        <v>42755</v>
      </c>
      <c r="D44" s="53" t="s">
        <v>54</v>
      </c>
      <c r="E44" s="28">
        <v>3</v>
      </c>
      <c r="F44" s="28"/>
      <c r="G44" s="25"/>
    </row>
    <row r="45" spans="1:7" ht="13.5" hidden="1" thickBot="1">
      <c r="A45" s="54">
        <f>IF(ISNUMBER(Tablo4[[#This Row],[JOUR]]),DATE(YEAR(Tablo4[[#This Row],[JOUR]]),MONTH(Tablo4[[#This Row],[JOUR]])+1,0),A44)</f>
        <v>42766</v>
      </c>
      <c r="B45" s="55">
        <f>IF(ISNUMBER(Tablo4[[#This Row],[JOUR]]),INT(MOD(INT((Tablo4[[#This Row],[JOUR]]-2)/7)+3/5,52+5/28))+1,B44)</f>
        <v>3</v>
      </c>
      <c r="C45" s="56"/>
      <c r="D45" s="56" t="s">
        <v>55</v>
      </c>
      <c r="E45" s="36">
        <v>2</v>
      </c>
      <c r="F45" s="36"/>
      <c r="G45" s="37"/>
    </row>
    <row r="46" spans="1:7" hidden="1">
      <c r="A46" s="64">
        <f>IF(ISNUMBER(Tablo4[[#This Row],[JOUR]]),DATE(YEAR(Tablo4[[#This Row],[JOUR]]),MONTH(Tablo4[[#This Row],[JOUR]])+1,0),A45)</f>
        <v>42766</v>
      </c>
      <c r="B46" s="65">
        <f>IF(ISNUMBER(Tablo4[[#This Row],[JOUR]]),INT(MOD(INT((Tablo4[[#This Row],[JOUR]]-2)/7)+3/5,52+5/28))+1,B45)</f>
        <v>3</v>
      </c>
      <c r="C46" s="53">
        <v>42756</v>
      </c>
      <c r="D46" s="53" t="s">
        <v>54</v>
      </c>
      <c r="E46" s="28"/>
      <c r="F46" s="28"/>
      <c r="G46" s="25"/>
    </row>
    <row r="47" spans="1:7" ht="13.5" hidden="1" thickBot="1">
      <c r="A47" s="64">
        <f>IF(ISNUMBER(Tablo4[[#This Row],[JOUR]]),DATE(YEAR(Tablo4[[#This Row],[JOUR]]),MONTH(Tablo4[[#This Row],[JOUR]])+1,0),A45)</f>
        <v>42766</v>
      </c>
      <c r="B47" s="65">
        <f>IF(ISNUMBER(Tablo4[[#This Row],[JOUR]]),INT(MOD(INT((Tablo4[[#This Row],[JOUR]]-2)/7)+3/5,52+5/28))+1,B45)</f>
        <v>3</v>
      </c>
      <c r="C47" s="56"/>
      <c r="D47" s="56" t="s">
        <v>55</v>
      </c>
      <c r="E47" s="36"/>
      <c r="F47" s="36"/>
      <c r="G47" s="37"/>
    </row>
    <row r="48" spans="1:7" hidden="1">
      <c r="A48" s="64">
        <f>IF(ISNUMBER(Tablo4[[#This Row],[JOUR]]),DATE(YEAR(Tablo4[[#This Row],[JOUR]]),MONTH(Tablo4[[#This Row],[JOUR]])+1,0),A45)</f>
        <v>42766</v>
      </c>
      <c r="B48" s="65">
        <f>IF(ISNUMBER(Tablo4[[#This Row],[JOUR]]),INT(MOD(INT((Tablo4[[#This Row],[JOUR]]-2)/7)+3/5,52+5/28))+1,B45)</f>
        <v>3</v>
      </c>
      <c r="C48" s="53">
        <v>42757</v>
      </c>
      <c r="D48" s="53" t="s">
        <v>54</v>
      </c>
      <c r="E48" s="28"/>
      <c r="F48" s="28"/>
      <c r="G48" s="25"/>
    </row>
    <row r="49" spans="1:7" hidden="1">
      <c r="A49" s="64">
        <f>IF(ISNUMBER(Tablo4[[#This Row],[JOUR]]),DATE(YEAR(Tablo4[[#This Row],[JOUR]]),MONTH(Tablo4[[#This Row],[JOUR]])+1,0),A45)</f>
        <v>42766</v>
      </c>
      <c r="B49" s="65">
        <f>IF(ISNUMBER(Tablo4[[#This Row],[JOUR]]),INT(MOD(INT((Tablo4[[#This Row],[JOUR]]-2)/7)+3/5,52+5/28))+1,B45)</f>
        <v>3</v>
      </c>
      <c r="C49" s="56"/>
      <c r="D49" s="56" t="s">
        <v>55</v>
      </c>
      <c r="E49" s="36"/>
      <c r="F49" s="36"/>
      <c r="G49" s="37"/>
    </row>
    <row r="50" spans="1:7" hidden="1">
      <c r="A50" s="54">
        <f>IF(ISNUMBER(Tablo4[[#This Row],[JOUR]]),DATE(YEAR(Tablo4[[#This Row],[JOUR]]),MONTH(Tablo4[[#This Row],[JOUR]])+1,0),A45)</f>
        <v>42766</v>
      </c>
      <c r="B50" s="55">
        <f>IF(ISNUMBER(Tablo4[[#This Row],[JOUR]]),INT(MOD(INT((Tablo4[[#This Row],[JOUR]]-2)/7)+3/5,52+5/28))+1,B45)</f>
        <v>3</v>
      </c>
      <c r="C50" s="57" t="s">
        <v>16</v>
      </c>
      <c r="D50" s="57"/>
      <c r="E50" s="29">
        <f t="array" ref="E50">SUM(IF(ISNUMBER(E36:E45),E36:E45,SUMIF(codes[code],E36:E45,codes[forfait])))+SUM(COUNTIF(JF,$C36:$C45))*JFHN</f>
        <v>11</v>
      </c>
      <c r="F50" s="29">
        <f t="array" ref="F50">SUM(IF(ISNUMBER(F36:F45),F36:F45,SUMIF(codes[code],F36:F45,codes[forfait])))+SUM(COUNTIF(JF,$C36:$C45))*JFHN</f>
        <v>0</v>
      </c>
      <c r="G50" s="58">
        <f>SUM(Tablo4[[#This Row],[Barry]:[Syham]])</f>
        <v>11</v>
      </c>
    </row>
    <row r="51" spans="1:7" hidden="1">
      <c r="A51" s="54">
        <f>IF(ISNUMBER(Tablo4[[#This Row],[JOUR]]),DATE(YEAR(Tablo4[[#This Row],[JOUR]]),MONTH(Tablo4[[#This Row],[JOUR]])+1,0),A50)</f>
        <v>42766</v>
      </c>
      <c r="B51" s="55">
        <f>IF(ISNUMBER(Tablo4[[#This Row],[JOUR]]),INT(MOD(INT((Tablo4[[#This Row],[JOUR]]-2)/7)+3/5,52+5/28))+1,B50)</f>
        <v>3</v>
      </c>
      <c r="C51" s="57" t="s">
        <v>17</v>
      </c>
      <c r="D51" s="57"/>
      <c r="E51" s="29">
        <f t="array" ref="E51">MIN(SUM(IF(ISNUMBER(E36:E45),E36:E45,SUMIF(codes[code],E36:E45,codes[calcul_HS])))+SUM(COUNTIF(JF,$C36:$C45))*JFHS,sem)</f>
        <v>11</v>
      </c>
      <c r="F51" s="29">
        <f t="array" ref="F51">MIN(SUM(IF(ISNUMBER(F36:F45),F36:F45,SUMIF(codes[code],F36:F45,codes[calcul_HS])))+SUM(COUNTIF(JF,$C36:$C45))*JFHS,sem)</f>
        <v>0</v>
      </c>
      <c r="G51" s="58">
        <f>SUM(Tablo4[[#This Row],[Barry]:[Syham]])</f>
        <v>11</v>
      </c>
    </row>
    <row r="52" spans="1:7" ht="13.5" hidden="1" thickBot="1">
      <c r="A52" s="59">
        <f>IF(ISNUMBER(Tablo4[[#This Row],[JOUR]]),DATE(YEAR(Tablo4[[#This Row],[JOUR]]),MONTH(Tablo4[[#This Row],[JOUR]])+1,0),A51)</f>
        <v>42766</v>
      </c>
      <c r="B52" s="60">
        <f>IF(ISNUMBER(Tablo4[[#This Row],[JOUR]]),INT(MOD(INT((Tablo4[[#This Row],[JOUR]]-2)/7)+3/5,52+5/28))+1,B51)</f>
        <v>3</v>
      </c>
      <c r="C52" s="61" t="s">
        <v>18</v>
      </c>
      <c r="D52" s="61"/>
      <c r="E52" s="62">
        <f t="array" ref="E52">MAX(0,SUM(IF(ISNUMBER(E36:E45),E36:E45,SUMIF(codes[code],E36:E45,codes[calcul_HS])))+SUM(COUNTIF(JF,$C36:$C45))*JFHS-sem)</f>
        <v>0</v>
      </c>
      <c r="F52" s="62">
        <f t="array" ref="F52">MAX(0,SUM(IF(ISNUMBER(F36:F45),F36:F45,SUMIF(codes[code],F36:F45,codes[calcul_HS])))+SUM(COUNTIF(JF,$C36:$C45))*JFHS-sem)</f>
        <v>0</v>
      </c>
      <c r="G52" s="58">
        <f>SUM(Tablo4[[#This Row],[Barry]:[Syham]])</f>
        <v>0</v>
      </c>
    </row>
    <row r="53" spans="1:7" hidden="1">
      <c r="A53" s="51">
        <f>IF(ISNUMBER(Tablo4[[#This Row],[JOUR]]),DATE(YEAR(Tablo4[[#This Row],[JOUR]]),MONTH(Tablo4[[#This Row],[JOUR]])+1,0),A52)</f>
        <v>42766</v>
      </c>
      <c r="B53" s="52">
        <f>IF(ISNUMBER(Tablo4[[#This Row],[JOUR]]),INT(MOD(INT((Tablo4[[#This Row],[JOUR]]-2)/7)+3/5,52+5/28))+1,B52)</f>
        <v>4</v>
      </c>
      <c r="C53" s="53">
        <v>42758</v>
      </c>
      <c r="D53" s="53" t="s">
        <v>54</v>
      </c>
      <c r="E53" s="28"/>
      <c r="F53" s="28"/>
      <c r="G53" s="25"/>
    </row>
    <row r="54" spans="1:7" ht="13.5" hidden="1" thickBot="1">
      <c r="A54" s="54">
        <f>IF(ISNUMBER(Tablo4[[#This Row],[JOUR]]),DATE(YEAR(Tablo4[[#This Row],[JOUR]]),MONTH(Tablo4[[#This Row],[JOUR]])+1,0),A53)</f>
        <v>42766</v>
      </c>
      <c r="B54" s="55">
        <f>IF(ISNUMBER(Tablo4[[#This Row],[JOUR]]),INT(MOD(INT((Tablo4[[#This Row],[JOUR]]-2)/7)+3/5,52+5/28))+1,B53)</f>
        <v>4</v>
      </c>
      <c r="C54" s="56"/>
      <c r="D54" s="56" t="s">
        <v>55</v>
      </c>
      <c r="E54" s="36"/>
      <c r="F54" s="36"/>
      <c r="G54" s="37"/>
    </row>
    <row r="55" spans="1:7" hidden="1">
      <c r="A55" s="54">
        <f>IF(ISNUMBER(Tablo4[[#This Row],[JOUR]]),DATE(YEAR(Tablo4[[#This Row],[JOUR]]),MONTH(Tablo4[[#This Row],[JOUR]])+1,0),A54)</f>
        <v>42766</v>
      </c>
      <c r="B55" s="55">
        <f>IF(ISNUMBER(Tablo4[[#This Row],[JOUR]]),INT(MOD(INT((Tablo4[[#This Row],[JOUR]]-2)/7)+3/5,52+5/28))+1,B54)</f>
        <v>4</v>
      </c>
      <c r="C55" s="53">
        <v>42759</v>
      </c>
      <c r="D55" s="53" t="s">
        <v>54</v>
      </c>
      <c r="E55" s="28"/>
      <c r="F55" s="28"/>
      <c r="G55" s="25"/>
    </row>
    <row r="56" spans="1:7" ht="13.5" hidden="1" thickBot="1">
      <c r="A56" s="54">
        <f>IF(ISNUMBER(Tablo4[[#This Row],[JOUR]]),DATE(YEAR(Tablo4[[#This Row],[JOUR]]),MONTH(Tablo4[[#This Row],[JOUR]])+1,0),A55)</f>
        <v>42766</v>
      </c>
      <c r="B56" s="55">
        <f>IF(ISNUMBER(Tablo4[[#This Row],[JOUR]]),INT(MOD(INT((Tablo4[[#This Row],[JOUR]]-2)/7)+3/5,52+5/28))+1,B55)</f>
        <v>4</v>
      </c>
      <c r="C56" s="56"/>
      <c r="D56" s="56" t="s">
        <v>55</v>
      </c>
      <c r="E56" s="36"/>
      <c r="F56" s="36"/>
      <c r="G56" s="37"/>
    </row>
    <row r="57" spans="1:7" hidden="1">
      <c r="A57" s="54">
        <f>IF(ISNUMBER(Tablo4[[#This Row],[JOUR]]),DATE(YEAR(Tablo4[[#This Row],[JOUR]]),MONTH(Tablo4[[#This Row],[JOUR]])+1,0),A56)</f>
        <v>42766</v>
      </c>
      <c r="B57" s="55">
        <f>IF(ISNUMBER(Tablo4[[#This Row],[JOUR]]),INT(MOD(INT((Tablo4[[#This Row],[JOUR]]-2)/7)+3/5,52+5/28))+1,B56)</f>
        <v>4</v>
      </c>
      <c r="C57" s="53">
        <v>42760</v>
      </c>
      <c r="D57" s="53" t="s">
        <v>54</v>
      </c>
      <c r="E57" s="28"/>
      <c r="F57" s="28"/>
      <c r="G57" s="25"/>
    </row>
    <row r="58" spans="1:7" ht="13.5" hidden="1" thickBot="1">
      <c r="A58" s="54">
        <f>IF(ISNUMBER(Tablo4[[#This Row],[JOUR]]),DATE(YEAR(Tablo4[[#This Row],[JOUR]]),MONTH(Tablo4[[#This Row],[JOUR]])+1,0),A57)</f>
        <v>42766</v>
      </c>
      <c r="B58" s="55">
        <f>IF(ISNUMBER(Tablo4[[#This Row],[JOUR]]),INT(MOD(INT((Tablo4[[#This Row],[JOUR]]-2)/7)+3/5,52+5/28))+1,B57)</f>
        <v>4</v>
      </c>
      <c r="C58" s="56"/>
      <c r="D58" s="56" t="s">
        <v>55</v>
      </c>
      <c r="E58" s="36"/>
      <c r="F58" s="36"/>
      <c r="G58" s="37"/>
    </row>
    <row r="59" spans="1:7" hidden="1">
      <c r="A59" s="54">
        <f>IF(ISNUMBER(Tablo4[[#This Row],[JOUR]]),DATE(YEAR(Tablo4[[#This Row],[JOUR]]),MONTH(Tablo4[[#This Row],[JOUR]])+1,0),A58)</f>
        <v>42766</v>
      </c>
      <c r="B59" s="55">
        <f>IF(ISNUMBER(Tablo4[[#This Row],[JOUR]]),INT(MOD(INT((Tablo4[[#This Row],[JOUR]]-2)/7)+3/5,52+5/28))+1,B58)</f>
        <v>4</v>
      </c>
      <c r="C59" s="53">
        <v>42761</v>
      </c>
      <c r="D59" s="53" t="s">
        <v>54</v>
      </c>
      <c r="E59" s="28">
        <v>3</v>
      </c>
      <c r="F59" s="28"/>
      <c r="G59" s="25"/>
    </row>
    <row r="60" spans="1:7" ht="13.5" hidden="1" thickBot="1">
      <c r="A60" s="54">
        <f>IF(ISNUMBER(Tablo4[[#This Row],[JOUR]]),DATE(YEAR(Tablo4[[#This Row],[JOUR]]),MONTH(Tablo4[[#This Row],[JOUR]])+1,0),A59)</f>
        <v>42766</v>
      </c>
      <c r="B60" s="55">
        <f>IF(ISNUMBER(Tablo4[[#This Row],[JOUR]]),INT(MOD(INT((Tablo4[[#This Row],[JOUR]]-2)/7)+3/5,52+5/28))+1,B59)</f>
        <v>4</v>
      </c>
      <c r="C60" s="56"/>
      <c r="D60" s="56" t="s">
        <v>55</v>
      </c>
      <c r="E60" s="36">
        <v>4</v>
      </c>
      <c r="F60" s="36"/>
      <c r="G60" s="37"/>
    </row>
    <row r="61" spans="1:7" hidden="1">
      <c r="A61" s="54">
        <f>IF(ISNUMBER(Tablo4[[#This Row],[JOUR]]),DATE(YEAR(Tablo4[[#This Row],[JOUR]]),MONTH(Tablo4[[#This Row],[JOUR]])+1,0),A60)</f>
        <v>42766</v>
      </c>
      <c r="B61" s="55">
        <f>IF(ISNUMBER(Tablo4[[#This Row],[JOUR]]),INT(MOD(INT((Tablo4[[#This Row],[JOUR]]-2)/7)+3/5,52+5/28))+1,B60)</f>
        <v>4</v>
      </c>
      <c r="C61" s="53">
        <v>42762</v>
      </c>
      <c r="D61" s="53" t="s">
        <v>54</v>
      </c>
      <c r="E61" s="28">
        <v>3</v>
      </c>
      <c r="F61" s="28"/>
      <c r="G61" s="25"/>
    </row>
    <row r="62" spans="1:7" ht="13.5" hidden="1" thickBot="1">
      <c r="A62" s="54">
        <f>IF(ISNUMBER(Tablo4[[#This Row],[JOUR]]),DATE(YEAR(Tablo4[[#This Row],[JOUR]]),MONTH(Tablo4[[#This Row],[JOUR]])+1,0),A61)</f>
        <v>42766</v>
      </c>
      <c r="B62" s="55">
        <f>IF(ISNUMBER(Tablo4[[#This Row],[JOUR]]),INT(MOD(INT((Tablo4[[#This Row],[JOUR]]-2)/7)+3/5,52+5/28))+1,B61)</f>
        <v>4</v>
      </c>
      <c r="C62" s="56"/>
      <c r="D62" s="56" t="s">
        <v>55</v>
      </c>
      <c r="E62" s="36">
        <v>4</v>
      </c>
      <c r="F62" s="36"/>
      <c r="G62" s="37"/>
    </row>
    <row r="63" spans="1:7" hidden="1">
      <c r="A63" s="64">
        <f>IF(ISNUMBER(Tablo4[[#This Row],[JOUR]]),DATE(YEAR(Tablo4[[#This Row],[JOUR]]),MONTH(Tablo4[[#This Row],[JOUR]])+1,0),A62)</f>
        <v>42766</v>
      </c>
      <c r="B63" s="65">
        <f>IF(ISNUMBER(Tablo4[[#This Row],[JOUR]]),INT(MOD(INT((Tablo4[[#This Row],[JOUR]]-2)/7)+3/5,52+5/28))+1,B62)</f>
        <v>4</v>
      </c>
      <c r="C63" s="53">
        <v>42763</v>
      </c>
      <c r="D63" s="53" t="s">
        <v>54</v>
      </c>
      <c r="E63" s="28"/>
      <c r="F63" s="28"/>
      <c r="G63" s="25"/>
    </row>
    <row r="64" spans="1:7" ht="13.5" hidden="1" thickBot="1">
      <c r="A64" s="64">
        <f>IF(ISNUMBER(Tablo4[[#This Row],[JOUR]]),DATE(YEAR(Tablo4[[#This Row],[JOUR]]),MONTH(Tablo4[[#This Row],[JOUR]])+1,0),A62)</f>
        <v>42766</v>
      </c>
      <c r="B64" s="65">
        <f>IF(ISNUMBER(Tablo4[[#This Row],[JOUR]]),INT(MOD(INT((Tablo4[[#This Row],[JOUR]]-2)/7)+3/5,52+5/28))+1,B62)</f>
        <v>4</v>
      </c>
      <c r="C64" s="56"/>
      <c r="D64" s="56" t="s">
        <v>55</v>
      </c>
      <c r="E64" s="36"/>
      <c r="F64" s="36"/>
      <c r="G64" s="37"/>
    </row>
    <row r="65" spans="1:7" hidden="1">
      <c r="A65" s="64">
        <f>IF(ISNUMBER(Tablo4[[#This Row],[JOUR]]),DATE(YEAR(Tablo4[[#This Row],[JOUR]]),MONTH(Tablo4[[#This Row],[JOUR]])+1,0),A62)</f>
        <v>42766</v>
      </c>
      <c r="B65" s="65">
        <f>IF(ISNUMBER(Tablo4[[#This Row],[JOUR]]),INT(MOD(INT((Tablo4[[#This Row],[JOUR]]-2)/7)+3/5,52+5/28))+1,B62)</f>
        <v>4</v>
      </c>
      <c r="C65" s="53">
        <v>42764</v>
      </c>
      <c r="D65" s="53" t="s">
        <v>54</v>
      </c>
      <c r="E65" s="28"/>
      <c r="F65" s="28"/>
      <c r="G65" s="25"/>
    </row>
    <row r="66" spans="1:7" hidden="1">
      <c r="A66" s="64">
        <f>IF(ISNUMBER(Tablo4[[#This Row],[JOUR]]),DATE(YEAR(Tablo4[[#This Row],[JOUR]]),MONTH(Tablo4[[#This Row],[JOUR]])+1,0),A62)</f>
        <v>42766</v>
      </c>
      <c r="B66" s="65">
        <f>IF(ISNUMBER(Tablo4[[#This Row],[JOUR]]),INT(MOD(INT((Tablo4[[#This Row],[JOUR]]-2)/7)+3/5,52+5/28))+1,B62)</f>
        <v>4</v>
      </c>
      <c r="C66" s="56"/>
      <c r="D66" s="56" t="s">
        <v>55</v>
      </c>
      <c r="E66" s="36"/>
      <c r="F66" s="36"/>
      <c r="G66" s="37"/>
    </row>
    <row r="67" spans="1:7" hidden="1">
      <c r="A67" s="54">
        <f>IF(ISNUMBER(Tablo4[[#This Row],[JOUR]]),DATE(YEAR(Tablo4[[#This Row],[JOUR]]),MONTH(Tablo4[[#This Row],[JOUR]])+1,0),A62)</f>
        <v>42766</v>
      </c>
      <c r="B67" s="55">
        <f>IF(ISNUMBER(Tablo4[[#This Row],[JOUR]]),INT(MOD(INT((Tablo4[[#This Row],[JOUR]]-2)/7)+3/5,52+5/28))+1,B62)</f>
        <v>4</v>
      </c>
      <c r="C67" s="57" t="s">
        <v>16</v>
      </c>
      <c r="D67" s="57"/>
      <c r="E67" s="29">
        <f t="array" ref="E67">SUM(IF(ISNUMBER(E53:E62),E53:E62,SUMIF(codes[code],E53:E62,codes[forfait])))+SUM(COUNTIF(JF,$C53:$C62))*JFHN</f>
        <v>14</v>
      </c>
      <c r="F67" s="29">
        <f t="array" ref="F67">SUM(IF(ISNUMBER(F53:F62),F53:F62,SUMIF(codes[code],F53:F62,codes[forfait])))+SUM(COUNTIF(JF,$C53:$C62))*JFHN</f>
        <v>0</v>
      </c>
      <c r="G67" s="58">
        <f>SUM(Tablo4[[#This Row],[Barry]:[Syham]])</f>
        <v>14</v>
      </c>
    </row>
    <row r="68" spans="1:7" hidden="1">
      <c r="A68" s="54">
        <f>IF(ISNUMBER(Tablo4[[#This Row],[JOUR]]),DATE(YEAR(Tablo4[[#This Row],[JOUR]]),MONTH(Tablo4[[#This Row],[JOUR]])+1,0),A67)</f>
        <v>42766</v>
      </c>
      <c r="B68" s="55">
        <f>IF(ISNUMBER(Tablo4[[#This Row],[JOUR]]),INT(MOD(INT((Tablo4[[#This Row],[JOUR]]-2)/7)+3/5,52+5/28))+1,B67)</f>
        <v>4</v>
      </c>
      <c r="C68" s="57" t="s">
        <v>17</v>
      </c>
      <c r="D68" s="57"/>
      <c r="E68" s="29">
        <f t="array" ref="E68">MIN(SUM(IF(ISNUMBER(E53:E62),E53:E62,SUMIF(codes[code],E53:E62,codes[calcul_HS])))+SUM(COUNTIF(JF,$C53:$C62))*JFHS,sem)</f>
        <v>14</v>
      </c>
      <c r="F68" s="29">
        <f t="array" ref="F68">MIN(SUM(IF(ISNUMBER(F53:F62),F53:F62,SUMIF(codes[code],F53:F62,codes[calcul_HS])))+SUM(COUNTIF(JF,$C53:$C62))*JFHS,sem)</f>
        <v>0</v>
      </c>
      <c r="G68" s="58">
        <f>SUM(Tablo4[[#This Row],[Barry]:[Syham]])</f>
        <v>14</v>
      </c>
    </row>
    <row r="69" spans="1:7" ht="13.5" hidden="1" thickBot="1">
      <c r="A69" s="59">
        <f>IF(ISNUMBER(Tablo4[[#This Row],[JOUR]]),DATE(YEAR(Tablo4[[#This Row],[JOUR]]),MONTH(Tablo4[[#This Row],[JOUR]])+1,0),A68)</f>
        <v>42766</v>
      </c>
      <c r="B69" s="60">
        <f>IF(ISNUMBER(Tablo4[[#This Row],[JOUR]]),INT(MOD(INT((Tablo4[[#This Row],[JOUR]]-2)/7)+3/5,52+5/28))+1,B68)</f>
        <v>4</v>
      </c>
      <c r="C69" s="61" t="s">
        <v>18</v>
      </c>
      <c r="D69" s="61"/>
      <c r="E69" s="62">
        <f t="array" ref="E69">MAX(0,SUM(IF(ISNUMBER(E53:E62),E53:E62,SUMIF(codes[code],E53:E62,codes[calcul_HS])))+SUM(COUNTIF(JF,$C53:$C62))*JFHS-sem)</f>
        <v>0</v>
      </c>
      <c r="F69" s="62">
        <f t="array" ref="F69">MAX(0,SUM(IF(ISNUMBER(F53:F62),F53:F62,SUMIF(codes[code],F53:F62,codes[calcul_HS])))+SUM(COUNTIF(JF,$C53:$C62))*JFHS-sem)</f>
        <v>0</v>
      </c>
      <c r="G69" s="58">
        <f>SUM(Tablo4[[#This Row],[Barry]:[Syham]])</f>
        <v>0</v>
      </c>
    </row>
    <row r="70" spans="1:7">
      <c r="A70" s="51">
        <f>IF(ISNUMBER(Tablo4[[#This Row],[JOUR]]),DATE(YEAR(Tablo4[[#This Row],[JOUR]]),MONTH(Tablo4[[#This Row],[JOUR]])+1,0),A69)</f>
        <v>42766</v>
      </c>
      <c r="B70" s="52">
        <f>IF(ISNUMBER(Tablo4[[#This Row],[JOUR]]),INT(MOD(INT((Tablo4[[#This Row],[JOUR]]-2)/7)+3/5,52+5/28))+1,B69)</f>
        <v>5</v>
      </c>
      <c r="C70" s="53">
        <v>42765</v>
      </c>
      <c r="D70" s="53" t="s">
        <v>54</v>
      </c>
      <c r="E70" s="28"/>
      <c r="F70" s="28"/>
      <c r="G70" s="25"/>
    </row>
    <row r="71" spans="1:7" ht="13.5" thickBot="1">
      <c r="A71" s="54">
        <f>IF(ISNUMBER(Tablo4[[#This Row],[JOUR]]),DATE(YEAR(Tablo4[[#This Row],[JOUR]]),MONTH(Tablo4[[#This Row],[JOUR]])+1,0),A70)</f>
        <v>42766</v>
      </c>
      <c r="B71" s="55">
        <f>IF(ISNUMBER(Tablo4[[#This Row],[JOUR]]),INT(MOD(INT((Tablo4[[#This Row],[JOUR]]-2)/7)+3/5,52+5/28))+1,B70)</f>
        <v>5</v>
      </c>
      <c r="C71" s="56"/>
      <c r="D71" s="56" t="s">
        <v>55</v>
      </c>
      <c r="E71" s="36"/>
      <c r="F71" s="36"/>
      <c r="G71" s="37"/>
    </row>
    <row r="72" spans="1:7">
      <c r="A72" s="54">
        <f>IF(ISNUMBER(Tablo4[[#This Row],[JOUR]]),DATE(YEAR(Tablo4[[#This Row],[JOUR]]),MONTH(Tablo4[[#This Row],[JOUR]])+1,0),A71)</f>
        <v>42766</v>
      </c>
      <c r="B72" s="55">
        <f>IF(ISNUMBER(Tablo4[[#This Row],[JOUR]]),INT(MOD(INT((Tablo4[[#This Row],[JOUR]]-2)/7)+3/5,52+5/28))+1,B71)</f>
        <v>5</v>
      </c>
      <c r="C72" s="53">
        <v>42766</v>
      </c>
      <c r="D72" s="53" t="s">
        <v>54</v>
      </c>
      <c r="E72" s="28"/>
      <c r="F72" s="28"/>
      <c r="G72" s="25"/>
    </row>
    <row r="73" spans="1:7" ht="13.5" thickBot="1">
      <c r="A73" s="54">
        <f>IF(ISNUMBER(Tablo4[[#This Row],[JOUR]]),DATE(YEAR(Tablo4[[#This Row],[JOUR]]),MONTH(Tablo4[[#This Row],[JOUR]])+1,0),A72)</f>
        <v>42766</v>
      </c>
      <c r="B73" s="55">
        <f>IF(ISNUMBER(Tablo4[[#This Row],[JOUR]]),INT(MOD(INT((Tablo4[[#This Row],[JOUR]]-2)/7)+3/5,52+5/28))+1,B72)</f>
        <v>5</v>
      </c>
      <c r="C73" s="56"/>
      <c r="D73" s="56" t="s">
        <v>55</v>
      </c>
      <c r="E73" s="36">
        <v>3</v>
      </c>
      <c r="F73" s="36"/>
      <c r="G73" s="37"/>
    </row>
    <row r="74" spans="1:7">
      <c r="A74" s="54">
        <f>IF(ISNUMBER(Tablo4[[#This Row],[JOUR]]),DATE(YEAR(Tablo4[[#This Row],[JOUR]]),MONTH(Tablo4[[#This Row],[JOUR]])+1,0),A73)</f>
        <v>42794</v>
      </c>
      <c r="B74" s="55">
        <f>IF(ISNUMBER(Tablo4[[#This Row],[JOUR]]),INT(MOD(INT((Tablo4[[#This Row],[JOUR]]-2)/7)+3/5,52+5/28))+1,B73)</f>
        <v>5</v>
      </c>
      <c r="C74" s="53">
        <v>42767</v>
      </c>
      <c r="D74" s="53" t="s">
        <v>54</v>
      </c>
      <c r="E74" s="28"/>
      <c r="F74" s="28"/>
      <c r="G74" s="25"/>
    </row>
    <row r="75" spans="1:7" ht="13.5" thickBot="1">
      <c r="A75" s="54">
        <f>IF(ISNUMBER(Tablo4[[#This Row],[JOUR]]),DATE(YEAR(Tablo4[[#This Row],[JOUR]]),MONTH(Tablo4[[#This Row],[JOUR]])+1,0),A74)</f>
        <v>42794</v>
      </c>
      <c r="B75" s="55">
        <f>IF(ISNUMBER(Tablo4[[#This Row],[JOUR]]),INT(MOD(INT((Tablo4[[#This Row],[JOUR]]-2)/7)+3/5,52+5/28))+1,B74)</f>
        <v>5</v>
      </c>
      <c r="C75" s="56"/>
      <c r="D75" s="56" t="s">
        <v>55</v>
      </c>
      <c r="E75" s="36"/>
      <c r="F75" s="36"/>
      <c r="G75" s="37"/>
    </row>
    <row r="76" spans="1:7">
      <c r="A76" s="54">
        <f>IF(ISNUMBER(Tablo4[[#This Row],[JOUR]]),DATE(YEAR(Tablo4[[#This Row],[JOUR]]),MONTH(Tablo4[[#This Row],[JOUR]])+1,0),A75)</f>
        <v>42794</v>
      </c>
      <c r="B76" s="55">
        <f>IF(ISNUMBER(Tablo4[[#This Row],[JOUR]]),INT(MOD(INT((Tablo4[[#This Row],[JOUR]]-2)/7)+3/5,52+5/28))+1,B75)</f>
        <v>5</v>
      </c>
      <c r="C76" s="53">
        <v>42768</v>
      </c>
      <c r="D76" s="53" t="s">
        <v>54</v>
      </c>
      <c r="E76" s="28">
        <v>3</v>
      </c>
      <c r="F76" s="28"/>
      <c r="G76" s="25"/>
    </row>
    <row r="77" spans="1:7" ht="13.5" thickBot="1">
      <c r="A77" s="54">
        <f>IF(ISNUMBER(Tablo4[[#This Row],[JOUR]]),DATE(YEAR(Tablo4[[#This Row],[JOUR]]),MONTH(Tablo4[[#This Row],[JOUR]])+1,0),A76)</f>
        <v>42794</v>
      </c>
      <c r="B77" s="55">
        <f>IF(ISNUMBER(Tablo4[[#This Row],[JOUR]]),INT(MOD(INT((Tablo4[[#This Row],[JOUR]]-2)/7)+3/5,52+5/28))+1,B76)</f>
        <v>5</v>
      </c>
      <c r="C77" s="56"/>
      <c r="D77" s="56" t="s">
        <v>55</v>
      </c>
      <c r="E77" s="36">
        <v>4</v>
      </c>
      <c r="F77" s="36"/>
      <c r="G77" s="37"/>
    </row>
    <row r="78" spans="1:7">
      <c r="A78" s="54">
        <f>IF(ISNUMBER(Tablo4[[#This Row],[JOUR]]),DATE(YEAR(Tablo4[[#This Row],[JOUR]]),MONTH(Tablo4[[#This Row],[JOUR]])+1,0),A77)</f>
        <v>42794</v>
      </c>
      <c r="B78" s="55">
        <f>IF(ISNUMBER(Tablo4[[#This Row],[JOUR]]),INT(MOD(INT((Tablo4[[#This Row],[JOUR]]-2)/7)+3/5,52+5/28))+1,B77)</f>
        <v>5</v>
      </c>
      <c r="C78" s="53">
        <v>42769</v>
      </c>
      <c r="D78" s="53" t="s">
        <v>54</v>
      </c>
      <c r="E78" s="28">
        <v>3</v>
      </c>
      <c r="F78" s="28">
        <v>3</v>
      </c>
      <c r="G78" s="25"/>
    </row>
    <row r="79" spans="1:7" ht="13.5" thickBot="1">
      <c r="A79" s="54">
        <f>IF(ISNUMBER(Tablo4[[#This Row],[JOUR]]),DATE(YEAR(Tablo4[[#This Row],[JOUR]]),MONTH(Tablo4[[#This Row],[JOUR]])+1,0),A78)</f>
        <v>42794</v>
      </c>
      <c r="B79" s="55">
        <f>IF(ISNUMBER(Tablo4[[#This Row],[JOUR]]),INT(MOD(INT((Tablo4[[#This Row],[JOUR]]-2)/7)+3/5,52+5/28))+1,B78)</f>
        <v>5</v>
      </c>
      <c r="C79" s="56"/>
      <c r="D79" s="56" t="s">
        <v>55</v>
      </c>
      <c r="E79" s="36">
        <v>8.5</v>
      </c>
      <c r="F79" s="36">
        <v>6</v>
      </c>
      <c r="G79" s="37"/>
    </row>
    <row r="80" spans="1:7">
      <c r="A80" s="64">
        <f>IF(ISNUMBER(Tablo4[[#This Row],[JOUR]]),DATE(YEAR(Tablo4[[#This Row],[JOUR]]),MONTH(Tablo4[[#This Row],[JOUR]])+1,0),A79)</f>
        <v>42794</v>
      </c>
      <c r="B80" s="65">
        <f>IF(ISNUMBER(Tablo4[[#This Row],[JOUR]]),INT(MOD(INT((Tablo4[[#This Row],[JOUR]]-2)/7)+3/5,52+5/28))+1,B79)</f>
        <v>5</v>
      </c>
      <c r="C80" s="53">
        <v>42770</v>
      </c>
      <c r="D80" s="53" t="s">
        <v>54</v>
      </c>
      <c r="E80" s="28">
        <v>3</v>
      </c>
      <c r="F80" s="28">
        <v>3.5</v>
      </c>
      <c r="G80" s="25"/>
    </row>
    <row r="81" spans="1:7" ht="13.5" thickBot="1">
      <c r="A81" s="64">
        <f>IF(ISNUMBER(Tablo4[[#This Row],[JOUR]]),DATE(YEAR(Tablo4[[#This Row],[JOUR]]),MONTH(Tablo4[[#This Row],[JOUR]])+1,0),A79)</f>
        <v>42794</v>
      </c>
      <c r="B81" s="65">
        <f>IF(ISNUMBER(Tablo4[[#This Row],[JOUR]]),INT(MOD(INT((Tablo4[[#This Row],[JOUR]]-2)/7)+3/5,52+5/28))+1,B79)</f>
        <v>5</v>
      </c>
      <c r="C81" s="56"/>
      <c r="D81" s="56" t="s">
        <v>55</v>
      </c>
      <c r="E81" s="36">
        <v>6.25</v>
      </c>
      <c r="F81" s="36">
        <v>5.5</v>
      </c>
      <c r="G81" s="37"/>
    </row>
    <row r="82" spans="1:7">
      <c r="A82" s="64">
        <f>IF(ISNUMBER(Tablo4[[#This Row],[JOUR]]),DATE(YEAR(Tablo4[[#This Row],[JOUR]]),MONTH(Tablo4[[#This Row],[JOUR]])+1,0),A79)</f>
        <v>42794</v>
      </c>
      <c r="B82" s="65">
        <f>IF(ISNUMBER(Tablo4[[#This Row],[JOUR]]),INT(MOD(INT((Tablo4[[#This Row],[JOUR]]-2)/7)+3/5,52+5/28))+1,B79)</f>
        <v>5</v>
      </c>
      <c r="C82" s="53">
        <v>42771</v>
      </c>
      <c r="D82" s="53" t="s">
        <v>54</v>
      </c>
      <c r="E82" s="28">
        <v>4</v>
      </c>
      <c r="F82" s="28"/>
      <c r="G82" s="25"/>
    </row>
    <row r="83" spans="1:7">
      <c r="A83" s="64">
        <f>IF(ISNUMBER(Tablo4[[#This Row],[JOUR]]),DATE(YEAR(Tablo4[[#This Row],[JOUR]]),MONTH(Tablo4[[#This Row],[JOUR]])+1,0),A79)</f>
        <v>42794</v>
      </c>
      <c r="B83" s="65">
        <f>IF(ISNUMBER(Tablo4[[#This Row],[JOUR]]),INT(MOD(INT((Tablo4[[#This Row],[JOUR]]-2)/7)+3/5,52+5/28))+1,B79)</f>
        <v>5</v>
      </c>
      <c r="C83" s="56"/>
      <c r="D83" s="56" t="s">
        <v>55</v>
      </c>
      <c r="E83" s="36"/>
      <c r="F83" s="36"/>
      <c r="G83" s="37"/>
    </row>
    <row r="84" spans="1:7">
      <c r="A84" s="54">
        <f>IF(ISNUMBER(Tablo4[[#This Row],[JOUR]]),DATE(YEAR(Tablo4[[#This Row],[JOUR]]),MONTH(Tablo4[[#This Row],[JOUR]])+1,0),A79)</f>
        <v>42794</v>
      </c>
      <c r="B84" s="55">
        <f>IF(ISNUMBER(Tablo4[[#This Row],[JOUR]]),INT(MOD(INT((Tablo4[[#This Row],[JOUR]]-2)/7)+3/5,52+5/28))+1,B79)</f>
        <v>5</v>
      </c>
      <c r="C84" s="57" t="s">
        <v>16</v>
      </c>
      <c r="D84" s="57"/>
      <c r="E84" s="29">
        <f t="array" ref="E84">SUM(IF(ISNUMBER(E70:E79),E70:E79,SUMIF(codes[code],E70:E79,codes[forfait])))+SUM(COUNTIF(JF,$C70:$C79))*JFHN</f>
        <v>21.5</v>
      </c>
      <c r="F84" s="29">
        <f t="array" ref="F84">SUM(IF(ISNUMBER(F70:F79),F70:F79,SUMIF(codes[code],F70:F79,codes[forfait])))+SUM(COUNTIF(JF,$C70:$C79))*JFHN</f>
        <v>9</v>
      </c>
      <c r="G84" s="58">
        <f>SUM(Tablo4[[#This Row],[Barry]:[Syham]])</f>
        <v>30.5</v>
      </c>
    </row>
    <row r="85" spans="1:7">
      <c r="A85" s="54">
        <f>IF(ISNUMBER(Tablo4[[#This Row],[JOUR]]),DATE(YEAR(Tablo4[[#This Row],[JOUR]]),MONTH(Tablo4[[#This Row],[JOUR]])+1,0),A84)</f>
        <v>42794</v>
      </c>
      <c r="B85" s="55">
        <f>IF(ISNUMBER(Tablo4[[#This Row],[JOUR]]),INT(MOD(INT((Tablo4[[#This Row],[JOUR]]-2)/7)+3/5,52+5/28))+1,B84)</f>
        <v>5</v>
      </c>
      <c r="C85" s="57" t="s">
        <v>17</v>
      </c>
      <c r="D85" s="57"/>
      <c r="E85" s="29">
        <f t="array" ref="E85">MIN(SUM(IF(ISNUMBER(E70:E79),E70:E79,SUMIF(codes[code],E70:E79,codes[calcul_HS])))+SUM(COUNTIF(JF,$C70:$C79))*JFHS,sem)</f>
        <v>21.5</v>
      </c>
      <c r="F85" s="29">
        <f t="array" ref="F85">MIN(SUM(IF(ISNUMBER(F70:F79),F70:F79,SUMIF(codes[code],F70:F79,codes[calcul_HS])))+SUM(COUNTIF(JF,$C70:$C79))*JFHS,sem)</f>
        <v>9</v>
      </c>
      <c r="G85" s="58">
        <f>SUM(Tablo4[[#This Row],[Barry]:[Syham]])</f>
        <v>30.5</v>
      </c>
    </row>
    <row r="86" spans="1:7" ht="13.5" thickBot="1">
      <c r="A86" s="59">
        <f>IF(ISNUMBER(Tablo4[[#This Row],[JOUR]]),DATE(YEAR(Tablo4[[#This Row],[JOUR]]),MONTH(Tablo4[[#This Row],[JOUR]])+1,0),A85)</f>
        <v>42794</v>
      </c>
      <c r="B86" s="60">
        <f>IF(ISNUMBER(Tablo4[[#This Row],[JOUR]]),INT(MOD(INT((Tablo4[[#This Row],[JOUR]]-2)/7)+3/5,52+5/28))+1,B85)</f>
        <v>5</v>
      </c>
      <c r="C86" s="61" t="s">
        <v>18</v>
      </c>
      <c r="D86" s="61"/>
      <c r="E86" s="62">
        <f t="array" ref="E86">MAX(0,SUM(IF(ISNUMBER(E70:E79),E70:E79,SUMIF(codes[code],E70:E79,codes[calcul_HS])))+SUM(COUNTIF(JF,$C70:$C79))*JFHS-sem)</f>
        <v>0</v>
      </c>
      <c r="F86" s="62">
        <f t="array" ref="F86">MAX(0,SUM(IF(ISNUMBER(F70:F79),F70:F79,SUMIF(codes[code],F70:F79,codes[calcul_HS])))+SUM(COUNTIF(JF,$C70:$C79))*JFHS-sem)</f>
        <v>0</v>
      </c>
      <c r="G86" s="58">
        <f>SUM(Tablo4[[#This Row],[Barry]:[Syham]])</f>
        <v>0</v>
      </c>
    </row>
    <row r="87" spans="1:7">
      <c r="A87" s="51">
        <f>IF(ISNUMBER(Tablo4[[#This Row],[JOUR]]),DATE(YEAR(Tablo4[[#This Row],[JOUR]]),MONTH(Tablo4[[#This Row],[JOUR]])+1,0),A86)</f>
        <v>42794</v>
      </c>
      <c r="B87" s="52">
        <f>IF(ISNUMBER(Tablo4[[#This Row],[JOUR]]),INT(MOD(INT((Tablo4[[#This Row],[JOUR]]-2)/7)+3/5,52+5/28))+1,B86)</f>
        <v>6</v>
      </c>
      <c r="C87" s="53">
        <v>42772</v>
      </c>
      <c r="D87" s="53" t="s">
        <v>54</v>
      </c>
      <c r="E87" s="28"/>
      <c r="F87" s="28"/>
      <c r="G87" s="25"/>
    </row>
    <row r="88" spans="1:7" ht="13.5" thickBot="1">
      <c r="A88" s="54">
        <f>IF(ISNUMBER(Tablo4[[#This Row],[JOUR]]),DATE(YEAR(Tablo4[[#This Row],[JOUR]]),MONTH(Tablo4[[#This Row],[JOUR]])+1,0),A87)</f>
        <v>42794</v>
      </c>
      <c r="B88" s="55">
        <f>IF(ISNUMBER(Tablo4[[#This Row],[JOUR]]),INT(MOD(INT((Tablo4[[#This Row],[JOUR]]-2)/7)+3/5,52+5/28))+1,B87)</f>
        <v>6</v>
      </c>
      <c r="C88" s="56"/>
      <c r="D88" s="56" t="s">
        <v>55</v>
      </c>
      <c r="E88" s="36"/>
      <c r="F88" s="36"/>
      <c r="G88" s="37"/>
    </row>
    <row r="89" spans="1:7">
      <c r="A89" s="54">
        <f>IF(ISNUMBER(Tablo4[[#This Row],[JOUR]]),DATE(YEAR(Tablo4[[#This Row],[JOUR]]),MONTH(Tablo4[[#This Row],[JOUR]])+1,0),A88)</f>
        <v>42794</v>
      </c>
      <c r="B89" s="55">
        <f>IF(ISNUMBER(Tablo4[[#This Row],[JOUR]]),INT(MOD(INT((Tablo4[[#This Row],[JOUR]]-2)/7)+3/5,52+5/28))+1,B88)</f>
        <v>6</v>
      </c>
      <c r="C89" s="53">
        <v>42773</v>
      </c>
      <c r="D89" s="53" t="s">
        <v>54</v>
      </c>
      <c r="E89" s="28"/>
      <c r="F89" s="28" t="s">
        <v>33</v>
      </c>
      <c r="G89" s="25"/>
    </row>
    <row r="90" spans="1:7" ht="13.5" thickBot="1">
      <c r="A90" s="54">
        <f>IF(ISNUMBER(Tablo4[[#This Row],[JOUR]]),DATE(YEAR(Tablo4[[#This Row],[JOUR]]),MONTH(Tablo4[[#This Row],[JOUR]])+1,0),A89)</f>
        <v>42794</v>
      </c>
      <c r="B90" s="55">
        <f>IF(ISNUMBER(Tablo4[[#This Row],[JOUR]]),INT(MOD(INT((Tablo4[[#This Row],[JOUR]]-2)/7)+3/5,52+5/28))+1,B89)</f>
        <v>6</v>
      </c>
      <c r="C90" s="56"/>
      <c r="D90" s="56" t="s">
        <v>55</v>
      </c>
      <c r="E90" s="36"/>
      <c r="F90" s="46" t="s">
        <v>33</v>
      </c>
      <c r="G90" s="37"/>
    </row>
    <row r="91" spans="1:7">
      <c r="A91" s="54">
        <f>IF(ISNUMBER(Tablo4[[#This Row],[JOUR]]),DATE(YEAR(Tablo4[[#This Row],[JOUR]]),MONTH(Tablo4[[#This Row],[JOUR]])+1,0),A90)</f>
        <v>42794</v>
      </c>
      <c r="B91" s="55">
        <f>IF(ISNUMBER(Tablo4[[#This Row],[JOUR]]),INT(MOD(INT((Tablo4[[#This Row],[JOUR]]-2)/7)+3/5,52+5/28))+1,B90)</f>
        <v>6</v>
      </c>
      <c r="C91" s="53">
        <v>42774</v>
      </c>
      <c r="D91" s="53" t="s">
        <v>54</v>
      </c>
      <c r="E91" s="28"/>
      <c r="F91" s="28" t="s">
        <v>33</v>
      </c>
      <c r="G91" s="25"/>
    </row>
    <row r="92" spans="1:7" ht="13.5" thickBot="1">
      <c r="A92" s="54">
        <f>IF(ISNUMBER(Tablo4[[#This Row],[JOUR]]),DATE(YEAR(Tablo4[[#This Row],[JOUR]]),MONTH(Tablo4[[#This Row],[JOUR]])+1,0),A91)</f>
        <v>42794</v>
      </c>
      <c r="B92" s="55">
        <f>IF(ISNUMBER(Tablo4[[#This Row],[JOUR]]),INT(MOD(INT((Tablo4[[#This Row],[JOUR]]-2)/7)+3/5,52+5/28))+1,B91)</f>
        <v>6</v>
      </c>
      <c r="C92" s="56"/>
      <c r="D92" s="56" t="s">
        <v>55</v>
      </c>
      <c r="E92" s="36"/>
      <c r="F92" s="46" t="s">
        <v>33</v>
      </c>
      <c r="G92" s="37"/>
    </row>
    <row r="93" spans="1:7">
      <c r="A93" s="54">
        <f>IF(ISNUMBER(Tablo4[[#This Row],[JOUR]]),DATE(YEAR(Tablo4[[#This Row],[JOUR]]),MONTH(Tablo4[[#This Row],[JOUR]])+1,0),A92)</f>
        <v>42794</v>
      </c>
      <c r="B93" s="55">
        <f>IF(ISNUMBER(Tablo4[[#This Row],[JOUR]]),INT(MOD(INT((Tablo4[[#This Row],[JOUR]]-2)/7)+3/5,52+5/28))+1,B92)</f>
        <v>6</v>
      </c>
      <c r="C93" s="53">
        <v>42775</v>
      </c>
      <c r="D93" s="53" t="s">
        <v>54</v>
      </c>
      <c r="E93" s="28">
        <v>7</v>
      </c>
      <c r="F93" s="28" t="s">
        <v>33</v>
      </c>
      <c r="G93" s="25"/>
    </row>
    <row r="94" spans="1:7" ht="13.5" thickBot="1">
      <c r="A94" s="54">
        <f>IF(ISNUMBER(Tablo4[[#This Row],[JOUR]]),DATE(YEAR(Tablo4[[#This Row],[JOUR]]),MONTH(Tablo4[[#This Row],[JOUR]])+1,0),A93)</f>
        <v>42794</v>
      </c>
      <c r="B94" s="55">
        <f>IF(ISNUMBER(Tablo4[[#This Row],[JOUR]]),INT(MOD(INT((Tablo4[[#This Row],[JOUR]]-2)/7)+3/5,52+5/28))+1,B93)</f>
        <v>6</v>
      </c>
      <c r="C94" s="56"/>
      <c r="D94" s="56" t="s">
        <v>55</v>
      </c>
      <c r="E94" s="36"/>
      <c r="F94" s="46" t="s">
        <v>33</v>
      </c>
      <c r="G94" s="37"/>
    </row>
    <row r="95" spans="1:7">
      <c r="A95" s="54">
        <f>IF(ISNUMBER(Tablo4[[#This Row],[JOUR]]),DATE(YEAR(Tablo4[[#This Row],[JOUR]]),MONTH(Tablo4[[#This Row],[JOUR]])+1,0),A94)</f>
        <v>42794</v>
      </c>
      <c r="B95" s="55">
        <f>IF(ISNUMBER(Tablo4[[#This Row],[JOUR]]),INT(MOD(INT((Tablo4[[#This Row],[JOUR]]-2)/7)+3/5,52+5/28))+1,B94)</f>
        <v>6</v>
      </c>
      <c r="C95" s="53">
        <v>42776</v>
      </c>
      <c r="D95" s="53" t="s">
        <v>54</v>
      </c>
      <c r="E95" s="28">
        <v>7</v>
      </c>
      <c r="F95" s="28" t="s">
        <v>33</v>
      </c>
      <c r="G95" s="25"/>
    </row>
    <row r="96" spans="1:7" ht="13.5" thickBot="1">
      <c r="A96" s="54">
        <f>IF(ISNUMBER(Tablo4[[#This Row],[JOUR]]),DATE(YEAR(Tablo4[[#This Row],[JOUR]]),MONTH(Tablo4[[#This Row],[JOUR]])+1,0),A95)</f>
        <v>42794</v>
      </c>
      <c r="B96" s="55">
        <f>IF(ISNUMBER(Tablo4[[#This Row],[JOUR]]),INT(MOD(INT((Tablo4[[#This Row],[JOUR]]-2)/7)+3/5,52+5/28))+1,B95)</f>
        <v>6</v>
      </c>
      <c r="C96" s="56"/>
      <c r="D96" s="56" t="s">
        <v>55</v>
      </c>
      <c r="E96" s="36"/>
      <c r="F96" s="46" t="s">
        <v>33</v>
      </c>
      <c r="G96" s="37"/>
    </row>
    <row r="97" spans="1:7">
      <c r="A97" s="64">
        <f>IF(ISNUMBER(Tablo4[[#This Row],[JOUR]]),DATE(YEAR(Tablo4[[#This Row],[JOUR]]),MONTH(Tablo4[[#This Row],[JOUR]])+1,0),A96)</f>
        <v>42794</v>
      </c>
      <c r="B97" s="65">
        <f>IF(ISNUMBER(Tablo4[[#This Row],[JOUR]]),INT(MOD(INT((Tablo4[[#This Row],[JOUR]]-2)/7)+3/5,52+5/28))+1,B96)</f>
        <v>6</v>
      </c>
      <c r="C97" s="53">
        <v>42777</v>
      </c>
      <c r="D97" s="53" t="s">
        <v>54</v>
      </c>
      <c r="E97" s="28">
        <v>10</v>
      </c>
      <c r="F97" s="28" t="s">
        <v>33</v>
      </c>
      <c r="G97" s="25"/>
    </row>
    <row r="98" spans="1:7" ht="13.5" thickBot="1">
      <c r="A98" s="64">
        <f>IF(ISNUMBER(Tablo4[[#This Row],[JOUR]]),DATE(YEAR(Tablo4[[#This Row],[JOUR]]),MONTH(Tablo4[[#This Row],[JOUR]])+1,0),A96)</f>
        <v>42794</v>
      </c>
      <c r="B98" s="65">
        <f>IF(ISNUMBER(Tablo4[[#This Row],[JOUR]]),INT(MOD(INT((Tablo4[[#This Row],[JOUR]]-2)/7)+3/5,52+5/28))+1,B96)</f>
        <v>6</v>
      </c>
      <c r="C98" s="56"/>
      <c r="D98" s="56" t="s">
        <v>55</v>
      </c>
      <c r="E98" s="36"/>
      <c r="F98" s="46" t="s">
        <v>33</v>
      </c>
      <c r="G98" s="37"/>
    </row>
    <row r="99" spans="1:7">
      <c r="A99" s="64">
        <f>IF(ISNUMBER(Tablo4[[#This Row],[JOUR]]),DATE(YEAR(Tablo4[[#This Row],[JOUR]]),MONTH(Tablo4[[#This Row],[JOUR]])+1,0),A96)</f>
        <v>42794</v>
      </c>
      <c r="B99" s="65">
        <f>IF(ISNUMBER(Tablo4[[#This Row],[JOUR]]),INT(MOD(INT((Tablo4[[#This Row],[JOUR]]-2)/7)+3/5,52+5/28))+1,B96)</f>
        <v>6</v>
      </c>
      <c r="C99" s="53">
        <v>42778</v>
      </c>
      <c r="D99" s="53" t="s">
        <v>54</v>
      </c>
      <c r="E99" s="28">
        <v>5.5</v>
      </c>
      <c r="F99" s="28"/>
      <c r="G99" s="25"/>
    </row>
    <row r="100" spans="1:7">
      <c r="A100" s="64">
        <f>IF(ISNUMBER(Tablo4[[#This Row],[JOUR]]),DATE(YEAR(Tablo4[[#This Row],[JOUR]]),MONTH(Tablo4[[#This Row],[JOUR]])+1,0),A96)</f>
        <v>42794</v>
      </c>
      <c r="B100" s="65">
        <f>IF(ISNUMBER(Tablo4[[#This Row],[JOUR]]),INT(MOD(INT((Tablo4[[#This Row],[JOUR]]-2)/7)+3/5,52+5/28))+1,B96)</f>
        <v>6</v>
      </c>
      <c r="C100" s="56"/>
      <c r="D100" s="56" t="s">
        <v>55</v>
      </c>
      <c r="E100" s="36"/>
      <c r="F100" s="36"/>
      <c r="G100" s="37"/>
    </row>
    <row r="101" spans="1:7">
      <c r="A101" s="54">
        <f>IF(ISNUMBER(Tablo4[[#This Row],[JOUR]]),DATE(YEAR(Tablo4[[#This Row],[JOUR]]),MONTH(Tablo4[[#This Row],[JOUR]])+1,0),A96)</f>
        <v>42794</v>
      </c>
      <c r="B101" s="55">
        <f>IF(ISNUMBER(Tablo4[[#This Row],[JOUR]]),INT(MOD(INT((Tablo4[[#This Row],[JOUR]]-2)/7)+3/5,52+5/28))+1,B96)</f>
        <v>6</v>
      </c>
      <c r="C101" s="57" t="s">
        <v>16</v>
      </c>
      <c r="D101" s="57"/>
      <c r="E101" s="29">
        <f t="array" ref="E101">SUM(IF(ISNUMBER(E87:E96),E87:E96,SUMIF(codes[code],E87:E96,codes[forfait])))+SUM(COUNTIF(JF,$C87:$C96))*JFHN</f>
        <v>14</v>
      </c>
      <c r="F101" s="29">
        <f t="array" ref="F101">SUM(IF(ISNUMBER(F87:F96),F87:F96,SUMIF(codes[code],F87:F96,codes[forfait])))+SUM(COUNTIF(JF,$C87:$C96))*JFHN</f>
        <v>0</v>
      </c>
      <c r="G101" s="58">
        <f>SUM(Tablo4[[#This Row],[Barry]:[Syham]])</f>
        <v>14</v>
      </c>
    </row>
    <row r="102" spans="1:7">
      <c r="A102" s="54">
        <f>IF(ISNUMBER(Tablo4[[#This Row],[JOUR]]),DATE(YEAR(Tablo4[[#This Row],[JOUR]]),MONTH(Tablo4[[#This Row],[JOUR]])+1,0),A101)</f>
        <v>42794</v>
      </c>
      <c r="B102" s="55">
        <f>IF(ISNUMBER(Tablo4[[#This Row],[JOUR]]),INT(MOD(INT((Tablo4[[#This Row],[JOUR]]-2)/7)+3/5,52+5/28))+1,B101)</f>
        <v>6</v>
      </c>
      <c r="C102" s="57" t="s">
        <v>17</v>
      </c>
      <c r="D102" s="57"/>
      <c r="E102" s="29">
        <f t="array" ref="E102">MIN(SUM(IF(ISNUMBER(E87:E96),E87:E96,SUMIF(codes[code],E87:E96,codes[calcul_HS])))+SUM(COUNTIF(JF,$C87:$C96))*JFHS,sem)</f>
        <v>14</v>
      </c>
      <c r="F102" s="29">
        <f t="array" ref="F102">MIN(SUM(IF(ISNUMBER(F87:F96),F87:F96,SUMIF(codes[code],F87:F96,codes[calcul_HS])))+SUM(COUNTIF(JF,$C87:$C96))*JFHS,sem)</f>
        <v>0</v>
      </c>
      <c r="G102" s="58">
        <f>SUM(Tablo4[[#This Row],[Barry]:[Syham]])</f>
        <v>14</v>
      </c>
    </row>
    <row r="103" spans="1:7" ht="13.5" thickBot="1">
      <c r="A103" s="59">
        <f>IF(ISNUMBER(Tablo4[[#This Row],[JOUR]]),DATE(YEAR(Tablo4[[#This Row],[JOUR]]),MONTH(Tablo4[[#This Row],[JOUR]])+1,0),A102)</f>
        <v>42794</v>
      </c>
      <c r="B103" s="60">
        <f>IF(ISNUMBER(Tablo4[[#This Row],[JOUR]]),INT(MOD(INT((Tablo4[[#This Row],[JOUR]]-2)/7)+3/5,52+5/28))+1,B102)</f>
        <v>6</v>
      </c>
      <c r="C103" s="61" t="s">
        <v>18</v>
      </c>
      <c r="D103" s="61"/>
      <c r="E103" s="62">
        <f t="array" ref="E103">MAX(0,SUM(IF(ISNUMBER(E87:E96),E87:E96,SUMIF(codes[code],E87:E96,codes[calcul_HS])))+SUM(COUNTIF(JF,$C87:$C96))*JFHS-sem)</f>
        <v>0</v>
      </c>
      <c r="F103" s="62">
        <f t="array" ref="F103">MAX(0,SUM(IF(ISNUMBER(F87:F96),F87:F96,SUMIF(codes[code],F87:F96,codes[calcul_HS])))+SUM(COUNTIF(JF,$C87:$C96))*JFHS-sem)</f>
        <v>0</v>
      </c>
      <c r="G103" s="58">
        <f>SUM(Tablo4[[#This Row],[Barry]:[Syham]])</f>
        <v>0</v>
      </c>
    </row>
    <row r="104" spans="1:7">
      <c r="A104" s="51">
        <f>IF(ISNUMBER(Tablo4[[#This Row],[JOUR]]),DATE(YEAR(Tablo4[[#This Row],[JOUR]]),MONTH(Tablo4[[#This Row],[JOUR]])+1,0),A103)</f>
        <v>42794</v>
      </c>
      <c r="B104" s="52">
        <f>IF(ISNUMBER(Tablo4[[#This Row],[JOUR]]),INT(MOD(INT((Tablo4[[#This Row],[JOUR]]-2)/7)+3/5,52+5/28))+1,B103)</f>
        <v>7</v>
      </c>
      <c r="C104" s="53">
        <v>42779</v>
      </c>
      <c r="D104" s="53" t="s">
        <v>54</v>
      </c>
      <c r="E104" s="28"/>
      <c r="F104" s="28"/>
      <c r="G104" s="25"/>
    </row>
    <row r="105" spans="1:7" ht="13.5" thickBot="1">
      <c r="A105" s="54">
        <f>IF(ISNUMBER(Tablo4[[#This Row],[JOUR]]),DATE(YEAR(Tablo4[[#This Row],[JOUR]]),MONTH(Tablo4[[#This Row],[JOUR]])+1,0),A104)</f>
        <v>42794</v>
      </c>
      <c r="B105" s="55">
        <f>IF(ISNUMBER(Tablo4[[#This Row],[JOUR]]),INT(MOD(INT((Tablo4[[#This Row],[JOUR]]-2)/7)+3/5,52+5/28))+1,B104)</f>
        <v>7</v>
      </c>
      <c r="C105" s="56"/>
      <c r="D105" s="56" t="s">
        <v>55</v>
      </c>
      <c r="E105" s="36"/>
      <c r="F105" s="36"/>
      <c r="G105" s="37"/>
    </row>
    <row r="106" spans="1:7">
      <c r="A106" s="54">
        <f>IF(ISNUMBER(Tablo4[[#This Row],[JOUR]]),DATE(YEAR(Tablo4[[#This Row],[JOUR]]),MONTH(Tablo4[[#This Row],[JOUR]])+1,0),A105)</f>
        <v>42794</v>
      </c>
      <c r="B106" s="55">
        <f>IF(ISNUMBER(Tablo4[[#This Row],[JOUR]]),INT(MOD(INT((Tablo4[[#This Row],[JOUR]]-2)/7)+3/5,52+5/28))+1,B105)</f>
        <v>7</v>
      </c>
      <c r="C106" s="53">
        <v>42780</v>
      </c>
      <c r="D106" s="53" t="s">
        <v>54</v>
      </c>
      <c r="E106" s="28"/>
      <c r="F106" s="28">
        <v>7</v>
      </c>
      <c r="G106" s="25"/>
    </row>
    <row r="107" spans="1:7" ht="13.5" thickBot="1">
      <c r="A107" s="54">
        <f>IF(ISNUMBER(Tablo4[[#This Row],[JOUR]]),DATE(YEAR(Tablo4[[#This Row],[JOUR]]),MONTH(Tablo4[[#This Row],[JOUR]])+1,0),A106)</f>
        <v>42794</v>
      </c>
      <c r="B107" s="55">
        <f>IF(ISNUMBER(Tablo4[[#This Row],[JOUR]]),INT(MOD(INT((Tablo4[[#This Row],[JOUR]]-2)/7)+3/5,52+5/28))+1,B106)</f>
        <v>7</v>
      </c>
      <c r="C107" s="56"/>
      <c r="D107" s="56" t="s">
        <v>55</v>
      </c>
      <c r="E107" s="36"/>
      <c r="F107" s="36"/>
      <c r="G107" s="37"/>
    </row>
    <row r="108" spans="1:7">
      <c r="A108" s="54">
        <f>IF(ISNUMBER(Tablo4[[#This Row],[JOUR]]),DATE(YEAR(Tablo4[[#This Row],[JOUR]]),MONTH(Tablo4[[#This Row],[JOUR]])+1,0),A107)</f>
        <v>42794</v>
      </c>
      <c r="B108" s="55">
        <f>IF(ISNUMBER(Tablo4[[#This Row],[JOUR]]),INT(MOD(INT((Tablo4[[#This Row],[JOUR]]-2)/7)+3/5,52+5/28))+1,B107)</f>
        <v>7</v>
      </c>
      <c r="C108" s="53">
        <v>42781</v>
      </c>
      <c r="D108" s="53" t="s">
        <v>54</v>
      </c>
      <c r="E108" s="28"/>
      <c r="F108" s="28">
        <v>7</v>
      </c>
      <c r="G108" s="25"/>
    </row>
    <row r="109" spans="1:7" ht="13.5" thickBot="1">
      <c r="A109" s="54">
        <f>IF(ISNUMBER(Tablo4[[#This Row],[JOUR]]),DATE(YEAR(Tablo4[[#This Row],[JOUR]]),MONTH(Tablo4[[#This Row],[JOUR]])+1,0),A108)</f>
        <v>42794</v>
      </c>
      <c r="B109" s="55">
        <f>IF(ISNUMBER(Tablo4[[#This Row],[JOUR]]),INT(MOD(INT((Tablo4[[#This Row],[JOUR]]-2)/7)+3/5,52+5/28))+1,B108)</f>
        <v>7</v>
      </c>
      <c r="C109" s="56"/>
      <c r="D109" s="56" t="s">
        <v>55</v>
      </c>
      <c r="E109" s="36"/>
      <c r="F109" s="36"/>
      <c r="G109" s="37"/>
    </row>
    <row r="110" spans="1:7">
      <c r="A110" s="54">
        <f>IF(ISNUMBER(Tablo4[[#This Row],[JOUR]]),DATE(YEAR(Tablo4[[#This Row],[JOUR]]),MONTH(Tablo4[[#This Row],[JOUR]])+1,0),A109)</f>
        <v>42794</v>
      </c>
      <c r="B110" s="55">
        <f>IF(ISNUMBER(Tablo4[[#This Row],[JOUR]]),INT(MOD(INT((Tablo4[[#This Row],[JOUR]]-2)/7)+3/5,52+5/28))+1,B109)</f>
        <v>7</v>
      </c>
      <c r="C110" s="53">
        <v>42782</v>
      </c>
      <c r="D110" s="53" t="s">
        <v>54</v>
      </c>
      <c r="E110" s="28">
        <v>7</v>
      </c>
      <c r="F110" s="28">
        <v>3.5</v>
      </c>
      <c r="G110" s="25"/>
    </row>
    <row r="111" spans="1:7" ht="13.5" thickBot="1">
      <c r="A111" s="54">
        <f>IF(ISNUMBER(Tablo4[[#This Row],[JOUR]]),DATE(YEAR(Tablo4[[#This Row],[JOUR]]),MONTH(Tablo4[[#This Row],[JOUR]])+1,0),A110)</f>
        <v>42794</v>
      </c>
      <c r="B111" s="55">
        <f>IF(ISNUMBER(Tablo4[[#This Row],[JOUR]]),INT(MOD(INT((Tablo4[[#This Row],[JOUR]]-2)/7)+3/5,52+5/28))+1,B110)</f>
        <v>7</v>
      </c>
      <c r="C111" s="56"/>
      <c r="D111" s="56" t="s">
        <v>55</v>
      </c>
      <c r="E111" s="36"/>
      <c r="F111" s="36"/>
      <c r="G111" s="37"/>
    </row>
    <row r="112" spans="1:7">
      <c r="A112" s="54">
        <f>IF(ISNUMBER(Tablo4[[#This Row],[JOUR]]),DATE(YEAR(Tablo4[[#This Row],[JOUR]]),MONTH(Tablo4[[#This Row],[JOUR]])+1,0),A111)</f>
        <v>42794</v>
      </c>
      <c r="B112" s="55">
        <f>IF(ISNUMBER(Tablo4[[#This Row],[JOUR]]),INT(MOD(INT((Tablo4[[#This Row],[JOUR]]-2)/7)+3/5,52+5/28))+1,B111)</f>
        <v>7</v>
      </c>
      <c r="C112" s="53">
        <v>42783</v>
      </c>
      <c r="D112" s="53" t="s">
        <v>54</v>
      </c>
      <c r="E112" s="28">
        <v>12</v>
      </c>
      <c r="F112" s="28">
        <v>9</v>
      </c>
      <c r="G112" s="25"/>
    </row>
    <row r="113" spans="1:7" ht="13.5" thickBot="1">
      <c r="A113" s="54">
        <f>IF(ISNUMBER(Tablo4[[#This Row],[JOUR]]),DATE(YEAR(Tablo4[[#This Row],[JOUR]]),MONTH(Tablo4[[#This Row],[JOUR]])+1,0),A112)</f>
        <v>42794</v>
      </c>
      <c r="B113" s="55">
        <f>IF(ISNUMBER(Tablo4[[#This Row],[JOUR]]),INT(MOD(INT((Tablo4[[#This Row],[JOUR]]-2)/7)+3/5,52+5/28))+1,B112)</f>
        <v>7</v>
      </c>
      <c r="C113" s="56"/>
      <c r="D113" s="56" t="s">
        <v>55</v>
      </c>
      <c r="E113" s="36"/>
      <c r="F113" s="36"/>
      <c r="G113" s="37"/>
    </row>
    <row r="114" spans="1:7">
      <c r="A114" s="64">
        <f>IF(ISNUMBER(Tablo4[[#This Row],[JOUR]]),DATE(YEAR(Tablo4[[#This Row],[JOUR]]),MONTH(Tablo4[[#This Row],[JOUR]])+1,0),A113)</f>
        <v>42794</v>
      </c>
      <c r="B114" s="65">
        <f>IF(ISNUMBER(Tablo4[[#This Row],[JOUR]]),INT(MOD(INT((Tablo4[[#This Row],[JOUR]]-2)/7)+3/5,52+5/28))+1,B113)</f>
        <v>7</v>
      </c>
      <c r="C114" s="53">
        <v>42784</v>
      </c>
      <c r="D114" s="53" t="s">
        <v>54</v>
      </c>
      <c r="E114" s="28">
        <v>12.75</v>
      </c>
      <c r="F114" s="28">
        <v>9</v>
      </c>
      <c r="G114" s="25"/>
    </row>
    <row r="115" spans="1:7" ht="13.5" thickBot="1">
      <c r="A115" s="64">
        <f>IF(ISNUMBER(Tablo4[[#This Row],[JOUR]]),DATE(YEAR(Tablo4[[#This Row],[JOUR]]),MONTH(Tablo4[[#This Row],[JOUR]])+1,0),A113)</f>
        <v>42794</v>
      </c>
      <c r="B115" s="65">
        <f>IF(ISNUMBER(Tablo4[[#This Row],[JOUR]]),INT(MOD(INT((Tablo4[[#This Row],[JOUR]]-2)/7)+3/5,52+5/28))+1,B113)</f>
        <v>7</v>
      </c>
      <c r="C115" s="56"/>
      <c r="D115" s="56" t="s">
        <v>55</v>
      </c>
      <c r="E115" s="36"/>
      <c r="F115" s="36"/>
      <c r="G115" s="37"/>
    </row>
    <row r="116" spans="1:7">
      <c r="A116" s="64">
        <f>IF(ISNUMBER(Tablo4[[#This Row],[JOUR]]),DATE(YEAR(Tablo4[[#This Row],[JOUR]]),MONTH(Tablo4[[#This Row],[JOUR]])+1,0),A113)</f>
        <v>42794</v>
      </c>
      <c r="B116" s="65">
        <f>IF(ISNUMBER(Tablo4[[#This Row],[JOUR]]),INT(MOD(INT((Tablo4[[#This Row],[JOUR]]-2)/7)+3/5,52+5/28))+1,B113)</f>
        <v>7</v>
      </c>
      <c r="C116" s="53">
        <v>42785</v>
      </c>
      <c r="D116" s="53" t="s">
        <v>54</v>
      </c>
      <c r="E116" s="28">
        <v>6</v>
      </c>
      <c r="F116" s="28"/>
      <c r="G116" s="25"/>
    </row>
    <row r="117" spans="1:7">
      <c r="A117" s="64">
        <f>IF(ISNUMBER(Tablo4[[#This Row],[JOUR]]),DATE(YEAR(Tablo4[[#This Row],[JOUR]]),MONTH(Tablo4[[#This Row],[JOUR]])+1,0),A113)</f>
        <v>42794</v>
      </c>
      <c r="B117" s="65">
        <f>IF(ISNUMBER(Tablo4[[#This Row],[JOUR]]),INT(MOD(INT((Tablo4[[#This Row],[JOUR]]-2)/7)+3/5,52+5/28))+1,B113)</f>
        <v>7</v>
      </c>
      <c r="C117" s="56"/>
      <c r="D117" s="56" t="s">
        <v>55</v>
      </c>
      <c r="E117" s="36"/>
      <c r="F117" s="36"/>
      <c r="G117" s="37"/>
    </row>
    <row r="118" spans="1:7">
      <c r="A118" s="54">
        <f>IF(ISNUMBER(Tablo4[[#This Row],[JOUR]]),DATE(YEAR(Tablo4[[#This Row],[JOUR]]),MONTH(Tablo4[[#This Row],[JOUR]])+1,0),A113)</f>
        <v>42794</v>
      </c>
      <c r="B118" s="55">
        <f>IF(ISNUMBER(Tablo4[[#This Row],[JOUR]]),INT(MOD(INT((Tablo4[[#This Row],[JOUR]]-2)/7)+3/5,52+5/28))+1,B113)</f>
        <v>7</v>
      </c>
      <c r="C118" s="57" t="s">
        <v>16</v>
      </c>
      <c r="D118" s="57"/>
      <c r="E118" s="29">
        <f t="array" ref="E118">SUM(IF(ISNUMBER(E104:E113),E104:E113,SUMIF(codes[code],E104:E113,codes[forfait])))+SUM(COUNTIF(JF,$C104:$C113))*JFHN</f>
        <v>19</v>
      </c>
      <c r="F118" s="29">
        <f t="array" ref="F118">SUM(IF(ISNUMBER(F104:F113),F104:F113,SUMIF(codes[code],F104:F113,codes[forfait])))+SUM(COUNTIF(JF,$C104:$C113))*JFHN</f>
        <v>26.5</v>
      </c>
      <c r="G118" s="58">
        <f>SUM(Tablo4[[#This Row],[Barry]:[Syham]])</f>
        <v>45.5</v>
      </c>
    </row>
    <row r="119" spans="1:7">
      <c r="A119" s="54">
        <f>IF(ISNUMBER(Tablo4[[#This Row],[JOUR]]),DATE(YEAR(Tablo4[[#This Row],[JOUR]]),MONTH(Tablo4[[#This Row],[JOUR]])+1,0),A118)</f>
        <v>42794</v>
      </c>
      <c r="B119" s="55">
        <f>IF(ISNUMBER(Tablo4[[#This Row],[JOUR]]),INT(MOD(INT((Tablo4[[#This Row],[JOUR]]-2)/7)+3/5,52+5/28))+1,B118)</f>
        <v>7</v>
      </c>
      <c r="C119" s="57" t="s">
        <v>17</v>
      </c>
      <c r="D119" s="57"/>
      <c r="E119" s="29">
        <f t="array" ref="E119">MIN(SUM(IF(ISNUMBER(E104:E113),E104:E113,SUMIF(codes[code],E104:E113,codes[calcul_HS])))+SUM(COUNTIF(JF,$C104:$C113))*JFHS,sem)</f>
        <v>19</v>
      </c>
      <c r="F119" s="29">
        <f t="array" ref="F119">MIN(SUM(IF(ISNUMBER(F104:F113),F104:F113,SUMIF(codes[code],F104:F113,codes[calcul_HS])))+SUM(COUNTIF(JF,$C104:$C113))*JFHS,sem)</f>
        <v>26.5</v>
      </c>
      <c r="G119" s="58">
        <f>SUM(Tablo4[[#This Row],[Barry]:[Syham]])</f>
        <v>45.5</v>
      </c>
    </row>
    <row r="120" spans="1:7" ht="13.5" thickBot="1">
      <c r="A120" s="59">
        <f>IF(ISNUMBER(Tablo4[[#This Row],[JOUR]]),DATE(YEAR(Tablo4[[#This Row],[JOUR]]),MONTH(Tablo4[[#This Row],[JOUR]])+1,0),A119)</f>
        <v>42794</v>
      </c>
      <c r="B120" s="60">
        <f>IF(ISNUMBER(Tablo4[[#This Row],[JOUR]]),INT(MOD(INT((Tablo4[[#This Row],[JOUR]]-2)/7)+3/5,52+5/28))+1,B119)</f>
        <v>7</v>
      </c>
      <c r="C120" s="61" t="s">
        <v>18</v>
      </c>
      <c r="D120" s="61"/>
      <c r="E120" s="62">
        <f t="array" ref="E120">MAX(0,SUM(IF(ISNUMBER(E104:E113),E104:E113,SUMIF(codes[code],E104:E113,codes[calcul_HS])))+SUM(COUNTIF(JF,$C104:$C113))*JFHS-sem)</f>
        <v>0</v>
      </c>
      <c r="F120" s="62">
        <f t="array" ref="F120">MAX(0,SUM(IF(ISNUMBER(F104:F113),F104:F113,SUMIF(codes[code],F104:F113,codes[calcul_HS])))+SUM(COUNTIF(JF,$C104:$C113))*JFHS-sem)</f>
        <v>0</v>
      </c>
      <c r="G120" s="58">
        <f>SUM(Tablo4[[#This Row],[Barry]:[Syham]])</f>
        <v>0</v>
      </c>
    </row>
    <row r="121" spans="1:7">
      <c r="A121" s="51">
        <f>IF(ISNUMBER(Tablo4[[#This Row],[JOUR]]),DATE(YEAR(Tablo4[[#This Row],[JOUR]]),MONTH(Tablo4[[#This Row],[JOUR]])+1,0),A120)</f>
        <v>42794</v>
      </c>
      <c r="B121" s="52">
        <f>IF(ISNUMBER(Tablo4[[#This Row],[JOUR]]),INT(MOD(INT((Tablo4[[#This Row],[JOUR]]-2)/7)+3/5,52+5/28))+1,B120)</f>
        <v>8</v>
      </c>
      <c r="C121" s="53">
        <v>42786</v>
      </c>
      <c r="D121" s="53" t="s">
        <v>54</v>
      </c>
      <c r="E121" s="28"/>
      <c r="F121" s="28"/>
      <c r="G121" s="25"/>
    </row>
    <row r="122" spans="1:7" ht="13.5" thickBot="1">
      <c r="A122" s="54">
        <f>IF(ISNUMBER(Tablo4[[#This Row],[JOUR]]),DATE(YEAR(Tablo4[[#This Row],[JOUR]]),MONTH(Tablo4[[#This Row],[JOUR]])+1,0),A121)</f>
        <v>42794</v>
      </c>
      <c r="B122" s="55">
        <f>IF(ISNUMBER(Tablo4[[#This Row],[JOUR]]),INT(MOD(INT((Tablo4[[#This Row],[JOUR]]-2)/7)+3/5,52+5/28))+1,B121)</f>
        <v>8</v>
      </c>
      <c r="C122" s="56"/>
      <c r="D122" s="56" t="s">
        <v>55</v>
      </c>
      <c r="E122" s="36"/>
      <c r="F122" s="36"/>
      <c r="G122" s="37"/>
    </row>
    <row r="123" spans="1:7">
      <c r="A123" s="54">
        <f>IF(ISNUMBER(Tablo4[[#This Row],[JOUR]]),DATE(YEAR(Tablo4[[#This Row],[JOUR]]),MONTH(Tablo4[[#This Row],[JOUR]])+1,0),A122)</f>
        <v>42794</v>
      </c>
      <c r="B123" s="55">
        <f>IF(ISNUMBER(Tablo4[[#This Row],[JOUR]]),INT(MOD(INT((Tablo4[[#This Row],[JOUR]]-2)/7)+3/5,52+5/28))+1,B122)</f>
        <v>8</v>
      </c>
      <c r="C123" s="53">
        <v>42787</v>
      </c>
      <c r="D123" s="53" t="s">
        <v>54</v>
      </c>
      <c r="E123" s="28"/>
      <c r="F123" s="28">
        <v>7</v>
      </c>
      <c r="G123" s="25"/>
    </row>
    <row r="124" spans="1:7" ht="13.5" thickBot="1">
      <c r="A124" s="54">
        <f>IF(ISNUMBER(Tablo4[[#This Row],[JOUR]]),DATE(YEAR(Tablo4[[#This Row],[JOUR]]),MONTH(Tablo4[[#This Row],[JOUR]])+1,0),A123)</f>
        <v>42794</v>
      </c>
      <c r="B124" s="55">
        <f>IF(ISNUMBER(Tablo4[[#This Row],[JOUR]]),INT(MOD(INT((Tablo4[[#This Row],[JOUR]]-2)/7)+3/5,52+5/28))+1,B123)</f>
        <v>8</v>
      </c>
      <c r="C124" s="56"/>
      <c r="D124" s="56" t="s">
        <v>55</v>
      </c>
      <c r="E124" s="36"/>
      <c r="F124" s="36"/>
      <c r="G124" s="37"/>
    </row>
    <row r="125" spans="1:7">
      <c r="A125" s="54">
        <f>IF(ISNUMBER(Tablo4[[#This Row],[JOUR]]),DATE(YEAR(Tablo4[[#This Row],[JOUR]]),MONTH(Tablo4[[#This Row],[JOUR]])+1,0),A124)</f>
        <v>42794</v>
      </c>
      <c r="B125" s="55">
        <f>IF(ISNUMBER(Tablo4[[#This Row],[JOUR]]),INT(MOD(INT((Tablo4[[#This Row],[JOUR]]-2)/7)+3/5,52+5/28))+1,B124)</f>
        <v>8</v>
      </c>
      <c r="C125" s="53">
        <v>42788</v>
      </c>
      <c r="D125" s="53" t="s">
        <v>54</v>
      </c>
      <c r="E125" s="28"/>
      <c r="F125" s="28">
        <v>7</v>
      </c>
      <c r="G125" s="25"/>
    </row>
    <row r="126" spans="1:7" ht="13.5" thickBot="1">
      <c r="A126" s="54">
        <f>IF(ISNUMBER(Tablo4[[#This Row],[JOUR]]),DATE(YEAR(Tablo4[[#This Row],[JOUR]]),MONTH(Tablo4[[#This Row],[JOUR]])+1,0),A125)</f>
        <v>42794</v>
      </c>
      <c r="B126" s="55">
        <f>IF(ISNUMBER(Tablo4[[#This Row],[JOUR]]),INT(MOD(INT((Tablo4[[#This Row],[JOUR]]-2)/7)+3/5,52+5/28))+1,B125)</f>
        <v>8</v>
      </c>
      <c r="C126" s="56"/>
      <c r="D126" s="56" t="s">
        <v>55</v>
      </c>
      <c r="E126" s="36"/>
      <c r="F126" s="36"/>
      <c r="G126" s="37"/>
    </row>
    <row r="127" spans="1:7">
      <c r="A127" s="54">
        <f>IF(ISNUMBER(Tablo4[[#This Row],[JOUR]]),DATE(YEAR(Tablo4[[#This Row],[JOUR]]),MONTH(Tablo4[[#This Row],[JOUR]])+1,0),A126)</f>
        <v>42794</v>
      </c>
      <c r="B127" s="55">
        <f>IF(ISNUMBER(Tablo4[[#This Row],[JOUR]]),INT(MOD(INT((Tablo4[[#This Row],[JOUR]]-2)/7)+3/5,52+5/28))+1,B126)</f>
        <v>8</v>
      </c>
      <c r="C127" s="53">
        <v>42789</v>
      </c>
      <c r="D127" s="53" t="s">
        <v>54</v>
      </c>
      <c r="E127" s="28">
        <v>5</v>
      </c>
      <c r="F127" s="28">
        <v>3.5</v>
      </c>
      <c r="G127" s="25"/>
    </row>
    <row r="128" spans="1:7" ht="13.5" thickBot="1">
      <c r="A128" s="54">
        <f>IF(ISNUMBER(Tablo4[[#This Row],[JOUR]]),DATE(YEAR(Tablo4[[#This Row],[JOUR]]),MONTH(Tablo4[[#This Row],[JOUR]])+1,0),A127)</f>
        <v>42794</v>
      </c>
      <c r="B128" s="55">
        <f>IF(ISNUMBER(Tablo4[[#This Row],[JOUR]]),INT(MOD(INT((Tablo4[[#This Row],[JOUR]]-2)/7)+3/5,52+5/28))+1,B127)</f>
        <v>8</v>
      </c>
      <c r="C128" s="56"/>
      <c r="D128" s="56" t="s">
        <v>55</v>
      </c>
      <c r="E128" s="36"/>
      <c r="F128" s="36"/>
      <c r="G128" s="37"/>
    </row>
    <row r="129" spans="1:7">
      <c r="A129" s="54">
        <f>IF(ISNUMBER(Tablo4[[#This Row],[JOUR]]),DATE(YEAR(Tablo4[[#This Row],[JOUR]]),MONTH(Tablo4[[#This Row],[JOUR]])+1,0),A128)</f>
        <v>42794</v>
      </c>
      <c r="B129" s="55">
        <f>IF(ISNUMBER(Tablo4[[#This Row],[JOUR]]),INT(MOD(INT((Tablo4[[#This Row],[JOUR]]-2)/7)+3/5,52+5/28))+1,B128)</f>
        <v>8</v>
      </c>
      <c r="C129" s="53">
        <v>42790</v>
      </c>
      <c r="D129" s="53" t="s">
        <v>54</v>
      </c>
      <c r="E129" s="28">
        <v>9</v>
      </c>
      <c r="F129" s="28">
        <v>8.5</v>
      </c>
      <c r="G129" s="25"/>
    </row>
    <row r="130" spans="1:7" ht="13.5" thickBot="1">
      <c r="A130" s="54">
        <f>IF(ISNUMBER(Tablo4[[#This Row],[JOUR]]),DATE(YEAR(Tablo4[[#This Row],[JOUR]]),MONTH(Tablo4[[#This Row],[JOUR]])+1,0),A129)</f>
        <v>42794</v>
      </c>
      <c r="B130" s="55">
        <f>IF(ISNUMBER(Tablo4[[#This Row],[JOUR]]),INT(MOD(INT((Tablo4[[#This Row],[JOUR]]-2)/7)+3/5,52+5/28))+1,B129)</f>
        <v>8</v>
      </c>
      <c r="C130" s="56"/>
      <c r="D130" s="56" t="s">
        <v>55</v>
      </c>
      <c r="E130" s="36"/>
      <c r="F130" s="36"/>
      <c r="G130" s="37"/>
    </row>
    <row r="131" spans="1:7">
      <c r="A131" s="64">
        <f>IF(ISNUMBER(Tablo4[[#This Row],[JOUR]]),DATE(YEAR(Tablo4[[#This Row],[JOUR]]),MONTH(Tablo4[[#This Row],[JOUR]])+1,0),A130)</f>
        <v>42794</v>
      </c>
      <c r="B131" s="65">
        <f>IF(ISNUMBER(Tablo4[[#This Row],[JOUR]]),INT(MOD(INT((Tablo4[[#This Row],[JOUR]]-2)/7)+3/5,52+5/28))+1,B130)</f>
        <v>8</v>
      </c>
      <c r="C131" s="53">
        <v>42791</v>
      </c>
      <c r="D131" s="53" t="s">
        <v>54</v>
      </c>
      <c r="E131" s="28">
        <v>11.5</v>
      </c>
      <c r="F131" s="28">
        <v>9</v>
      </c>
      <c r="G131" s="25"/>
    </row>
    <row r="132" spans="1:7" ht="13.5" thickBot="1">
      <c r="A132" s="64">
        <f>IF(ISNUMBER(Tablo4[[#This Row],[JOUR]]),DATE(YEAR(Tablo4[[#This Row],[JOUR]]),MONTH(Tablo4[[#This Row],[JOUR]])+1,0),A130)</f>
        <v>42794</v>
      </c>
      <c r="B132" s="65">
        <f>IF(ISNUMBER(Tablo4[[#This Row],[JOUR]]),INT(MOD(INT((Tablo4[[#This Row],[JOUR]]-2)/7)+3/5,52+5/28))+1,B130)</f>
        <v>8</v>
      </c>
      <c r="C132" s="56"/>
      <c r="D132" s="56" t="s">
        <v>55</v>
      </c>
      <c r="E132" s="36"/>
      <c r="F132" s="36"/>
      <c r="G132" s="37"/>
    </row>
    <row r="133" spans="1:7">
      <c r="A133" s="64">
        <f>IF(ISNUMBER(Tablo4[[#This Row],[JOUR]]),DATE(YEAR(Tablo4[[#This Row],[JOUR]]),MONTH(Tablo4[[#This Row],[JOUR]])+1,0),A130)</f>
        <v>42794</v>
      </c>
      <c r="B133" s="65">
        <f>IF(ISNUMBER(Tablo4[[#This Row],[JOUR]]),INT(MOD(INT((Tablo4[[#This Row],[JOUR]]-2)/7)+3/5,52+5/28))+1,B130)</f>
        <v>8</v>
      </c>
      <c r="C133" s="53">
        <v>42792</v>
      </c>
      <c r="D133" s="53" t="s">
        <v>54</v>
      </c>
      <c r="E133" s="28">
        <v>5.5</v>
      </c>
      <c r="F133" s="28"/>
      <c r="G133" s="25"/>
    </row>
    <row r="134" spans="1:7">
      <c r="A134" s="64">
        <f>IF(ISNUMBER(Tablo4[[#This Row],[JOUR]]),DATE(YEAR(Tablo4[[#This Row],[JOUR]]),MONTH(Tablo4[[#This Row],[JOUR]])+1,0),A130)</f>
        <v>42794</v>
      </c>
      <c r="B134" s="65">
        <f>IF(ISNUMBER(Tablo4[[#This Row],[JOUR]]),INT(MOD(INT((Tablo4[[#This Row],[JOUR]]-2)/7)+3/5,52+5/28))+1,B130)</f>
        <v>8</v>
      </c>
      <c r="C134" s="56"/>
      <c r="D134" s="56" t="s">
        <v>55</v>
      </c>
      <c r="E134" s="36">
        <v>1.5</v>
      </c>
      <c r="F134" s="36"/>
      <c r="G134" s="37"/>
    </row>
    <row r="135" spans="1:7">
      <c r="A135" s="54">
        <f>IF(ISNUMBER(Tablo4[[#This Row],[JOUR]]),DATE(YEAR(Tablo4[[#This Row],[JOUR]]),MONTH(Tablo4[[#This Row],[JOUR]])+1,0),A130)</f>
        <v>42794</v>
      </c>
      <c r="B135" s="55">
        <f>IF(ISNUMBER(Tablo4[[#This Row],[JOUR]]),INT(MOD(INT((Tablo4[[#This Row],[JOUR]]-2)/7)+3/5,52+5/28))+1,B130)</f>
        <v>8</v>
      </c>
      <c r="C135" s="57" t="s">
        <v>16</v>
      </c>
      <c r="D135" s="57"/>
      <c r="E135" s="29">
        <f t="array" ref="E135">SUM(IF(ISNUMBER(E121:E130),E121:E130,SUMIF(codes[code],E121:E130,codes[forfait])))+SUM(COUNTIF(JF,$C121:$C130))*JFHN</f>
        <v>14</v>
      </c>
      <c r="F135" s="29">
        <f t="array" ref="F135">SUM(IF(ISNUMBER(F121:F130),F121:F130,SUMIF(codes[code],F121:F130,codes[forfait])))+SUM(COUNTIF(JF,$C121:$C130))*JFHN</f>
        <v>26</v>
      </c>
      <c r="G135" s="58">
        <f>SUM(Tablo4[[#This Row],[Barry]:[Syham]])</f>
        <v>40</v>
      </c>
    </row>
    <row r="136" spans="1:7">
      <c r="A136" s="54">
        <f>IF(ISNUMBER(Tablo4[[#This Row],[JOUR]]),DATE(YEAR(Tablo4[[#This Row],[JOUR]]),MONTH(Tablo4[[#This Row],[JOUR]])+1,0),A135)</f>
        <v>42794</v>
      </c>
      <c r="B136" s="55">
        <f>IF(ISNUMBER(Tablo4[[#This Row],[JOUR]]),INT(MOD(INT((Tablo4[[#This Row],[JOUR]]-2)/7)+3/5,52+5/28))+1,B135)</f>
        <v>8</v>
      </c>
      <c r="C136" s="57" t="s">
        <v>17</v>
      </c>
      <c r="D136" s="57"/>
      <c r="E136" s="29">
        <f t="array" ref="E136">MIN(SUM(IF(ISNUMBER(E121:E130),E121:E130,SUMIF(codes[code],E121:E130,codes[calcul_HS])))+SUM(COUNTIF(JF,$C121:$C130))*JFHS,sem)</f>
        <v>14</v>
      </c>
      <c r="F136" s="29">
        <f t="array" ref="F136">MIN(SUM(IF(ISNUMBER(F121:F130),F121:F130,SUMIF(codes[code],F121:F130,codes[calcul_HS])))+SUM(COUNTIF(JF,$C121:$C130))*JFHS,sem)</f>
        <v>26</v>
      </c>
      <c r="G136" s="58">
        <f>SUM(Tablo4[[#This Row],[Barry]:[Syham]])</f>
        <v>40</v>
      </c>
    </row>
    <row r="137" spans="1:7" ht="13.5" thickBot="1">
      <c r="A137" s="59">
        <f>IF(ISNUMBER(Tablo4[[#This Row],[JOUR]]),DATE(YEAR(Tablo4[[#This Row],[JOUR]]),MONTH(Tablo4[[#This Row],[JOUR]])+1,0),A136)</f>
        <v>42794</v>
      </c>
      <c r="B137" s="60">
        <f>IF(ISNUMBER(Tablo4[[#This Row],[JOUR]]),INT(MOD(INT((Tablo4[[#This Row],[JOUR]]-2)/7)+3/5,52+5/28))+1,B136)</f>
        <v>8</v>
      </c>
      <c r="C137" s="61" t="s">
        <v>18</v>
      </c>
      <c r="D137" s="61"/>
      <c r="E137" s="62">
        <f t="array" ref="E137">MAX(0,SUM(IF(ISNUMBER(E121:E130),E121:E130,SUMIF(codes[code],E121:E130,codes[calcul_HS])))+SUM(COUNTIF(JF,$C121:$C130))*JFHS-sem)</f>
        <v>0</v>
      </c>
      <c r="F137" s="62">
        <f t="array" ref="F137">MAX(0,SUM(IF(ISNUMBER(F121:F130),F121:F130,SUMIF(codes[code],F121:F130,codes[calcul_HS])))+SUM(COUNTIF(JF,$C121:$C130))*JFHS-sem)</f>
        <v>0</v>
      </c>
      <c r="G137" s="58">
        <f>SUM(Tablo4[[#This Row],[Barry]:[Syham]])</f>
        <v>0</v>
      </c>
    </row>
    <row r="138" spans="1:7">
      <c r="A138" s="51">
        <f>IF(ISNUMBER(Tablo4[[#This Row],[JOUR]]),DATE(YEAR(Tablo4[[#This Row],[JOUR]]),MONTH(Tablo4[[#This Row],[JOUR]])+1,0),A137)</f>
        <v>42794</v>
      </c>
      <c r="B138" s="52">
        <f>IF(ISNUMBER(Tablo4[[#This Row],[JOUR]]),INT(MOD(INT((Tablo4[[#This Row],[JOUR]]-2)/7)+3/5,52+5/28))+1,B137)</f>
        <v>9</v>
      </c>
      <c r="C138" s="53">
        <v>42793</v>
      </c>
      <c r="D138" s="53" t="s">
        <v>54</v>
      </c>
      <c r="E138" s="28"/>
      <c r="F138" s="28"/>
      <c r="G138" s="25"/>
    </row>
    <row r="139" spans="1:7" ht="13.5" thickBot="1">
      <c r="A139" s="54">
        <f>IF(ISNUMBER(Tablo4[[#This Row],[JOUR]]),DATE(YEAR(Tablo4[[#This Row],[JOUR]]),MONTH(Tablo4[[#This Row],[JOUR]])+1,0),A138)</f>
        <v>42794</v>
      </c>
      <c r="B139" s="55">
        <f>IF(ISNUMBER(Tablo4[[#This Row],[JOUR]]),INT(MOD(INT((Tablo4[[#This Row],[JOUR]]-2)/7)+3/5,52+5/28))+1,B138)</f>
        <v>9</v>
      </c>
      <c r="C139" s="56"/>
      <c r="D139" s="56" t="s">
        <v>55</v>
      </c>
      <c r="E139" s="36"/>
      <c r="F139" s="36"/>
      <c r="G139" s="37"/>
    </row>
    <row r="140" spans="1:7">
      <c r="A140" s="54">
        <f>IF(ISNUMBER(Tablo4[[#This Row],[JOUR]]),DATE(YEAR(Tablo4[[#This Row],[JOUR]]),MONTH(Tablo4[[#This Row],[JOUR]])+1,0),A139)</f>
        <v>42794</v>
      </c>
      <c r="B140" s="55">
        <f>IF(ISNUMBER(Tablo4[[#This Row],[JOUR]]),INT(MOD(INT((Tablo4[[#This Row],[JOUR]]-2)/7)+3/5,52+5/28))+1,B139)</f>
        <v>9</v>
      </c>
      <c r="C140" s="53">
        <v>42794</v>
      </c>
      <c r="D140" s="53" t="s">
        <v>54</v>
      </c>
      <c r="E140" s="28"/>
      <c r="F140" s="28">
        <v>7</v>
      </c>
      <c r="G140" s="25"/>
    </row>
    <row r="141" spans="1:7" ht="13.5" thickBot="1">
      <c r="A141" s="54">
        <f>IF(ISNUMBER(Tablo4[[#This Row],[JOUR]]),DATE(YEAR(Tablo4[[#This Row],[JOUR]]),MONTH(Tablo4[[#This Row],[JOUR]])+1,0),A140)</f>
        <v>42794</v>
      </c>
      <c r="B141" s="55">
        <f>IF(ISNUMBER(Tablo4[[#This Row],[JOUR]]),INT(MOD(INT((Tablo4[[#This Row],[JOUR]]-2)/7)+3/5,52+5/28))+1,B140)</f>
        <v>9</v>
      </c>
      <c r="C141" s="56"/>
      <c r="D141" s="56" t="s">
        <v>55</v>
      </c>
      <c r="E141" s="36"/>
      <c r="F141" s="36"/>
      <c r="G141" s="37"/>
    </row>
    <row r="142" spans="1:7">
      <c r="A142" s="54">
        <f>IF(ISNUMBER(Tablo4[[#This Row],[JOUR]]),DATE(YEAR(Tablo4[[#This Row],[JOUR]]),MONTH(Tablo4[[#This Row],[JOUR]])+1,0),A141)</f>
        <v>42825</v>
      </c>
      <c r="B142" s="55">
        <f>IF(ISNUMBER(Tablo4[[#This Row],[JOUR]]),INT(MOD(INT((Tablo4[[#This Row],[JOUR]]-2)/7)+3/5,52+5/28))+1,B141)</f>
        <v>9</v>
      </c>
      <c r="C142" s="53">
        <v>42795</v>
      </c>
      <c r="D142" s="53" t="s">
        <v>54</v>
      </c>
      <c r="E142" s="28"/>
      <c r="F142" s="28">
        <v>7</v>
      </c>
      <c r="G142" s="25"/>
    </row>
    <row r="143" spans="1:7" ht="13.5" thickBot="1">
      <c r="A143" s="54">
        <f>IF(ISNUMBER(Tablo4[[#This Row],[JOUR]]),DATE(YEAR(Tablo4[[#This Row],[JOUR]]),MONTH(Tablo4[[#This Row],[JOUR]])+1,0),A142)</f>
        <v>42825</v>
      </c>
      <c r="B143" s="55">
        <f>IF(ISNUMBER(Tablo4[[#This Row],[JOUR]]),INT(MOD(INT((Tablo4[[#This Row],[JOUR]]-2)/7)+3/5,52+5/28))+1,B142)</f>
        <v>9</v>
      </c>
      <c r="C143" s="56"/>
      <c r="D143" s="56" t="s">
        <v>55</v>
      </c>
      <c r="E143" s="36"/>
      <c r="F143" s="36"/>
      <c r="G143" s="37"/>
    </row>
    <row r="144" spans="1:7">
      <c r="A144" s="54">
        <f>IF(ISNUMBER(Tablo4[[#This Row],[JOUR]]),DATE(YEAR(Tablo4[[#This Row],[JOUR]]),MONTH(Tablo4[[#This Row],[JOUR]])+1,0),A143)</f>
        <v>42825</v>
      </c>
      <c r="B144" s="55">
        <f>IF(ISNUMBER(Tablo4[[#This Row],[JOUR]]),INT(MOD(INT((Tablo4[[#This Row],[JOUR]]-2)/7)+3/5,52+5/28))+1,B143)</f>
        <v>9</v>
      </c>
      <c r="C144" s="53">
        <v>42796</v>
      </c>
      <c r="D144" s="53" t="s">
        <v>54</v>
      </c>
      <c r="E144" s="28">
        <v>6.5</v>
      </c>
      <c r="F144" s="28">
        <v>3.5</v>
      </c>
      <c r="G144" s="25"/>
    </row>
    <row r="145" spans="1:7" ht="13.5" thickBot="1">
      <c r="A145" s="54">
        <f>IF(ISNUMBER(Tablo4[[#This Row],[JOUR]]),DATE(YEAR(Tablo4[[#This Row],[JOUR]]),MONTH(Tablo4[[#This Row],[JOUR]])+1,0),A144)</f>
        <v>42825</v>
      </c>
      <c r="B145" s="55">
        <f>IF(ISNUMBER(Tablo4[[#This Row],[JOUR]]),INT(MOD(INT((Tablo4[[#This Row],[JOUR]]-2)/7)+3/5,52+5/28))+1,B144)</f>
        <v>9</v>
      </c>
      <c r="C145" s="56"/>
      <c r="D145" s="56" t="s">
        <v>55</v>
      </c>
      <c r="E145" s="36"/>
      <c r="F145" s="36"/>
      <c r="G145" s="37"/>
    </row>
    <row r="146" spans="1:7">
      <c r="A146" s="54">
        <f>IF(ISNUMBER(Tablo4[[#This Row],[JOUR]]),DATE(YEAR(Tablo4[[#This Row],[JOUR]]),MONTH(Tablo4[[#This Row],[JOUR]])+1,0),A145)</f>
        <v>42825</v>
      </c>
      <c r="B146" s="55">
        <f>IF(ISNUMBER(Tablo4[[#This Row],[JOUR]]),INT(MOD(INT((Tablo4[[#This Row],[JOUR]]-2)/7)+3/5,52+5/28))+1,B145)</f>
        <v>9</v>
      </c>
      <c r="C146" s="53">
        <v>42797</v>
      </c>
      <c r="D146" s="53" t="s">
        <v>54</v>
      </c>
      <c r="E146" s="28">
        <v>7</v>
      </c>
      <c r="F146" s="28">
        <v>9</v>
      </c>
      <c r="G146" s="25"/>
    </row>
    <row r="147" spans="1:7" ht="13.5" thickBot="1">
      <c r="A147" s="54">
        <f>IF(ISNUMBER(Tablo4[[#This Row],[JOUR]]),DATE(YEAR(Tablo4[[#This Row],[JOUR]]),MONTH(Tablo4[[#This Row],[JOUR]])+1,0),A146)</f>
        <v>42825</v>
      </c>
      <c r="B147" s="55">
        <f>IF(ISNUMBER(Tablo4[[#This Row],[JOUR]]),INT(MOD(INT((Tablo4[[#This Row],[JOUR]]-2)/7)+3/5,52+5/28))+1,B146)</f>
        <v>9</v>
      </c>
      <c r="C147" s="56"/>
      <c r="D147" s="56" t="s">
        <v>55</v>
      </c>
      <c r="E147" s="36"/>
      <c r="F147" s="36"/>
      <c r="G147" s="37"/>
    </row>
    <row r="148" spans="1:7">
      <c r="A148" s="64">
        <f>IF(ISNUMBER(Tablo4[[#This Row],[JOUR]]),DATE(YEAR(Tablo4[[#This Row],[JOUR]]),MONTH(Tablo4[[#This Row],[JOUR]])+1,0),A147)</f>
        <v>42825</v>
      </c>
      <c r="B148" s="65">
        <f>IF(ISNUMBER(Tablo4[[#This Row],[JOUR]]),INT(MOD(INT((Tablo4[[#This Row],[JOUR]]-2)/7)+3/5,52+5/28))+1,B147)</f>
        <v>9</v>
      </c>
      <c r="C148" s="53">
        <v>42798</v>
      </c>
      <c r="D148" s="53" t="s">
        <v>54</v>
      </c>
      <c r="E148" s="28">
        <v>11.5</v>
      </c>
      <c r="F148" s="28">
        <v>9</v>
      </c>
      <c r="G148" s="25"/>
    </row>
    <row r="149" spans="1:7" ht="13.5" thickBot="1">
      <c r="A149" s="64">
        <f>IF(ISNUMBER(Tablo4[[#This Row],[JOUR]]),DATE(YEAR(Tablo4[[#This Row],[JOUR]]),MONTH(Tablo4[[#This Row],[JOUR]])+1,0),A147)</f>
        <v>42825</v>
      </c>
      <c r="B149" s="65">
        <f>IF(ISNUMBER(Tablo4[[#This Row],[JOUR]]),INT(MOD(INT((Tablo4[[#This Row],[JOUR]]-2)/7)+3/5,52+5/28))+1,B147)</f>
        <v>9</v>
      </c>
      <c r="C149" s="56"/>
      <c r="D149" s="56" t="s">
        <v>55</v>
      </c>
      <c r="E149" s="36"/>
      <c r="F149" s="36"/>
      <c r="G149" s="37"/>
    </row>
    <row r="150" spans="1:7">
      <c r="A150" s="64">
        <f>IF(ISNUMBER(Tablo4[[#This Row],[JOUR]]),DATE(YEAR(Tablo4[[#This Row],[JOUR]]),MONTH(Tablo4[[#This Row],[JOUR]])+1,0),A147)</f>
        <v>42825</v>
      </c>
      <c r="B150" s="65">
        <f>IF(ISNUMBER(Tablo4[[#This Row],[JOUR]]),INT(MOD(INT((Tablo4[[#This Row],[JOUR]]-2)/7)+3/5,52+5/28))+1,B147)</f>
        <v>9</v>
      </c>
      <c r="C150" s="53">
        <v>42799</v>
      </c>
      <c r="D150" s="53" t="s">
        <v>54</v>
      </c>
      <c r="E150" s="28">
        <v>6</v>
      </c>
      <c r="F150" s="28"/>
      <c r="G150" s="25"/>
    </row>
    <row r="151" spans="1:7">
      <c r="A151" s="64">
        <f>IF(ISNUMBER(Tablo4[[#This Row],[JOUR]]),DATE(YEAR(Tablo4[[#This Row],[JOUR]]),MONTH(Tablo4[[#This Row],[JOUR]])+1,0),A147)</f>
        <v>42825</v>
      </c>
      <c r="B151" s="65">
        <f>IF(ISNUMBER(Tablo4[[#This Row],[JOUR]]),INT(MOD(INT((Tablo4[[#This Row],[JOUR]]-2)/7)+3/5,52+5/28))+1,B147)</f>
        <v>9</v>
      </c>
      <c r="C151" s="56"/>
      <c r="D151" s="56" t="s">
        <v>55</v>
      </c>
      <c r="E151" s="36">
        <v>1</v>
      </c>
      <c r="F151" s="36"/>
      <c r="G151" s="37"/>
    </row>
    <row r="152" spans="1:7">
      <c r="A152" s="54">
        <f>IF(ISNUMBER(Tablo4[[#This Row],[JOUR]]),DATE(YEAR(Tablo4[[#This Row],[JOUR]]),MONTH(Tablo4[[#This Row],[JOUR]])+1,0),A147)</f>
        <v>42825</v>
      </c>
      <c r="B152" s="55">
        <f>IF(ISNUMBER(Tablo4[[#This Row],[JOUR]]),INT(MOD(INT((Tablo4[[#This Row],[JOUR]]-2)/7)+3/5,52+5/28))+1,B147)</f>
        <v>9</v>
      </c>
      <c r="C152" s="57" t="s">
        <v>16</v>
      </c>
      <c r="D152" s="57"/>
      <c r="E152" s="29">
        <f t="array" ref="E152">SUM(IF(ISNUMBER(E138:E147),E138:E147,SUMIF(codes[code],E138:E147,codes[forfait])))+SUM(COUNTIF(JF,$C138:$C147))*JFHN</f>
        <v>13.5</v>
      </c>
      <c r="F152" s="29">
        <f t="array" ref="F152">SUM(IF(ISNUMBER(F138:F147),F138:F147,SUMIF(codes[code],F138:F147,codes[forfait])))+SUM(COUNTIF(JF,$C138:$C147))*JFHN</f>
        <v>26.5</v>
      </c>
      <c r="G152" s="58">
        <f>SUM(Tablo4[[#This Row],[Barry]:[Syham]])</f>
        <v>40</v>
      </c>
    </row>
    <row r="153" spans="1:7">
      <c r="A153" s="54">
        <f>IF(ISNUMBER(Tablo4[[#This Row],[JOUR]]),DATE(YEAR(Tablo4[[#This Row],[JOUR]]),MONTH(Tablo4[[#This Row],[JOUR]])+1,0),A152)</f>
        <v>42825</v>
      </c>
      <c r="B153" s="55">
        <f>IF(ISNUMBER(Tablo4[[#This Row],[JOUR]]),INT(MOD(INT((Tablo4[[#This Row],[JOUR]]-2)/7)+3/5,52+5/28))+1,B152)</f>
        <v>9</v>
      </c>
      <c r="C153" s="57" t="s">
        <v>17</v>
      </c>
      <c r="D153" s="57"/>
      <c r="E153" s="29">
        <f t="array" ref="E153">MIN(SUM(IF(ISNUMBER(E138:E147),E138:E147,SUMIF(codes[code],E138:E147,codes[calcul_HS])))+SUM(COUNTIF(JF,$C138:$C147))*JFHS,sem)</f>
        <v>13.5</v>
      </c>
      <c r="F153" s="29">
        <f t="array" ref="F153">MIN(SUM(IF(ISNUMBER(F138:F147),F138:F147,SUMIF(codes[code],F138:F147,codes[calcul_HS])))+SUM(COUNTIF(JF,$C138:$C147))*JFHS,sem)</f>
        <v>26.5</v>
      </c>
      <c r="G153" s="58">
        <f>SUM(Tablo4[[#This Row],[Barry]:[Syham]])</f>
        <v>40</v>
      </c>
    </row>
    <row r="154" spans="1:7" ht="13.5" thickBot="1">
      <c r="A154" s="59">
        <f>IF(ISNUMBER(Tablo4[[#This Row],[JOUR]]),DATE(YEAR(Tablo4[[#This Row],[JOUR]]),MONTH(Tablo4[[#This Row],[JOUR]])+1,0),A153)</f>
        <v>42825</v>
      </c>
      <c r="B154" s="60">
        <f>IF(ISNUMBER(Tablo4[[#This Row],[JOUR]]),INT(MOD(INT((Tablo4[[#This Row],[JOUR]]-2)/7)+3/5,52+5/28))+1,B153)</f>
        <v>9</v>
      </c>
      <c r="C154" s="61" t="s">
        <v>18</v>
      </c>
      <c r="D154" s="61"/>
      <c r="E154" s="62">
        <f t="array" ref="E154">MAX(0,SUM(IF(ISNUMBER(E138:E147),E138:E147,SUMIF(codes[code],E138:E147,codes[calcul_HS])))+SUM(COUNTIF(JF,$C138:$C147))*JFHS-sem)</f>
        <v>0</v>
      </c>
      <c r="F154" s="62">
        <f t="array" ref="F154">MAX(0,SUM(IF(ISNUMBER(F138:F147),F138:F147,SUMIF(codes[code],F138:F147,codes[calcul_HS])))+SUM(COUNTIF(JF,$C138:$C147))*JFHS-sem)</f>
        <v>0</v>
      </c>
      <c r="G154" s="58">
        <f>SUM(Tablo4[[#This Row],[Barry]:[Syham]])</f>
        <v>0</v>
      </c>
    </row>
    <row r="155" spans="1:7">
      <c r="A155" s="51">
        <f>IF(ISNUMBER(Tablo4[[#This Row],[JOUR]]),DATE(YEAR(Tablo4[[#This Row],[JOUR]]),MONTH(Tablo4[[#This Row],[JOUR]])+1,0),A154)</f>
        <v>42825</v>
      </c>
      <c r="B155" s="52">
        <f>IF(ISNUMBER(Tablo4[[#This Row],[JOUR]]),INT(MOD(INT((Tablo4[[#This Row],[JOUR]]-2)/7)+3/5,52+5/28))+1,B154)</f>
        <v>10</v>
      </c>
      <c r="C155" s="53">
        <v>42800</v>
      </c>
      <c r="D155" s="53" t="s">
        <v>54</v>
      </c>
      <c r="E155" s="28"/>
      <c r="F155" s="28"/>
      <c r="G155" s="25"/>
    </row>
    <row r="156" spans="1:7" ht="13.5" thickBot="1">
      <c r="A156" s="54">
        <f>IF(ISNUMBER(Tablo4[[#This Row],[JOUR]]),DATE(YEAR(Tablo4[[#This Row],[JOUR]]),MONTH(Tablo4[[#This Row],[JOUR]])+1,0),A155)</f>
        <v>42825</v>
      </c>
      <c r="B156" s="55">
        <f>IF(ISNUMBER(Tablo4[[#This Row],[JOUR]]),INT(MOD(INT((Tablo4[[#This Row],[JOUR]]-2)/7)+3/5,52+5/28))+1,B155)</f>
        <v>10</v>
      </c>
      <c r="C156" s="56"/>
      <c r="D156" s="56" t="s">
        <v>55</v>
      </c>
      <c r="E156" s="36"/>
      <c r="F156" s="36"/>
      <c r="G156" s="37"/>
    </row>
    <row r="157" spans="1:7">
      <c r="A157" s="54">
        <f>IF(ISNUMBER(Tablo4[[#This Row],[JOUR]]),DATE(YEAR(Tablo4[[#This Row],[JOUR]]),MONTH(Tablo4[[#This Row],[JOUR]])+1,0),A156)</f>
        <v>42825</v>
      </c>
      <c r="B157" s="55">
        <f>IF(ISNUMBER(Tablo4[[#This Row],[JOUR]]),INT(MOD(INT((Tablo4[[#This Row],[JOUR]]-2)/7)+3/5,52+5/28))+1,B156)</f>
        <v>10</v>
      </c>
      <c r="C157" s="53">
        <v>42801</v>
      </c>
      <c r="D157" s="53" t="s">
        <v>54</v>
      </c>
      <c r="E157" s="28"/>
      <c r="F157" s="28"/>
      <c r="G157" s="25"/>
    </row>
    <row r="158" spans="1:7" ht="13.5" thickBot="1">
      <c r="A158" s="54">
        <f>IF(ISNUMBER(Tablo4[[#This Row],[JOUR]]),DATE(YEAR(Tablo4[[#This Row],[JOUR]]),MONTH(Tablo4[[#This Row],[JOUR]])+1,0),A157)</f>
        <v>42825</v>
      </c>
      <c r="B158" s="55">
        <f>IF(ISNUMBER(Tablo4[[#This Row],[JOUR]]),INT(MOD(INT((Tablo4[[#This Row],[JOUR]]-2)/7)+3/5,52+5/28))+1,B157)</f>
        <v>10</v>
      </c>
      <c r="C158" s="56"/>
      <c r="D158" s="56" t="s">
        <v>55</v>
      </c>
      <c r="E158" s="36"/>
      <c r="F158" s="36"/>
      <c r="G158" s="37"/>
    </row>
    <row r="159" spans="1:7">
      <c r="A159" s="54">
        <f>IF(ISNUMBER(Tablo4[[#This Row],[JOUR]]),DATE(YEAR(Tablo4[[#This Row],[JOUR]]),MONTH(Tablo4[[#This Row],[JOUR]])+1,0),A158)</f>
        <v>42825</v>
      </c>
      <c r="B159" s="55">
        <f>IF(ISNUMBER(Tablo4[[#This Row],[JOUR]]),INT(MOD(INT((Tablo4[[#This Row],[JOUR]]-2)/7)+3/5,52+5/28))+1,B158)</f>
        <v>10</v>
      </c>
      <c r="C159" s="53">
        <v>42802</v>
      </c>
      <c r="D159" s="53" t="s">
        <v>54</v>
      </c>
      <c r="E159" s="28"/>
      <c r="F159" s="28"/>
      <c r="G159" s="25"/>
    </row>
    <row r="160" spans="1:7" ht="13.5" thickBot="1">
      <c r="A160" s="54">
        <f>IF(ISNUMBER(Tablo4[[#This Row],[JOUR]]),DATE(YEAR(Tablo4[[#This Row],[JOUR]]),MONTH(Tablo4[[#This Row],[JOUR]])+1,0),A159)</f>
        <v>42825</v>
      </c>
      <c r="B160" s="55">
        <f>IF(ISNUMBER(Tablo4[[#This Row],[JOUR]]),INT(MOD(INT((Tablo4[[#This Row],[JOUR]]-2)/7)+3/5,52+5/28))+1,B159)</f>
        <v>10</v>
      </c>
      <c r="C160" s="56"/>
      <c r="D160" s="56" t="s">
        <v>55</v>
      </c>
      <c r="E160" s="36"/>
      <c r="F160" s="36"/>
      <c r="G160" s="37"/>
    </row>
    <row r="161" spans="1:7">
      <c r="A161" s="54">
        <f>IF(ISNUMBER(Tablo4[[#This Row],[JOUR]]),DATE(YEAR(Tablo4[[#This Row],[JOUR]]),MONTH(Tablo4[[#This Row],[JOUR]])+1,0),A160)</f>
        <v>42825</v>
      </c>
      <c r="B161" s="55">
        <f>IF(ISNUMBER(Tablo4[[#This Row],[JOUR]]),INT(MOD(INT((Tablo4[[#This Row],[JOUR]]-2)/7)+3/5,52+5/28))+1,B160)</f>
        <v>10</v>
      </c>
      <c r="C161" s="53">
        <v>42803</v>
      </c>
      <c r="D161" s="53" t="s">
        <v>54</v>
      </c>
      <c r="E161" s="28"/>
      <c r="F161" s="28"/>
      <c r="G161" s="25"/>
    </row>
    <row r="162" spans="1:7" ht="13.5" thickBot="1">
      <c r="A162" s="54">
        <f>IF(ISNUMBER(Tablo4[[#This Row],[JOUR]]),DATE(YEAR(Tablo4[[#This Row],[JOUR]]),MONTH(Tablo4[[#This Row],[JOUR]])+1,0),A161)</f>
        <v>42825</v>
      </c>
      <c r="B162" s="55">
        <f>IF(ISNUMBER(Tablo4[[#This Row],[JOUR]]),INT(MOD(INT((Tablo4[[#This Row],[JOUR]]-2)/7)+3/5,52+5/28))+1,B161)</f>
        <v>10</v>
      </c>
      <c r="C162" s="56"/>
      <c r="D162" s="56" t="s">
        <v>55</v>
      </c>
      <c r="E162" s="36"/>
      <c r="F162" s="36"/>
      <c r="G162" s="37"/>
    </row>
    <row r="163" spans="1:7">
      <c r="A163" s="54">
        <f>IF(ISNUMBER(Tablo4[[#This Row],[JOUR]]),DATE(YEAR(Tablo4[[#This Row],[JOUR]]),MONTH(Tablo4[[#This Row],[JOUR]])+1,0),A162)</f>
        <v>42825</v>
      </c>
      <c r="B163" s="55">
        <f>IF(ISNUMBER(Tablo4[[#This Row],[JOUR]]),INT(MOD(INT((Tablo4[[#This Row],[JOUR]]-2)/7)+3/5,52+5/28))+1,B162)</f>
        <v>10</v>
      </c>
      <c r="C163" s="53">
        <v>42804</v>
      </c>
      <c r="D163" s="53" t="s">
        <v>54</v>
      </c>
      <c r="E163" s="28"/>
      <c r="F163" s="28"/>
      <c r="G163" s="25"/>
    </row>
    <row r="164" spans="1:7" ht="13.5" thickBot="1">
      <c r="A164" s="54">
        <f>IF(ISNUMBER(Tablo4[[#This Row],[JOUR]]),DATE(YEAR(Tablo4[[#This Row],[JOUR]]),MONTH(Tablo4[[#This Row],[JOUR]])+1,0),A163)</f>
        <v>42825</v>
      </c>
      <c r="B164" s="55">
        <f>IF(ISNUMBER(Tablo4[[#This Row],[JOUR]]),INT(MOD(INT((Tablo4[[#This Row],[JOUR]]-2)/7)+3/5,52+5/28))+1,B163)</f>
        <v>10</v>
      </c>
      <c r="C164" s="56"/>
      <c r="D164" s="56" t="s">
        <v>55</v>
      </c>
      <c r="E164" s="36"/>
      <c r="F164" s="36"/>
      <c r="G164" s="37"/>
    </row>
    <row r="165" spans="1:7">
      <c r="A165" s="64">
        <f>IF(ISNUMBER(Tablo4[[#This Row],[JOUR]]),DATE(YEAR(Tablo4[[#This Row],[JOUR]]),MONTH(Tablo4[[#This Row],[JOUR]])+1,0),A164)</f>
        <v>42825</v>
      </c>
      <c r="B165" s="65">
        <f>IF(ISNUMBER(Tablo4[[#This Row],[JOUR]]),INT(MOD(INT((Tablo4[[#This Row],[JOUR]]-2)/7)+3/5,52+5/28))+1,B164)</f>
        <v>10</v>
      </c>
      <c r="C165" s="53">
        <v>42805</v>
      </c>
      <c r="D165" s="53" t="s">
        <v>54</v>
      </c>
      <c r="E165" s="28"/>
      <c r="F165" s="28"/>
      <c r="G165" s="25"/>
    </row>
    <row r="166" spans="1:7" ht="13.5" thickBot="1">
      <c r="A166" s="64">
        <f>IF(ISNUMBER(Tablo4[[#This Row],[JOUR]]),DATE(YEAR(Tablo4[[#This Row],[JOUR]]),MONTH(Tablo4[[#This Row],[JOUR]])+1,0),A164)</f>
        <v>42825</v>
      </c>
      <c r="B166" s="65">
        <f>IF(ISNUMBER(Tablo4[[#This Row],[JOUR]]),INT(MOD(INT((Tablo4[[#This Row],[JOUR]]-2)/7)+3/5,52+5/28))+1,B164)</f>
        <v>10</v>
      </c>
      <c r="C166" s="56"/>
      <c r="D166" s="56" t="s">
        <v>55</v>
      </c>
      <c r="E166" s="36"/>
      <c r="F166" s="36"/>
      <c r="G166" s="37"/>
    </row>
    <row r="167" spans="1:7">
      <c r="A167" s="64">
        <f>IF(ISNUMBER(Tablo4[[#This Row],[JOUR]]),DATE(YEAR(Tablo4[[#This Row],[JOUR]]),MONTH(Tablo4[[#This Row],[JOUR]])+1,0),A164)</f>
        <v>42825</v>
      </c>
      <c r="B167" s="65">
        <f>IF(ISNUMBER(Tablo4[[#This Row],[JOUR]]),INT(MOD(INT((Tablo4[[#This Row],[JOUR]]-2)/7)+3/5,52+5/28))+1,B164)</f>
        <v>10</v>
      </c>
      <c r="C167" s="53">
        <v>42806</v>
      </c>
      <c r="D167" s="53" t="s">
        <v>54</v>
      </c>
      <c r="E167" s="28"/>
      <c r="F167" s="28"/>
      <c r="G167" s="25"/>
    </row>
    <row r="168" spans="1:7">
      <c r="A168" s="64">
        <f>IF(ISNUMBER(Tablo4[[#This Row],[JOUR]]),DATE(YEAR(Tablo4[[#This Row],[JOUR]]),MONTH(Tablo4[[#This Row],[JOUR]])+1,0),A164)</f>
        <v>42825</v>
      </c>
      <c r="B168" s="65">
        <f>IF(ISNUMBER(Tablo4[[#This Row],[JOUR]]),INT(MOD(INT((Tablo4[[#This Row],[JOUR]]-2)/7)+3/5,52+5/28))+1,B164)</f>
        <v>10</v>
      </c>
      <c r="C168" s="56"/>
      <c r="D168" s="56" t="s">
        <v>55</v>
      </c>
      <c r="E168" s="36"/>
      <c r="F168" s="36"/>
      <c r="G168" s="37"/>
    </row>
    <row r="169" spans="1:7">
      <c r="A169" s="54">
        <f>IF(ISNUMBER(Tablo4[[#This Row],[JOUR]]),DATE(YEAR(Tablo4[[#This Row],[JOUR]]),MONTH(Tablo4[[#This Row],[JOUR]])+1,0),A164)</f>
        <v>42825</v>
      </c>
      <c r="B169" s="55">
        <f>IF(ISNUMBER(Tablo4[[#This Row],[JOUR]]),INT(MOD(INT((Tablo4[[#This Row],[JOUR]]-2)/7)+3/5,52+5/28))+1,B164)</f>
        <v>10</v>
      </c>
      <c r="C169" s="57" t="s">
        <v>16</v>
      </c>
      <c r="D169" s="57"/>
      <c r="E169" s="29">
        <f t="array" ref="E169">SUM(IF(ISNUMBER(E155:E164),E155:E164,SUMIF(codes[code],E155:E164,codes[forfait])))+SUM(COUNTIF(JF,$C155:$C164))*JFHN</f>
        <v>0</v>
      </c>
      <c r="F169" s="29">
        <f t="array" ref="F169">SUM(IF(ISNUMBER(F155:F164),F155:F164,SUMIF(codes[code],F155:F164,codes[forfait])))+SUM(COUNTIF(JF,$C155:$C164))*JFHN</f>
        <v>0</v>
      </c>
      <c r="G169" s="58">
        <f>SUM(Tablo4[[#This Row],[Barry]:[Syham]])</f>
        <v>0</v>
      </c>
    </row>
    <row r="170" spans="1:7">
      <c r="A170" s="54">
        <f>IF(ISNUMBER(Tablo4[[#This Row],[JOUR]]),DATE(YEAR(Tablo4[[#This Row],[JOUR]]),MONTH(Tablo4[[#This Row],[JOUR]])+1,0),A169)</f>
        <v>42825</v>
      </c>
      <c r="B170" s="55">
        <f>IF(ISNUMBER(Tablo4[[#This Row],[JOUR]]),INT(MOD(INT((Tablo4[[#This Row],[JOUR]]-2)/7)+3/5,52+5/28))+1,B169)</f>
        <v>10</v>
      </c>
      <c r="C170" s="57" t="s">
        <v>17</v>
      </c>
      <c r="D170" s="57"/>
      <c r="E170" s="29">
        <f t="array" ref="E170">MIN(SUM(IF(ISNUMBER(E155:E164),E155:E164,SUMIF(codes[code],E155:E164,codes[calcul_HS])))+SUM(COUNTIF(JF,$C155:$C164))*JFHS,sem)</f>
        <v>0</v>
      </c>
      <c r="F170" s="29">
        <f t="array" ref="F170">MIN(SUM(IF(ISNUMBER(F155:F164),F155:F164,SUMIF(codes[code],F155:F164,codes[calcul_HS])))+SUM(COUNTIF(JF,$C155:$C164))*JFHS,sem)</f>
        <v>0</v>
      </c>
      <c r="G170" s="58">
        <f>SUM(Tablo4[[#This Row],[Barry]:[Syham]])</f>
        <v>0</v>
      </c>
    </row>
    <row r="171" spans="1:7" ht="13.5" thickBot="1">
      <c r="A171" s="59">
        <f>IF(ISNUMBER(Tablo4[[#This Row],[JOUR]]),DATE(YEAR(Tablo4[[#This Row],[JOUR]]),MONTH(Tablo4[[#This Row],[JOUR]])+1,0),A170)</f>
        <v>42825</v>
      </c>
      <c r="B171" s="60">
        <f>IF(ISNUMBER(Tablo4[[#This Row],[JOUR]]),INT(MOD(INT((Tablo4[[#This Row],[JOUR]]-2)/7)+3/5,52+5/28))+1,B170)</f>
        <v>10</v>
      </c>
      <c r="C171" s="61" t="s">
        <v>18</v>
      </c>
      <c r="D171" s="61"/>
      <c r="E171" s="62">
        <f t="array" ref="E171">MAX(0,SUM(IF(ISNUMBER(E155:E164),E155:E164,SUMIF(codes[code],E155:E164,codes[calcul_HS])))+SUM(COUNTIF(JF,$C155:$C164))*JFHS-sem)</f>
        <v>0</v>
      </c>
      <c r="F171" s="62">
        <f t="array" ref="F171">MAX(0,SUM(IF(ISNUMBER(F155:F164),F155:F164,SUMIF(codes[code],F155:F164,codes[calcul_HS])))+SUM(COUNTIF(JF,$C155:$C164))*JFHS-sem)</f>
        <v>0</v>
      </c>
      <c r="G171" s="58">
        <f>SUM(Tablo4[[#This Row],[Barry]:[Syham]])</f>
        <v>0</v>
      </c>
    </row>
    <row r="172" spans="1:7">
      <c r="A172" s="51">
        <f>IF(ISNUMBER(Tablo4[[#This Row],[JOUR]]),DATE(YEAR(Tablo4[[#This Row],[JOUR]]),MONTH(Tablo4[[#This Row],[JOUR]])+1,0),A171)</f>
        <v>42825</v>
      </c>
      <c r="B172" s="52">
        <f>IF(ISNUMBER(Tablo4[[#This Row],[JOUR]]),INT(MOD(INT((Tablo4[[#This Row],[JOUR]]-2)/7)+3/5,52+5/28))+1,B171)</f>
        <v>11</v>
      </c>
      <c r="C172" s="53">
        <v>42807</v>
      </c>
      <c r="D172" s="53" t="s">
        <v>54</v>
      </c>
      <c r="E172" s="28"/>
      <c r="F172" s="28"/>
      <c r="G172" s="25"/>
    </row>
    <row r="173" spans="1:7" ht="13.5" thickBot="1">
      <c r="A173" s="54">
        <f>IF(ISNUMBER(Tablo4[[#This Row],[JOUR]]),DATE(YEAR(Tablo4[[#This Row],[JOUR]]),MONTH(Tablo4[[#This Row],[JOUR]])+1,0),A172)</f>
        <v>42825</v>
      </c>
      <c r="B173" s="55">
        <f>IF(ISNUMBER(Tablo4[[#This Row],[JOUR]]),INT(MOD(INT((Tablo4[[#This Row],[JOUR]]-2)/7)+3/5,52+5/28))+1,B172)</f>
        <v>11</v>
      </c>
      <c r="C173" s="56"/>
      <c r="D173" s="56" t="s">
        <v>55</v>
      </c>
      <c r="E173" s="36"/>
      <c r="F173" s="36"/>
      <c r="G173" s="37"/>
    </row>
    <row r="174" spans="1:7">
      <c r="A174" s="54">
        <f>IF(ISNUMBER(Tablo4[[#This Row],[JOUR]]),DATE(YEAR(Tablo4[[#This Row],[JOUR]]),MONTH(Tablo4[[#This Row],[JOUR]])+1,0),A173)</f>
        <v>42825</v>
      </c>
      <c r="B174" s="55">
        <f>IF(ISNUMBER(Tablo4[[#This Row],[JOUR]]),INT(MOD(INT((Tablo4[[#This Row],[JOUR]]-2)/7)+3/5,52+5/28))+1,B173)</f>
        <v>11</v>
      </c>
      <c r="C174" s="53">
        <v>42808</v>
      </c>
      <c r="D174" s="53" t="s">
        <v>54</v>
      </c>
      <c r="E174" s="28"/>
      <c r="F174" s="28"/>
      <c r="G174" s="25"/>
    </row>
    <row r="175" spans="1:7" ht="13.5" thickBot="1">
      <c r="A175" s="54">
        <f>IF(ISNUMBER(Tablo4[[#This Row],[JOUR]]),DATE(YEAR(Tablo4[[#This Row],[JOUR]]),MONTH(Tablo4[[#This Row],[JOUR]])+1,0),A174)</f>
        <v>42825</v>
      </c>
      <c r="B175" s="55">
        <f>IF(ISNUMBER(Tablo4[[#This Row],[JOUR]]),INT(MOD(INT((Tablo4[[#This Row],[JOUR]]-2)/7)+3/5,52+5/28))+1,B174)</f>
        <v>11</v>
      </c>
      <c r="C175" s="56"/>
      <c r="D175" s="56" t="s">
        <v>55</v>
      </c>
      <c r="E175" s="36"/>
      <c r="F175" s="36"/>
      <c r="G175" s="37"/>
    </row>
    <row r="176" spans="1:7">
      <c r="A176" s="54">
        <f>IF(ISNUMBER(Tablo4[[#This Row],[JOUR]]),DATE(YEAR(Tablo4[[#This Row],[JOUR]]),MONTH(Tablo4[[#This Row],[JOUR]])+1,0),A175)</f>
        <v>42825</v>
      </c>
      <c r="B176" s="55">
        <f>IF(ISNUMBER(Tablo4[[#This Row],[JOUR]]),INT(MOD(INT((Tablo4[[#This Row],[JOUR]]-2)/7)+3/5,52+5/28))+1,B175)</f>
        <v>11</v>
      </c>
      <c r="C176" s="53">
        <v>42809</v>
      </c>
      <c r="D176" s="53" t="s">
        <v>54</v>
      </c>
      <c r="E176" s="28"/>
      <c r="F176" s="28"/>
      <c r="G176" s="25"/>
    </row>
    <row r="177" spans="1:7" ht="13.5" thickBot="1">
      <c r="A177" s="54">
        <f>IF(ISNUMBER(Tablo4[[#This Row],[JOUR]]),DATE(YEAR(Tablo4[[#This Row],[JOUR]]),MONTH(Tablo4[[#This Row],[JOUR]])+1,0),A176)</f>
        <v>42825</v>
      </c>
      <c r="B177" s="55">
        <f>IF(ISNUMBER(Tablo4[[#This Row],[JOUR]]),INT(MOD(INT((Tablo4[[#This Row],[JOUR]]-2)/7)+3/5,52+5/28))+1,B176)</f>
        <v>11</v>
      </c>
      <c r="C177" s="56"/>
      <c r="D177" s="56" t="s">
        <v>55</v>
      </c>
      <c r="E177" s="36"/>
      <c r="F177" s="36"/>
      <c r="G177" s="37"/>
    </row>
    <row r="178" spans="1:7">
      <c r="A178" s="54">
        <f>IF(ISNUMBER(Tablo4[[#This Row],[JOUR]]),DATE(YEAR(Tablo4[[#This Row],[JOUR]]),MONTH(Tablo4[[#This Row],[JOUR]])+1,0),A177)</f>
        <v>42825</v>
      </c>
      <c r="B178" s="55">
        <f>IF(ISNUMBER(Tablo4[[#This Row],[JOUR]]),INT(MOD(INT((Tablo4[[#This Row],[JOUR]]-2)/7)+3/5,52+5/28))+1,B177)</f>
        <v>11</v>
      </c>
      <c r="C178" s="53">
        <v>42810</v>
      </c>
      <c r="D178" s="53" t="s">
        <v>54</v>
      </c>
      <c r="E178" s="28"/>
      <c r="F178" s="28"/>
      <c r="G178" s="25"/>
    </row>
    <row r="179" spans="1:7" ht="13.5" thickBot="1">
      <c r="A179" s="54">
        <f>IF(ISNUMBER(Tablo4[[#This Row],[JOUR]]),DATE(YEAR(Tablo4[[#This Row],[JOUR]]),MONTH(Tablo4[[#This Row],[JOUR]])+1,0),A178)</f>
        <v>42825</v>
      </c>
      <c r="B179" s="55">
        <f>IF(ISNUMBER(Tablo4[[#This Row],[JOUR]]),INT(MOD(INT((Tablo4[[#This Row],[JOUR]]-2)/7)+3/5,52+5/28))+1,B178)</f>
        <v>11</v>
      </c>
      <c r="C179" s="56"/>
      <c r="D179" s="56" t="s">
        <v>55</v>
      </c>
      <c r="E179" s="36"/>
      <c r="F179" s="36"/>
      <c r="G179" s="37"/>
    </row>
    <row r="180" spans="1:7">
      <c r="A180" s="54">
        <f>IF(ISNUMBER(Tablo4[[#This Row],[JOUR]]),DATE(YEAR(Tablo4[[#This Row],[JOUR]]),MONTH(Tablo4[[#This Row],[JOUR]])+1,0),A179)</f>
        <v>42825</v>
      </c>
      <c r="B180" s="55">
        <f>IF(ISNUMBER(Tablo4[[#This Row],[JOUR]]),INT(MOD(INT((Tablo4[[#This Row],[JOUR]]-2)/7)+3/5,52+5/28))+1,B179)</f>
        <v>11</v>
      </c>
      <c r="C180" s="53">
        <v>42811</v>
      </c>
      <c r="D180" s="53" t="s">
        <v>54</v>
      </c>
      <c r="E180" s="28"/>
      <c r="F180" s="28"/>
      <c r="G180" s="25"/>
    </row>
    <row r="181" spans="1:7" ht="13.5" thickBot="1">
      <c r="A181" s="54">
        <f>IF(ISNUMBER(Tablo4[[#This Row],[JOUR]]),DATE(YEAR(Tablo4[[#This Row],[JOUR]]),MONTH(Tablo4[[#This Row],[JOUR]])+1,0),A180)</f>
        <v>42825</v>
      </c>
      <c r="B181" s="55">
        <f>IF(ISNUMBER(Tablo4[[#This Row],[JOUR]]),INT(MOD(INT((Tablo4[[#This Row],[JOUR]]-2)/7)+3/5,52+5/28))+1,B180)</f>
        <v>11</v>
      </c>
      <c r="C181" s="56"/>
      <c r="D181" s="56" t="s">
        <v>55</v>
      </c>
      <c r="E181" s="36"/>
      <c r="F181" s="36"/>
      <c r="G181" s="37"/>
    </row>
    <row r="182" spans="1:7">
      <c r="A182" s="64">
        <f>IF(ISNUMBER(Tablo4[[#This Row],[JOUR]]),DATE(YEAR(Tablo4[[#This Row],[JOUR]]),MONTH(Tablo4[[#This Row],[JOUR]])+1,0),A181)</f>
        <v>42825</v>
      </c>
      <c r="B182" s="65">
        <f>IF(ISNUMBER(Tablo4[[#This Row],[JOUR]]),INT(MOD(INT((Tablo4[[#This Row],[JOUR]]-2)/7)+3/5,52+5/28))+1,B181)</f>
        <v>11</v>
      </c>
      <c r="C182" s="53">
        <v>42812</v>
      </c>
      <c r="D182" s="53" t="s">
        <v>54</v>
      </c>
      <c r="E182" s="28"/>
      <c r="F182" s="28"/>
      <c r="G182" s="25"/>
    </row>
    <row r="183" spans="1:7" ht="13.5" thickBot="1">
      <c r="A183" s="64">
        <f>IF(ISNUMBER(Tablo4[[#This Row],[JOUR]]),DATE(YEAR(Tablo4[[#This Row],[JOUR]]),MONTH(Tablo4[[#This Row],[JOUR]])+1,0),A181)</f>
        <v>42825</v>
      </c>
      <c r="B183" s="65">
        <f>IF(ISNUMBER(Tablo4[[#This Row],[JOUR]]),INT(MOD(INT((Tablo4[[#This Row],[JOUR]]-2)/7)+3/5,52+5/28))+1,B181)</f>
        <v>11</v>
      </c>
      <c r="C183" s="56"/>
      <c r="D183" s="56" t="s">
        <v>55</v>
      </c>
      <c r="E183" s="36"/>
      <c r="F183" s="36"/>
      <c r="G183" s="37"/>
    </row>
    <row r="184" spans="1:7">
      <c r="A184" s="64">
        <f>IF(ISNUMBER(Tablo4[[#This Row],[JOUR]]),DATE(YEAR(Tablo4[[#This Row],[JOUR]]),MONTH(Tablo4[[#This Row],[JOUR]])+1,0),A181)</f>
        <v>42825</v>
      </c>
      <c r="B184" s="65">
        <f>IF(ISNUMBER(Tablo4[[#This Row],[JOUR]]),INT(MOD(INT((Tablo4[[#This Row],[JOUR]]-2)/7)+3/5,52+5/28))+1,B181)</f>
        <v>11</v>
      </c>
      <c r="C184" s="53">
        <v>42813</v>
      </c>
      <c r="D184" s="53" t="s">
        <v>54</v>
      </c>
      <c r="E184" s="28"/>
      <c r="F184" s="28"/>
      <c r="G184" s="25"/>
    </row>
    <row r="185" spans="1:7">
      <c r="A185" s="64">
        <f>IF(ISNUMBER(Tablo4[[#This Row],[JOUR]]),DATE(YEAR(Tablo4[[#This Row],[JOUR]]),MONTH(Tablo4[[#This Row],[JOUR]])+1,0),A181)</f>
        <v>42825</v>
      </c>
      <c r="B185" s="65">
        <f>IF(ISNUMBER(Tablo4[[#This Row],[JOUR]]),INT(MOD(INT((Tablo4[[#This Row],[JOUR]]-2)/7)+3/5,52+5/28))+1,B181)</f>
        <v>11</v>
      </c>
      <c r="C185" s="56"/>
      <c r="D185" s="56" t="s">
        <v>55</v>
      </c>
      <c r="E185" s="36"/>
      <c r="F185" s="36"/>
      <c r="G185" s="37"/>
    </row>
    <row r="186" spans="1:7">
      <c r="A186" s="54">
        <f>IF(ISNUMBER(Tablo4[[#This Row],[JOUR]]),DATE(YEAR(Tablo4[[#This Row],[JOUR]]),MONTH(Tablo4[[#This Row],[JOUR]])+1,0),A181)</f>
        <v>42825</v>
      </c>
      <c r="B186" s="55">
        <f>IF(ISNUMBER(Tablo4[[#This Row],[JOUR]]),INT(MOD(INT((Tablo4[[#This Row],[JOUR]]-2)/7)+3/5,52+5/28))+1,B181)</f>
        <v>11</v>
      </c>
      <c r="C186" s="57" t="s">
        <v>16</v>
      </c>
      <c r="D186" s="57"/>
      <c r="E186" s="29">
        <f t="array" ref="E186">SUM(IF(ISNUMBER(E172:E181),E172:E181,SUMIF(codes[code],E172:E181,codes[forfait])))+SUM(COUNTIF(JF,$C172:$C181))*JFHN</f>
        <v>0</v>
      </c>
      <c r="F186" s="29">
        <f t="array" ref="F186">SUM(IF(ISNUMBER(F172:F181),F172:F181,SUMIF(codes[code],F172:F181,codes[forfait])))+SUM(COUNTIF(JF,$C172:$C181))*JFHN</f>
        <v>0</v>
      </c>
      <c r="G186" s="58">
        <f>SUM(Tablo4[[#This Row],[Barry]:[Syham]])</f>
        <v>0</v>
      </c>
    </row>
    <row r="187" spans="1:7">
      <c r="A187" s="54">
        <f>IF(ISNUMBER(Tablo4[[#This Row],[JOUR]]),DATE(YEAR(Tablo4[[#This Row],[JOUR]]),MONTH(Tablo4[[#This Row],[JOUR]])+1,0),A186)</f>
        <v>42825</v>
      </c>
      <c r="B187" s="55">
        <f>IF(ISNUMBER(Tablo4[[#This Row],[JOUR]]),INT(MOD(INT((Tablo4[[#This Row],[JOUR]]-2)/7)+3/5,52+5/28))+1,B186)</f>
        <v>11</v>
      </c>
      <c r="C187" s="57" t="s">
        <v>17</v>
      </c>
      <c r="D187" s="57"/>
      <c r="E187" s="29">
        <f t="array" ref="E187">MIN(SUM(IF(ISNUMBER(E172:E181),E172:E181,SUMIF(codes[code],E172:E181,codes[calcul_HS])))+SUM(COUNTIF(JF,$C172:$C181))*JFHS,sem)</f>
        <v>0</v>
      </c>
      <c r="F187" s="29">
        <f t="array" ref="F187">MIN(SUM(IF(ISNUMBER(F172:F181),F172:F181,SUMIF(codes[code],F172:F181,codes[calcul_HS])))+SUM(COUNTIF(JF,$C172:$C181))*JFHS,sem)</f>
        <v>0</v>
      </c>
      <c r="G187" s="58">
        <f>SUM(Tablo4[[#This Row],[Barry]:[Syham]])</f>
        <v>0</v>
      </c>
    </row>
    <row r="188" spans="1:7" ht="13.5" thickBot="1">
      <c r="A188" s="59">
        <f>IF(ISNUMBER(Tablo4[[#This Row],[JOUR]]),DATE(YEAR(Tablo4[[#This Row],[JOUR]]),MONTH(Tablo4[[#This Row],[JOUR]])+1,0),A187)</f>
        <v>42825</v>
      </c>
      <c r="B188" s="60">
        <f>IF(ISNUMBER(Tablo4[[#This Row],[JOUR]]),INT(MOD(INT((Tablo4[[#This Row],[JOUR]]-2)/7)+3/5,52+5/28))+1,B187)</f>
        <v>11</v>
      </c>
      <c r="C188" s="61" t="s">
        <v>18</v>
      </c>
      <c r="D188" s="61"/>
      <c r="E188" s="62">
        <f t="array" ref="E188">MAX(0,SUM(IF(ISNUMBER(E172:E181),E172:E181,SUMIF(codes[code],E172:E181,codes[calcul_HS])))+SUM(COUNTIF(JF,$C172:$C181))*JFHS-sem)</f>
        <v>0</v>
      </c>
      <c r="F188" s="62">
        <f t="array" ref="F188">MAX(0,SUM(IF(ISNUMBER(F172:F181),F172:F181,SUMIF(codes[code],F172:F181,codes[calcul_HS])))+SUM(COUNTIF(JF,$C172:$C181))*JFHS-sem)</f>
        <v>0</v>
      </c>
      <c r="G188" s="58">
        <f>SUM(Tablo4[[#This Row],[Barry]:[Syham]])</f>
        <v>0</v>
      </c>
    </row>
    <row r="189" spans="1:7">
      <c r="A189" s="51">
        <f>IF(ISNUMBER(Tablo4[[#This Row],[JOUR]]),DATE(YEAR(Tablo4[[#This Row],[JOUR]]),MONTH(Tablo4[[#This Row],[JOUR]])+1,0),A188)</f>
        <v>42825</v>
      </c>
      <c r="B189" s="52">
        <f>IF(ISNUMBER(Tablo4[[#This Row],[JOUR]]),INT(MOD(INT((Tablo4[[#This Row],[JOUR]]-2)/7)+3/5,52+5/28))+1,B188)</f>
        <v>12</v>
      </c>
      <c r="C189" s="53">
        <v>42814</v>
      </c>
      <c r="D189" s="53" t="s">
        <v>54</v>
      </c>
      <c r="E189" s="28"/>
      <c r="F189" s="28"/>
      <c r="G189" s="25"/>
    </row>
    <row r="190" spans="1:7" ht="13.5" thickBot="1">
      <c r="A190" s="54">
        <f>IF(ISNUMBER(Tablo4[[#This Row],[JOUR]]),DATE(YEAR(Tablo4[[#This Row],[JOUR]]),MONTH(Tablo4[[#This Row],[JOUR]])+1,0),A189)</f>
        <v>42825</v>
      </c>
      <c r="B190" s="55">
        <f>IF(ISNUMBER(Tablo4[[#This Row],[JOUR]]),INT(MOD(INT((Tablo4[[#This Row],[JOUR]]-2)/7)+3/5,52+5/28))+1,B189)</f>
        <v>12</v>
      </c>
      <c r="C190" s="56"/>
      <c r="D190" s="56" t="s">
        <v>55</v>
      </c>
      <c r="E190" s="36"/>
      <c r="F190" s="36"/>
      <c r="G190" s="37"/>
    </row>
    <row r="191" spans="1:7">
      <c r="A191" s="54">
        <f>IF(ISNUMBER(Tablo4[[#This Row],[JOUR]]),DATE(YEAR(Tablo4[[#This Row],[JOUR]]),MONTH(Tablo4[[#This Row],[JOUR]])+1,0),A190)</f>
        <v>42825</v>
      </c>
      <c r="B191" s="55">
        <f>IF(ISNUMBER(Tablo4[[#This Row],[JOUR]]),INT(MOD(INT((Tablo4[[#This Row],[JOUR]]-2)/7)+3/5,52+5/28))+1,B190)</f>
        <v>12</v>
      </c>
      <c r="C191" s="53">
        <v>42815</v>
      </c>
      <c r="D191" s="53" t="s">
        <v>54</v>
      </c>
      <c r="E191" s="28"/>
      <c r="F191" s="28"/>
      <c r="G191" s="25"/>
    </row>
    <row r="192" spans="1:7" ht="13.5" thickBot="1">
      <c r="A192" s="54">
        <f>IF(ISNUMBER(Tablo4[[#This Row],[JOUR]]),DATE(YEAR(Tablo4[[#This Row],[JOUR]]),MONTH(Tablo4[[#This Row],[JOUR]])+1,0),A191)</f>
        <v>42825</v>
      </c>
      <c r="B192" s="55">
        <f>IF(ISNUMBER(Tablo4[[#This Row],[JOUR]]),INT(MOD(INT((Tablo4[[#This Row],[JOUR]]-2)/7)+3/5,52+5/28))+1,B191)</f>
        <v>12</v>
      </c>
      <c r="C192" s="56"/>
      <c r="D192" s="56" t="s">
        <v>55</v>
      </c>
      <c r="E192" s="36"/>
      <c r="F192" s="36"/>
      <c r="G192" s="37"/>
    </row>
    <row r="193" spans="1:7">
      <c r="A193" s="54">
        <f>IF(ISNUMBER(Tablo4[[#This Row],[JOUR]]),DATE(YEAR(Tablo4[[#This Row],[JOUR]]),MONTH(Tablo4[[#This Row],[JOUR]])+1,0),A192)</f>
        <v>42825</v>
      </c>
      <c r="B193" s="55">
        <f>IF(ISNUMBER(Tablo4[[#This Row],[JOUR]]),INT(MOD(INT((Tablo4[[#This Row],[JOUR]]-2)/7)+3/5,52+5/28))+1,B192)</f>
        <v>12</v>
      </c>
      <c r="C193" s="53">
        <v>42816</v>
      </c>
      <c r="D193" s="53" t="s">
        <v>54</v>
      </c>
      <c r="E193" s="28"/>
      <c r="F193" s="28"/>
      <c r="G193" s="25"/>
    </row>
    <row r="194" spans="1:7" ht="13.5" thickBot="1">
      <c r="A194" s="54">
        <f>IF(ISNUMBER(Tablo4[[#This Row],[JOUR]]),DATE(YEAR(Tablo4[[#This Row],[JOUR]]),MONTH(Tablo4[[#This Row],[JOUR]])+1,0),A193)</f>
        <v>42825</v>
      </c>
      <c r="B194" s="55">
        <f>IF(ISNUMBER(Tablo4[[#This Row],[JOUR]]),INT(MOD(INT((Tablo4[[#This Row],[JOUR]]-2)/7)+3/5,52+5/28))+1,B193)</f>
        <v>12</v>
      </c>
      <c r="C194" s="56"/>
      <c r="D194" s="56" t="s">
        <v>55</v>
      </c>
      <c r="E194" s="36"/>
      <c r="F194" s="36"/>
      <c r="G194" s="37"/>
    </row>
    <row r="195" spans="1:7">
      <c r="A195" s="54">
        <f>IF(ISNUMBER(Tablo4[[#This Row],[JOUR]]),DATE(YEAR(Tablo4[[#This Row],[JOUR]]),MONTH(Tablo4[[#This Row],[JOUR]])+1,0),A194)</f>
        <v>42825</v>
      </c>
      <c r="B195" s="55">
        <f>IF(ISNUMBER(Tablo4[[#This Row],[JOUR]]),INT(MOD(INT((Tablo4[[#This Row],[JOUR]]-2)/7)+3/5,52+5/28))+1,B194)</f>
        <v>12</v>
      </c>
      <c r="C195" s="53">
        <v>42817</v>
      </c>
      <c r="D195" s="53" t="s">
        <v>54</v>
      </c>
      <c r="E195" s="28"/>
      <c r="F195" s="28"/>
      <c r="G195" s="25"/>
    </row>
    <row r="196" spans="1:7" ht="13.5" thickBot="1">
      <c r="A196" s="54">
        <f>IF(ISNUMBER(Tablo4[[#This Row],[JOUR]]),DATE(YEAR(Tablo4[[#This Row],[JOUR]]),MONTH(Tablo4[[#This Row],[JOUR]])+1,0),A195)</f>
        <v>42825</v>
      </c>
      <c r="B196" s="55">
        <f>IF(ISNUMBER(Tablo4[[#This Row],[JOUR]]),INT(MOD(INT((Tablo4[[#This Row],[JOUR]]-2)/7)+3/5,52+5/28))+1,B195)</f>
        <v>12</v>
      </c>
      <c r="C196" s="56"/>
      <c r="D196" s="56" t="s">
        <v>55</v>
      </c>
      <c r="E196" s="36"/>
      <c r="F196" s="36"/>
      <c r="G196" s="37"/>
    </row>
    <row r="197" spans="1:7">
      <c r="A197" s="54">
        <f>IF(ISNUMBER(Tablo4[[#This Row],[JOUR]]),DATE(YEAR(Tablo4[[#This Row],[JOUR]]),MONTH(Tablo4[[#This Row],[JOUR]])+1,0),A196)</f>
        <v>42825</v>
      </c>
      <c r="B197" s="55">
        <f>IF(ISNUMBER(Tablo4[[#This Row],[JOUR]]),INT(MOD(INT((Tablo4[[#This Row],[JOUR]]-2)/7)+3/5,52+5/28))+1,B196)</f>
        <v>12</v>
      </c>
      <c r="C197" s="53">
        <v>42818</v>
      </c>
      <c r="D197" s="53" t="s">
        <v>54</v>
      </c>
      <c r="E197" s="28"/>
      <c r="F197" s="28"/>
      <c r="G197" s="25"/>
    </row>
    <row r="198" spans="1:7" ht="13.5" thickBot="1">
      <c r="A198" s="54">
        <f>IF(ISNUMBER(Tablo4[[#This Row],[JOUR]]),DATE(YEAR(Tablo4[[#This Row],[JOUR]]),MONTH(Tablo4[[#This Row],[JOUR]])+1,0),A197)</f>
        <v>42825</v>
      </c>
      <c r="B198" s="55">
        <f>IF(ISNUMBER(Tablo4[[#This Row],[JOUR]]),INT(MOD(INT((Tablo4[[#This Row],[JOUR]]-2)/7)+3/5,52+5/28))+1,B197)</f>
        <v>12</v>
      </c>
      <c r="C198" s="56"/>
      <c r="D198" s="56" t="s">
        <v>55</v>
      </c>
      <c r="E198" s="36"/>
      <c r="F198" s="36"/>
      <c r="G198" s="37"/>
    </row>
    <row r="199" spans="1:7">
      <c r="A199" s="64">
        <f>IF(ISNUMBER(Tablo4[[#This Row],[JOUR]]),DATE(YEAR(Tablo4[[#This Row],[JOUR]]),MONTH(Tablo4[[#This Row],[JOUR]])+1,0),A198)</f>
        <v>42825</v>
      </c>
      <c r="B199" s="65">
        <f>IF(ISNUMBER(Tablo4[[#This Row],[JOUR]]),INT(MOD(INT((Tablo4[[#This Row],[JOUR]]-2)/7)+3/5,52+5/28))+1,B198)</f>
        <v>12</v>
      </c>
      <c r="C199" s="53">
        <v>42819</v>
      </c>
      <c r="D199" s="53" t="s">
        <v>54</v>
      </c>
      <c r="E199" s="28"/>
      <c r="F199" s="28"/>
      <c r="G199" s="25"/>
    </row>
    <row r="200" spans="1:7" ht="13.5" thickBot="1">
      <c r="A200" s="64">
        <f>IF(ISNUMBER(Tablo4[[#This Row],[JOUR]]),DATE(YEAR(Tablo4[[#This Row],[JOUR]]),MONTH(Tablo4[[#This Row],[JOUR]])+1,0),A198)</f>
        <v>42825</v>
      </c>
      <c r="B200" s="65">
        <f>IF(ISNUMBER(Tablo4[[#This Row],[JOUR]]),INT(MOD(INT((Tablo4[[#This Row],[JOUR]]-2)/7)+3/5,52+5/28))+1,B198)</f>
        <v>12</v>
      </c>
      <c r="C200" s="56"/>
      <c r="D200" s="56" t="s">
        <v>55</v>
      </c>
      <c r="E200" s="36"/>
      <c r="F200" s="36"/>
      <c r="G200" s="37"/>
    </row>
    <row r="201" spans="1:7">
      <c r="A201" s="64">
        <f>IF(ISNUMBER(Tablo4[[#This Row],[JOUR]]),DATE(YEAR(Tablo4[[#This Row],[JOUR]]),MONTH(Tablo4[[#This Row],[JOUR]])+1,0),A198)</f>
        <v>42825</v>
      </c>
      <c r="B201" s="65">
        <f>IF(ISNUMBER(Tablo4[[#This Row],[JOUR]]),INT(MOD(INT((Tablo4[[#This Row],[JOUR]]-2)/7)+3/5,52+5/28))+1,B198)</f>
        <v>12</v>
      </c>
      <c r="C201" s="53">
        <v>42820</v>
      </c>
      <c r="D201" s="53" t="s">
        <v>54</v>
      </c>
      <c r="E201" s="28"/>
      <c r="F201" s="28"/>
      <c r="G201" s="25"/>
    </row>
    <row r="202" spans="1:7">
      <c r="A202" s="64">
        <f>IF(ISNUMBER(Tablo4[[#This Row],[JOUR]]),DATE(YEAR(Tablo4[[#This Row],[JOUR]]),MONTH(Tablo4[[#This Row],[JOUR]])+1,0),A198)</f>
        <v>42825</v>
      </c>
      <c r="B202" s="65">
        <f>IF(ISNUMBER(Tablo4[[#This Row],[JOUR]]),INT(MOD(INT((Tablo4[[#This Row],[JOUR]]-2)/7)+3/5,52+5/28))+1,B198)</f>
        <v>12</v>
      </c>
      <c r="C202" s="56"/>
      <c r="D202" s="56" t="s">
        <v>55</v>
      </c>
      <c r="E202" s="36"/>
      <c r="F202" s="36"/>
      <c r="G202" s="37"/>
    </row>
    <row r="203" spans="1:7">
      <c r="A203" s="54">
        <f>IF(ISNUMBER(Tablo4[[#This Row],[JOUR]]),DATE(YEAR(Tablo4[[#This Row],[JOUR]]),MONTH(Tablo4[[#This Row],[JOUR]])+1,0),A198)</f>
        <v>42825</v>
      </c>
      <c r="B203" s="55">
        <f>IF(ISNUMBER(Tablo4[[#This Row],[JOUR]]),INT(MOD(INT((Tablo4[[#This Row],[JOUR]]-2)/7)+3/5,52+5/28))+1,B198)</f>
        <v>12</v>
      </c>
      <c r="C203" s="57" t="s">
        <v>16</v>
      </c>
      <c r="D203" s="57"/>
      <c r="E203" s="29">
        <f t="array" ref="E203">SUM(IF(ISNUMBER(E189:E198),E189:E198,SUMIF(codes[code],E189:E198,codes[forfait])))+SUM(COUNTIF(JF,$C189:$C198))*JFHN</f>
        <v>0</v>
      </c>
      <c r="F203" s="29">
        <f t="array" ref="F203">SUM(IF(ISNUMBER(F189:F198),F189:F198,SUMIF(codes[code],F189:F198,codes[forfait])))+SUM(COUNTIF(JF,$C189:$C198))*JFHN</f>
        <v>0</v>
      </c>
      <c r="G203" s="58">
        <f>SUM(Tablo4[[#This Row],[Barry]:[Syham]])</f>
        <v>0</v>
      </c>
    </row>
    <row r="204" spans="1:7">
      <c r="A204" s="54">
        <f>IF(ISNUMBER(Tablo4[[#This Row],[JOUR]]),DATE(YEAR(Tablo4[[#This Row],[JOUR]]),MONTH(Tablo4[[#This Row],[JOUR]])+1,0),A203)</f>
        <v>42825</v>
      </c>
      <c r="B204" s="55">
        <f>IF(ISNUMBER(Tablo4[[#This Row],[JOUR]]),INT(MOD(INT((Tablo4[[#This Row],[JOUR]]-2)/7)+3/5,52+5/28))+1,B203)</f>
        <v>12</v>
      </c>
      <c r="C204" s="57" t="s">
        <v>17</v>
      </c>
      <c r="D204" s="57"/>
      <c r="E204" s="29">
        <f t="array" ref="E204">MIN(SUM(IF(ISNUMBER(E189:E198),E189:E198,SUMIF(codes[code],E189:E198,codes[calcul_HS])))+SUM(COUNTIF(JF,$C189:$C198))*JFHS,sem)</f>
        <v>0</v>
      </c>
      <c r="F204" s="29">
        <f t="array" ref="F204">MIN(SUM(IF(ISNUMBER(F189:F198),F189:F198,SUMIF(codes[code],F189:F198,codes[calcul_HS])))+SUM(COUNTIF(JF,$C189:$C198))*JFHS,sem)</f>
        <v>0</v>
      </c>
      <c r="G204" s="58">
        <f>SUM(Tablo4[[#This Row],[Barry]:[Syham]])</f>
        <v>0</v>
      </c>
    </row>
    <row r="205" spans="1:7" ht="13.5" thickBot="1">
      <c r="A205" s="59">
        <f>IF(ISNUMBER(Tablo4[[#This Row],[JOUR]]),DATE(YEAR(Tablo4[[#This Row],[JOUR]]),MONTH(Tablo4[[#This Row],[JOUR]])+1,0),A204)</f>
        <v>42825</v>
      </c>
      <c r="B205" s="60">
        <f>IF(ISNUMBER(Tablo4[[#This Row],[JOUR]]),INT(MOD(INT((Tablo4[[#This Row],[JOUR]]-2)/7)+3/5,52+5/28))+1,B204)</f>
        <v>12</v>
      </c>
      <c r="C205" s="61" t="s">
        <v>18</v>
      </c>
      <c r="D205" s="61"/>
      <c r="E205" s="62">
        <f t="array" ref="E205">MAX(0,SUM(IF(ISNUMBER(E189:E198),E189:E198,SUMIF(codes[code],E189:E198,codes[calcul_HS])))+SUM(COUNTIF(JF,$C189:$C198))*JFHS-sem)</f>
        <v>0</v>
      </c>
      <c r="F205" s="62">
        <f t="array" ref="F205">MAX(0,SUM(IF(ISNUMBER(F189:F198),F189:F198,SUMIF(codes[code],F189:F198,codes[calcul_HS])))+SUM(COUNTIF(JF,$C189:$C198))*JFHS-sem)</f>
        <v>0</v>
      </c>
      <c r="G205" s="58">
        <f>SUM(Tablo4[[#This Row],[Barry]:[Syham]])</f>
        <v>0</v>
      </c>
    </row>
    <row r="206" spans="1:7">
      <c r="A206" s="51">
        <f>IF(ISNUMBER(Tablo4[[#This Row],[JOUR]]),DATE(YEAR(Tablo4[[#This Row],[JOUR]]),MONTH(Tablo4[[#This Row],[JOUR]])+1,0),A205)</f>
        <v>42825</v>
      </c>
      <c r="B206" s="52">
        <f>IF(ISNUMBER(Tablo4[[#This Row],[JOUR]]),INT(MOD(INT((Tablo4[[#This Row],[JOUR]]-2)/7)+3/5,52+5/28))+1,B205)</f>
        <v>13</v>
      </c>
      <c r="C206" s="53">
        <v>42821</v>
      </c>
      <c r="D206" s="53" t="s">
        <v>54</v>
      </c>
      <c r="E206" s="28"/>
      <c r="F206" s="28"/>
      <c r="G206" s="25"/>
    </row>
    <row r="207" spans="1:7" ht="13.5" thickBot="1">
      <c r="A207" s="54">
        <f>IF(ISNUMBER(Tablo4[[#This Row],[JOUR]]),DATE(YEAR(Tablo4[[#This Row],[JOUR]]),MONTH(Tablo4[[#This Row],[JOUR]])+1,0),A206)</f>
        <v>42825</v>
      </c>
      <c r="B207" s="55">
        <f>IF(ISNUMBER(Tablo4[[#This Row],[JOUR]]),INT(MOD(INT((Tablo4[[#This Row],[JOUR]]-2)/7)+3/5,52+5/28))+1,B206)</f>
        <v>13</v>
      </c>
      <c r="C207" s="56"/>
      <c r="D207" s="56" t="s">
        <v>55</v>
      </c>
      <c r="E207" s="36"/>
      <c r="F207" s="36"/>
      <c r="G207" s="37"/>
    </row>
    <row r="208" spans="1:7">
      <c r="A208" s="54">
        <f>IF(ISNUMBER(Tablo4[[#This Row],[JOUR]]),DATE(YEAR(Tablo4[[#This Row],[JOUR]]),MONTH(Tablo4[[#This Row],[JOUR]])+1,0),A207)</f>
        <v>42825</v>
      </c>
      <c r="B208" s="55">
        <f>IF(ISNUMBER(Tablo4[[#This Row],[JOUR]]),INT(MOD(INT((Tablo4[[#This Row],[JOUR]]-2)/7)+3/5,52+5/28))+1,B207)</f>
        <v>13</v>
      </c>
      <c r="C208" s="53">
        <v>42822</v>
      </c>
      <c r="D208" s="53" t="s">
        <v>54</v>
      </c>
      <c r="E208" s="28"/>
      <c r="F208" s="28"/>
      <c r="G208" s="25"/>
    </row>
    <row r="209" spans="1:7" ht="13.5" thickBot="1">
      <c r="A209" s="54">
        <f>IF(ISNUMBER(Tablo4[[#This Row],[JOUR]]),DATE(YEAR(Tablo4[[#This Row],[JOUR]]),MONTH(Tablo4[[#This Row],[JOUR]])+1,0),A208)</f>
        <v>42825</v>
      </c>
      <c r="B209" s="55">
        <f>IF(ISNUMBER(Tablo4[[#This Row],[JOUR]]),INT(MOD(INT((Tablo4[[#This Row],[JOUR]]-2)/7)+3/5,52+5/28))+1,B208)</f>
        <v>13</v>
      </c>
      <c r="C209" s="56"/>
      <c r="D209" s="56" t="s">
        <v>55</v>
      </c>
      <c r="E209" s="36"/>
      <c r="F209" s="36"/>
      <c r="G209" s="37"/>
    </row>
    <row r="210" spans="1:7">
      <c r="A210" s="54">
        <f>IF(ISNUMBER(Tablo4[[#This Row],[JOUR]]),DATE(YEAR(Tablo4[[#This Row],[JOUR]]),MONTH(Tablo4[[#This Row],[JOUR]])+1,0),A209)</f>
        <v>42825</v>
      </c>
      <c r="B210" s="55">
        <f>IF(ISNUMBER(Tablo4[[#This Row],[JOUR]]),INT(MOD(INT((Tablo4[[#This Row],[JOUR]]-2)/7)+3/5,52+5/28))+1,B209)</f>
        <v>13</v>
      </c>
      <c r="C210" s="53">
        <v>42823</v>
      </c>
      <c r="D210" s="53" t="s">
        <v>54</v>
      </c>
      <c r="E210" s="28"/>
      <c r="F210" s="28"/>
      <c r="G210" s="25"/>
    </row>
    <row r="211" spans="1:7" ht="13.5" thickBot="1">
      <c r="A211" s="54">
        <f>IF(ISNUMBER(Tablo4[[#This Row],[JOUR]]),DATE(YEAR(Tablo4[[#This Row],[JOUR]]),MONTH(Tablo4[[#This Row],[JOUR]])+1,0),A210)</f>
        <v>42825</v>
      </c>
      <c r="B211" s="55">
        <f>IF(ISNUMBER(Tablo4[[#This Row],[JOUR]]),INT(MOD(INT((Tablo4[[#This Row],[JOUR]]-2)/7)+3/5,52+5/28))+1,B210)</f>
        <v>13</v>
      </c>
      <c r="C211" s="56"/>
      <c r="D211" s="56" t="s">
        <v>55</v>
      </c>
      <c r="E211" s="36"/>
      <c r="F211" s="36"/>
      <c r="G211" s="37"/>
    </row>
    <row r="212" spans="1:7">
      <c r="A212" s="54">
        <f>IF(ISNUMBER(Tablo4[[#This Row],[JOUR]]),DATE(YEAR(Tablo4[[#This Row],[JOUR]]),MONTH(Tablo4[[#This Row],[JOUR]])+1,0),A211)</f>
        <v>42825</v>
      </c>
      <c r="B212" s="55">
        <f>IF(ISNUMBER(Tablo4[[#This Row],[JOUR]]),INT(MOD(INT((Tablo4[[#This Row],[JOUR]]-2)/7)+3/5,52+5/28))+1,B211)</f>
        <v>13</v>
      </c>
      <c r="C212" s="53">
        <v>42824</v>
      </c>
      <c r="D212" s="53" t="s">
        <v>54</v>
      </c>
      <c r="E212" s="28"/>
      <c r="F212" s="28"/>
      <c r="G212" s="25"/>
    </row>
    <row r="213" spans="1:7" ht="13.5" thickBot="1">
      <c r="A213" s="54">
        <f>IF(ISNUMBER(Tablo4[[#This Row],[JOUR]]),DATE(YEAR(Tablo4[[#This Row],[JOUR]]),MONTH(Tablo4[[#This Row],[JOUR]])+1,0),A212)</f>
        <v>42825</v>
      </c>
      <c r="B213" s="55">
        <f>IF(ISNUMBER(Tablo4[[#This Row],[JOUR]]),INT(MOD(INT((Tablo4[[#This Row],[JOUR]]-2)/7)+3/5,52+5/28))+1,B212)</f>
        <v>13</v>
      </c>
      <c r="C213" s="56"/>
      <c r="D213" s="56" t="s">
        <v>55</v>
      </c>
      <c r="E213" s="36"/>
      <c r="F213" s="36"/>
      <c r="G213" s="37"/>
    </row>
    <row r="214" spans="1:7">
      <c r="A214" s="54">
        <f>IF(ISNUMBER(Tablo4[[#This Row],[JOUR]]),DATE(YEAR(Tablo4[[#This Row],[JOUR]]),MONTH(Tablo4[[#This Row],[JOUR]])+1,0),A213)</f>
        <v>42825</v>
      </c>
      <c r="B214" s="55">
        <f>IF(ISNUMBER(Tablo4[[#This Row],[JOUR]]),INT(MOD(INT((Tablo4[[#This Row],[JOUR]]-2)/7)+3/5,52+5/28))+1,B213)</f>
        <v>13</v>
      </c>
      <c r="C214" s="53">
        <v>42825</v>
      </c>
      <c r="D214" s="53" t="s">
        <v>54</v>
      </c>
      <c r="E214" s="28"/>
      <c r="F214" s="28"/>
      <c r="G214" s="25"/>
    </row>
    <row r="215" spans="1:7" ht="13.5" thickBot="1">
      <c r="A215" s="54">
        <f>IF(ISNUMBER(Tablo4[[#This Row],[JOUR]]),DATE(YEAR(Tablo4[[#This Row],[JOUR]]),MONTH(Tablo4[[#This Row],[JOUR]])+1,0),A214)</f>
        <v>42825</v>
      </c>
      <c r="B215" s="55">
        <f>IF(ISNUMBER(Tablo4[[#This Row],[JOUR]]),INT(MOD(INT((Tablo4[[#This Row],[JOUR]]-2)/7)+3/5,52+5/28))+1,B214)</f>
        <v>13</v>
      </c>
      <c r="C215" s="56"/>
      <c r="D215" s="56" t="s">
        <v>55</v>
      </c>
      <c r="E215" s="36"/>
      <c r="F215" s="36"/>
      <c r="G215" s="37"/>
    </row>
    <row r="216" spans="1:7">
      <c r="A216" s="64">
        <f>IF(ISNUMBER(Tablo4[[#This Row],[JOUR]]),DATE(YEAR(Tablo4[[#This Row],[JOUR]]),MONTH(Tablo4[[#This Row],[JOUR]])+1,0),A215)</f>
        <v>42855</v>
      </c>
      <c r="B216" s="65">
        <f>IF(ISNUMBER(Tablo4[[#This Row],[JOUR]]),INT(MOD(INT((Tablo4[[#This Row],[JOUR]]-2)/7)+3/5,52+5/28))+1,B215)</f>
        <v>13</v>
      </c>
      <c r="C216" s="53">
        <v>42826</v>
      </c>
      <c r="D216" s="53" t="s">
        <v>54</v>
      </c>
      <c r="E216" s="28"/>
      <c r="F216" s="28"/>
      <c r="G216" s="25"/>
    </row>
    <row r="217" spans="1:7" ht="13.5" thickBot="1">
      <c r="A217" s="64">
        <f>IF(ISNUMBER(Tablo4[[#This Row],[JOUR]]),DATE(YEAR(Tablo4[[#This Row],[JOUR]]),MONTH(Tablo4[[#This Row],[JOUR]])+1,0),A215)</f>
        <v>42825</v>
      </c>
      <c r="B217" s="65">
        <f>IF(ISNUMBER(Tablo4[[#This Row],[JOUR]]),INT(MOD(INT((Tablo4[[#This Row],[JOUR]]-2)/7)+3/5,52+5/28))+1,B215)</f>
        <v>13</v>
      </c>
      <c r="C217" s="56"/>
      <c r="D217" s="56" t="s">
        <v>55</v>
      </c>
      <c r="E217" s="36"/>
      <c r="F217" s="36"/>
      <c r="G217" s="37"/>
    </row>
    <row r="218" spans="1:7">
      <c r="A218" s="64">
        <f>IF(ISNUMBER(Tablo4[[#This Row],[JOUR]]),DATE(YEAR(Tablo4[[#This Row],[JOUR]]),MONTH(Tablo4[[#This Row],[JOUR]])+1,0),A215)</f>
        <v>42855</v>
      </c>
      <c r="B218" s="65">
        <f>IF(ISNUMBER(Tablo4[[#This Row],[JOUR]]),INT(MOD(INT((Tablo4[[#This Row],[JOUR]]-2)/7)+3/5,52+5/28))+1,B215)</f>
        <v>13</v>
      </c>
      <c r="C218" s="53">
        <v>42827</v>
      </c>
      <c r="D218" s="53" t="s">
        <v>54</v>
      </c>
      <c r="E218" s="28"/>
      <c r="F218" s="28"/>
      <c r="G218" s="25"/>
    </row>
    <row r="219" spans="1:7">
      <c r="A219" s="64">
        <f>IF(ISNUMBER(Tablo4[[#This Row],[JOUR]]),DATE(YEAR(Tablo4[[#This Row],[JOUR]]),MONTH(Tablo4[[#This Row],[JOUR]])+1,0),A215)</f>
        <v>42825</v>
      </c>
      <c r="B219" s="65">
        <f>IF(ISNUMBER(Tablo4[[#This Row],[JOUR]]),INT(MOD(INT((Tablo4[[#This Row],[JOUR]]-2)/7)+3/5,52+5/28))+1,B215)</f>
        <v>13</v>
      </c>
      <c r="C219" s="56"/>
      <c r="D219" s="56" t="s">
        <v>55</v>
      </c>
      <c r="E219" s="36"/>
      <c r="F219" s="36"/>
      <c r="G219" s="37"/>
    </row>
    <row r="220" spans="1:7">
      <c r="A220" s="54">
        <f>IF(ISNUMBER(Tablo4[[#This Row],[JOUR]]),DATE(YEAR(Tablo4[[#This Row],[JOUR]]),MONTH(Tablo4[[#This Row],[JOUR]])+1,0),A215)</f>
        <v>42825</v>
      </c>
      <c r="B220" s="55">
        <f>IF(ISNUMBER(Tablo4[[#This Row],[JOUR]]),INT(MOD(INT((Tablo4[[#This Row],[JOUR]]-2)/7)+3/5,52+5/28))+1,B215)</f>
        <v>13</v>
      </c>
      <c r="C220" s="57" t="s">
        <v>16</v>
      </c>
      <c r="D220" s="57"/>
      <c r="E220" s="29">
        <f t="array" ref="E220">SUM(IF(ISNUMBER(E206:E215),E206:E215,SUMIF(codes[code],E206:E215,codes[forfait])))+SUM(COUNTIF(JF,$C206:$C215))*JFHN</f>
        <v>0</v>
      </c>
      <c r="F220" s="29">
        <f t="array" ref="F220">SUM(IF(ISNUMBER(F206:F215),F206:F215,SUMIF(codes[code],F206:F215,codes[forfait])))+SUM(COUNTIF(JF,$C206:$C215))*JFHN</f>
        <v>0</v>
      </c>
      <c r="G220" s="58">
        <f>SUM(Tablo4[[#This Row],[Barry]:[Syham]])</f>
        <v>0</v>
      </c>
    </row>
    <row r="221" spans="1:7">
      <c r="A221" s="54">
        <f>IF(ISNUMBER(Tablo4[[#This Row],[JOUR]]),DATE(YEAR(Tablo4[[#This Row],[JOUR]]),MONTH(Tablo4[[#This Row],[JOUR]])+1,0),A220)</f>
        <v>42825</v>
      </c>
      <c r="B221" s="55">
        <f>IF(ISNUMBER(Tablo4[[#This Row],[JOUR]]),INT(MOD(INT((Tablo4[[#This Row],[JOUR]]-2)/7)+3/5,52+5/28))+1,B220)</f>
        <v>13</v>
      </c>
      <c r="C221" s="57" t="s">
        <v>17</v>
      </c>
      <c r="D221" s="57"/>
      <c r="E221" s="29">
        <f t="array" ref="E221">MIN(SUM(IF(ISNUMBER(E206:E215),E206:E215,SUMIF(codes[code],E206:E215,codes[calcul_HS])))+SUM(COUNTIF(JF,$C206:$C215))*JFHS,sem)</f>
        <v>0</v>
      </c>
      <c r="F221" s="29">
        <f t="array" ref="F221">MIN(SUM(IF(ISNUMBER(F206:F215),F206:F215,SUMIF(codes[code],F206:F215,codes[calcul_HS])))+SUM(COUNTIF(JF,$C206:$C215))*JFHS,sem)</f>
        <v>0</v>
      </c>
      <c r="G221" s="58">
        <f>SUM(Tablo4[[#This Row],[Barry]:[Syham]])</f>
        <v>0</v>
      </c>
    </row>
    <row r="222" spans="1:7" ht="13.5" thickBot="1">
      <c r="A222" s="59">
        <f>IF(ISNUMBER(Tablo4[[#This Row],[JOUR]]),DATE(YEAR(Tablo4[[#This Row],[JOUR]]),MONTH(Tablo4[[#This Row],[JOUR]])+1,0),A221)</f>
        <v>42825</v>
      </c>
      <c r="B222" s="60">
        <f>IF(ISNUMBER(Tablo4[[#This Row],[JOUR]]),INT(MOD(INT((Tablo4[[#This Row],[JOUR]]-2)/7)+3/5,52+5/28))+1,B221)</f>
        <v>13</v>
      </c>
      <c r="C222" s="61" t="s">
        <v>18</v>
      </c>
      <c r="D222" s="61"/>
      <c r="E222" s="62">
        <f t="array" ref="E222">MAX(0,SUM(IF(ISNUMBER(E206:E215),E206:E215,SUMIF(codes[code],E206:E215,codes[calcul_HS])))+SUM(COUNTIF(JF,$C206:$C215))*JFHS-sem)</f>
        <v>0</v>
      </c>
      <c r="F222" s="62">
        <f t="array" ref="F222">MAX(0,SUM(IF(ISNUMBER(F206:F215),F206:F215,SUMIF(codes[code],F206:F215,codes[calcul_HS])))+SUM(COUNTIF(JF,$C206:$C215))*JFHS-sem)</f>
        <v>0</v>
      </c>
      <c r="G222" s="58">
        <f>SUM(Tablo4[[#This Row],[Barry]:[Syham]])</f>
        <v>0</v>
      </c>
    </row>
    <row r="223" spans="1:7">
      <c r="A223" s="51">
        <f>IF(ISNUMBER(Tablo4[[#This Row],[JOUR]]),DATE(YEAR(Tablo4[[#This Row],[JOUR]]),MONTH(Tablo4[[#This Row],[JOUR]])+1,0),A222)</f>
        <v>42855</v>
      </c>
      <c r="B223" s="52">
        <f>IF(ISNUMBER(Tablo4[[#This Row],[JOUR]]),INT(MOD(INT((Tablo4[[#This Row],[JOUR]]-2)/7)+3/5,52+5/28))+1,B222)</f>
        <v>14</v>
      </c>
      <c r="C223" s="53">
        <v>42828</v>
      </c>
      <c r="D223" s="53" t="s">
        <v>54</v>
      </c>
      <c r="E223" s="28"/>
      <c r="F223" s="28"/>
      <c r="G223" s="25"/>
    </row>
    <row r="224" spans="1:7" ht="13.5" thickBot="1">
      <c r="A224" s="54">
        <f>IF(ISNUMBER(Tablo4[[#This Row],[JOUR]]),DATE(YEAR(Tablo4[[#This Row],[JOUR]]),MONTH(Tablo4[[#This Row],[JOUR]])+1,0),A223)</f>
        <v>42855</v>
      </c>
      <c r="B224" s="55">
        <f>IF(ISNUMBER(Tablo4[[#This Row],[JOUR]]),INT(MOD(INT((Tablo4[[#This Row],[JOUR]]-2)/7)+3/5,52+5/28))+1,B223)</f>
        <v>14</v>
      </c>
      <c r="C224" s="56"/>
      <c r="D224" s="56" t="s">
        <v>55</v>
      </c>
      <c r="E224" s="36"/>
      <c r="F224" s="36"/>
      <c r="G224" s="37"/>
    </row>
    <row r="225" spans="1:7">
      <c r="A225" s="54">
        <f>IF(ISNUMBER(Tablo4[[#This Row],[JOUR]]),DATE(YEAR(Tablo4[[#This Row],[JOUR]]),MONTH(Tablo4[[#This Row],[JOUR]])+1,0),A224)</f>
        <v>42855</v>
      </c>
      <c r="B225" s="55">
        <f>IF(ISNUMBER(Tablo4[[#This Row],[JOUR]]),INT(MOD(INT((Tablo4[[#This Row],[JOUR]]-2)/7)+3/5,52+5/28))+1,B224)</f>
        <v>14</v>
      </c>
      <c r="C225" s="53">
        <v>42829</v>
      </c>
      <c r="D225" s="53" t="s">
        <v>54</v>
      </c>
      <c r="E225" s="28"/>
      <c r="F225" s="28"/>
      <c r="G225" s="25"/>
    </row>
    <row r="226" spans="1:7" ht="13.5" thickBot="1">
      <c r="A226" s="54">
        <f>IF(ISNUMBER(Tablo4[[#This Row],[JOUR]]),DATE(YEAR(Tablo4[[#This Row],[JOUR]]),MONTH(Tablo4[[#This Row],[JOUR]])+1,0),A225)</f>
        <v>42855</v>
      </c>
      <c r="B226" s="55">
        <f>IF(ISNUMBER(Tablo4[[#This Row],[JOUR]]),INT(MOD(INT((Tablo4[[#This Row],[JOUR]]-2)/7)+3/5,52+5/28))+1,B225)</f>
        <v>14</v>
      </c>
      <c r="C226" s="56"/>
      <c r="D226" s="56" t="s">
        <v>55</v>
      </c>
      <c r="E226" s="36"/>
      <c r="F226" s="36"/>
      <c r="G226" s="37"/>
    </row>
    <row r="227" spans="1:7">
      <c r="A227" s="54">
        <f>IF(ISNUMBER(Tablo4[[#This Row],[JOUR]]),DATE(YEAR(Tablo4[[#This Row],[JOUR]]),MONTH(Tablo4[[#This Row],[JOUR]])+1,0),A226)</f>
        <v>42855</v>
      </c>
      <c r="B227" s="55">
        <f>IF(ISNUMBER(Tablo4[[#This Row],[JOUR]]),INT(MOD(INT((Tablo4[[#This Row],[JOUR]]-2)/7)+3/5,52+5/28))+1,B226)</f>
        <v>14</v>
      </c>
      <c r="C227" s="53">
        <v>42830</v>
      </c>
      <c r="D227" s="53" t="s">
        <v>54</v>
      </c>
      <c r="E227" s="28"/>
      <c r="F227" s="28"/>
      <c r="G227" s="25"/>
    </row>
    <row r="228" spans="1:7" ht="13.5" thickBot="1">
      <c r="A228" s="54">
        <f>IF(ISNUMBER(Tablo4[[#This Row],[JOUR]]),DATE(YEAR(Tablo4[[#This Row],[JOUR]]),MONTH(Tablo4[[#This Row],[JOUR]])+1,0),A227)</f>
        <v>42855</v>
      </c>
      <c r="B228" s="55">
        <f>IF(ISNUMBER(Tablo4[[#This Row],[JOUR]]),INT(MOD(INT((Tablo4[[#This Row],[JOUR]]-2)/7)+3/5,52+5/28))+1,B227)</f>
        <v>14</v>
      </c>
      <c r="C228" s="56"/>
      <c r="D228" s="56" t="s">
        <v>55</v>
      </c>
      <c r="E228" s="36"/>
      <c r="F228" s="36"/>
      <c r="G228" s="37"/>
    </row>
    <row r="229" spans="1:7">
      <c r="A229" s="54">
        <f>IF(ISNUMBER(Tablo4[[#This Row],[JOUR]]),DATE(YEAR(Tablo4[[#This Row],[JOUR]]),MONTH(Tablo4[[#This Row],[JOUR]])+1,0),A228)</f>
        <v>42855</v>
      </c>
      <c r="B229" s="55">
        <f>IF(ISNUMBER(Tablo4[[#This Row],[JOUR]]),INT(MOD(INT((Tablo4[[#This Row],[JOUR]]-2)/7)+3/5,52+5/28))+1,B228)</f>
        <v>14</v>
      </c>
      <c r="C229" s="53">
        <v>42831</v>
      </c>
      <c r="D229" s="53" t="s">
        <v>54</v>
      </c>
      <c r="E229" s="28"/>
      <c r="F229" s="28"/>
      <c r="G229" s="25"/>
    </row>
    <row r="230" spans="1:7" ht="13.5" thickBot="1">
      <c r="A230" s="54">
        <f>IF(ISNUMBER(Tablo4[[#This Row],[JOUR]]),DATE(YEAR(Tablo4[[#This Row],[JOUR]]),MONTH(Tablo4[[#This Row],[JOUR]])+1,0),A229)</f>
        <v>42855</v>
      </c>
      <c r="B230" s="55">
        <f>IF(ISNUMBER(Tablo4[[#This Row],[JOUR]]),INT(MOD(INT((Tablo4[[#This Row],[JOUR]]-2)/7)+3/5,52+5/28))+1,B229)</f>
        <v>14</v>
      </c>
      <c r="C230" s="56"/>
      <c r="D230" s="56" t="s">
        <v>55</v>
      </c>
      <c r="E230" s="36"/>
      <c r="F230" s="36"/>
      <c r="G230" s="37"/>
    </row>
    <row r="231" spans="1:7">
      <c r="A231" s="54">
        <f>IF(ISNUMBER(Tablo4[[#This Row],[JOUR]]),DATE(YEAR(Tablo4[[#This Row],[JOUR]]),MONTH(Tablo4[[#This Row],[JOUR]])+1,0),A230)</f>
        <v>42855</v>
      </c>
      <c r="B231" s="55">
        <f>IF(ISNUMBER(Tablo4[[#This Row],[JOUR]]),INT(MOD(INT((Tablo4[[#This Row],[JOUR]]-2)/7)+3/5,52+5/28))+1,B230)</f>
        <v>14</v>
      </c>
      <c r="C231" s="53">
        <v>42832</v>
      </c>
      <c r="D231" s="53" t="s">
        <v>54</v>
      </c>
      <c r="E231" s="28"/>
      <c r="F231" s="28"/>
      <c r="G231" s="25"/>
    </row>
    <row r="232" spans="1:7" ht="13.5" thickBot="1">
      <c r="A232" s="54">
        <f>IF(ISNUMBER(Tablo4[[#This Row],[JOUR]]),DATE(YEAR(Tablo4[[#This Row],[JOUR]]),MONTH(Tablo4[[#This Row],[JOUR]])+1,0),A231)</f>
        <v>42855</v>
      </c>
      <c r="B232" s="55">
        <f>IF(ISNUMBER(Tablo4[[#This Row],[JOUR]]),INT(MOD(INT((Tablo4[[#This Row],[JOUR]]-2)/7)+3/5,52+5/28))+1,B231)</f>
        <v>14</v>
      </c>
      <c r="C232" s="56"/>
      <c r="D232" s="56" t="s">
        <v>55</v>
      </c>
      <c r="E232" s="36"/>
      <c r="F232" s="36"/>
      <c r="G232" s="37"/>
    </row>
    <row r="233" spans="1:7">
      <c r="A233" s="64">
        <f>IF(ISNUMBER(Tablo4[[#This Row],[JOUR]]),DATE(YEAR(Tablo4[[#This Row],[JOUR]]),MONTH(Tablo4[[#This Row],[JOUR]])+1,0),A232)</f>
        <v>42855</v>
      </c>
      <c r="B233" s="65">
        <f>IF(ISNUMBER(Tablo4[[#This Row],[JOUR]]),INT(MOD(INT((Tablo4[[#This Row],[JOUR]]-2)/7)+3/5,52+5/28))+1,B232)</f>
        <v>14</v>
      </c>
      <c r="C233" s="53">
        <v>42833</v>
      </c>
      <c r="D233" s="53" t="s">
        <v>54</v>
      </c>
      <c r="E233" s="28"/>
      <c r="F233" s="28"/>
      <c r="G233" s="25"/>
    </row>
    <row r="234" spans="1:7" ht="13.5" thickBot="1">
      <c r="A234" s="64">
        <f>IF(ISNUMBER(Tablo4[[#This Row],[JOUR]]),DATE(YEAR(Tablo4[[#This Row],[JOUR]]),MONTH(Tablo4[[#This Row],[JOUR]])+1,0),A232)</f>
        <v>42855</v>
      </c>
      <c r="B234" s="65">
        <f>IF(ISNUMBER(Tablo4[[#This Row],[JOUR]]),INT(MOD(INT((Tablo4[[#This Row],[JOUR]]-2)/7)+3/5,52+5/28))+1,B232)</f>
        <v>14</v>
      </c>
      <c r="C234" s="56"/>
      <c r="D234" s="56" t="s">
        <v>55</v>
      </c>
      <c r="E234" s="36"/>
      <c r="F234" s="36"/>
      <c r="G234" s="37"/>
    </row>
    <row r="235" spans="1:7">
      <c r="A235" s="64">
        <f>IF(ISNUMBER(Tablo4[[#This Row],[JOUR]]),DATE(YEAR(Tablo4[[#This Row],[JOUR]]),MONTH(Tablo4[[#This Row],[JOUR]])+1,0),A232)</f>
        <v>42855</v>
      </c>
      <c r="B235" s="65">
        <f>IF(ISNUMBER(Tablo4[[#This Row],[JOUR]]),INT(MOD(INT((Tablo4[[#This Row],[JOUR]]-2)/7)+3/5,52+5/28))+1,B232)</f>
        <v>14</v>
      </c>
      <c r="C235" s="53">
        <v>42834</v>
      </c>
      <c r="D235" s="53" t="s">
        <v>54</v>
      </c>
      <c r="E235" s="28"/>
      <c r="F235" s="28"/>
      <c r="G235" s="25"/>
    </row>
    <row r="236" spans="1:7">
      <c r="A236" s="64">
        <f>IF(ISNUMBER(Tablo4[[#This Row],[JOUR]]),DATE(YEAR(Tablo4[[#This Row],[JOUR]]),MONTH(Tablo4[[#This Row],[JOUR]])+1,0),A232)</f>
        <v>42855</v>
      </c>
      <c r="B236" s="65">
        <f>IF(ISNUMBER(Tablo4[[#This Row],[JOUR]]),INT(MOD(INT((Tablo4[[#This Row],[JOUR]]-2)/7)+3/5,52+5/28))+1,B232)</f>
        <v>14</v>
      </c>
      <c r="C236" s="56"/>
      <c r="D236" s="56" t="s">
        <v>55</v>
      </c>
      <c r="E236" s="36"/>
      <c r="F236" s="36"/>
      <c r="G236" s="37"/>
    </row>
    <row r="237" spans="1:7">
      <c r="A237" s="54">
        <f>IF(ISNUMBER(Tablo4[[#This Row],[JOUR]]),DATE(YEAR(Tablo4[[#This Row],[JOUR]]),MONTH(Tablo4[[#This Row],[JOUR]])+1,0),A232)</f>
        <v>42855</v>
      </c>
      <c r="B237" s="55">
        <f>IF(ISNUMBER(Tablo4[[#This Row],[JOUR]]),INT(MOD(INT((Tablo4[[#This Row],[JOUR]]-2)/7)+3/5,52+5/28))+1,B232)</f>
        <v>14</v>
      </c>
      <c r="C237" s="57" t="s">
        <v>16</v>
      </c>
      <c r="D237" s="57"/>
      <c r="E237" s="29">
        <f t="array" ref="E237">SUM(IF(ISNUMBER(E223:E232),E223:E232,SUMIF(codes[code],E223:E232,codes[forfait])))+SUM(COUNTIF(JF,$C223:$C232))*JFHN</f>
        <v>0</v>
      </c>
      <c r="F237" s="29">
        <f t="array" ref="F237">SUM(IF(ISNUMBER(F223:F232),F223:F232,SUMIF(codes[code],F223:F232,codes[forfait])))+SUM(COUNTIF(JF,$C223:$C232))*JFHN</f>
        <v>0</v>
      </c>
      <c r="G237" s="58">
        <f>SUM(Tablo4[[#This Row],[Barry]:[Syham]])</f>
        <v>0</v>
      </c>
    </row>
    <row r="238" spans="1:7">
      <c r="A238" s="54">
        <f>IF(ISNUMBER(Tablo4[[#This Row],[JOUR]]),DATE(YEAR(Tablo4[[#This Row],[JOUR]]),MONTH(Tablo4[[#This Row],[JOUR]])+1,0),A237)</f>
        <v>42855</v>
      </c>
      <c r="B238" s="55">
        <f>IF(ISNUMBER(Tablo4[[#This Row],[JOUR]]),INT(MOD(INT((Tablo4[[#This Row],[JOUR]]-2)/7)+3/5,52+5/28))+1,B237)</f>
        <v>14</v>
      </c>
      <c r="C238" s="57" t="s">
        <v>17</v>
      </c>
      <c r="D238" s="57"/>
      <c r="E238" s="29">
        <f t="array" ref="E238">MIN(SUM(IF(ISNUMBER(E223:E232),E223:E232,SUMIF(codes[code],E223:E232,codes[calcul_HS])))+SUM(COUNTIF(JF,$C223:$C232))*JFHS,sem)</f>
        <v>0</v>
      </c>
      <c r="F238" s="29">
        <f t="array" ref="F238">MIN(SUM(IF(ISNUMBER(F223:F232),F223:F232,SUMIF(codes[code],F223:F232,codes[calcul_HS])))+SUM(COUNTIF(JF,$C223:$C232))*JFHS,sem)</f>
        <v>0</v>
      </c>
      <c r="G238" s="58">
        <f>SUM(Tablo4[[#This Row],[Barry]:[Syham]])</f>
        <v>0</v>
      </c>
    </row>
    <row r="239" spans="1:7" ht="13.5" thickBot="1">
      <c r="A239" s="59">
        <f>IF(ISNUMBER(Tablo4[[#This Row],[JOUR]]),DATE(YEAR(Tablo4[[#This Row],[JOUR]]),MONTH(Tablo4[[#This Row],[JOUR]])+1,0),A238)</f>
        <v>42855</v>
      </c>
      <c r="B239" s="60">
        <f>IF(ISNUMBER(Tablo4[[#This Row],[JOUR]]),INT(MOD(INT((Tablo4[[#This Row],[JOUR]]-2)/7)+3/5,52+5/28))+1,B238)</f>
        <v>14</v>
      </c>
      <c r="C239" s="61" t="s">
        <v>18</v>
      </c>
      <c r="D239" s="61"/>
      <c r="E239" s="62">
        <f t="array" ref="E239">MAX(0,SUM(IF(ISNUMBER(E223:E232),E223:E232,SUMIF(codes[code],E223:E232,codes[calcul_HS])))+SUM(COUNTIF(JF,$C223:$C232))*JFHS-sem)</f>
        <v>0</v>
      </c>
      <c r="F239" s="62">
        <f t="array" ref="F239">MAX(0,SUM(IF(ISNUMBER(F223:F232),F223:F232,SUMIF(codes[code],F223:F232,codes[calcul_HS])))+SUM(COUNTIF(JF,$C223:$C232))*JFHS-sem)</f>
        <v>0</v>
      </c>
      <c r="G239" s="58">
        <f>SUM(Tablo4[[#This Row],[Barry]:[Syham]])</f>
        <v>0</v>
      </c>
    </row>
    <row r="240" spans="1:7">
      <c r="A240" s="51">
        <f>IF(ISNUMBER(Tablo4[[#This Row],[JOUR]]),DATE(YEAR(Tablo4[[#This Row],[JOUR]]),MONTH(Tablo4[[#This Row],[JOUR]])+1,0),A239)</f>
        <v>42855</v>
      </c>
      <c r="B240" s="52">
        <f>IF(ISNUMBER(Tablo4[[#This Row],[JOUR]]),INT(MOD(INT((Tablo4[[#This Row],[JOUR]]-2)/7)+3/5,52+5/28))+1,B239)</f>
        <v>15</v>
      </c>
      <c r="C240" s="53">
        <v>42835</v>
      </c>
      <c r="D240" s="53" t="s">
        <v>54</v>
      </c>
      <c r="E240" s="28"/>
      <c r="F240" s="28"/>
      <c r="G240" s="25"/>
    </row>
    <row r="241" spans="1:7" ht="13.5" thickBot="1">
      <c r="A241" s="54">
        <f>IF(ISNUMBER(Tablo4[[#This Row],[JOUR]]),DATE(YEAR(Tablo4[[#This Row],[JOUR]]),MONTH(Tablo4[[#This Row],[JOUR]])+1,0),A240)</f>
        <v>42855</v>
      </c>
      <c r="B241" s="55">
        <f>IF(ISNUMBER(Tablo4[[#This Row],[JOUR]]),INT(MOD(INT((Tablo4[[#This Row],[JOUR]]-2)/7)+3/5,52+5/28))+1,B240)</f>
        <v>15</v>
      </c>
      <c r="C241" s="56"/>
      <c r="D241" s="56" t="s">
        <v>55</v>
      </c>
      <c r="E241" s="36"/>
      <c r="F241" s="36"/>
      <c r="G241" s="37"/>
    </row>
    <row r="242" spans="1:7">
      <c r="A242" s="54">
        <f>IF(ISNUMBER(Tablo4[[#This Row],[JOUR]]),DATE(YEAR(Tablo4[[#This Row],[JOUR]]),MONTH(Tablo4[[#This Row],[JOUR]])+1,0),A241)</f>
        <v>42855</v>
      </c>
      <c r="B242" s="55">
        <f>IF(ISNUMBER(Tablo4[[#This Row],[JOUR]]),INT(MOD(INT((Tablo4[[#This Row],[JOUR]]-2)/7)+3/5,52+5/28))+1,B241)</f>
        <v>15</v>
      </c>
      <c r="C242" s="53">
        <v>42836</v>
      </c>
      <c r="D242" s="53" t="s">
        <v>54</v>
      </c>
      <c r="E242" s="28"/>
      <c r="F242" s="28"/>
      <c r="G242" s="25"/>
    </row>
    <row r="243" spans="1:7" ht="13.5" thickBot="1">
      <c r="A243" s="54">
        <f>IF(ISNUMBER(Tablo4[[#This Row],[JOUR]]),DATE(YEAR(Tablo4[[#This Row],[JOUR]]),MONTH(Tablo4[[#This Row],[JOUR]])+1,0),A242)</f>
        <v>42855</v>
      </c>
      <c r="B243" s="55">
        <f>IF(ISNUMBER(Tablo4[[#This Row],[JOUR]]),INT(MOD(INT((Tablo4[[#This Row],[JOUR]]-2)/7)+3/5,52+5/28))+1,B242)</f>
        <v>15</v>
      </c>
      <c r="C243" s="56"/>
      <c r="D243" s="56" t="s">
        <v>55</v>
      </c>
      <c r="E243" s="36"/>
      <c r="F243" s="36"/>
      <c r="G243" s="37"/>
    </row>
    <row r="244" spans="1:7">
      <c r="A244" s="54">
        <f>IF(ISNUMBER(Tablo4[[#This Row],[JOUR]]),DATE(YEAR(Tablo4[[#This Row],[JOUR]]),MONTH(Tablo4[[#This Row],[JOUR]])+1,0),A243)</f>
        <v>42855</v>
      </c>
      <c r="B244" s="55">
        <f>IF(ISNUMBER(Tablo4[[#This Row],[JOUR]]),INT(MOD(INT((Tablo4[[#This Row],[JOUR]]-2)/7)+3/5,52+5/28))+1,B243)</f>
        <v>15</v>
      </c>
      <c r="C244" s="53">
        <v>42837</v>
      </c>
      <c r="D244" s="53" t="s">
        <v>54</v>
      </c>
      <c r="E244" s="28"/>
      <c r="F244" s="28"/>
      <c r="G244" s="25"/>
    </row>
    <row r="245" spans="1:7" ht="13.5" thickBot="1">
      <c r="A245" s="54">
        <f>IF(ISNUMBER(Tablo4[[#This Row],[JOUR]]),DATE(YEAR(Tablo4[[#This Row],[JOUR]]),MONTH(Tablo4[[#This Row],[JOUR]])+1,0),A244)</f>
        <v>42855</v>
      </c>
      <c r="B245" s="55">
        <f>IF(ISNUMBER(Tablo4[[#This Row],[JOUR]]),INT(MOD(INT((Tablo4[[#This Row],[JOUR]]-2)/7)+3/5,52+5/28))+1,B244)</f>
        <v>15</v>
      </c>
      <c r="C245" s="56"/>
      <c r="D245" s="56" t="s">
        <v>55</v>
      </c>
      <c r="E245" s="36"/>
      <c r="F245" s="36"/>
      <c r="G245" s="37"/>
    </row>
    <row r="246" spans="1:7">
      <c r="A246" s="54">
        <f>IF(ISNUMBER(Tablo4[[#This Row],[JOUR]]),DATE(YEAR(Tablo4[[#This Row],[JOUR]]),MONTH(Tablo4[[#This Row],[JOUR]])+1,0),A245)</f>
        <v>42855</v>
      </c>
      <c r="B246" s="55">
        <f>IF(ISNUMBER(Tablo4[[#This Row],[JOUR]]),INT(MOD(INT((Tablo4[[#This Row],[JOUR]]-2)/7)+3/5,52+5/28))+1,B245)</f>
        <v>15</v>
      </c>
      <c r="C246" s="53">
        <v>42838</v>
      </c>
      <c r="D246" s="53" t="s">
        <v>54</v>
      </c>
      <c r="E246" s="28"/>
      <c r="F246" s="28"/>
      <c r="G246" s="25"/>
    </row>
    <row r="247" spans="1:7" ht="13.5" thickBot="1">
      <c r="A247" s="54">
        <f>IF(ISNUMBER(Tablo4[[#This Row],[JOUR]]),DATE(YEAR(Tablo4[[#This Row],[JOUR]]),MONTH(Tablo4[[#This Row],[JOUR]])+1,0),A246)</f>
        <v>42855</v>
      </c>
      <c r="B247" s="55">
        <f>IF(ISNUMBER(Tablo4[[#This Row],[JOUR]]),INT(MOD(INT((Tablo4[[#This Row],[JOUR]]-2)/7)+3/5,52+5/28))+1,B246)</f>
        <v>15</v>
      </c>
      <c r="C247" s="56"/>
      <c r="D247" s="56" t="s">
        <v>55</v>
      </c>
      <c r="E247" s="36"/>
      <c r="F247" s="36"/>
      <c r="G247" s="37"/>
    </row>
    <row r="248" spans="1:7">
      <c r="A248" s="54">
        <f>IF(ISNUMBER(Tablo4[[#This Row],[JOUR]]),DATE(YEAR(Tablo4[[#This Row],[JOUR]]),MONTH(Tablo4[[#This Row],[JOUR]])+1,0),A247)</f>
        <v>42855</v>
      </c>
      <c r="B248" s="55">
        <f>IF(ISNUMBER(Tablo4[[#This Row],[JOUR]]),INT(MOD(INT((Tablo4[[#This Row],[JOUR]]-2)/7)+3/5,52+5/28))+1,B247)</f>
        <v>15</v>
      </c>
      <c r="C248" s="53">
        <v>42839</v>
      </c>
      <c r="D248" s="53" t="s">
        <v>54</v>
      </c>
      <c r="E248" s="28"/>
      <c r="F248" s="28"/>
      <c r="G248" s="25"/>
    </row>
    <row r="249" spans="1:7" ht="13.5" thickBot="1">
      <c r="A249" s="54">
        <f>IF(ISNUMBER(Tablo4[[#This Row],[JOUR]]),DATE(YEAR(Tablo4[[#This Row],[JOUR]]),MONTH(Tablo4[[#This Row],[JOUR]])+1,0),A248)</f>
        <v>42855</v>
      </c>
      <c r="B249" s="55">
        <f>IF(ISNUMBER(Tablo4[[#This Row],[JOUR]]),INT(MOD(INT((Tablo4[[#This Row],[JOUR]]-2)/7)+3/5,52+5/28))+1,B248)</f>
        <v>15</v>
      </c>
      <c r="C249" s="56"/>
      <c r="D249" s="56" t="s">
        <v>55</v>
      </c>
      <c r="E249" s="36"/>
      <c r="F249" s="36"/>
      <c r="G249" s="37"/>
    </row>
    <row r="250" spans="1:7">
      <c r="A250" s="64">
        <f>IF(ISNUMBER(Tablo4[[#This Row],[JOUR]]),DATE(YEAR(Tablo4[[#This Row],[JOUR]]),MONTH(Tablo4[[#This Row],[JOUR]])+1,0),A249)</f>
        <v>42855</v>
      </c>
      <c r="B250" s="65">
        <f>IF(ISNUMBER(Tablo4[[#This Row],[JOUR]]),INT(MOD(INT((Tablo4[[#This Row],[JOUR]]-2)/7)+3/5,52+5/28))+1,B249)</f>
        <v>15</v>
      </c>
      <c r="C250" s="53">
        <v>42840</v>
      </c>
      <c r="D250" s="53" t="s">
        <v>54</v>
      </c>
      <c r="E250" s="28"/>
      <c r="F250" s="28"/>
      <c r="G250" s="25"/>
    </row>
    <row r="251" spans="1:7" ht="13.5" thickBot="1">
      <c r="A251" s="64">
        <f>IF(ISNUMBER(Tablo4[[#This Row],[JOUR]]),DATE(YEAR(Tablo4[[#This Row],[JOUR]]),MONTH(Tablo4[[#This Row],[JOUR]])+1,0),A249)</f>
        <v>42855</v>
      </c>
      <c r="B251" s="65">
        <f>IF(ISNUMBER(Tablo4[[#This Row],[JOUR]]),INT(MOD(INT((Tablo4[[#This Row],[JOUR]]-2)/7)+3/5,52+5/28))+1,B249)</f>
        <v>15</v>
      </c>
      <c r="C251" s="56"/>
      <c r="D251" s="56" t="s">
        <v>55</v>
      </c>
      <c r="E251" s="36"/>
      <c r="F251" s="36"/>
      <c r="G251" s="37"/>
    </row>
    <row r="252" spans="1:7">
      <c r="A252" s="64">
        <f>IF(ISNUMBER(Tablo4[[#This Row],[JOUR]]),DATE(YEAR(Tablo4[[#This Row],[JOUR]]),MONTH(Tablo4[[#This Row],[JOUR]])+1,0),A249)</f>
        <v>42855</v>
      </c>
      <c r="B252" s="65">
        <f>IF(ISNUMBER(Tablo4[[#This Row],[JOUR]]),INT(MOD(INT((Tablo4[[#This Row],[JOUR]]-2)/7)+3/5,52+5/28))+1,B249)</f>
        <v>15</v>
      </c>
      <c r="C252" s="53">
        <v>42841</v>
      </c>
      <c r="D252" s="53" t="s">
        <v>54</v>
      </c>
      <c r="E252" s="28"/>
      <c r="F252" s="28"/>
      <c r="G252" s="25"/>
    </row>
    <row r="253" spans="1:7">
      <c r="A253" s="64">
        <f>IF(ISNUMBER(Tablo4[[#This Row],[JOUR]]),DATE(YEAR(Tablo4[[#This Row],[JOUR]]),MONTH(Tablo4[[#This Row],[JOUR]])+1,0),A249)</f>
        <v>42855</v>
      </c>
      <c r="B253" s="65">
        <f>IF(ISNUMBER(Tablo4[[#This Row],[JOUR]]),INT(MOD(INT((Tablo4[[#This Row],[JOUR]]-2)/7)+3/5,52+5/28))+1,B249)</f>
        <v>15</v>
      </c>
      <c r="C253" s="56"/>
      <c r="D253" s="56" t="s">
        <v>55</v>
      </c>
      <c r="E253" s="36"/>
      <c r="F253" s="36"/>
      <c r="G253" s="37"/>
    </row>
    <row r="254" spans="1:7">
      <c r="A254" s="54">
        <f>IF(ISNUMBER(Tablo4[[#This Row],[JOUR]]),DATE(YEAR(Tablo4[[#This Row],[JOUR]]),MONTH(Tablo4[[#This Row],[JOUR]])+1,0),A249)</f>
        <v>42855</v>
      </c>
      <c r="B254" s="55">
        <f>IF(ISNUMBER(Tablo4[[#This Row],[JOUR]]),INT(MOD(INT((Tablo4[[#This Row],[JOUR]]-2)/7)+3/5,52+5/28))+1,B249)</f>
        <v>15</v>
      </c>
      <c r="C254" s="57" t="s">
        <v>16</v>
      </c>
      <c r="D254" s="57"/>
      <c r="E254" s="29">
        <f t="array" ref="E254">SUM(IF(ISNUMBER(E240:E249),E240:E249,SUMIF(codes[code],E240:E249,codes[forfait])))+SUM(COUNTIF(JF,$C240:$C249))*JFHN</f>
        <v>0</v>
      </c>
      <c r="F254" s="29">
        <f t="array" ref="F254">SUM(IF(ISNUMBER(F240:F249),F240:F249,SUMIF(codes[code],F240:F249,codes[forfait])))+SUM(COUNTIF(JF,$C240:$C249))*JFHN</f>
        <v>0</v>
      </c>
      <c r="G254" s="58">
        <f>SUM(Tablo4[[#This Row],[Barry]:[Syham]])</f>
        <v>0</v>
      </c>
    </row>
    <row r="255" spans="1:7">
      <c r="A255" s="54">
        <f>IF(ISNUMBER(Tablo4[[#This Row],[JOUR]]),DATE(YEAR(Tablo4[[#This Row],[JOUR]]),MONTH(Tablo4[[#This Row],[JOUR]])+1,0),A254)</f>
        <v>42855</v>
      </c>
      <c r="B255" s="55">
        <f>IF(ISNUMBER(Tablo4[[#This Row],[JOUR]]),INT(MOD(INT((Tablo4[[#This Row],[JOUR]]-2)/7)+3/5,52+5/28))+1,B254)</f>
        <v>15</v>
      </c>
      <c r="C255" s="57" t="s">
        <v>17</v>
      </c>
      <c r="D255" s="57"/>
      <c r="E255" s="29">
        <f t="array" ref="E255">MIN(SUM(IF(ISNUMBER(E240:E249),E240:E249,SUMIF(codes[code],E240:E249,codes[calcul_HS])))+SUM(COUNTIF(JF,$C240:$C249))*JFHS,sem)</f>
        <v>0</v>
      </c>
      <c r="F255" s="29">
        <f t="array" ref="F255">MIN(SUM(IF(ISNUMBER(F240:F249),F240:F249,SUMIF(codes[code],F240:F249,codes[calcul_HS])))+SUM(COUNTIF(JF,$C240:$C249))*JFHS,sem)</f>
        <v>0</v>
      </c>
      <c r="G255" s="58">
        <f>SUM(Tablo4[[#This Row],[Barry]:[Syham]])</f>
        <v>0</v>
      </c>
    </row>
    <row r="256" spans="1:7" ht="13.5" thickBot="1">
      <c r="A256" s="59">
        <f>IF(ISNUMBER(Tablo4[[#This Row],[JOUR]]),DATE(YEAR(Tablo4[[#This Row],[JOUR]]),MONTH(Tablo4[[#This Row],[JOUR]])+1,0),A255)</f>
        <v>42855</v>
      </c>
      <c r="B256" s="60">
        <f>IF(ISNUMBER(Tablo4[[#This Row],[JOUR]]),INT(MOD(INT((Tablo4[[#This Row],[JOUR]]-2)/7)+3/5,52+5/28))+1,B255)</f>
        <v>15</v>
      </c>
      <c r="C256" s="61" t="s">
        <v>18</v>
      </c>
      <c r="D256" s="61"/>
      <c r="E256" s="62">
        <f t="array" ref="E256">MAX(0,SUM(IF(ISNUMBER(E240:E249),E240:E249,SUMIF(codes[code],E240:E249,codes[calcul_HS])))+SUM(COUNTIF(JF,$C240:$C249))*JFHS-sem)</f>
        <v>0</v>
      </c>
      <c r="F256" s="62">
        <f t="array" ref="F256">MAX(0,SUM(IF(ISNUMBER(F240:F249),F240:F249,SUMIF(codes[code],F240:F249,codes[calcul_HS])))+SUM(COUNTIF(JF,$C240:$C249))*JFHS-sem)</f>
        <v>0</v>
      </c>
      <c r="G256" s="58">
        <f>SUM(Tablo4[[#This Row],[Barry]:[Syham]])</f>
        <v>0</v>
      </c>
    </row>
    <row r="257" spans="1:7">
      <c r="A257" s="51">
        <f>IF(ISNUMBER(Tablo4[[#This Row],[JOUR]]),DATE(YEAR(Tablo4[[#This Row],[JOUR]]),MONTH(Tablo4[[#This Row],[JOUR]])+1,0),A256)</f>
        <v>42855</v>
      </c>
      <c r="B257" s="52">
        <f>IF(ISNUMBER(Tablo4[[#This Row],[JOUR]]),INT(MOD(INT((Tablo4[[#This Row],[JOUR]]-2)/7)+3/5,52+5/28))+1,B256)</f>
        <v>16</v>
      </c>
      <c r="C257" s="53">
        <v>42842</v>
      </c>
      <c r="D257" s="53" t="s">
        <v>54</v>
      </c>
      <c r="E257" s="28"/>
      <c r="F257" s="28"/>
      <c r="G257" s="25"/>
    </row>
    <row r="258" spans="1:7" ht="13.5" thickBot="1">
      <c r="A258" s="54">
        <f>IF(ISNUMBER(Tablo4[[#This Row],[JOUR]]),DATE(YEAR(Tablo4[[#This Row],[JOUR]]),MONTH(Tablo4[[#This Row],[JOUR]])+1,0),A257)</f>
        <v>42855</v>
      </c>
      <c r="B258" s="55">
        <f>IF(ISNUMBER(Tablo4[[#This Row],[JOUR]]),INT(MOD(INT((Tablo4[[#This Row],[JOUR]]-2)/7)+3/5,52+5/28))+1,B257)</f>
        <v>16</v>
      </c>
      <c r="C258" s="56"/>
      <c r="D258" s="56" t="s">
        <v>55</v>
      </c>
      <c r="E258" s="36"/>
      <c r="F258" s="36"/>
      <c r="G258" s="37"/>
    </row>
    <row r="259" spans="1:7">
      <c r="A259" s="54">
        <f>IF(ISNUMBER(Tablo4[[#This Row],[JOUR]]),DATE(YEAR(Tablo4[[#This Row],[JOUR]]),MONTH(Tablo4[[#This Row],[JOUR]])+1,0),A258)</f>
        <v>42855</v>
      </c>
      <c r="B259" s="55">
        <f>IF(ISNUMBER(Tablo4[[#This Row],[JOUR]]),INT(MOD(INT((Tablo4[[#This Row],[JOUR]]-2)/7)+3/5,52+5/28))+1,B258)</f>
        <v>16</v>
      </c>
      <c r="C259" s="53">
        <v>42843</v>
      </c>
      <c r="D259" s="53" t="s">
        <v>54</v>
      </c>
      <c r="E259" s="28"/>
      <c r="F259" s="28"/>
      <c r="G259" s="25"/>
    </row>
    <row r="260" spans="1:7" ht="13.5" thickBot="1">
      <c r="A260" s="54">
        <f>IF(ISNUMBER(Tablo4[[#This Row],[JOUR]]),DATE(YEAR(Tablo4[[#This Row],[JOUR]]),MONTH(Tablo4[[#This Row],[JOUR]])+1,0),A259)</f>
        <v>42855</v>
      </c>
      <c r="B260" s="55">
        <f>IF(ISNUMBER(Tablo4[[#This Row],[JOUR]]),INT(MOD(INT((Tablo4[[#This Row],[JOUR]]-2)/7)+3/5,52+5/28))+1,B259)</f>
        <v>16</v>
      </c>
      <c r="C260" s="56"/>
      <c r="D260" s="56" t="s">
        <v>55</v>
      </c>
      <c r="E260" s="36"/>
      <c r="F260" s="36"/>
      <c r="G260" s="37"/>
    </row>
    <row r="261" spans="1:7">
      <c r="A261" s="54">
        <f>IF(ISNUMBER(Tablo4[[#This Row],[JOUR]]),DATE(YEAR(Tablo4[[#This Row],[JOUR]]),MONTH(Tablo4[[#This Row],[JOUR]])+1,0),A260)</f>
        <v>42855</v>
      </c>
      <c r="B261" s="55">
        <f>IF(ISNUMBER(Tablo4[[#This Row],[JOUR]]),INT(MOD(INT((Tablo4[[#This Row],[JOUR]]-2)/7)+3/5,52+5/28))+1,B260)</f>
        <v>16</v>
      </c>
      <c r="C261" s="53">
        <v>42844</v>
      </c>
      <c r="D261" s="53" t="s">
        <v>54</v>
      </c>
      <c r="E261" s="28"/>
      <c r="F261" s="28"/>
      <c r="G261" s="25"/>
    </row>
    <row r="262" spans="1:7" ht="13.5" thickBot="1">
      <c r="A262" s="54">
        <f>IF(ISNUMBER(Tablo4[[#This Row],[JOUR]]),DATE(YEAR(Tablo4[[#This Row],[JOUR]]),MONTH(Tablo4[[#This Row],[JOUR]])+1,0),A261)</f>
        <v>42855</v>
      </c>
      <c r="B262" s="55">
        <f>IF(ISNUMBER(Tablo4[[#This Row],[JOUR]]),INT(MOD(INT((Tablo4[[#This Row],[JOUR]]-2)/7)+3/5,52+5/28))+1,B261)</f>
        <v>16</v>
      </c>
      <c r="C262" s="56"/>
      <c r="D262" s="56" t="s">
        <v>55</v>
      </c>
      <c r="E262" s="36"/>
      <c r="F262" s="36"/>
      <c r="G262" s="37"/>
    </row>
    <row r="263" spans="1:7">
      <c r="A263" s="54">
        <f>IF(ISNUMBER(Tablo4[[#This Row],[JOUR]]),DATE(YEAR(Tablo4[[#This Row],[JOUR]]),MONTH(Tablo4[[#This Row],[JOUR]])+1,0),A262)</f>
        <v>42855</v>
      </c>
      <c r="B263" s="55">
        <f>IF(ISNUMBER(Tablo4[[#This Row],[JOUR]]),INT(MOD(INT((Tablo4[[#This Row],[JOUR]]-2)/7)+3/5,52+5/28))+1,B262)</f>
        <v>16</v>
      </c>
      <c r="C263" s="53">
        <v>42845</v>
      </c>
      <c r="D263" s="53" t="s">
        <v>54</v>
      </c>
      <c r="E263" s="28"/>
      <c r="F263" s="28"/>
      <c r="G263" s="25"/>
    </row>
    <row r="264" spans="1:7" ht="13.5" thickBot="1">
      <c r="A264" s="54">
        <f>IF(ISNUMBER(Tablo4[[#This Row],[JOUR]]),DATE(YEAR(Tablo4[[#This Row],[JOUR]]),MONTH(Tablo4[[#This Row],[JOUR]])+1,0),A263)</f>
        <v>42855</v>
      </c>
      <c r="B264" s="55">
        <f>IF(ISNUMBER(Tablo4[[#This Row],[JOUR]]),INT(MOD(INT((Tablo4[[#This Row],[JOUR]]-2)/7)+3/5,52+5/28))+1,B263)</f>
        <v>16</v>
      </c>
      <c r="C264" s="56"/>
      <c r="D264" s="56" t="s">
        <v>55</v>
      </c>
      <c r="E264" s="36"/>
      <c r="F264" s="36"/>
      <c r="G264" s="37"/>
    </row>
    <row r="265" spans="1:7">
      <c r="A265" s="54">
        <f>IF(ISNUMBER(Tablo4[[#This Row],[JOUR]]),DATE(YEAR(Tablo4[[#This Row],[JOUR]]),MONTH(Tablo4[[#This Row],[JOUR]])+1,0),A264)</f>
        <v>42855</v>
      </c>
      <c r="B265" s="55">
        <f>IF(ISNUMBER(Tablo4[[#This Row],[JOUR]]),INT(MOD(INT((Tablo4[[#This Row],[JOUR]]-2)/7)+3/5,52+5/28))+1,B264)</f>
        <v>16</v>
      </c>
      <c r="C265" s="53">
        <v>42846</v>
      </c>
      <c r="D265" s="53" t="s">
        <v>54</v>
      </c>
      <c r="E265" s="28"/>
      <c r="F265" s="28"/>
      <c r="G265" s="25"/>
    </row>
    <row r="266" spans="1:7" ht="13.5" thickBot="1">
      <c r="A266" s="54">
        <f>IF(ISNUMBER(Tablo4[[#This Row],[JOUR]]),DATE(YEAR(Tablo4[[#This Row],[JOUR]]),MONTH(Tablo4[[#This Row],[JOUR]])+1,0),A265)</f>
        <v>42855</v>
      </c>
      <c r="B266" s="55">
        <f>IF(ISNUMBER(Tablo4[[#This Row],[JOUR]]),INT(MOD(INT((Tablo4[[#This Row],[JOUR]]-2)/7)+3/5,52+5/28))+1,B265)</f>
        <v>16</v>
      </c>
      <c r="C266" s="56"/>
      <c r="D266" s="56" t="s">
        <v>55</v>
      </c>
      <c r="E266" s="36"/>
      <c r="F266" s="36"/>
      <c r="G266" s="37"/>
    </row>
    <row r="267" spans="1:7">
      <c r="A267" s="64">
        <f>IF(ISNUMBER(Tablo4[[#This Row],[JOUR]]),DATE(YEAR(Tablo4[[#This Row],[JOUR]]),MONTH(Tablo4[[#This Row],[JOUR]])+1,0),A266)</f>
        <v>42855</v>
      </c>
      <c r="B267" s="65">
        <f>IF(ISNUMBER(Tablo4[[#This Row],[JOUR]]),INT(MOD(INT((Tablo4[[#This Row],[JOUR]]-2)/7)+3/5,52+5/28))+1,B266)</f>
        <v>16</v>
      </c>
      <c r="C267" s="53">
        <v>42847</v>
      </c>
      <c r="D267" s="53" t="s">
        <v>54</v>
      </c>
      <c r="E267" s="28"/>
      <c r="F267" s="28"/>
      <c r="G267" s="25"/>
    </row>
    <row r="268" spans="1:7" ht="13.5" thickBot="1">
      <c r="A268" s="64">
        <f>IF(ISNUMBER(Tablo4[[#This Row],[JOUR]]),DATE(YEAR(Tablo4[[#This Row],[JOUR]]),MONTH(Tablo4[[#This Row],[JOUR]])+1,0),A266)</f>
        <v>42855</v>
      </c>
      <c r="B268" s="65">
        <f>IF(ISNUMBER(Tablo4[[#This Row],[JOUR]]),INT(MOD(INT((Tablo4[[#This Row],[JOUR]]-2)/7)+3/5,52+5/28))+1,B266)</f>
        <v>16</v>
      </c>
      <c r="C268" s="56"/>
      <c r="D268" s="56" t="s">
        <v>55</v>
      </c>
      <c r="E268" s="36"/>
      <c r="F268" s="36"/>
      <c r="G268" s="37"/>
    </row>
    <row r="269" spans="1:7">
      <c r="A269" s="64">
        <f>IF(ISNUMBER(Tablo4[[#This Row],[JOUR]]),DATE(YEAR(Tablo4[[#This Row],[JOUR]]),MONTH(Tablo4[[#This Row],[JOUR]])+1,0),A266)</f>
        <v>42855</v>
      </c>
      <c r="B269" s="65">
        <f>IF(ISNUMBER(Tablo4[[#This Row],[JOUR]]),INT(MOD(INT((Tablo4[[#This Row],[JOUR]]-2)/7)+3/5,52+5/28))+1,B266)</f>
        <v>16</v>
      </c>
      <c r="C269" s="53">
        <v>42848</v>
      </c>
      <c r="D269" s="53" t="s">
        <v>54</v>
      </c>
      <c r="E269" s="28"/>
      <c r="F269" s="28"/>
      <c r="G269" s="25"/>
    </row>
    <row r="270" spans="1:7">
      <c r="A270" s="64">
        <f>IF(ISNUMBER(Tablo4[[#This Row],[JOUR]]),DATE(YEAR(Tablo4[[#This Row],[JOUR]]),MONTH(Tablo4[[#This Row],[JOUR]])+1,0),A266)</f>
        <v>42855</v>
      </c>
      <c r="B270" s="65">
        <f>IF(ISNUMBER(Tablo4[[#This Row],[JOUR]]),INT(MOD(INT((Tablo4[[#This Row],[JOUR]]-2)/7)+3/5,52+5/28))+1,B266)</f>
        <v>16</v>
      </c>
      <c r="C270" s="56"/>
      <c r="D270" s="56" t="s">
        <v>55</v>
      </c>
      <c r="E270" s="36"/>
      <c r="F270" s="36"/>
      <c r="G270" s="37"/>
    </row>
    <row r="271" spans="1:7">
      <c r="A271" s="54">
        <f>IF(ISNUMBER(Tablo4[[#This Row],[JOUR]]),DATE(YEAR(Tablo4[[#This Row],[JOUR]]),MONTH(Tablo4[[#This Row],[JOUR]])+1,0),A266)</f>
        <v>42855</v>
      </c>
      <c r="B271" s="55">
        <f>IF(ISNUMBER(Tablo4[[#This Row],[JOUR]]),INT(MOD(INT((Tablo4[[#This Row],[JOUR]]-2)/7)+3/5,52+5/28))+1,B266)</f>
        <v>16</v>
      </c>
      <c r="C271" s="57" t="s">
        <v>16</v>
      </c>
      <c r="D271" s="57"/>
      <c r="E271" s="29">
        <f t="array" ref="E271">SUM(IF(ISNUMBER(E257:E266),E257:E266,SUMIF(codes[code],E257:E266,codes[forfait])))+SUM(COUNTIF(JF,$C257:$C266))*JFHN</f>
        <v>7</v>
      </c>
      <c r="F271" s="29">
        <f t="array" ref="F271">SUM(IF(ISNUMBER(F257:F266),F257:F266,SUMIF(codes[code],F257:F266,codes[forfait])))+SUM(COUNTIF(JF,$C257:$C266))*JFHN</f>
        <v>7</v>
      </c>
      <c r="G271" s="58">
        <f>SUM(Tablo4[[#This Row],[Barry]:[Syham]])</f>
        <v>14</v>
      </c>
    </row>
    <row r="272" spans="1:7">
      <c r="A272" s="54">
        <f>IF(ISNUMBER(Tablo4[[#This Row],[JOUR]]),DATE(YEAR(Tablo4[[#This Row],[JOUR]]),MONTH(Tablo4[[#This Row],[JOUR]])+1,0),A271)</f>
        <v>42855</v>
      </c>
      <c r="B272" s="55">
        <f>IF(ISNUMBER(Tablo4[[#This Row],[JOUR]]),INT(MOD(INT((Tablo4[[#This Row],[JOUR]]-2)/7)+3/5,52+5/28))+1,B271)</f>
        <v>16</v>
      </c>
      <c r="C272" s="57" t="s">
        <v>17</v>
      </c>
      <c r="D272" s="57"/>
      <c r="E272" s="29">
        <f t="array" ref="E272">MIN(SUM(IF(ISNUMBER(E257:E266),E257:E266,SUMIF(codes[code],E257:E266,codes[calcul_HS])))+SUM(COUNTIF(JF,$C257:$C266))*JFHS,sem)</f>
        <v>0</v>
      </c>
      <c r="F272" s="29">
        <f t="array" ref="F272">MIN(SUM(IF(ISNUMBER(F257:F266),F257:F266,SUMIF(codes[code],F257:F266,codes[calcul_HS])))+SUM(COUNTIF(JF,$C257:$C266))*JFHS,sem)</f>
        <v>0</v>
      </c>
      <c r="G272" s="58">
        <f>SUM(Tablo4[[#This Row],[Barry]:[Syham]])</f>
        <v>0</v>
      </c>
    </row>
    <row r="273" spans="1:7" ht="13.5" thickBot="1">
      <c r="A273" s="59">
        <f>IF(ISNUMBER(Tablo4[[#This Row],[JOUR]]),DATE(YEAR(Tablo4[[#This Row],[JOUR]]),MONTH(Tablo4[[#This Row],[JOUR]])+1,0),A272)</f>
        <v>42855</v>
      </c>
      <c r="B273" s="60">
        <f>IF(ISNUMBER(Tablo4[[#This Row],[JOUR]]),INT(MOD(INT((Tablo4[[#This Row],[JOUR]]-2)/7)+3/5,52+5/28))+1,B272)</f>
        <v>16</v>
      </c>
      <c r="C273" s="61" t="s">
        <v>18</v>
      </c>
      <c r="D273" s="61"/>
      <c r="E273" s="62">
        <f t="array" ref="E273">MAX(0,SUM(IF(ISNUMBER(E257:E266),E257:E266,SUMIF(codes[code],E257:E266,codes[calcul_HS])))+SUM(COUNTIF(JF,$C257:$C266))*JFHS-sem)</f>
        <v>0</v>
      </c>
      <c r="F273" s="62">
        <f t="array" ref="F273">MAX(0,SUM(IF(ISNUMBER(F257:F266),F257:F266,SUMIF(codes[code],F257:F266,codes[calcul_HS])))+SUM(COUNTIF(JF,$C257:$C266))*JFHS-sem)</f>
        <v>0</v>
      </c>
      <c r="G273" s="58">
        <f>SUM(Tablo4[[#This Row],[Barry]:[Syham]])</f>
        <v>0</v>
      </c>
    </row>
    <row r="274" spans="1:7">
      <c r="A274" s="51">
        <f>IF(ISNUMBER(Tablo4[[#This Row],[JOUR]]),DATE(YEAR(Tablo4[[#This Row],[JOUR]]),MONTH(Tablo4[[#This Row],[JOUR]])+1,0),A273)</f>
        <v>42855</v>
      </c>
      <c r="B274" s="52">
        <f>IF(ISNUMBER(Tablo4[[#This Row],[JOUR]]),INT(MOD(INT((Tablo4[[#This Row],[JOUR]]-2)/7)+3/5,52+5/28))+1,B273)</f>
        <v>17</v>
      </c>
      <c r="C274" s="53">
        <v>42849</v>
      </c>
      <c r="D274" s="53" t="s">
        <v>54</v>
      </c>
      <c r="E274" s="28"/>
      <c r="F274" s="28"/>
      <c r="G274" s="25"/>
    </row>
    <row r="275" spans="1:7" ht="13.5" thickBot="1">
      <c r="A275" s="54">
        <f>IF(ISNUMBER(Tablo4[[#This Row],[JOUR]]),DATE(YEAR(Tablo4[[#This Row],[JOUR]]),MONTH(Tablo4[[#This Row],[JOUR]])+1,0),A274)</f>
        <v>42855</v>
      </c>
      <c r="B275" s="55">
        <f>IF(ISNUMBER(Tablo4[[#This Row],[JOUR]]),INT(MOD(INT((Tablo4[[#This Row],[JOUR]]-2)/7)+3/5,52+5/28))+1,B274)</f>
        <v>17</v>
      </c>
      <c r="C275" s="56"/>
      <c r="D275" s="56" t="s">
        <v>55</v>
      </c>
      <c r="E275" s="36"/>
      <c r="F275" s="36"/>
      <c r="G275" s="37"/>
    </row>
    <row r="276" spans="1:7">
      <c r="A276" s="54">
        <f>IF(ISNUMBER(Tablo4[[#This Row],[JOUR]]),DATE(YEAR(Tablo4[[#This Row],[JOUR]]),MONTH(Tablo4[[#This Row],[JOUR]])+1,0),A275)</f>
        <v>42855</v>
      </c>
      <c r="B276" s="55">
        <f>IF(ISNUMBER(Tablo4[[#This Row],[JOUR]]),INT(MOD(INT((Tablo4[[#This Row],[JOUR]]-2)/7)+3/5,52+5/28))+1,B275)</f>
        <v>17</v>
      </c>
      <c r="C276" s="53">
        <v>42850</v>
      </c>
      <c r="D276" s="53" t="s">
        <v>54</v>
      </c>
      <c r="E276" s="28"/>
      <c r="F276" s="28"/>
      <c r="G276" s="25"/>
    </row>
    <row r="277" spans="1:7" ht="13.5" thickBot="1">
      <c r="A277" s="54">
        <f>IF(ISNUMBER(Tablo4[[#This Row],[JOUR]]),DATE(YEAR(Tablo4[[#This Row],[JOUR]]),MONTH(Tablo4[[#This Row],[JOUR]])+1,0),A276)</f>
        <v>42855</v>
      </c>
      <c r="B277" s="55">
        <f>IF(ISNUMBER(Tablo4[[#This Row],[JOUR]]),INT(MOD(INT((Tablo4[[#This Row],[JOUR]]-2)/7)+3/5,52+5/28))+1,B276)</f>
        <v>17</v>
      </c>
      <c r="C277" s="56"/>
      <c r="D277" s="56" t="s">
        <v>55</v>
      </c>
      <c r="E277" s="36"/>
      <c r="F277" s="36"/>
      <c r="G277" s="37"/>
    </row>
    <row r="278" spans="1:7">
      <c r="A278" s="54">
        <f>IF(ISNUMBER(Tablo4[[#This Row],[JOUR]]),DATE(YEAR(Tablo4[[#This Row],[JOUR]]),MONTH(Tablo4[[#This Row],[JOUR]])+1,0),A277)</f>
        <v>42855</v>
      </c>
      <c r="B278" s="55">
        <f>IF(ISNUMBER(Tablo4[[#This Row],[JOUR]]),INT(MOD(INT((Tablo4[[#This Row],[JOUR]]-2)/7)+3/5,52+5/28))+1,B277)</f>
        <v>17</v>
      </c>
      <c r="C278" s="53">
        <v>42851</v>
      </c>
      <c r="D278" s="53" t="s">
        <v>54</v>
      </c>
      <c r="E278" s="28"/>
      <c r="F278" s="28"/>
      <c r="G278" s="25"/>
    </row>
    <row r="279" spans="1:7" ht="13.5" thickBot="1">
      <c r="A279" s="54">
        <f>IF(ISNUMBER(Tablo4[[#This Row],[JOUR]]),DATE(YEAR(Tablo4[[#This Row],[JOUR]]),MONTH(Tablo4[[#This Row],[JOUR]])+1,0),A278)</f>
        <v>42855</v>
      </c>
      <c r="B279" s="55">
        <f>IF(ISNUMBER(Tablo4[[#This Row],[JOUR]]),INT(MOD(INT((Tablo4[[#This Row],[JOUR]]-2)/7)+3/5,52+5/28))+1,B278)</f>
        <v>17</v>
      </c>
      <c r="C279" s="56"/>
      <c r="D279" s="56" t="s">
        <v>55</v>
      </c>
      <c r="E279" s="36"/>
      <c r="F279" s="36"/>
      <c r="G279" s="37"/>
    </row>
    <row r="280" spans="1:7">
      <c r="A280" s="54">
        <f>IF(ISNUMBER(Tablo4[[#This Row],[JOUR]]),DATE(YEAR(Tablo4[[#This Row],[JOUR]]),MONTH(Tablo4[[#This Row],[JOUR]])+1,0),A279)</f>
        <v>42855</v>
      </c>
      <c r="B280" s="55">
        <f>IF(ISNUMBER(Tablo4[[#This Row],[JOUR]]),INT(MOD(INT((Tablo4[[#This Row],[JOUR]]-2)/7)+3/5,52+5/28))+1,B279)</f>
        <v>17</v>
      </c>
      <c r="C280" s="53">
        <v>42852</v>
      </c>
      <c r="D280" s="53" t="s">
        <v>54</v>
      </c>
      <c r="E280" s="28"/>
      <c r="F280" s="28"/>
      <c r="G280" s="25"/>
    </row>
    <row r="281" spans="1:7" ht="13.5" thickBot="1">
      <c r="A281" s="54">
        <f>IF(ISNUMBER(Tablo4[[#This Row],[JOUR]]),DATE(YEAR(Tablo4[[#This Row],[JOUR]]),MONTH(Tablo4[[#This Row],[JOUR]])+1,0),A280)</f>
        <v>42855</v>
      </c>
      <c r="B281" s="55">
        <f>IF(ISNUMBER(Tablo4[[#This Row],[JOUR]]),INT(MOD(INT((Tablo4[[#This Row],[JOUR]]-2)/7)+3/5,52+5/28))+1,B280)</f>
        <v>17</v>
      </c>
      <c r="C281" s="56"/>
      <c r="D281" s="56" t="s">
        <v>55</v>
      </c>
      <c r="E281" s="36"/>
      <c r="F281" s="36"/>
      <c r="G281" s="37"/>
    </row>
    <row r="282" spans="1:7">
      <c r="A282" s="54">
        <f>IF(ISNUMBER(Tablo4[[#This Row],[JOUR]]),DATE(YEAR(Tablo4[[#This Row],[JOUR]]),MONTH(Tablo4[[#This Row],[JOUR]])+1,0),A281)</f>
        <v>42855</v>
      </c>
      <c r="B282" s="55">
        <f>IF(ISNUMBER(Tablo4[[#This Row],[JOUR]]),INT(MOD(INT((Tablo4[[#This Row],[JOUR]]-2)/7)+3/5,52+5/28))+1,B281)</f>
        <v>17</v>
      </c>
      <c r="C282" s="53">
        <v>42853</v>
      </c>
      <c r="D282" s="53" t="s">
        <v>54</v>
      </c>
      <c r="E282" s="28"/>
      <c r="F282" s="28"/>
      <c r="G282" s="25"/>
    </row>
    <row r="283" spans="1:7" ht="13.5" thickBot="1">
      <c r="A283" s="54">
        <f>IF(ISNUMBER(Tablo4[[#This Row],[JOUR]]),DATE(YEAR(Tablo4[[#This Row],[JOUR]]),MONTH(Tablo4[[#This Row],[JOUR]])+1,0),A282)</f>
        <v>42855</v>
      </c>
      <c r="B283" s="55">
        <f>IF(ISNUMBER(Tablo4[[#This Row],[JOUR]]),INT(MOD(INT((Tablo4[[#This Row],[JOUR]]-2)/7)+3/5,52+5/28))+1,B282)</f>
        <v>17</v>
      </c>
      <c r="C283" s="56"/>
      <c r="D283" s="56" t="s">
        <v>55</v>
      </c>
      <c r="E283" s="36"/>
      <c r="F283" s="36"/>
      <c r="G283" s="37"/>
    </row>
    <row r="284" spans="1:7">
      <c r="A284" s="64">
        <f>IF(ISNUMBER(Tablo4[[#This Row],[JOUR]]),DATE(YEAR(Tablo4[[#This Row],[JOUR]]),MONTH(Tablo4[[#This Row],[JOUR]])+1,0),A283)</f>
        <v>42855</v>
      </c>
      <c r="B284" s="65">
        <f>IF(ISNUMBER(Tablo4[[#This Row],[JOUR]]),INT(MOD(INT((Tablo4[[#This Row],[JOUR]]-2)/7)+3/5,52+5/28))+1,B283)</f>
        <v>17</v>
      </c>
      <c r="C284" s="53">
        <v>42854</v>
      </c>
      <c r="D284" s="53" t="s">
        <v>54</v>
      </c>
      <c r="E284" s="28"/>
      <c r="F284" s="28"/>
      <c r="G284" s="25"/>
    </row>
    <row r="285" spans="1:7" ht="13.5" thickBot="1">
      <c r="A285" s="64">
        <f>IF(ISNUMBER(Tablo4[[#This Row],[JOUR]]),DATE(YEAR(Tablo4[[#This Row],[JOUR]]),MONTH(Tablo4[[#This Row],[JOUR]])+1,0),A283)</f>
        <v>42855</v>
      </c>
      <c r="B285" s="65">
        <f>IF(ISNUMBER(Tablo4[[#This Row],[JOUR]]),INT(MOD(INT((Tablo4[[#This Row],[JOUR]]-2)/7)+3/5,52+5/28))+1,B283)</f>
        <v>17</v>
      </c>
      <c r="C285" s="56"/>
      <c r="D285" s="56" t="s">
        <v>55</v>
      </c>
      <c r="E285" s="36"/>
      <c r="F285" s="36"/>
      <c r="G285" s="37"/>
    </row>
    <row r="286" spans="1:7">
      <c r="A286" s="64">
        <f>IF(ISNUMBER(Tablo4[[#This Row],[JOUR]]),DATE(YEAR(Tablo4[[#This Row],[JOUR]]),MONTH(Tablo4[[#This Row],[JOUR]])+1,0),A283)</f>
        <v>42855</v>
      </c>
      <c r="B286" s="65">
        <f>IF(ISNUMBER(Tablo4[[#This Row],[JOUR]]),INT(MOD(INT((Tablo4[[#This Row],[JOUR]]-2)/7)+3/5,52+5/28))+1,B283)</f>
        <v>17</v>
      </c>
      <c r="C286" s="53">
        <v>42855</v>
      </c>
      <c r="D286" s="53" t="s">
        <v>54</v>
      </c>
      <c r="E286" s="28"/>
      <c r="F286" s="28"/>
      <c r="G286" s="25"/>
    </row>
    <row r="287" spans="1:7">
      <c r="A287" s="64">
        <f>IF(ISNUMBER(Tablo4[[#This Row],[JOUR]]),DATE(YEAR(Tablo4[[#This Row],[JOUR]]),MONTH(Tablo4[[#This Row],[JOUR]])+1,0),A283)</f>
        <v>42855</v>
      </c>
      <c r="B287" s="65">
        <f>IF(ISNUMBER(Tablo4[[#This Row],[JOUR]]),INT(MOD(INT((Tablo4[[#This Row],[JOUR]]-2)/7)+3/5,52+5/28))+1,B283)</f>
        <v>17</v>
      </c>
      <c r="C287" s="56"/>
      <c r="D287" s="56" t="s">
        <v>55</v>
      </c>
      <c r="E287" s="36"/>
      <c r="F287" s="36"/>
      <c r="G287" s="37"/>
    </row>
    <row r="288" spans="1:7">
      <c r="A288" s="54">
        <f>IF(ISNUMBER(Tablo4[[#This Row],[JOUR]]),DATE(YEAR(Tablo4[[#This Row],[JOUR]]),MONTH(Tablo4[[#This Row],[JOUR]])+1,0),A283)</f>
        <v>42855</v>
      </c>
      <c r="B288" s="55">
        <f>IF(ISNUMBER(Tablo4[[#This Row],[JOUR]]),INT(MOD(INT((Tablo4[[#This Row],[JOUR]]-2)/7)+3/5,52+5/28))+1,B283)</f>
        <v>17</v>
      </c>
      <c r="C288" s="57" t="s">
        <v>16</v>
      </c>
      <c r="D288" s="57"/>
      <c r="E288" s="29">
        <f t="array" ref="E288">SUM(IF(ISNUMBER(E274:E283),E274:E283,SUMIF(codes[code],E274:E283,codes[forfait])))+SUM(COUNTIF(JF,$C274:$C283))*JFHN</f>
        <v>0</v>
      </c>
      <c r="F288" s="29">
        <f t="array" ref="F288">SUM(IF(ISNUMBER(F274:F283),F274:F283,SUMIF(codes[code],F274:F283,codes[forfait])))+SUM(COUNTIF(JF,$C274:$C283))*JFHN</f>
        <v>0</v>
      </c>
      <c r="G288" s="58">
        <f>SUM(Tablo4[[#This Row],[Barry]:[Syham]])</f>
        <v>0</v>
      </c>
    </row>
    <row r="289" spans="1:7">
      <c r="A289" s="54">
        <f>IF(ISNUMBER(Tablo4[[#This Row],[JOUR]]),DATE(YEAR(Tablo4[[#This Row],[JOUR]]),MONTH(Tablo4[[#This Row],[JOUR]])+1,0),A288)</f>
        <v>42855</v>
      </c>
      <c r="B289" s="55">
        <f>IF(ISNUMBER(Tablo4[[#This Row],[JOUR]]),INT(MOD(INT((Tablo4[[#This Row],[JOUR]]-2)/7)+3/5,52+5/28))+1,B288)</f>
        <v>17</v>
      </c>
      <c r="C289" s="57" t="s">
        <v>17</v>
      </c>
      <c r="D289" s="57"/>
      <c r="E289" s="29">
        <f t="array" ref="E289">MIN(SUM(IF(ISNUMBER(E274:E283),E274:E283,SUMIF(codes[code],E274:E283,codes[calcul_HS])))+SUM(COUNTIF(JF,$C274:$C283))*JFHS,sem)</f>
        <v>0</v>
      </c>
      <c r="F289" s="29">
        <f t="array" ref="F289">MIN(SUM(IF(ISNUMBER(F274:F283),F274:F283,SUMIF(codes[code],F274:F283,codes[calcul_HS])))+SUM(COUNTIF(JF,$C274:$C283))*JFHS,sem)</f>
        <v>0</v>
      </c>
      <c r="G289" s="58">
        <f>SUM(Tablo4[[#This Row],[Barry]:[Syham]])</f>
        <v>0</v>
      </c>
    </row>
    <row r="290" spans="1:7" ht="13.5" thickBot="1">
      <c r="A290" s="59">
        <f>IF(ISNUMBER(Tablo4[[#This Row],[JOUR]]),DATE(YEAR(Tablo4[[#This Row],[JOUR]]),MONTH(Tablo4[[#This Row],[JOUR]])+1,0),A289)</f>
        <v>42855</v>
      </c>
      <c r="B290" s="60">
        <f>IF(ISNUMBER(Tablo4[[#This Row],[JOUR]]),INT(MOD(INT((Tablo4[[#This Row],[JOUR]]-2)/7)+3/5,52+5/28))+1,B289)</f>
        <v>17</v>
      </c>
      <c r="C290" s="61" t="s">
        <v>18</v>
      </c>
      <c r="D290" s="61"/>
      <c r="E290" s="62">
        <f t="array" ref="E290">MAX(0,SUM(IF(ISNUMBER(E274:E283),E274:E283,SUMIF(codes[code],E274:E283,codes[calcul_HS])))+SUM(COUNTIF(JF,$C274:$C283))*JFHS-sem)</f>
        <v>0</v>
      </c>
      <c r="F290" s="62">
        <f t="array" ref="F290">MAX(0,SUM(IF(ISNUMBER(F274:F283),F274:F283,SUMIF(codes[code],F274:F283,codes[calcul_HS])))+SUM(COUNTIF(JF,$C274:$C283))*JFHS-sem)</f>
        <v>0</v>
      </c>
      <c r="G290" s="58">
        <f>SUM(Tablo4[[#This Row],[Barry]:[Syham]])</f>
        <v>0</v>
      </c>
    </row>
    <row r="291" spans="1:7">
      <c r="A291" s="51">
        <f>IF(ISNUMBER(Tablo4[[#This Row],[JOUR]]),DATE(YEAR(Tablo4[[#This Row],[JOUR]]),MONTH(Tablo4[[#This Row],[JOUR]])+1,0),A290)</f>
        <v>42886</v>
      </c>
      <c r="B291" s="52">
        <f>IF(ISNUMBER(Tablo4[[#This Row],[JOUR]]),INT(MOD(INT((Tablo4[[#This Row],[JOUR]]-2)/7)+3/5,52+5/28))+1,B290)</f>
        <v>18</v>
      </c>
      <c r="C291" s="53">
        <v>42856</v>
      </c>
      <c r="D291" s="53" t="s">
        <v>54</v>
      </c>
      <c r="E291" s="28"/>
      <c r="F291" s="28"/>
      <c r="G291" s="25"/>
    </row>
    <row r="292" spans="1:7" ht="13.5" thickBot="1">
      <c r="A292" s="54">
        <f>IF(ISNUMBER(Tablo4[[#This Row],[JOUR]]),DATE(YEAR(Tablo4[[#This Row],[JOUR]]),MONTH(Tablo4[[#This Row],[JOUR]])+1,0),A291)</f>
        <v>42886</v>
      </c>
      <c r="B292" s="55">
        <f>IF(ISNUMBER(Tablo4[[#This Row],[JOUR]]),INT(MOD(INT((Tablo4[[#This Row],[JOUR]]-2)/7)+3/5,52+5/28))+1,B291)</f>
        <v>18</v>
      </c>
      <c r="C292" s="56"/>
      <c r="D292" s="56" t="s">
        <v>55</v>
      </c>
      <c r="E292" s="36"/>
      <c r="F292" s="36"/>
      <c r="G292" s="37"/>
    </row>
    <row r="293" spans="1:7">
      <c r="A293" s="54">
        <f>IF(ISNUMBER(Tablo4[[#This Row],[JOUR]]),DATE(YEAR(Tablo4[[#This Row],[JOUR]]),MONTH(Tablo4[[#This Row],[JOUR]])+1,0),A292)</f>
        <v>42886</v>
      </c>
      <c r="B293" s="55">
        <f>IF(ISNUMBER(Tablo4[[#This Row],[JOUR]]),INT(MOD(INT((Tablo4[[#This Row],[JOUR]]-2)/7)+3/5,52+5/28))+1,B292)</f>
        <v>18</v>
      </c>
      <c r="C293" s="53">
        <v>42857</v>
      </c>
      <c r="D293" s="53" t="s">
        <v>54</v>
      </c>
      <c r="E293" s="28"/>
      <c r="F293" s="28"/>
      <c r="G293" s="25"/>
    </row>
    <row r="294" spans="1:7" ht="13.5" thickBot="1">
      <c r="A294" s="54">
        <f>IF(ISNUMBER(Tablo4[[#This Row],[JOUR]]),DATE(YEAR(Tablo4[[#This Row],[JOUR]]),MONTH(Tablo4[[#This Row],[JOUR]])+1,0),A293)</f>
        <v>42886</v>
      </c>
      <c r="B294" s="55">
        <f>IF(ISNUMBER(Tablo4[[#This Row],[JOUR]]),INT(MOD(INT((Tablo4[[#This Row],[JOUR]]-2)/7)+3/5,52+5/28))+1,B293)</f>
        <v>18</v>
      </c>
      <c r="C294" s="56"/>
      <c r="D294" s="56" t="s">
        <v>55</v>
      </c>
      <c r="E294" s="36"/>
      <c r="F294" s="36"/>
      <c r="G294" s="37"/>
    </row>
    <row r="295" spans="1:7">
      <c r="A295" s="54">
        <f>IF(ISNUMBER(Tablo4[[#This Row],[JOUR]]),DATE(YEAR(Tablo4[[#This Row],[JOUR]]),MONTH(Tablo4[[#This Row],[JOUR]])+1,0),A294)</f>
        <v>42886</v>
      </c>
      <c r="B295" s="55">
        <f>IF(ISNUMBER(Tablo4[[#This Row],[JOUR]]),INT(MOD(INT((Tablo4[[#This Row],[JOUR]]-2)/7)+3/5,52+5/28))+1,B294)</f>
        <v>18</v>
      </c>
      <c r="C295" s="53">
        <v>42858</v>
      </c>
      <c r="D295" s="53" t="s">
        <v>54</v>
      </c>
      <c r="E295" s="28"/>
      <c r="F295" s="28"/>
      <c r="G295" s="25"/>
    </row>
    <row r="296" spans="1:7" ht="13.5" thickBot="1">
      <c r="A296" s="54">
        <f>IF(ISNUMBER(Tablo4[[#This Row],[JOUR]]),DATE(YEAR(Tablo4[[#This Row],[JOUR]]),MONTH(Tablo4[[#This Row],[JOUR]])+1,0),A295)</f>
        <v>42886</v>
      </c>
      <c r="B296" s="55">
        <f>IF(ISNUMBER(Tablo4[[#This Row],[JOUR]]),INT(MOD(INT((Tablo4[[#This Row],[JOUR]]-2)/7)+3/5,52+5/28))+1,B295)</f>
        <v>18</v>
      </c>
      <c r="C296" s="56"/>
      <c r="D296" s="56" t="s">
        <v>55</v>
      </c>
      <c r="E296" s="36"/>
      <c r="F296" s="36"/>
      <c r="G296" s="37"/>
    </row>
    <row r="297" spans="1:7">
      <c r="A297" s="54">
        <f>IF(ISNUMBER(Tablo4[[#This Row],[JOUR]]),DATE(YEAR(Tablo4[[#This Row],[JOUR]]),MONTH(Tablo4[[#This Row],[JOUR]])+1,0),A296)</f>
        <v>42886</v>
      </c>
      <c r="B297" s="55">
        <f>IF(ISNUMBER(Tablo4[[#This Row],[JOUR]]),INT(MOD(INT((Tablo4[[#This Row],[JOUR]]-2)/7)+3/5,52+5/28))+1,B296)</f>
        <v>18</v>
      </c>
      <c r="C297" s="53">
        <v>42859</v>
      </c>
      <c r="D297" s="53" t="s">
        <v>54</v>
      </c>
      <c r="E297" s="28"/>
      <c r="F297" s="28"/>
      <c r="G297" s="25"/>
    </row>
    <row r="298" spans="1:7" ht="13.5" thickBot="1">
      <c r="A298" s="54">
        <f>IF(ISNUMBER(Tablo4[[#This Row],[JOUR]]),DATE(YEAR(Tablo4[[#This Row],[JOUR]]),MONTH(Tablo4[[#This Row],[JOUR]])+1,0),A297)</f>
        <v>42886</v>
      </c>
      <c r="B298" s="55">
        <f>IF(ISNUMBER(Tablo4[[#This Row],[JOUR]]),INT(MOD(INT((Tablo4[[#This Row],[JOUR]]-2)/7)+3/5,52+5/28))+1,B297)</f>
        <v>18</v>
      </c>
      <c r="C298" s="56"/>
      <c r="D298" s="56" t="s">
        <v>55</v>
      </c>
      <c r="E298" s="36"/>
      <c r="F298" s="36"/>
      <c r="G298" s="37"/>
    </row>
    <row r="299" spans="1:7">
      <c r="A299" s="54">
        <f>IF(ISNUMBER(Tablo4[[#This Row],[JOUR]]),DATE(YEAR(Tablo4[[#This Row],[JOUR]]),MONTH(Tablo4[[#This Row],[JOUR]])+1,0),A298)</f>
        <v>42886</v>
      </c>
      <c r="B299" s="55">
        <f>IF(ISNUMBER(Tablo4[[#This Row],[JOUR]]),INT(MOD(INT((Tablo4[[#This Row],[JOUR]]-2)/7)+3/5,52+5/28))+1,B298)</f>
        <v>18</v>
      </c>
      <c r="C299" s="53">
        <v>42860</v>
      </c>
      <c r="D299" s="53" t="s">
        <v>54</v>
      </c>
      <c r="E299" s="28"/>
      <c r="F299" s="28"/>
      <c r="G299" s="25"/>
    </row>
    <row r="300" spans="1:7" ht="13.5" thickBot="1">
      <c r="A300" s="54">
        <f>IF(ISNUMBER(Tablo4[[#This Row],[JOUR]]),DATE(YEAR(Tablo4[[#This Row],[JOUR]]),MONTH(Tablo4[[#This Row],[JOUR]])+1,0),A299)</f>
        <v>42886</v>
      </c>
      <c r="B300" s="55">
        <f>IF(ISNUMBER(Tablo4[[#This Row],[JOUR]]),INT(MOD(INT((Tablo4[[#This Row],[JOUR]]-2)/7)+3/5,52+5/28))+1,B299)</f>
        <v>18</v>
      </c>
      <c r="C300" s="56"/>
      <c r="D300" s="56" t="s">
        <v>55</v>
      </c>
      <c r="E300" s="36"/>
      <c r="F300" s="36"/>
      <c r="G300" s="37"/>
    </row>
    <row r="301" spans="1:7">
      <c r="A301" s="64">
        <f>IF(ISNUMBER(Tablo4[[#This Row],[JOUR]]),DATE(YEAR(Tablo4[[#This Row],[JOUR]]),MONTH(Tablo4[[#This Row],[JOUR]])+1,0),A300)</f>
        <v>42886</v>
      </c>
      <c r="B301" s="65">
        <f>IF(ISNUMBER(Tablo4[[#This Row],[JOUR]]),INT(MOD(INT((Tablo4[[#This Row],[JOUR]]-2)/7)+3/5,52+5/28))+1,B300)</f>
        <v>18</v>
      </c>
      <c r="C301" s="53">
        <v>42861</v>
      </c>
      <c r="D301" s="53" t="s">
        <v>54</v>
      </c>
      <c r="E301" s="28"/>
      <c r="F301" s="28"/>
      <c r="G301" s="25"/>
    </row>
    <row r="302" spans="1:7" ht="13.5" thickBot="1">
      <c r="A302" s="64">
        <f>IF(ISNUMBER(Tablo4[[#This Row],[JOUR]]),DATE(YEAR(Tablo4[[#This Row],[JOUR]]),MONTH(Tablo4[[#This Row],[JOUR]])+1,0),A300)</f>
        <v>42886</v>
      </c>
      <c r="B302" s="65">
        <f>IF(ISNUMBER(Tablo4[[#This Row],[JOUR]]),INT(MOD(INT((Tablo4[[#This Row],[JOUR]]-2)/7)+3/5,52+5/28))+1,B300)</f>
        <v>18</v>
      </c>
      <c r="C302" s="56"/>
      <c r="D302" s="56" t="s">
        <v>55</v>
      </c>
      <c r="E302" s="36"/>
      <c r="F302" s="36"/>
      <c r="G302" s="37"/>
    </row>
    <row r="303" spans="1:7">
      <c r="A303" s="64">
        <f>IF(ISNUMBER(Tablo4[[#This Row],[JOUR]]),DATE(YEAR(Tablo4[[#This Row],[JOUR]]),MONTH(Tablo4[[#This Row],[JOUR]])+1,0),A300)</f>
        <v>42886</v>
      </c>
      <c r="B303" s="65">
        <f>IF(ISNUMBER(Tablo4[[#This Row],[JOUR]]),INT(MOD(INT((Tablo4[[#This Row],[JOUR]]-2)/7)+3/5,52+5/28))+1,B300)</f>
        <v>18</v>
      </c>
      <c r="C303" s="53">
        <v>42862</v>
      </c>
      <c r="D303" s="53" t="s">
        <v>54</v>
      </c>
      <c r="E303" s="28"/>
      <c r="F303" s="28"/>
      <c r="G303" s="25"/>
    </row>
    <row r="304" spans="1:7">
      <c r="A304" s="64">
        <f>IF(ISNUMBER(Tablo4[[#This Row],[JOUR]]),DATE(YEAR(Tablo4[[#This Row],[JOUR]]),MONTH(Tablo4[[#This Row],[JOUR]])+1,0),A300)</f>
        <v>42886</v>
      </c>
      <c r="B304" s="65">
        <f>IF(ISNUMBER(Tablo4[[#This Row],[JOUR]]),INT(MOD(INT((Tablo4[[#This Row],[JOUR]]-2)/7)+3/5,52+5/28))+1,B300)</f>
        <v>18</v>
      </c>
      <c r="C304" s="56"/>
      <c r="D304" s="56" t="s">
        <v>55</v>
      </c>
      <c r="E304" s="36"/>
      <c r="F304" s="36"/>
      <c r="G304" s="37"/>
    </row>
    <row r="305" spans="1:7">
      <c r="A305" s="54">
        <f>IF(ISNUMBER(Tablo4[[#This Row],[JOUR]]),DATE(YEAR(Tablo4[[#This Row],[JOUR]]),MONTH(Tablo4[[#This Row],[JOUR]])+1,0),A300)</f>
        <v>42886</v>
      </c>
      <c r="B305" s="55">
        <f>IF(ISNUMBER(Tablo4[[#This Row],[JOUR]]),INT(MOD(INT((Tablo4[[#This Row],[JOUR]]-2)/7)+3/5,52+5/28))+1,B300)</f>
        <v>18</v>
      </c>
      <c r="C305" s="57" t="s">
        <v>16</v>
      </c>
      <c r="D305" s="57"/>
      <c r="E305" s="29">
        <f t="array" ref="E305">SUM(IF(ISNUMBER(E291:E300),E291:E300,SUMIF(codes[code],E291:E300,codes[forfait])))+SUM(COUNTIF(JF,$C291:$C300))*JFHN</f>
        <v>7</v>
      </c>
      <c r="F305" s="29">
        <f t="array" ref="F305">SUM(IF(ISNUMBER(F291:F300),F291:F300,SUMIF(codes[code],F291:F300,codes[forfait])))+SUM(COUNTIF(JF,$C291:$C300))*JFHN</f>
        <v>7</v>
      </c>
      <c r="G305" s="58">
        <f>SUM(Tablo4[[#This Row],[Barry]:[Syham]])</f>
        <v>14</v>
      </c>
    </row>
    <row r="306" spans="1:7">
      <c r="A306" s="54">
        <f>IF(ISNUMBER(Tablo4[[#This Row],[JOUR]]),DATE(YEAR(Tablo4[[#This Row],[JOUR]]),MONTH(Tablo4[[#This Row],[JOUR]])+1,0),A305)</f>
        <v>42886</v>
      </c>
      <c r="B306" s="55">
        <f>IF(ISNUMBER(Tablo4[[#This Row],[JOUR]]),INT(MOD(INT((Tablo4[[#This Row],[JOUR]]-2)/7)+3/5,52+5/28))+1,B305)</f>
        <v>18</v>
      </c>
      <c r="C306" s="57" t="s">
        <v>17</v>
      </c>
      <c r="D306" s="57"/>
      <c r="E306" s="29">
        <f t="array" ref="E306">MIN(SUM(IF(ISNUMBER(E291:E300),E291:E300,SUMIF(codes[code],E291:E300,codes[calcul_HS])))+SUM(COUNTIF(JF,$C291:$C300))*JFHS,sem)</f>
        <v>0</v>
      </c>
      <c r="F306" s="29">
        <f t="array" ref="F306">MIN(SUM(IF(ISNUMBER(F291:F300),F291:F300,SUMIF(codes[code],F291:F300,codes[calcul_HS])))+SUM(COUNTIF(JF,$C291:$C300))*JFHS,sem)</f>
        <v>0</v>
      </c>
      <c r="G306" s="58">
        <f>SUM(Tablo4[[#This Row],[Barry]:[Syham]])</f>
        <v>0</v>
      </c>
    </row>
    <row r="307" spans="1:7" ht="13.5" thickBot="1">
      <c r="A307" s="59">
        <f>IF(ISNUMBER(Tablo4[[#This Row],[JOUR]]),DATE(YEAR(Tablo4[[#This Row],[JOUR]]),MONTH(Tablo4[[#This Row],[JOUR]])+1,0),A306)</f>
        <v>42886</v>
      </c>
      <c r="B307" s="60">
        <f>IF(ISNUMBER(Tablo4[[#This Row],[JOUR]]),INT(MOD(INT((Tablo4[[#This Row],[JOUR]]-2)/7)+3/5,52+5/28))+1,B306)</f>
        <v>18</v>
      </c>
      <c r="C307" s="61" t="s">
        <v>18</v>
      </c>
      <c r="D307" s="61"/>
      <c r="E307" s="62">
        <f t="array" ref="E307">MAX(0,SUM(IF(ISNUMBER(E291:E300),E291:E300,SUMIF(codes[code],E291:E300,codes[calcul_HS])))+SUM(COUNTIF(JF,$C291:$C300))*JFHS-sem)</f>
        <v>0</v>
      </c>
      <c r="F307" s="62">
        <f t="array" ref="F307">MAX(0,SUM(IF(ISNUMBER(F291:F300),F291:F300,SUMIF(codes[code],F291:F300,codes[calcul_HS])))+SUM(COUNTIF(JF,$C291:$C300))*JFHS-sem)</f>
        <v>0</v>
      </c>
      <c r="G307" s="58">
        <f>SUM(Tablo4[[#This Row],[Barry]:[Syham]])</f>
        <v>0</v>
      </c>
    </row>
    <row r="308" spans="1:7">
      <c r="A308" s="51">
        <f>IF(ISNUMBER(Tablo4[[#This Row],[JOUR]]),DATE(YEAR(Tablo4[[#This Row],[JOUR]]),MONTH(Tablo4[[#This Row],[JOUR]])+1,0),A307)</f>
        <v>42886</v>
      </c>
      <c r="B308" s="52">
        <f>IF(ISNUMBER(Tablo4[[#This Row],[JOUR]]),INT(MOD(INT((Tablo4[[#This Row],[JOUR]]-2)/7)+3/5,52+5/28))+1,B307)</f>
        <v>19</v>
      </c>
      <c r="C308" s="53">
        <v>42863</v>
      </c>
      <c r="D308" s="53" t="s">
        <v>54</v>
      </c>
      <c r="E308" s="28"/>
      <c r="F308" s="28"/>
      <c r="G308" s="25"/>
    </row>
    <row r="309" spans="1:7" ht="13.5" thickBot="1">
      <c r="A309" s="54">
        <f>IF(ISNUMBER(Tablo4[[#This Row],[JOUR]]),DATE(YEAR(Tablo4[[#This Row],[JOUR]]),MONTH(Tablo4[[#This Row],[JOUR]])+1,0),A308)</f>
        <v>42886</v>
      </c>
      <c r="B309" s="55">
        <f>IF(ISNUMBER(Tablo4[[#This Row],[JOUR]]),INT(MOD(INT((Tablo4[[#This Row],[JOUR]]-2)/7)+3/5,52+5/28))+1,B308)</f>
        <v>19</v>
      </c>
      <c r="C309" s="56"/>
      <c r="D309" s="56" t="s">
        <v>55</v>
      </c>
      <c r="E309" s="36"/>
      <c r="F309" s="36"/>
      <c r="G309" s="37"/>
    </row>
    <row r="310" spans="1:7">
      <c r="A310" s="54">
        <f>IF(ISNUMBER(Tablo4[[#This Row],[JOUR]]),DATE(YEAR(Tablo4[[#This Row],[JOUR]]),MONTH(Tablo4[[#This Row],[JOUR]])+1,0),A309)</f>
        <v>42886</v>
      </c>
      <c r="B310" s="55">
        <f>IF(ISNUMBER(Tablo4[[#This Row],[JOUR]]),INT(MOD(INT((Tablo4[[#This Row],[JOUR]]-2)/7)+3/5,52+5/28))+1,B309)</f>
        <v>19</v>
      </c>
      <c r="C310" s="53">
        <v>42864</v>
      </c>
      <c r="D310" s="53" t="s">
        <v>54</v>
      </c>
      <c r="E310" s="28"/>
      <c r="F310" s="28"/>
      <c r="G310" s="25"/>
    </row>
    <row r="311" spans="1:7" ht="13.5" thickBot="1">
      <c r="A311" s="54">
        <f>IF(ISNUMBER(Tablo4[[#This Row],[JOUR]]),DATE(YEAR(Tablo4[[#This Row],[JOUR]]),MONTH(Tablo4[[#This Row],[JOUR]])+1,0),A310)</f>
        <v>42886</v>
      </c>
      <c r="B311" s="55">
        <f>IF(ISNUMBER(Tablo4[[#This Row],[JOUR]]),INT(MOD(INT((Tablo4[[#This Row],[JOUR]]-2)/7)+3/5,52+5/28))+1,B310)</f>
        <v>19</v>
      </c>
      <c r="C311" s="56"/>
      <c r="D311" s="56" t="s">
        <v>55</v>
      </c>
      <c r="E311" s="36"/>
      <c r="F311" s="36"/>
      <c r="G311" s="37"/>
    </row>
    <row r="312" spans="1:7">
      <c r="A312" s="54">
        <f>IF(ISNUMBER(Tablo4[[#This Row],[JOUR]]),DATE(YEAR(Tablo4[[#This Row],[JOUR]]),MONTH(Tablo4[[#This Row],[JOUR]])+1,0),A311)</f>
        <v>42886</v>
      </c>
      <c r="B312" s="55">
        <f>IF(ISNUMBER(Tablo4[[#This Row],[JOUR]]),INT(MOD(INT((Tablo4[[#This Row],[JOUR]]-2)/7)+3/5,52+5/28))+1,B311)</f>
        <v>19</v>
      </c>
      <c r="C312" s="53">
        <v>42865</v>
      </c>
      <c r="D312" s="53" t="s">
        <v>54</v>
      </c>
      <c r="E312" s="28"/>
      <c r="F312" s="28"/>
      <c r="G312" s="25"/>
    </row>
    <row r="313" spans="1:7" ht="13.5" thickBot="1">
      <c r="A313" s="54">
        <f>IF(ISNUMBER(Tablo4[[#This Row],[JOUR]]),DATE(YEAR(Tablo4[[#This Row],[JOUR]]),MONTH(Tablo4[[#This Row],[JOUR]])+1,0),A312)</f>
        <v>42886</v>
      </c>
      <c r="B313" s="55">
        <f>IF(ISNUMBER(Tablo4[[#This Row],[JOUR]]),INT(MOD(INT((Tablo4[[#This Row],[JOUR]]-2)/7)+3/5,52+5/28))+1,B312)</f>
        <v>19</v>
      </c>
      <c r="C313" s="56"/>
      <c r="D313" s="56" t="s">
        <v>55</v>
      </c>
      <c r="E313" s="36"/>
      <c r="F313" s="36"/>
      <c r="G313" s="37"/>
    </row>
    <row r="314" spans="1:7">
      <c r="A314" s="54">
        <f>IF(ISNUMBER(Tablo4[[#This Row],[JOUR]]),DATE(YEAR(Tablo4[[#This Row],[JOUR]]),MONTH(Tablo4[[#This Row],[JOUR]])+1,0),A313)</f>
        <v>42886</v>
      </c>
      <c r="B314" s="55">
        <f>IF(ISNUMBER(Tablo4[[#This Row],[JOUR]]),INT(MOD(INT((Tablo4[[#This Row],[JOUR]]-2)/7)+3/5,52+5/28))+1,B313)</f>
        <v>19</v>
      </c>
      <c r="C314" s="53">
        <v>42866</v>
      </c>
      <c r="D314" s="53" t="s">
        <v>54</v>
      </c>
      <c r="E314" s="28"/>
      <c r="F314" s="28"/>
      <c r="G314" s="25"/>
    </row>
    <row r="315" spans="1:7" ht="13.5" thickBot="1">
      <c r="A315" s="54">
        <f>IF(ISNUMBER(Tablo4[[#This Row],[JOUR]]),DATE(YEAR(Tablo4[[#This Row],[JOUR]]),MONTH(Tablo4[[#This Row],[JOUR]])+1,0),A314)</f>
        <v>42886</v>
      </c>
      <c r="B315" s="55">
        <f>IF(ISNUMBER(Tablo4[[#This Row],[JOUR]]),INT(MOD(INT((Tablo4[[#This Row],[JOUR]]-2)/7)+3/5,52+5/28))+1,B314)</f>
        <v>19</v>
      </c>
      <c r="C315" s="56"/>
      <c r="D315" s="56" t="s">
        <v>55</v>
      </c>
      <c r="E315" s="36"/>
      <c r="F315" s="36"/>
      <c r="G315" s="37"/>
    </row>
    <row r="316" spans="1:7">
      <c r="A316" s="54">
        <f>IF(ISNUMBER(Tablo4[[#This Row],[JOUR]]),DATE(YEAR(Tablo4[[#This Row],[JOUR]]),MONTH(Tablo4[[#This Row],[JOUR]])+1,0),A315)</f>
        <v>42886</v>
      </c>
      <c r="B316" s="55">
        <f>IF(ISNUMBER(Tablo4[[#This Row],[JOUR]]),INT(MOD(INT((Tablo4[[#This Row],[JOUR]]-2)/7)+3/5,52+5/28))+1,B315)</f>
        <v>19</v>
      </c>
      <c r="C316" s="53">
        <v>42867</v>
      </c>
      <c r="D316" s="53" t="s">
        <v>54</v>
      </c>
      <c r="E316" s="28"/>
      <c r="F316" s="28"/>
      <c r="G316" s="25"/>
    </row>
    <row r="317" spans="1:7" ht="13.5" thickBot="1">
      <c r="A317" s="54">
        <f>IF(ISNUMBER(Tablo4[[#This Row],[JOUR]]),DATE(YEAR(Tablo4[[#This Row],[JOUR]]),MONTH(Tablo4[[#This Row],[JOUR]])+1,0),A316)</f>
        <v>42886</v>
      </c>
      <c r="B317" s="55">
        <f>IF(ISNUMBER(Tablo4[[#This Row],[JOUR]]),INT(MOD(INT((Tablo4[[#This Row],[JOUR]]-2)/7)+3/5,52+5/28))+1,B316)</f>
        <v>19</v>
      </c>
      <c r="C317" s="56"/>
      <c r="D317" s="56" t="s">
        <v>55</v>
      </c>
      <c r="E317" s="36"/>
      <c r="F317" s="36"/>
      <c r="G317" s="37"/>
    </row>
    <row r="318" spans="1:7">
      <c r="A318" s="64">
        <f>IF(ISNUMBER(Tablo4[[#This Row],[JOUR]]),DATE(YEAR(Tablo4[[#This Row],[JOUR]]),MONTH(Tablo4[[#This Row],[JOUR]])+1,0),A317)</f>
        <v>42886</v>
      </c>
      <c r="B318" s="65">
        <f>IF(ISNUMBER(Tablo4[[#This Row],[JOUR]]),INT(MOD(INT((Tablo4[[#This Row],[JOUR]]-2)/7)+3/5,52+5/28))+1,B317)</f>
        <v>19</v>
      </c>
      <c r="C318" s="53">
        <v>42868</v>
      </c>
      <c r="D318" s="53" t="s">
        <v>54</v>
      </c>
      <c r="E318" s="28"/>
      <c r="F318" s="28"/>
      <c r="G318" s="25"/>
    </row>
    <row r="319" spans="1:7" ht="13.5" thickBot="1">
      <c r="A319" s="64">
        <f>IF(ISNUMBER(Tablo4[[#This Row],[JOUR]]),DATE(YEAR(Tablo4[[#This Row],[JOUR]]),MONTH(Tablo4[[#This Row],[JOUR]])+1,0),A317)</f>
        <v>42886</v>
      </c>
      <c r="B319" s="65">
        <f>IF(ISNUMBER(Tablo4[[#This Row],[JOUR]]),INT(MOD(INT((Tablo4[[#This Row],[JOUR]]-2)/7)+3/5,52+5/28))+1,B317)</f>
        <v>19</v>
      </c>
      <c r="C319" s="56"/>
      <c r="D319" s="56" t="s">
        <v>55</v>
      </c>
      <c r="E319" s="36"/>
      <c r="F319" s="36"/>
      <c r="G319" s="37"/>
    </row>
    <row r="320" spans="1:7">
      <c r="A320" s="64">
        <f>IF(ISNUMBER(Tablo4[[#This Row],[JOUR]]),DATE(YEAR(Tablo4[[#This Row],[JOUR]]),MONTH(Tablo4[[#This Row],[JOUR]])+1,0),A317)</f>
        <v>42886</v>
      </c>
      <c r="B320" s="65">
        <f>IF(ISNUMBER(Tablo4[[#This Row],[JOUR]]),INT(MOD(INT((Tablo4[[#This Row],[JOUR]]-2)/7)+3/5,52+5/28))+1,B317)</f>
        <v>19</v>
      </c>
      <c r="C320" s="53">
        <v>42869</v>
      </c>
      <c r="D320" s="53" t="s">
        <v>54</v>
      </c>
      <c r="E320" s="28"/>
      <c r="F320" s="28"/>
      <c r="G320" s="25"/>
    </row>
    <row r="321" spans="1:7">
      <c r="A321" s="64">
        <f>IF(ISNUMBER(Tablo4[[#This Row],[JOUR]]),DATE(YEAR(Tablo4[[#This Row],[JOUR]]),MONTH(Tablo4[[#This Row],[JOUR]])+1,0),A317)</f>
        <v>42886</v>
      </c>
      <c r="B321" s="65">
        <f>IF(ISNUMBER(Tablo4[[#This Row],[JOUR]]),INT(MOD(INT((Tablo4[[#This Row],[JOUR]]-2)/7)+3/5,52+5/28))+1,B317)</f>
        <v>19</v>
      </c>
      <c r="C321" s="56"/>
      <c r="D321" s="56" t="s">
        <v>55</v>
      </c>
      <c r="E321" s="36"/>
      <c r="F321" s="36"/>
      <c r="G321" s="37"/>
    </row>
    <row r="322" spans="1:7">
      <c r="A322" s="54">
        <f>IF(ISNUMBER(Tablo4[[#This Row],[JOUR]]),DATE(YEAR(Tablo4[[#This Row],[JOUR]]),MONTH(Tablo4[[#This Row],[JOUR]])+1,0),A317)</f>
        <v>42886</v>
      </c>
      <c r="B322" s="55">
        <f>IF(ISNUMBER(Tablo4[[#This Row],[JOUR]]),INT(MOD(INT((Tablo4[[#This Row],[JOUR]]-2)/7)+3/5,52+5/28))+1,B317)</f>
        <v>19</v>
      </c>
      <c r="C322" s="57" t="s">
        <v>16</v>
      </c>
      <c r="D322" s="57"/>
      <c r="E322" s="29">
        <f t="array" ref="E322">SUM(IF(ISNUMBER(E308:E317),E308:E317,SUMIF(codes[code],E308:E317,codes[forfait])))+SUM(COUNTIF(JF,$C308:$C317))*JFHN</f>
        <v>7</v>
      </c>
      <c r="F322" s="29">
        <f t="array" ref="F322">SUM(IF(ISNUMBER(F308:F317),F308:F317,SUMIF(codes[code],F308:F317,codes[forfait])))+SUM(COUNTIF(JF,$C308:$C317))*JFHN</f>
        <v>7</v>
      </c>
      <c r="G322" s="58">
        <f>SUM(Tablo4[[#This Row],[Barry]:[Syham]])</f>
        <v>14</v>
      </c>
    </row>
    <row r="323" spans="1:7">
      <c r="A323" s="54">
        <f>IF(ISNUMBER(Tablo4[[#This Row],[JOUR]]),DATE(YEAR(Tablo4[[#This Row],[JOUR]]),MONTH(Tablo4[[#This Row],[JOUR]])+1,0),A322)</f>
        <v>42886</v>
      </c>
      <c r="B323" s="55">
        <f>IF(ISNUMBER(Tablo4[[#This Row],[JOUR]]),INT(MOD(INT((Tablo4[[#This Row],[JOUR]]-2)/7)+3/5,52+5/28))+1,B322)</f>
        <v>19</v>
      </c>
      <c r="C323" s="57" t="s">
        <v>17</v>
      </c>
      <c r="D323" s="57"/>
      <c r="E323" s="29">
        <f t="array" ref="E323">MIN(SUM(IF(ISNUMBER(E308:E317),E308:E317,SUMIF(codes[code],E308:E317,codes[calcul_HS])))+SUM(COUNTIF(JF,$C308:$C317))*JFHS,sem)</f>
        <v>0</v>
      </c>
      <c r="F323" s="29">
        <f t="array" ref="F323">MIN(SUM(IF(ISNUMBER(F308:F317),F308:F317,SUMIF(codes[code],F308:F317,codes[calcul_HS])))+SUM(COUNTIF(JF,$C308:$C317))*JFHS,sem)</f>
        <v>0</v>
      </c>
      <c r="G323" s="58">
        <f>SUM(Tablo4[[#This Row],[Barry]:[Syham]])</f>
        <v>0</v>
      </c>
    </row>
    <row r="324" spans="1:7" ht="13.5" thickBot="1">
      <c r="A324" s="59">
        <f>IF(ISNUMBER(Tablo4[[#This Row],[JOUR]]),DATE(YEAR(Tablo4[[#This Row],[JOUR]]),MONTH(Tablo4[[#This Row],[JOUR]])+1,0),A323)</f>
        <v>42886</v>
      </c>
      <c r="B324" s="60">
        <f>IF(ISNUMBER(Tablo4[[#This Row],[JOUR]]),INT(MOD(INT((Tablo4[[#This Row],[JOUR]]-2)/7)+3/5,52+5/28))+1,B323)</f>
        <v>19</v>
      </c>
      <c r="C324" s="61" t="s">
        <v>18</v>
      </c>
      <c r="D324" s="61"/>
      <c r="E324" s="62">
        <f t="array" ref="E324">MAX(0,SUM(IF(ISNUMBER(E308:E317),E308:E317,SUMIF(codes[code],E308:E317,codes[calcul_HS])))+SUM(COUNTIF(JF,$C308:$C317))*JFHS-sem)</f>
        <v>0</v>
      </c>
      <c r="F324" s="62">
        <f t="array" ref="F324">MAX(0,SUM(IF(ISNUMBER(F308:F317),F308:F317,SUMIF(codes[code],F308:F317,codes[calcul_HS])))+SUM(COUNTIF(JF,$C308:$C317))*JFHS-sem)</f>
        <v>0</v>
      </c>
      <c r="G324" s="58">
        <f>SUM(Tablo4[[#This Row],[Barry]:[Syham]])</f>
        <v>0</v>
      </c>
    </row>
    <row r="325" spans="1:7">
      <c r="A325" s="51">
        <f>IF(ISNUMBER(Tablo4[[#This Row],[JOUR]]),DATE(YEAR(Tablo4[[#This Row],[JOUR]]),MONTH(Tablo4[[#This Row],[JOUR]])+1,0),A324)</f>
        <v>42886</v>
      </c>
      <c r="B325" s="52">
        <f>IF(ISNUMBER(Tablo4[[#This Row],[JOUR]]),INT(MOD(INT((Tablo4[[#This Row],[JOUR]]-2)/7)+3/5,52+5/28))+1,B324)</f>
        <v>20</v>
      </c>
      <c r="C325" s="53">
        <v>42870</v>
      </c>
      <c r="D325" s="53" t="s">
        <v>54</v>
      </c>
      <c r="E325" s="28"/>
      <c r="F325" s="28"/>
      <c r="G325" s="25"/>
    </row>
    <row r="326" spans="1:7" ht="13.5" thickBot="1">
      <c r="A326" s="54">
        <f>IF(ISNUMBER(Tablo4[[#This Row],[JOUR]]),DATE(YEAR(Tablo4[[#This Row],[JOUR]]),MONTH(Tablo4[[#This Row],[JOUR]])+1,0),A325)</f>
        <v>42886</v>
      </c>
      <c r="B326" s="55">
        <f>IF(ISNUMBER(Tablo4[[#This Row],[JOUR]]),INT(MOD(INT((Tablo4[[#This Row],[JOUR]]-2)/7)+3/5,52+5/28))+1,B325)</f>
        <v>20</v>
      </c>
      <c r="C326" s="56"/>
      <c r="D326" s="56" t="s">
        <v>55</v>
      </c>
      <c r="E326" s="36"/>
      <c r="F326" s="36"/>
      <c r="G326" s="37"/>
    </row>
    <row r="327" spans="1:7">
      <c r="A327" s="54">
        <f>IF(ISNUMBER(Tablo4[[#This Row],[JOUR]]),DATE(YEAR(Tablo4[[#This Row],[JOUR]]),MONTH(Tablo4[[#This Row],[JOUR]])+1,0),A326)</f>
        <v>42886</v>
      </c>
      <c r="B327" s="55">
        <f>IF(ISNUMBER(Tablo4[[#This Row],[JOUR]]),INT(MOD(INT((Tablo4[[#This Row],[JOUR]]-2)/7)+3/5,52+5/28))+1,B326)</f>
        <v>20</v>
      </c>
      <c r="C327" s="53">
        <v>42871</v>
      </c>
      <c r="D327" s="53" t="s">
        <v>54</v>
      </c>
      <c r="E327" s="28"/>
      <c r="F327" s="28"/>
      <c r="G327" s="25"/>
    </row>
    <row r="328" spans="1:7" ht="13.5" thickBot="1">
      <c r="A328" s="54">
        <f>IF(ISNUMBER(Tablo4[[#This Row],[JOUR]]),DATE(YEAR(Tablo4[[#This Row],[JOUR]]),MONTH(Tablo4[[#This Row],[JOUR]])+1,0),A327)</f>
        <v>42886</v>
      </c>
      <c r="B328" s="55">
        <f>IF(ISNUMBER(Tablo4[[#This Row],[JOUR]]),INT(MOD(INT((Tablo4[[#This Row],[JOUR]]-2)/7)+3/5,52+5/28))+1,B327)</f>
        <v>20</v>
      </c>
      <c r="C328" s="56"/>
      <c r="D328" s="56" t="s">
        <v>55</v>
      </c>
      <c r="E328" s="36"/>
      <c r="F328" s="36"/>
      <c r="G328" s="37"/>
    </row>
    <row r="329" spans="1:7">
      <c r="A329" s="54">
        <f>IF(ISNUMBER(Tablo4[[#This Row],[JOUR]]),DATE(YEAR(Tablo4[[#This Row],[JOUR]]),MONTH(Tablo4[[#This Row],[JOUR]])+1,0),A328)</f>
        <v>42886</v>
      </c>
      <c r="B329" s="55">
        <f>IF(ISNUMBER(Tablo4[[#This Row],[JOUR]]),INT(MOD(INT((Tablo4[[#This Row],[JOUR]]-2)/7)+3/5,52+5/28))+1,B328)</f>
        <v>20</v>
      </c>
      <c r="C329" s="53">
        <v>42872</v>
      </c>
      <c r="D329" s="53" t="s">
        <v>54</v>
      </c>
      <c r="E329" s="28"/>
      <c r="F329" s="28"/>
      <c r="G329" s="25"/>
    </row>
    <row r="330" spans="1:7" ht="13.5" thickBot="1">
      <c r="A330" s="54">
        <f>IF(ISNUMBER(Tablo4[[#This Row],[JOUR]]),DATE(YEAR(Tablo4[[#This Row],[JOUR]]),MONTH(Tablo4[[#This Row],[JOUR]])+1,0),A329)</f>
        <v>42886</v>
      </c>
      <c r="B330" s="55">
        <f>IF(ISNUMBER(Tablo4[[#This Row],[JOUR]]),INT(MOD(INT((Tablo4[[#This Row],[JOUR]]-2)/7)+3/5,52+5/28))+1,B329)</f>
        <v>20</v>
      </c>
      <c r="C330" s="56"/>
      <c r="D330" s="56" t="s">
        <v>55</v>
      </c>
      <c r="E330" s="36"/>
      <c r="F330" s="36"/>
      <c r="G330" s="37"/>
    </row>
    <row r="331" spans="1:7">
      <c r="A331" s="54">
        <f>IF(ISNUMBER(Tablo4[[#This Row],[JOUR]]),DATE(YEAR(Tablo4[[#This Row],[JOUR]]),MONTH(Tablo4[[#This Row],[JOUR]])+1,0),A330)</f>
        <v>42886</v>
      </c>
      <c r="B331" s="55">
        <f>IF(ISNUMBER(Tablo4[[#This Row],[JOUR]]),INT(MOD(INT((Tablo4[[#This Row],[JOUR]]-2)/7)+3/5,52+5/28))+1,B330)</f>
        <v>20</v>
      </c>
      <c r="C331" s="53">
        <v>42873</v>
      </c>
      <c r="D331" s="53" t="s">
        <v>54</v>
      </c>
      <c r="E331" s="28"/>
      <c r="F331" s="28"/>
      <c r="G331" s="25"/>
    </row>
    <row r="332" spans="1:7" ht="13.5" thickBot="1">
      <c r="A332" s="54">
        <f>IF(ISNUMBER(Tablo4[[#This Row],[JOUR]]),DATE(YEAR(Tablo4[[#This Row],[JOUR]]),MONTH(Tablo4[[#This Row],[JOUR]])+1,0),A331)</f>
        <v>42886</v>
      </c>
      <c r="B332" s="55">
        <f>IF(ISNUMBER(Tablo4[[#This Row],[JOUR]]),INT(MOD(INT((Tablo4[[#This Row],[JOUR]]-2)/7)+3/5,52+5/28))+1,B331)</f>
        <v>20</v>
      </c>
      <c r="C332" s="56"/>
      <c r="D332" s="56" t="s">
        <v>55</v>
      </c>
      <c r="E332" s="36"/>
      <c r="F332" s="36"/>
      <c r="G332" s="37"/>
    </row>
    <row r="333" spans="1:7">
      <c r="A333" s="54">
        <f>IF(ISNUMBER(Tablo4[[#This Row],[JOUR]]),DATE(YEAR(Tablo4[[#This Row],[JOUR]]),MONTH(Tablo4[[#This Row],[JOUR]])+1,0),A332)</f>
        <v>42886</v>
      </c>
      <c r="B333" s="55">
        <f>IF(ISNUMBER(Tablo4[[#This Row],[JOUR]]),INT(MOD(INT((Tablo4[[#This Row],[JOUR]]-2)/7)+3/5,52+5/28))+1,B332)</f>
        <v>20</v>
      </c>
      <c r="C333" s="53">
        <v>42874</v>
      </c>
      <c r="D333" s="53" t="s">
        <v>54</v>
      </c>
      <c r="E333" s="28"/>
      <c r="F333" s="28"/>
      <c r="G333" s="25"/>
    </row>
    <row r="334" spans="1:7" ht="13.5" thickBot="1">
      <c r="A334" s="54">
        <f>IF(ISNUMBER(Tablo4[[#This Row],[JOUR]]),DATE(YEAR(Tablo4[[#This Row],[JOUR]]),MONTH(Tablo4[[#This Row],[JOUR]])+1,0),A333)</f>
        <v>42886</v>
      </c>
      <c r="B334" s="55">
        <f>IF(ISNUMBER(Tablo4[[#This Row],[JOUR]]),INT(MOD(INT((Tablo4[[#This Row],[JOUR]]-2)/7)+3/5,52+5/28))+1,B333)</f>
        <v>20</v>
      </c>
      <c r="C334" s="56"/>
      <c r="D334" s="56" t="s">
        <v>55</v>
      </c>
      <c r="E334" s="36"/>
      <c r="F334" s="36"/>
      <c r="G334" s="37"/>
    </row>
    <row r="335" spans="1:7">
      <c r="A335" s="64">
        <f>IF(ISNUMBER(Tablo4[[#This Row],[JOUR]]),DATE(YEAR(Tablo4[[#This Row],[JOUR]]),MONTH(Tablo4[[#This Row],[JOUR]])+1,0),A334)</f>
        <v>42886</v>
      </c>
      <c r="B335" s="65">
        <f>IF(ISNUMBER(Tablo4[[#This Row],[JOUR]]),INT(MOD(INT((Tablo4[[#This Row],[JOUR]]-2)/7)+3/5,52+5/28))+1,B334)</f>
        <v>20</v>
      </c>
      <c r="C335" s="53">
        <v>42875</v>
      </c>
      <c r="D335" s="53" t="s">
        <v>54</v>
      </c>
      <c r="E335" s="28"/>
      <c r="F335" s="28"/>
      <c r="G335" s="25"/>
    </row>
    <row r="336" spans="1:7" ht="13.5" thickBot="1">
      <c r="A336" s="64">
        <f>IF(ISNUMBER(Tablo4[[#This Row],[JOUR]]),DATE(YEAR(Tablo4[[#This Row],[JOUR]]),MONTH(Tablo4[[#This Row],[JOUR]])+1,0),A334)</f>
        <v>42886</v>
      </c>
      <c r="B336" s="65">
        <f>IF(ISNUMBER(Tablo4[[#This Row],[JOUR]]),INT(MOD(INT((Tablo4[[#This Row],[JOUR]]-2)/7)+3/5,52+5/28))+1,B334)</f>
        <v>20</v>
      </c>
      <c r="C336" s="56"/>
      <c r="D336" s="56" t="s">
        <v>55</v>
      </c>
      <c r="E336" s="36"/>
      <c r="F336" s="36"/>
      <c r="G336" s="37"/>
    </row>
    <row r="337" spans="1:7">
      <c r="A337" s="64">
        <f>IF(ISNUMBER(Tablo4[[#This Row],[JOUR]]),DATE(YEAR(Tablo4[[#This Row],[JOUR]]),MONTH(Tablo4[[#This Row],[JOUR]])+1,0),A334)</f>
        <v>42886</v>
      </c>
      <c r="B337" s="65">
        <f>IF(ISNUMBER(Tablo4[[#This Row],[JOUR]]),INT(MOD(INT((Tablo4[[#This Row],[JOUR]]-2)/7)+3/5,52+5/28))+1,B334)</f>
        <v>20</v>
      </c>
      <c r="C337" s="53">
        <v>42876</v>
      </c>
      <c r="D337" s="53" t="s">
        <v>54</v>
      </c>
      <c r="E337" s="28"/>
      <c r="F337" s="28"/>
      <c r="G337" s="25"/>
    </row>
    <row r="338" spans="1:7">
      <c r="A338" s="64">
        <f>IF(ISNUMBER(Tablo4[[#This Row],[JOUR]]),DATE(YEAR(Tablo4[[#This Row],[JOUR]]),MONTH(Tablo4[[#This Row],[JOUR]])+1,0),A334)</f>
        <v>42886</v>
      </c>
      <c r="B338" s="65">
        <f>IF(ISNUMBER(Tablo4[[#This Row],[JOUR]]),INT(MOD(INT((Tablo4[[#This Row],[JOUR]]-2)/7)+3/5,52+5/28))+1,B334)</f>
        <v>20</v>
      </c>
      <c r="C338" s="56"/>
      <c r="D338" s="56" t="s">
        <v>55</v>
      </c>
      <c r="E338" s="36"/>
      <c r="F338" s="36"/>
      <c r="G338" s="37"/>
    </row>
    <row r="339" spans="1:7">
      <c r="A339" s="54">
        <f>IF(ISNUMBER(Tablo4[[#This Row],[JOUR]]),DATE(YEAR(Tablo4[[#This Row],[JOUR]]),MONTH(Tablo4[[#This Row],[JOUR]])+1,0),A334)</f>
        <v>42886</v>
      </c>
      <c r="B339" s="55">
        <f>IF(ISNUMBER(Tablo4[[#This Row],[JOUR]]),INT(MOD(INT((Tablo4[[#This Row],[JOUR]]-2)/7)+3/5,52+5/28))+1,B334)</f>
        <v>20</v>
      </c>
      <c r="C339" s="57" t="s">
        <v>16</v>
      </c>
      <c r="D339" s="57"/>
      <c r="E339" s="29">
        <f t="array" ref="E339">SUM(IF(ISNUMBER(E325:E334),E325:E334,SUMIF(codes[code],E325:E334,codes[forfait])))+SUM(COUNTIF(JF,$C325:$C334))*JFHN</f>
        <v>0</v>
      </c>
      <c r="F339" s="29">
        <f t="array" ref="F339">SUM(IF(ISNUMBER(F325:F334),F325:F334,SUMIF(codes[code],F325:F334,codes[forfait])))+SUM(COUNTIF(JF,$C325:$C334))*JFHN</f>
        <v>0</v>
      </c>
      <c r="G339" s="58">
        <f>SUM(Tablo4[[#This Row],[Barry]:[Syham]])</f>
        <v>0</v>
      </c>
    </row>
    <row r="340" spans="1:7">
      <c r="A340" s="54">
        <f>IF(ISNUMBER(Tablo4[[#This Row],[JOUR]]),DATE(YEAR(Tablo4[[#This Row],[JOUR]]),MONTH(Tablo4[[#This Row],[JOUR]])+1,0),A339)</f>
        <v>42886</v>
      </c>
      <c r="B340" s="55">
        <f>IF(ISNUMBER(Tablo4[[#This Row],[JOUR]]),INT(MOD(INT((Tablo4[[#This Row],[JOUR]]-2)/7)+3/5,52+5/28))+1,B339)</f>
        <v>20</v>
      </c>
      <c r="C340" s="57" t="s">
        <v>17</v>
      </c>
      <c r="D340" s="57"/>
      <c r="E340" s="29">
        <f t="array" ref="E340">MIN(SUM(IF(ISNUMBER(E325:E334),E325:E334,SUMIF(codes[code],E325:E334,codes[calcul_HS])))+SUM(COUNTIF(JF,$C325:$C334))*JFHS,sem)</f>
        <v>0</v>
      </c>
      <c r="F340" s="29">
        <f t="array" ref="F340">MIN(SUM(IF(ISNUMBER(F325:F334),F325:F334,SUMIF(codes[code],F325:F334,codes[calcul_HS])))+SUM(COUNTIF(JF,$C325:$C334))*JFHS,sem)</f>
        <v>0</v>
      </c>
      <c r="G340" s="58">
        <f>SUM(Tablo4[[#This Row],[Barry]:[Syham]])</f>
        <v>0</v>
      </c>
    </row>
    <row r="341" spans="1:7" ht="13.5" thickBot="1">
      <c r="A341" s="59">
        <f>IF(ISNUMBER(Tablo4[[#This Row],[JOUR]]),DATE(YEAR(Tablo4[[#This Row],[JOUR]]),MONTH(Tablo4[[#This Row],[JOUR]])+1,0),A340)</f>
        <v>42886</v>
      </c>
      <c r="B341" s="60">
        <f>IF(ISNUMBER(Tablo4[[#This Row],[JOUR]]),INT(MOD(INT((Tablo4[[#This Row],[JOUR]]-2)/7)+3/5,52+5/28))+1,B340)</f>
        <v>20</v>
      </c>
      <c r="C341" s="61" t="s">
        <v>18</v>
      </c>
      <c r="D341" s="61"/>
      <c r="E341" s="62">
        <f t="array" ref="E341">MAX(0,SUM(IF(ISNUMBER(E325:E334),E325:E334,SUMIF(codes[code],E325:E334,codes[calcul_HS])))+SUM(COUNTIF(JF,$C325:$C334))*JFHS-sem)</f>
        <v>0</v>
      </c>
      <c r="F341" s="62">
        <f t="array" ref="F341">MAX(0,SUM(IF(ISNUMBER(F325:F334),F325:F334,SUMIF(codes[code],F325:F334,codes[calcul_HS])))+SUM(COUNTIF(JF,$C325:$C334))*JFHS-sem)</f>
        <v>0</v>
      </c>
      <c r="G341" s="58">
        <f>SUM(Tablo4[[#This Row],[Barry]:[Syham]])</f>
        <v>0</v>
      </c>
    </row>
    <row r="342" spans="1:7">
      <c r="A342" s="51">
        <f>IF(ISNUMBER(Tablo4[[#This Row],[JOUR]]),DATE(YEAR(Tablo4[[#This Row],[JOUR]]),MONTH(Tablo4[[#This Row],[JOUR]])+1,0),A341)</f>
        <v>42886</v>
      </c>
      <c r="B342" s="52">
        <f>IF(ISNUMBER(Tablo4[[#This Row],[JOUR]]),INT(MOD(INT((Tablo4[[#This Row],[JOUR]]-2)/7)+3/5,52+5/28))+1,B341)</f>
        <v>21</v>
      </c>
      <c r="C342" s="53">
        <v>42877</v>
      </c>
      <c r="D342" s="53" t="s">
        <v>54</v>
      </c>
      <c r="E342" s="28"/>
      <c r="F342" s="28"/>
      <c r="G342" s="25"/>
    </row>
    <row r="343" spans="1:7" ht="13.5" thickBot="1">
      <c r="A343" s="54">
        <f>IF(ISNUMBER(Tablo4[[#This Row],[JOUR]]),DATE(YEAR(Tablo4[[#This Row],[JOUR]]),MONTH(Tablo4[[#This Row],[JOUR]])+1,0),A342)</f>
        <v>42886</v>
      </c>
      <c r="B343" s="55">
        <f>IF(ISNUMBER(Tablo4[[#This Row],[JOUR]]),INT(MOD(INT((Tablo4[[#This Row],[JOUR]]-2)/7)+3/5,52+5/28))+1,B342)</f>
        <v>21</v>
      </c>
      <c r="C343" s="56"/>
      <c r="D343" s="56" t="s">
        <v>55</v>
      </c>
      <c r="E343" s="36"/>
      <c r="F343" s="36"/>
      <c r="G343" s="37"/>
    </row>
    <row r="344" spans="1:7">
      <c r="A344" s="54">
        <f>IF(ISNUMBER(Tablo4[[#This Row],[JOUR]]),DATE(YEAR(Tablo4[[#This Row],[JOUR]]),MONTH(Tablo4[[#This Row],[JOUR]])+1,0),A343)</f>
        <v>42886</v>
      </c>
      <c r="B344" s="55">
        <f>IF(ISNUMBER(Tablo4[[#This Row],[JOUR]]),INT(MOD(INT((Tablo4[[#This Row],[JOUR]]-2)/7)+3/5,52+5/28))+1,B343)</f>
        <v>21</v>
      </c>
      <c r="C344" s="53">
        <v>42878</v>
      </c>
      <c r="D344" s="53" t="s">
        <v>54</v>
      </c>
      <c r="E344" s="28"/>
      <c r="F344" s="28"/>
      <c r="G344" s="25"/>
    </row>
    <row r="345" spans="1:7" ht="13.5" thickBot="1">
      <c r="A345" s="54">
        <f>IF(ISNUMBER(Tablo4[[#This Row],[JOUR]]),DATE(YEAR(Tablo4[[#This Row],[JOUR]]),MONTH(Tablo4[[#This Row],[JOUR]])+1,0),A344)</f>
        <v>42886</v>
      </c>
      <c r="B345" s="55">
        <f>IF(ISNUMBER(Tablo4[[#This Row],[JOUR]]),INT(MOD(INT((Tablo4[[#This Row],[JOUR]]-2)/7)+3/5,52+5/28))+1,B344)</f>
        <v>21</v>
      </c>
      <c r="C345" s="56"/>
      <c r="D345" s="56" t="s">
        <v>55</v>
      </c>
      <c r="E345" s="36"/>
      <c r="F345" s="36"/>
      <c r="G345" s="37"/>
    </row>
    <row r="346" spans="1:7">
      <c r="A346" s="54">
        <f>IF(ISNUMBER(Tablo4[[#This Row],[JOUR]]),DATE(YEAR(Tablo4[[#This Row],[JOUR]]),MONTH(Tablo4[[#This Row],[JOUR]])+1,0),A345)</f>
        <v>42886</v>
      </c>
      <c r="B346" s="55">
        <f>IF(ISNUMBER(Tablo4[[#This Row],[JOUR]]),INT(MOD(INT((Tablo4[[#This Row],[JOUR]]-2)/7)+3/5,52+5/28))+1,B345)</f>
        <v>21</v>
      </c>
      <c r="C346" s="53">
        <v>42879</v>
      </c>
      <c r="D346" s="53" t="s">
        <v>54</v>
      </c>
      <c r="E346" s="28"/>
      <c r="F346" s="28"/>
      <c r="G346" s="25"/>
    </row>
    <row r="347" spans="1:7" ht="13.5" thickBot="1">
      <c r="A347" s="54">
        <f>IF(ISNUMBER(Tablo4[[#This Row],[JOUR]]),DATE(YEAR(Tablo4[[#This Row],[JOUR]]),MONTH(Tablo4[[#This Row],[JOUR]])+1,0),A346)</f>
        <v>42886</v>
      </c>
      <c r="B347" s="55">
        <f>IF(ISNUMBER(Tablo4[[#This Row],[JOUR]]),INT(MOD(INT((Tablo4[[#This Row],[JOUR]]-2)/7)+3/5,52+5/28))+1,B346)</f>
        <v>21</v>
      </c>
      <c r="C347" s="56"/>
      <c r="D347" s="56" t="s">
        <v>55</v>
      </c>
      <c r="E347" s="36"/>
      <c r="F347" s="36"/>
      <c r="G347" s="37"/>
    </row>
    <row r="348" spans="1:7">
      <c r="A348" s="54">
        <f>IF(ISNUMBER(Tablo4[[#This Row],[JOUR]]),DATE(YEAR(Tablo4[[#This Row],[JOUR]]),MONTH(Tablo4[[#This Row],[JOUR]])+1,0),A347)</f>
        <v>42886</v>
      </c>
      <c r="B348" s="55">
        <f>IF(ISNUMBER(Tablo4[[#This Row],[JOUR]]),INT(MOD(INT((Tablo4[[#This Row],[JOUR]]-2)/7)+3/5,52+5/28))+1,B347)</f>
        <v>21</v>
      </c>
      <c r="C348" s="53">
        <v>42880</v>
      </c>
      <c r="D348" s="53" t="s">
        <v>54</v>
      </c>
      <c r="E348" s="28"/>
      <c r="F348" s="28"/>
      <c r="G348" s="25"/>
    </row>
    <row r="349" spans="1:7" ht="13.5" thickBot="1">
      <c r="A349" s="54">
        <f>IF(ISNUMBER(Tablo4[[#This Row],[JOUR]]),DATE(YEAR(Tablo4[[#This Row],[JOUR]]),MONTH(Tablo4[[#This Row],[JOUR]])+1,0),A348)</f>
        <v>42886</v>
      </c>
      <c r="B349" s="55">
        <f>IF(ISNUMBER(Tablo4[[#This Row],[JOUR]]),INT(MOD(INT((Tablo4[[#This Row],[JOUR]]-2)/7)+3/5,52+5/28))+1,B348)</f>
        <v>21</v>
      </c>
      <c r="C349" s="56"/>
      <c r="D349" s="56" t="s">
        <v>55</v>
      </c>
      <c r="E349" s="36"/>
      <c r="F349" s="36"/>
      <c r="G349" s="37"/>
    </row>
    <row r="350" spans="1:7">
      <c r="A350" s="54">
        <f>IF(ISNUMBER(Tablo4[[#This Row],[JOUR]]),DATE(YEAR(Tablo4[[#This Row],[JOUR]]),MONTH(Tablo4[[#This Row],[JOUR]])+1,0),A349)</f>
        <v>42886</v>
      </c>
      <c r="B350" s="55">
        <f>IF(ISNUMBER(Tablo4[[#This Row],[JOUR]]),INT(MOD(INT((Tablo4[[#This Row],[JOUR]]-2)/7)+3/5,52+5/28))+1,B349)</f>
        <v>21</v>
      </c>
      <c r="C350" s="53">
        <v>42881</v>
      </c>
      <c r="D350" s="53" t="s">
        <v>54</v>
      </c>
      <c r="E350" s="28"/>
      <c r="F350" s="28"/>
      <c r="G350" s="25"/>
    </row>
    <row r="351" spans="1:7" ht="13.5" thickBot="1">
      <c r="A351" s="54">
        <f>IF(ISNUMBER(Tablo4[[#This Row],[JOUR]]),DATE(YEAR(Tablo4[[#This Row],[JOUR]]),MONTH(Tablo4[[#This Row],[JOUR]])+1,0),A350)</f>
        <v>42886</v>
      </c>
      <c r="B351" s="55">
        <f>IF(ISNUMBER(Tablo4[[#This Row],[JOUR]]),INT(MOD(INT((Tablo4[[#This Row],[JOUR]]-2)/7)+3/5,52+5/28))+1,B350)</f>
        <v>21</v>
      </c>
      <c r="C351" s="56"/>
      <c r="D351" s="56" t="s">
        <v>55</v>
      </c>
      <c r="E351" s="36"/>
      <c r="F351" s="36"/>
      <c r="G351" s="37"/>
    </row>
    <row r="352" spans="1:7">
      <c r="A352" s="64">
        <f>IF(ISNUMBER(Tablo4[[#This Row],[JOUR]]),DATE(YEAR(Tablo4[[#This Row],[JOUR]]),MONTH(Tablo4[[#This Row],[JOUR]])+1,0),A351)</f>
        <v>42886</v>
      </c>
      <c r="B352" s="65">
        <f>IF(ISNUMBER(Tablo4[[#This Row],[JOUR]]),INT(MOD(INT((Tablo4[[#This Row],[JOUR]]-2)/7)+3/5,52+5/28))+1,B351)</f>
        <v>21</v>
      </c>
      <c r="C352" s="53">
        <v>42882</v>
      </c>
      <c r="D352" s="53" t="s">
        <v>54</v>
      </c>
      <c r="E352" s="28"/>
      <c r="F352" s="28"/>
      <c r="G352" s="25"/>
    </row>
    <row r="353" spans="1:7" ht="13.5" thickBot="1">
      <c r="A353" s="64">
        <f>IF(ISNUMBER(Tablo4[[#This Row],[JOUR]]),DATE(YEAR(Tablo4[[#This Row],[JOUR]]),MONTH(Tablo4[[#This Row],[JOUR]])+1,0),A351)</f>
        <v>42886</v>
      </c>
      <c r="B353" s="65">
        <f>IF(ISNUMBER(Tablo4[[#This Row],[JOUR]]),INT(MOD(INT((Tablo4[[#This Row],[JOUR]]-2)/7)+3/5,52+5/28))+1,B351)</f>
        <v>21</v>
      </c>
      <c r="C353" s="56"/>
      <c r="D353" s="56" t="s">
        <v>55</v>
      </c>
      <c r="E353" s="36"/>
      <c r="F353" s="36"/>
      <c r="G353" s="37"/>
    </row>
    <row r="354" spans="1:7">
      <c r="A354" s="64">
        <f>IF(ISNUMBER(Tablo4[[#This Row],[JOUR]]),DATE(YEAR(Tablo4[[#This Row],[JOUR]]),MONTH(Tablo4[[#This Row],[JOUR]])+1,0),A351)</f>
        <v>42886</v>
      </c>
      <c r="B354" s="65">
        <f>IF(ISNUMBER(Tablo4[[#This Row],[JOUR]]),INT(MOD(INT((Tablo4[[#This Row],[JOUR]]-2)/7)+3/5,52+5/28))+1,B351)</f>
        <v>21</v>
      </c>
      <c r="C354" s="53">
        <v>42883</v>
      </c>
      <c r="D354" s="53" t="s">
        <v>54</v>
      </c>
      <c r="E354" s="28"/>
      <c r="F354" s="28"/>
      <c r="G354" s="25"/>
    </row>
    <row r="355" spans="1:7">
      <c r="A355" s="64">
        <f>IF(ISNUMBER(Tablo4[[#This Row],[JOUR]]),DATE(YEAR(Tablo4[[#This Row],[JOUR]]),MONTH(Tablo4[[#This Row],[JOUR]])+1,0),A351)</f>
        <v>42886</v>
      </c>
      <c r="B355" s="65">
        <f>IF(ISNUMBER(Tablo4[[#This Row],[JOUR]]),INT(MOD(INT((Tablo4[[#This Row],[JOUR]]-2)/7)+3/5,52+5/28))+1,B351)</f>
        <v>21</v>
      </c>
      <c r="C355" s="56"/>
      <c r="D355" s="56" t="s">
        <v>55</v>
      </c>
      <c r="E355" s="36"/>
      <c r="F355" s="36"/>
      <c r="G355" s="37"/>
    </row>
    <row r="356" spans="1:7">
      <c r="A356" s="54">
        <f>IF(ISNUMBER(Tablo4[[#This Row],[JOUR]]),DATE(YEAR(Tablo4[[#This Row],[JOUR]]),MONTH(Tablo4[[#This Row],[JOUR]])+1,0),A351)</f>
        <v>42886</v>
      </c>
      <c r="B356" s="55">
        <f>IF(ISNUMBER(Tablo4[[#This Row],[JOUR]]),INT(MOD(INT((Tablo4[[#This Row],[JOUR]]-2)/7)+3/5,52+5/28))+1,B351)</f>
        <v>21</v>
      </c>
      <c r="C356" s="57" t="s">
        <v>16</v>
      </c>
      <c r="D356" s="57"/>
      <c r="E356" s="29">
        <f t="array" ref="E356">SUM(IF(ISNUMBER(E342:E351),E342:E351,SUMIF(codes[code],E342:E351,codes[forfait])))+SUM(COUNTIF(JF,$C342:$C351))*JFHN</f>
        <v>7</v>
      </c>
      <c r="F356" s="29">
        <f t="array" ref="F356">SUM(IF(ISNUMBER(F342:F351),F342:F351,SUMIF(codes[code],F342:F351,codes[forfait])))+SUM(COUNTIF(JF,$C342:$C351))*JFHN</f>
        <v>7</v>
      </c>
      <c r="G356" s="58">
        <f>SUM(Tablo4[[#This Row],[Barry]:[Syham]])</f>
        <v>14</v>
      </c>
    </row>
    <row r="357" spans="1:7">
      <c r="A357" s="54">
        <f>IF(ISNUMBER(Tablo4[[#This Row],[JOUR]]),DATE(YEAR(Tablo4[[#This Row],[JOUR]]),MONTH(Tablo4[[#This Row],[JOUR]])+1,0),A356)</f>
        <v>42886</v>
      </c>
      <c r="B357" s="55">
        <f>IF(ISNUMBER(Tablo4[[#This Row],[JOUR]]),INT(MOD(INT((Tablo4[[#This Row],[JOUR]]-2)/7)+3/5,52+5/28))+1,B356)</f>
        <v>21</v>
      </c>
      <c r="C357" s="57" t="s">
        <v>17</v>
      </c>
      <c r="D357" s="57"/>
      <c r="E357" s="29">
        <f t="array" ref="E357">MIN(SUM(IF(ISNUMBER(E342:E351),E342:E351,SUMIF(codes[code],E342:E351,codes[calcul_HS])))+SUM(COUNTIF(JF,$C342:$C351))*JFHS,sem)</f>
        <v>0</v>
      </c>
      <c r="F357" s="29">
        <f t="array" ref="F357">MIN(SUM(IF(ISNUMBER(F342:F351),F342:F351,SUMIF(codes[code],F342:F351,codes[calcul_HS])))+SUM(COUNTIF(JF,$C342:$C351))*JFHS,sem)</f>
        <v>0</v>
      </c>
      <c r="G357" s="58">
        <f>SUM(Tablo4[[#This Row],[Barry]:[Syham]])</f>
        <v>0</v>
      </c>
    </row>
    <row r="358" spans="1:7" ht="13.5" thickBot="1">
      <c r="A358" s="59">
        <f>IF(ISNUMBER(Tablo4[[#This Row],[JOUR]]),DATE(YEAR(Tablo4[[#This Row],[JOUR]]),MONTH(Tablo4[[#This Row],[JOUR]])+1,0),A357)</f>
        <v>42886</v>
      </c>
      <c r="B358" s="60">
        <f>IF(ISNUMBER(Tablo4[[#This Row],[JOUR]]),INT(MOD(INT((Tablo4[[#This Row],[JOUR]]-2)/7)+3/5,52+5/28))+1,B357)</f>
        <v>21</v>
      </c>
      <c r="C358" s="61" t="s">
        <v>18</v>
      </c>
      <c r="D358" s="61"/>
      <c r="E358" s="62">
        <f t="array" ref="E358">MAX(0,SUM(IF(ISNUMBER(E342:E351),E342:E351,SUMIF(codes[code],E342:E351,codes[calcul_HS])))+SUM(COUNTIF(JF,$C342:$C351))*JFHS-sem)</f>
        <v>0</v>
      </c>
      <c r="F358" s="62">
        <f t="array" ref="F358">MAX(0,SUM(IF(ISNUMBER(F342:F351),F342:F351,SUMIF(codes[code],F342:F351,codes[calcul_HS])))+SUM(COUNTIF(JF,$C342:$C351))*JFHS-sem)</f>
        <v>0</v>
      </c>
      <c r="G358" s="58">
        <f>SUM(Tablo4[[#This Row],[Barry]:[Syham]])</f>
        <v>0</v>
      </c>
    </row>
    <row r="359" spans="1:7">
      <c r="A359" s="51">
        <f>IF(ISNUMBER(Tablo4[[#This Row],[JOUR]]),DATE(YEAR(Tablo4[[#This Row],[JOUR]]),MONTH(Tablo4[[#This Row],[JOUR]])+1,0),A358)</f>
        <v>42886</v>
      </c>
      <c r="B359" s="52">
        <f>IF(ISNUMBER(Tablo4[[#This Row],[JOUR]]),INT(MOD(INT((Tablo4[[#This Row],[JOUR]]-2)/7)+3/5,52+5/28))+1,B358)</f>
        <v>22</v>
      </c>
      <c r="C359" s="53">
        <v>42884</v>
      </c>
      <c r="D359" s="53" t="s">
        <v>54</v>
      </c>
      <c r="E359" s="28"/>
      <c r="F359" s="28"/>
      <c r="G359" s="25"/>
    </row>
    <row r="360" spans="1:7" ht="13.5" thickBot="1">
      <c r="A360" s="54">
        <f>IF(ISNUMBER(Tablo4[[#This Row],[JOUR]]),DATE(YEAR(Tablo4[[#This Row],[JOUR]]),MONTH(Tablo4[[#This Row],[JOUR]])+1,0),A359)</f>
        <v>42886</v>
      </c>
      <c r="B360" s="55">
        <f>IF(ISNUMBER(Tablo4[[#This Row],[JOUR]]),INT(MOD(INT((Tablo4[[#This Row],[JOUR]]-2)/7)+3/5,52+5/28))+1,B359)</f>
        <v>22</v>
      </c>
      <c r="C360" s="56"/>
      <c r="D360" s="56" t="s">
        <v>55</v>
      </c>
      <c r="E360" s="36"/>
      <c r="F360" s="36"/>
      <c r="G360" s="37"/>
    </row>
    <row r="361" spans="1:7">
      <c r="A361" s="54">
        <f>IF(ISNUMBER(Tablo4[[#This Row],[JOUR]]),DATE(YEAR(Tablo4[[#This Row],[JOUR]]),MONTH(Tablo4[[#This Row],[JOUR]])+1,0),A360)</f>
        <v>42886</v>
      </c>
      <c r="B361" s="55">
        <f>IF(ISNUMBER(Tablo4[[#This Row],[JOUR]]),INT(MOD(INT((Tablo4[[#This Row],[JOUR]]-2)/7)+3/5,52+5/28))+1,B360)</f>
        <v>22</v>
      </c>
      <c r="C361" s="53">
        <v>42885</v>
      </c>
      <c r="D361" s="53" t="s">
        <v>54</v>
      </c>
      <c r="E361" s="28"/>
      <c r="F361" s="28"/>
      <c r="G361" s="25"/>
    </row>
    <row r="362" spans="1:7" ht="13.5" thickBot="1">
      <c r="A362" s="54">
        <f>IF(ISNUMBER(Tablo4[[#This Row],[JOUR]]),DATE(YEAR(Tablo4[[#This Row],[JOUR]]),MONTH(Tablo4[[#This Row],[JOUR]])+1,0),A361)</f>
        <v>42886</v>
      </c>
      <c r="B362" s="55">
        <f>IF(ISNUMBER(Tablo4[[#This Row],[JOUR]]),INT(MOD(INT((Tablo4[[#This Row],[JOUR]]-2)/7)+3/5,52+5/28))+1,B361)</f>
        <v>22</v>
      </c>
      <c r="C362" s="56"/>
      <c r="D362" s="56" t="s">
        <v>55</v>
      </c>
      <c r="E362" s="36"/>
      <c r="F362" s="36"/>
      <c r="G362" s="37"/>
    </row>
    <row r="363" spans="1:7">
      <c r="A363" s="54">
        <f>IF(ISNUMBER(Tablo4[[#This Row],[JOUR]]),DATE(YEAR(Tablo4[[#This Row],[JOUR]]),MONTH(Tablo4[[#This Row],[JOUR]])+1,0),A362)</f>
        <v>42886</v>
      </c>
      <c r="B363" s="55">
        <f>IF(ISNUMBER(Tablo4[[#This Row],[JOUR]]),INT(MOD(INT((Tablo4[[#This Row],[JOUR]]-2)/7)+3/5,52+5/28))+1,B362)</f>
        <v>22</v>
      </c>
      <c r="C363" s="53">
        <v>42886</v>
      </c>
      <c r="D363" s="53" t="s">
        <v>54</v>
      </c>
      <c r="E363" s="28"/>
      <c r="F363" s="28"/>
      <c r="G363" s="25"/>
    </row>
    <row r="364" spans="1:7" ht="13.5" thickBot="1">
      <c r="A364" s="54">
        <f>IF(ISNUMBER(Tablo4[[#This Row],[JOUR]]),DATE(YEAR(Tablo4[[#This Row],[JOUR]]),MONTH(Tablo4[[#This Row],[JOUR]])+1,0),A363)</f>
        <v>42886</v>
      </c>
      <c r="B364" s="55">
        <f>IF(ISNUMBER(Tablo4[[#This Row],[JOUR]]),INT(MOD(INT((Tablo4[[#This Row],[JOUR]]-2)/7)+3/5,52+5/28))+1,B363)</f>
        <v>22</v>
      </c>
      <c r="C364" s="56"/>
      <c r="D364" s="56" t="s">
        <v>55</v>
      </c>
      <c r="E364" s="36"/>
      <c r="F364" s="36"/>
      <c r="G364" s="37"/>
    </row>
    <row r="365" spans="1:7">
      <c r="A365" s="54">
        <f>IF(ISNUMBER(Tablo4[[#This Row],[JOUR]]),DATE(YEAR(Tablo4[[#This Row],[JOUR]]),MONTH(Tablo4[[#This Row],[JOUR]])+1,0),A364)</f>
        <v>42916</v>
      </c>
      <c r="B365" s="55">
        <f>IF(ISNUMBER(Tablo4[[#This Row],[JOUR]]),INT(MOD(INT((Tablo4[[#This Row],[JOUR]]-2)/7)+3/5,52+5/28))+1,B364)</f>
        <v>22</v>
      </c>
      <c r="C365" s="53">
        <v>42887</v>
      </c>
      <c r="D365" s="53" t="s">
        <v>54</v>
      </c>
      <c r="E365" s="28"/>
      <c r="F365" s="28"/>
      <c r="G365" s="25"/>
    </row>
    <row r="366" spans="1:7" ht="13.5" thickBot="1">
      <c r="A366" s="54">
        <f>IF(ISNUMBER(Tablo4[[#This Row],[JOUR]]),DATE(YEAR(Tablo4[[#This Row],[JOUR]]),MONTH(Tablo4[[#This Row],[JOUR]])+1,0),A365)</f>
        <v>42916</v>
      </c>
      <c r="B366" s="55">
        <f>IF(ISNUMBER(Tablo4[[#This Row],[JOUR]]),INT(MOD(INT((Tablo4[[#This Row],[JOUR]]-2)/7)+3/5,52+5/28))+1,B365)</f>
        <v>22</v>
      </c>
      <c r="C366" s="56"/>
      <c r="D366" s="56" t="s">
        <v>55</v>
      </c>
      <c r="E366" s="36"/>
      <c r="F366" s="36"/>
      <c r="G366" s="37"/>
    </row>
    <row r="367" spans="1:7">
      <c r="A367" s="54">
        <f>IF(ISNUMBER(Tablo4[[#This Row],[JOUR]]),DATE(YEAR(Tablo4[[#This Row],[JOUR]]),MONTH(Tablo4[[#This Row],[JOUR]])+1,0),A366)</f>
        <v>42916</v>
      </c>
      <c r="B367" s="55">
        <f>IF(ISNUMBER(Tablo4[[#This Row],[JOUR]]),INT(MOD(INT((Tablo4[[#This Row],[JOUR]]-2)/7)+3/5,52+5/28))+1,B366)</f>
        <v>22</v>
      </c>
      <c r="C367" s="53">
        <v>42888</v>
      </c>
      <c r="D367" s="53" t="s">
        <v>54</v>
      </c>
      <c r="E367" s="28"/>
      <c r="F367" s="28"/>
      <c r="G367" s="25"/>
    </row>
    <row r="368" spans="1:7" ht="13.5" thickBot="1">
      <c r="A368" s="54">
        <f>IF(ISNUMBER(Tablo4[[#This Row],[JOUR]]),DATE(YEAR(Tablo4[[#This Row],[JOUR]]),MONTH(Tablo4[[#This Row],[JOUR]])+1,0),A367)</f>
        <v>42916</v>
      </c>
      <c r="B368" s="55">
        <f>IF(ISNUMBER(Tablo4[[#This Row],[JOUR]]),INT(MOD(INT((Tablo4[[#This Row],[JOUR]]-2)/7)+3/5,52+5/28))+1,B367)</f>
        <v>22</v>
      </c>
      <c r="C368" s="56"/>
      <c r="D368" s="56" t="s">
        <v>55</v>
      </c>
      <c r="E368" s="36"/>
      <c r="F368" s="36"/>
      <c r="G368" s="37"/>
    </row>
    <row r="369" spans="1:7">
      <c r="A369" s="64">
        <f>IF(ISNUMBER(Tablo4[[#This Row],[JOUR]]),DATE(YEAR(Tablo4[[#This Row],[JOUR]]),MONTH(Tablo4[[#This Row],[JOUR]])+1,0),A368)</f>
        <v>42916</v>
      </c>
      <c r="B369" s="65">
        <f>IF(ISNUMBER(Tablo4[[#This Row],[JOUR]]),INT(MOD(INT((Tablo4[[#This Row],[JOUR]]-2)/7)+3/5,52+5/28))+1,B368)</f>
        <v>22</v>
      </c>
      <c r="C369" s="53">
        <v>42889</v>
      </c>
      <c r="D369" s="53" t="s">
        <v>54</v>
      </c>
      <c r="E369" s="28"/>
      <c r="F369" s="28"/>
      <c r="G369" s="25"/>
    </row>
    <row r="370" spans="1:7" ht="13.5" thickBot="1">
      <c r="A370" s="64">
        <f>IF(ISNUMBER(Tablo4[[#This Row],[JOUR]]),DATE(YEAR(Tablo4[[#This Row],[JOUR]]),MONTH(Tablo4[[#This Row],[JOUR]])+1,0),A368)</f>
        <v>42916</v>
      </c>
      <c r="B370" s="65">
        <f>IF(ISNUMBER(Tablo4[[#This Row],[JOUR]]),INT(MOD(INT((Tablo4[[#This Row],[JOUR]]-2)/7)+3/5,52+5/28))+1,B368)</f>
        <v>22</v>
      </c>
      <c r="C370" s="56"/>
      <c r="D370" s="56" t="s">
        <v>55</v>
      </c>
      <c r="E370" s="36"/>
      <c r="F370" s="36"/>
      <c r="G370" s="37"/>
    </row>
    <row r="371" spans="1:7">
      <c r="A371" s="64">
        <f>IF(ISNUMBER(Tablo4[[#This Row],[JOUR]]),DATE(YEAR(Tablo4[[#This Row],[JOUR]]),MONTH(Tablo4[[#This Row],[JOUR]])+1,0),A368)</f>
        <v>42916</v>
      </c>
      <c r="B371" s="65">
        <f>IF(ISNUMBER(Tablo4[[#This Row],[JOUR]]),INT(MOD(INT((Tablo4[[#This Row],[JOUR]]-2)/7)+3/5,52+5/28))+1,B368)</f>
        <v>22</v>
      </c>
      <c r="C371" s="53">
        <v>42890</v>
      </c>
      <c r="D371" s="53" t="s">
        <v>54</v>
      </c>
      <c r="E371" s="28"/>
      <c r="F371" s="28"/>
      <c r="G371" s="25"/>
    </row>
    <row r="372" spans="1:7">
      <c r="A372" s="64">
        <f>IF(ISNUMBER(Tablo4[[#This Row],[JOUR]]),DATE(YEAR(Tablo4[[#This Row],[JOUR]]),MONTH(Tablo4[[#This Row],[JOUR]])+1,0),A368)</f>
        <v>42916</v>
      </c>
      <c r="B372" s="65">
        <f>IF(ISNUMBER(Tablo4[[#This Row],[JOUR]]),INT(MOD(INT((Tablo4[[#This Row],[JOUR]]-2)/7)+3/5,52+5/28))+1,B368)</f>
        <v>22</v>
      </c>
      <c r="C372" s="56"/>
      <c r="D372" s="56" t="s">
        <v>55</v>
      </c>
      <c r="E372" s="36"/>
      <c r="F372" s="36"/>
      <c r="G372" s="37"/>
    </row>
    <row r="373" spans="1:7">
      <c r="A373" s="54">
        <f>IF(ISNUMBER(Tablo4[[#This Row],[JOUR]]),DATE(YEAR(Tablo4[[#This Row],[JOUR]]),MONTH(Tablo4[[#This Row],[JOUR]])+1,0),A368)</f>
        <v>42916</v>
      </c>
      <c r="B373" s="55">
        <f>IF(ISNUMBER(Tablo4[[#This Row],[JOUR]]),INT(MOD(INT((Tablo4[[#This Row],[JOUR]]-2)/7)+3/5,52+5/28))+1,B368)</f>
        <v>22</v>
      </c>
      <c r="C373" s="57" t="s">
        <v>16</v>
      </c>
      <c r="D373" s="57"/>
      <c r="E373" s="29">
        <f t="array" ref="E373">SUM(IF(ISNUMBER(E359:E368),E359:E368,SUMIF(codes[code],E359:E368,codes[forfait])))+SUM(COUNTIF(JF,$C359:$C368))*JFHN</f>
        <v>0</v>
      </c>
      <c r="F373" s="29">
        <f t="array" ref="F373">SUM(IF(ISNUMBER(F359:F368),F359:F368,SUMIF(codes[code],F359:F368,codes[forfait])))+SUM(COUNTIF(JF,$C359:$C368))*JFHN</f>
        <v>0</v>
      </c>
      <c r="G373" s="58">
        <f>SUM(Tablo4[[#This Row],[Barry]:[Syham]])</f>
        <v>0</v>
      </c>
    </row>
    <row r="374" spans="1:7">
      <c r="A374" s="54">
        <f>IF(ISNUMBER(Tablo4[[#This Row],[JOUR]]),DATE(YEAR(Tablo4[[#This Row],[JOUR]]),MONTH(Tablo4[[#This Row],[JOUR]])+1,0),A373)</f>
        <v>42916</v>
      </c>
      <c r="B374" s="55">
        <f>IF(ISNUMBER(Tablo4[[#This Row],[JOUR]]),INT(MOD(INT((Tablo4[[#This Row],[JOUR]]-2)/7)+3/5,52+5/28))+1,B373)</f>
        <v>22</v>
      </c>
      <c r="C374" s="57" t="s">
        <v>17</v>
      </c>
      <c r="D374" s="57"/>
      <c r="E374" s="29">
        <f t="array" ref="E374">MIN(SUM(IF(ISNUMBER(E359:E368),E359:E368,SUMIF(codes[code],E359:E368,codes[calcul_HS])))+SUM(COUNTIF(JF,$C359:$C368))*JFHS,sem)</f>
        <v>0</v>
      </c>
      <c r="F374" s="29">
        <f t="array" ref="F374">MIN(SUM(IF(ISNUMBER(F359:F368),F359:F368,SUMIF(codes[code],F359:F368,codes[calcul_HS])))+SUM(COUNTIF(JF,$C359:$C368))*JFHS,sem)</f>
        <v>0</v>
      </c>
      <c r="G374" s="58">
        <f>SUM(Tablo4[[#This Row],[Barry]:[Syham]])</f>
        <v>0</v>
      </c>
    </row>
    <row r="375" spans="1:7" ht="13.5" thickBot="1">
      <c r="A375" s="59">
        <f>IF(ISNUMBER(Tablo4[[#This Row],[JOUR]]),DATE(YEAR(Tablo4[[#This Row],[JOUR]]),MONTH(Tablo4[[#This Row],[JOUR]])+1,0),A374)</f>
        <v>42916</v>
      </c>
      <c r="B375" s="60">
        <f>IF(ISNUMBER(Tablo4[[#This Row],[JOUR]]),INT(MOD(INT((Tablo4[[#This Row],[JOUR]]-2)/7)+3/5,52+5/28))+1,B374)</f>
        <v>22</v>
      </c>
      <c r="C375" s="61" t="s">
        <v>18</v>
      </c>
      <c r="D375" s="61"/>
      <c r="E375" s="62">
        <f t="array" ref="E375">MAX(0,SUM(IF(ISNUMBER(E359:E368),E359:E368,SUMIF(codes[code],E359:E368,codes[calcul_HS])))+SUM(COUNTIF(JF,$C359:$C368))*JFHS-sem)</f>
        <v>0</v>
      </c>
      <c r="F375" s="62">
        <f t="array" ref="F375">MAX(0,SUM(IF(ISNUMBER(F359:F368),F359:F368,SUMIF(codes[code],F359:F368,codes[calcul_HS])))+SUM(COUNTIF(JF,$C359:$C368))*JFHS-sem)</f>
        <v>0</v>
      </c>
      <c r="G375" s="58">
        <f>SUM(Tablo4[[#This Row],[Barry]:[Syham]])</f>
        <v>0</v>
      </c>
    </row>
    <row r="376" spans="1:7">
      <c r="A376" s="51">
        <f>IF(ISNUMBER(Tablo4[[#This Row],[JOUR]]),DATE(YEAR(Tablo4[[#This Row],[JOUR]]),MONTH(Tablo4[[#This Row],[JOUR]])+1,0),A375)</f>
        <v>42916</v>
      </c>
      <c r="B376" s="52">
        <f>IF(ISNUMBER(Tablo4[[#This Row],[JOUR]]),INT(MOD(INT((Tablo4[[#This Row],[JOUR]]-2)/7)+3/5,52+5/28))+1,B375)</f>
        <v>23</v>
      </c>
      <c r="C376" s="53">
        <v>42891</v>
      </c>
      <c r="D376" s="53" t="s">
        <v>54</v>
      </c>
      <c r="E376" s="28"/>
      <c r="F376" s="28"/>
      <c r="G376" s="25"/>
    </row>
    <row r="377" spans="1:7" ht="13.5" thickBot="1">
      <c r="A377" s="54">
        <f>IF(ISNUMBER(Tablo4[[#This Row],[JOUR]]),DATE(YEAR(Tablo4[[#This Row],[JOUR]]),MONTH(Tablo4[[#This Row],[JOUR]])+1,0),A376)</f>
        <v>42916</v>
      </c>
      <c r="B377" s="55">
        <f>IF(ISNUMBER(Tablo4[[#This Row],[JOUR]]),INT(MOD(INT((Tablo4[[#This Row],[JOUR]]-2)/7)+3/5,52+5/28))+1,B376)</f>
        <v>23</v>
      </c>
      <c r="C377" s="56"/>
      <c r="D377" s="56" t="s">
        <v>55</v>
      </c>
      <c r="E377" s="36"/>
      <c r="F377" s="36"/>
      <c r="G377" s="37"/>
    </row>
    <row r="378" spans="1:7">
      <c r="A378" s="54">
        <f>IF(ISNUMBER(Tablo4[[#This Row],[JOUR]]),DATE(YEAR(Tablo4[[#This Row],[JOUR]]),MONTH(Tablo4[[#This Row],[JOUR]])+1,0),A377)</f>
        <v>42916</v>
      </c>
      <c r="B378" s="55">
        <f>IF(ISNUMBER(Tablo4[[#This Row],[JOUR]]),INT(MOD(INT((Tablo4[[#This Row],[JOUR]]-2)/7)+3/5,52+5/28))+1,B377)</f>
        <v>23</v>
      </c>
      <c r="C378" s="53">
        <v>42892</v>
      </c>
      <c r="D378" s="53" t="s">
        <v>54</v>
      </c>
      <c r="E378" s="28"/>
      <c r="F378" s="28"/>
      <c r="G378" s="25"/>
    </row>
    <row r="379" spans="1:7" ht="13.5" thickBot="1">
      <c r="A379" s="54">
        <f>IF(ISNUMBER(Tablo4[[#This Row],[JOUR]]),DATE(YEAR(Tablo4[[#This Row],[JOUR]]),MONTH(Tablo4[[#This Row],[JOUR]])+1,0),A378)</f>
        <v>42916</v>
      </c>
      <c r="B379" s="55">
        <f>IF(ISNUMBER(Tablo4[[#This Row],[JOUR]]),INT(MOD(INT((Tablo4[[#This Row],[JOUR]]-2)/7)+3/5,52+5/28))+1,B378)</f>
        <v>23</v>
      </c>
      <c r="C379" s="56"/>
      <c r="D379" s="56" t="s">
        <v>55</v>
      </c>
      <c r="E379" s="36"/>
      <c r="F379" s="36"/>
      <c r="G379" s="37"/>
    </row>
    <row r="380" spans="1:7">
      <c r="A380" s="54">
        <f>IF(ISNUMBER(Tablo4[[#This Row],[JOUR]]),DATE(YEAR(Tablo4[[#This Row],[JOUR]]),MONTH(Tablo4[[#This Row],[JOUR]])+1,0),A379)</f>
        <v>42916</v>
      </c>
      <c r="B380" s="55">
        <f>IF(ISNUMBER(Tablo4[[#This Row],[JOUR]]),INT(MOD(INT((Tablo4[[#This Row],[JOUR]]-2)/7)+3/5,52+5/28))+1,B379)</f>
        <v>23</v>
      </c>
      <c r="C380" s="53">
        <v>42893</v>
      </c>
      <c r="D380" s="53" t="s">
        <v>54</v>
      </c>
      <c r="E380" s="28"/>
      <c r="F380" s="28"/>
      <c r="G380" s="25"/>
    </row>
    <row r="381" spans="1:7" ht="13.5" thickBot="1">
      <c r="A381" s="54">
        <f>IF(ISNUMBER(Tablo4[[#This Row],[JOUR]]),DATE(YEAR(Tablo4[[#This Row],[JOUR]]),MONTH(Tablo4[[#This Row],[JOUR]])+1,0),A380)</f>
        <v>42916</v>
      </c>
      <c r="B381" s="55">
        <f>IF(ISNUMBER(Tablo4[[#This Row],[JOUR]]),INT(MOD(INT((Tablo4[[#This Row],[JOUR]]-2)/7)+3/5,52+5/28))+1,B380)</f>
        <v>23</v>
      </c>
      <c r="C381" s="56"/>
      <c r="D381" s="56" t="s">
        <v>55</v>
      </c>
      <c r="E381" s="36"/>
      <c r="F381" s="36"/>
      <c r="G381" s="37"/>
    </row>
    <row r="382" spans="1:7">
      <c r="A382" s="54">
        <f>IF(ISNUMBER(Tablo4[[#This Row],[JOUR]]),DATE(YEAR(Tablo4[[#This Row],[JOUR]]),MONTH(Tablo4[[#This Row],[JOUR]])+1,0),A381)</f>
        <v>42916</v>
      </c>
      <c r="B382" s="55">
        <f>IF(ISNUMBER(Tablo4[[#This Row],[JOUR]]),INT(MOD(INT((Tablo4[[#This Row],[JOUR]]-2)/7)+3/5,52+5/28))+1,B381)</f>
        <v>23</v>
      </c>
      <c r="C382" s="53">
        <v>42894</v>
      </c>
      <c r="D382" s="53" t="s">
        <v>54</v>
      </c>
      <c r="E382" s="28"/>
      <c r="F382" s="28"/>
      <c r="G382" s="25"/>
    </row>
    <row r="383" spans="1:7" ht="13.5" thickBot="1">
      <c r="A383" s="54">
        <f>IF(ISNUMBER(Tablo4[[#This Row],[JOUR]]),DATE(YEAR(Tablo4[[#This Row],[JOUR]]),MONTH(Tablo4[[#This Row],[JOUR]])+1,0),A382)</f>
        <v>42916</v>
      </c>
      <c r="B383" s="55">
        <f>IF(ISNUMBER(Tablo4[[#This Row],[JOUR]]),INT(MOD(INT((Tablo4[[#This Row],[JOUR]]-2)/7)+3/5,52+5/28))+1,B382)</f>
        <v>23</v>
      </c>
      <c r="C383" s="56"/>
      <c r="D383" s="56" t="s">
        <v>55</v>
      </c>
      <c r="E383" s="36"/>
      <c r="F383" s="36"/>
      <c r="G383" s="37"/>
    </row>
    <row r="384" spans="1:7">
      <c r="A384" s="54">
        <f>IF(ISNUMBER(Tablo4[[#This Row],[JOUR]]),DATE(YEAR(Tablo4[[#This Row],[JOUR]]),MONTH(Tablo4[[#This Row],[JOUR]])+1,0),A383)</f>
        <v>42916</v>
      </c>
      <c r="B384" s="55">
        <f>IF(ISNUMBER(Tablo4[[#This Row],[JOUR]]),INT(MOD(INT((Tablo4[[#This Row],[JOUR]]-2)/7)+3/5,52+5/28))+1,B383)</f>
        <v>23</v>
      </c>
      <c r="C384" s="53">
        <v>42895</v>
      </c>
      <c r="D384" s="53" t="s">
        <v>54</v>
      </c>
      <c r="E384" s="28"/>
      <c r="F384" s="28"/>
      <c r="G384" s="25"/>
    </row>
    <row r="385" spans="1:7" ht="13.5" thickBot="1">
      <c r="A385" s="54">
        <f>IF(ISNUMBER(Tablo4[[#This Row],[JOUR]]),DATE(YEAR(Tablo4[[#This Row],[JOUR]]),MONTH(Tablo4[[#This Row],[JOUR]])+1,0),A384)</f>
        <v>42916</v>
      </c>
      <c r="B385" s="55">
        <f>IF(ISNUMBER(Tablo4[[#This Row],[JOUR]]),INT(MOD(INT((Tablo4[[#This Row],[JOUR]]-2)/7)+3/5,52+5/28))+1,B384)</f>
        <v>23</v>
      </c>
      <c r="C385" s="56"/>
      <c r="D385" s="56" t="s">
        <v>55</v>
      </c>
      <c r="E385" s="36"/>
      <c r="F385" s="36"/>
      <c r="G385" s="37"/>
    </row>
    <row r="386" spans="1:7">
      <c r="A386" s="64">
        <f>IF(ISNUMBER(Tablo4[[#This Row],[JOUR]]),DATE(YEAR(Tablo4[[#This Row],[JOUR]]),MONTH(Tablo4[[#This Row],[JOUR]])+1,0),A385)</f>
        <v>42916</v>
      </c>
      <c r="B386" s="65">
        <f>IF(ISNUMBER(Tablo4[[#This Row],[JOUR]]),INT(MOD(INT((Tablo4[[#This Row],[JOUR]]-2)/7)+3/5,52+5/28))+1,B385)</f>
        <v>23</v>
      </c>
      <c r="C386" s="53">
        <v>42896</v>
      </c>
      <c r="D386" s="53" t="s">
        <v>54</v>
      </c>
      <c r="E386" s="28"/>
      <c r="F386" s="28"/>
      <c r="G386" s="25"/>
    </row>
    <row r="387" spans="1:7" ht="13.5" thickBot="1">
      <c r="A387" s="64">
        <f>IF(ISNUMBER(Tablo4[[#This Row],[JOUR]]),DATE(YEAR(Tablo4[[#This Row],[JOUR]]),MONTH(Tablo4[[#This Row],[JOUR]])+1,0),A385)</f>
        <v>42916</v>
      </c>
      <c r="B387" s="65">
        <f>IF(ISNUMBER(Tablo4[[#This Row],[JOUR]]),INT(MOD(INT((Tablo4[[#This Row],[JOUR]]-2)/7)+3/5,52+5/28))+1,B385)</f>
        <v>23</v>
      </c>
      <c r="C387" s="56"/>
      <c r="D387" s="56" t="s">
        <v>55</v>
      </c>
      <c r="E387" s="36"/>
      <c r="F387" s="36"/>
      <c r="G387" s="37"/>
    </row>
    <row r="388" spans="1:7">
      <c r="A388" s="64">
        <f>IF(ISNUMBER(Tablo4[[#This Row],[JOUR]]),DATE(YEAR(Tablo4[[#This Row],[JOUR]]),MONTH(Tablo4[[#This Row],[JOUR]])+1,0),A385)</f>
        <v>42916</v>
      </c>
      <c r="B388" s="65">
        <f>IF(ISNUMBER(Tablo4[[#This Row],[JOUR]]),INT(MOD(INT((Tablo4[[#This Row],[JOUR]]-2)/7)+3/5,52+5/28))+1,B385)</f>
        <v>23</v>
      </c>
      <c r="C388" s="53">
        <v>42897</v>
      </c>
      <c r="D388" s="53" t="s">
        <v>54</v>
      </c>
      <c r="E388" s="28"/>
      <c r="F388" s="28"/>
      <c r="G388" s="25"/>
    </row>
    <row r="389" spans="1:7">
      <c r="A389" s="64">
        <f>IF(ISNUMBER(Tablo4[[#This Row],[JOUR]]),DATE(YEAR(Tablo4[[#This Row],[JOUR]]),MONTH(Tablo4[[#This Row],[JOUR]])+1,0),A385)</f>
        <v>42916</v>
      </c>
      <c r="B389" s="65">
        <f>IF(ISNUMBER(Tablo4[[#This Row],[JOUR]]),INT(MOD(INT((Tablo4[[#This Row],[JOUR]]-2)/7)+3/5,52+5/28))+1,B385)</f>
        <v>23</v>
      </c>
      <c r="C389" s="56"/>
      <c r="D389" s="56" t="s">
        <v>55</v>
      </c>
      <c r="E389" s="36"/>
      <c r="F389" s="36"/>
      <c r="G389" s="37"/>
    </row>
    <row r="390" spans="1:7">
      <c r="A390" s="54">
        <f>IF(ISNUMBER(Tablo4[[#This Row],[JOUR]]),DATE(YEAR(Tablo4[[#This Row],[JOUR]]),MONTH(Tablo4[[#This Row],[JOUR]])+1,0),A385)</f>
        <v>42916</v>
      </c>
      <c r="B390" s="55">
        <f>IF(ISNUMBER(Tablo4[[#This Row],[JOUR]]),INT(MOD(INT((Tablo4[[#This Row],[JOUR]]-2)/7)+3/5,52+5/28))+1,B385)</f>
        <v>23</v>
      </c>
      <c r="C390" s="57" t="s">
        <v>16</v>
      </c>
      <c r="D390" s="57"/>
      <c r="E390" s="29">
        <f t="array" ref="E390">SUM(IF(ISNUMBER(E376:E385),E376:E385,SUMIF(codes[code],E376:E385,codes[forfait])))+SUM(COUNTIF(JF,$C376:$C385))*JFHN</f>
        <v>7</v>
      </c>
      <c r="F390" s="29">
        <f t="array" ref="F390">SUM(IF(ISNUMBER(F376:F385),F376:F385,SUMIF(codes[code],F376:F385,codes[forfait])))+SUM(COUNTIF(JF,$C376:$C385))*JFHN</f>
        <v>7</v>
      </c>
      <c r="G390" s="58">
        <f>SUM(Tablo4[[#This Row],[Barry]:[Syham]])</f>
        <v>14</v>
      </c>
    </row>
    <row r="391" spans="1:7">
      <c r="A391" s="54">
        <f>IF(ISNUMBER(Tablo4[[#This Row],[JOUR]]),DATE(YEAR(Tablo4[[#This Row],[JOUR]]),MONTH(Tablo4[[#This Row],[JOUR]])+1,0),A390)</f>
        <v>42916</v>
      </c>
      <c r="B391" s="55">
        <f>IF(ISNUMBER(Tablo4[[#This Row],[JOUR]]),INT(MOD(INT((Tablo4[[#This Row],[JOUR]]-2)/7)+3/5,52+5/28))+1,B390)</f>
        <v>23</v>
      </c>
      <c r="C391" s="57" t="s">
        <v>17</v>
      </c>
      <c r="D391" s="57"/>
      <c r="E391" s="29">
        <f t="array" ref="E391">MIN(SUM(IF(ISNUMBER(E376:E385),E376:E385,SUMIF(codes[code],E376:E385,codes[calcul_HS])))+SUM(COUNTIF(JF,$C376:$C385))*JFHS,sem)</f>
        <v>0</v>
      </c>
      <c r="F391" s="29">
        <f t="array" ref="F391">MIN(SUM(IF(ISNUMBER(F376:F385),F376:F385,SUMIF(codes[code],F376:F385,codes[calcul_HS])))+SUM(COUNTIF(JF,$C376:$C385))*JFHS,sem)</f>
        <v>0</v>
      </c>
      <c r="G391" s="58">
        <f>SUM(Tablo4[[#This Row],[Barry]:[Syham]])</f>
        <v>0</v>
      </c>
    </row>
    <row r="392" spans="1:7" ht="13.5" thickBot="1">
      <c r="A392" s="59">
        <f>IF(ISNUMBER(Tablo4[[#This Row],[JOUR]]),DATE(YEAR(Tablo4[[#This Row],[JOUR]]),MONTH(Tablo4[[#This Row],[JOUR]])+1,0),A391)</f>
        <v>42916</v>
      </c>
      <c r="B392" s="60">
        <f>IF(ISNUMBER(Tablo4[[#This Row],[JOUR]]),INT(MOD(INT((Tablo4[[#This Row],[JOUR]]-2)/7)+3/5,52+5/28))+1,B391)</f>
        <v>23</v>
      </c>
      <c r="C392" s="61" t="s">
        <v>18</v>
      </c>
      <c r="D392" s="61"/>
      <c r="E392" s="62">
        <f t="array" ref="E392">MAX(0,SUM(IF(ISNUMBER(E376:E385),E376:E385,SUMIF(codes[code],E376:E385,codes[calcul_HS])))+SUM(COUNTIF(JF,$C376:$C385))*JFHS-sem)</f>
        <v>0</v>
      </c>
      <c r="F392" s="62">
        <f t="array" ref="F392">MAX(0,SUM(IF(ISNUMBER(F376:F385),F376:F385,SUMIF(codes[code],F376:F385,codes[calcul_HS])))+SUM(COUNTIF(JF,$C376:$C385))*JFHS-sem)</f>
        <v>0</v>
      </c>
      <c r="G392" s="58">
        <f>SUM(Tablo4[[#This Row],[Barry]:[Syham]])</f>
        <v>0</v>
      </c>
    </row>
    <row r="393" spans="1:7">
      <c r="A393" s="51">
        <f>IF(ISNUMBER(Tablo4[[#This Row],[JOUR]]),DATE(YEAR(Tablo4[[#This Row],[JOUR]]),MONTH(Tablo4[[#This Row],[JOUR]])+1,0),A392)</f>
        <v>42916</v>
      </c>
      <c r="B393" s="52">
        <f>IF(ISNUMBER(Tablo4[[#This Row],[JOUR]]),INT(MOD(INT((Tablo4[[#This Row],[JOUR]]-2)/7)+3/5,52+5/28))+1,B392)</f>
        <v>24</v>
      </c>
      <c r="C393" s="53">
        <v>42898</v>
      </c>
      <c r="D393" s="53" t="s">
        <v>54</v>
      </c>
      <c r="E393" s="28"/>
      <c r="F393" s="28"/>
      <c r="G393" s="25"/>
    </row>
    <row r="394" spans="1:7" ht="13.5" thickBot="1">
      <c r="A394" s="54">
        <f>IF(ISNUMBER(Tablo4[[#This Row],[JOUR]]),DATE(YEAR(Tablo4[[#This Row],[JOUR]]),MONTH(Tablo4[[#This Row],[JOUR]])+1,0),A393)</f>
        <v>42916</v>
      </c>
      <c r="B394" s="55">
        <f>IF(ISNUMBER(Tablo4[[#This Row],[JOUR]]),INT(MOD(INT((Tablo4[[#This Row],[JOUR]]-2)/7)+3/5,52+5/28))+1,B393)</f>
        <v>24</v>
      </c>
      <c r="C394" s="56"/>
      <c r="D394" s="56" t="s">
        <v>55</v>
      </c>
      <c r="E394" s="36"/>
      <c r="F394" s="36"/>
      <c r="G394" s="37"/>
    </row>
    <row r="395" spans="1:7">
      <c r="A395" s="54">
        <f>IF(ISNUMBER(Tablo4[[#This Row],[JOUR]]),DATE(YEAR(Tablo4[[#This Row],[JOUR]]),MONTH(Tablo4[[#This Row],[JOUR]])+1,0),A394)</f>
        <v>42916</v>
      </c>
      <c r="B395" s="55">
        <f>IF(ISNUMBER(Tablo4[[#This Row],[JOUR]]),INT(MOD(INT((Tablo4[[#This Row],[JOUR]]-2)/7)+3/5,52+5/28))+1,B394)</f>
        <v>24</v>
      </c>
      <c r="C395" s="53">
        <v>42899</v>
      </c>
      <c r="D395" s="53" t="s">
        <v>54</v>
      </c>
      <c r="E395" s="28"/>
      <c r="F395" s="28"/>
      <c r="G395" s="25"/>
    </row>
    <row r="396" spans="1:7" ht="13.5" thickBot="1">
      <c r="A396" s="54">
        <f>IF(ISNUMBER(Tablo4[[#This Row],[JOUR]]),DATE(YEAR(Tablo4[[#This Row],[JOUR]]),MONTH(Tablo4[[#This Row],[JOUR]])+1,0),A395)</f>
        <v>42916</v>
      </c>
      <c r="B396" s="55">
        <f>IF(ISNUMBER(Tablo4[[#This Row],[JOUR]]),INT(MOD(INT((Tablo4[[#This Row],[JOUR]]-2)/7)+3/5,52+5/28))+1,B395)</f>
        <v>24</v>
      </c>
      <c r="C396" s="56"/>
      <c r="D396" s="56" t="s">
        <v>55</v>
      </c>
      <c r="E396" s="36"/>
      <c r="F396" s="36"/>
      <c r="G396" s="37"/>
    </row>
    <row r="397" spans="1:7">
      <c r="A397" s="54">
        <f>IF(ISNUMBER(Tablo4[[#This Row],[JOUR]]),DATE(YEAR(Tablo4[[#This Row],[JOUR]]),MONTH(Tablo4[[#This Row],[JOUR]])+1,0),A396)</f>
        <v>42916</v>
      </c>
      <c r="B397" s="55">
        <f>IF(ISNUMBER(Tablo4[[#This Row],[JOUR]]),INT(MOD(INT((Tablo4[[#This Row],[JOUR]]-2)/7)+3/5,52+5/28))+1,B396)</f>
        <v>24</v>
      </c>
      <c r="C397" s="53">
        <v>42900</v>
      </c>
      <c r="D397" s="53" t="s">
        <v>54</v>
      </c>
      <c r="E397" s="28"/>
      <c r="F397" s="28"/>
      <c r="G397" s="25"/>
    </row>
    <row r="398" spans="1:7" ht="13.5" thickBot="1">
      <c r="A398" s="54">
        <f>IF(ISNUMBER(Tablo4[[#This Row],[JOUR]]),DATE(YEAR(Tablo4[[#This Row],[JOUR]]),MONTH(Tablo4[[#This Row],[JOUR]])+1,0),A397)</f>
        <v>42916</v>
      </c>
      <c r="B398" s="55">
        <f>IF(ISNUMBER(Tablo4[[#This Row],[JOUR]]),INT(MOD(INT((Tablo4[[#This Row],[JOUR]]-2)/7)+3/5,52+5/28))+1,B397)</f>
        <v>24</v>
      </c>
      <c r="C398" s="56"/>
      <c r="D398" s="56" t="s">
        <v>55</v>
      </c>
      <c r="E398" s="36"/>
      <c r="F398" s="36"/>
      <c r="G398" s="37"/>
    </row>
    <row r="399" spans="1:7">
      <c r="A399" s="54">
        <f>IF(ISNUMBER(Tablo4[[#This Row],[JOUR]]),DATE(YEAR(Tablo4[[#This Row],[JOUR]]),MONTH(Tablo4[[#This Row],[JOUR]])+1,0),A398)</f>
        <v>42916</v>
      </c>
      <c r="B399" s="55">
        <f>IF(ISNUMBER(Tablo4[[#This Row],[JOUR]]),INT(MOD(INT((Tablo4[[#This Row],[JOUR]]-2)/7)+3/5,52+5/28))+1,B398)</f>
        <v>24</v>
      </c>
      <c r="C399" s="53">
        <v>42901</v>
      </c>
      <c r="D399" s="53" t="s">
        <v>54</v>
      </c>
      <c r="E399" s="28"/>
      <c r="F399" s="28"/>
      <c r="G399" s="25"/>
    </row>
    <row r="400" spans="1:7" ht="13.5" thickBot="1">
      <c r="A400" s="54">
        <f>IF(ISNUMBER(Tablo4[[#This Row],[JOUR]]),DATE(YEAR(Tablo4[[#This Row],[JOUR]]),MONTH(Tablo4[[#This Row],[JOUR]])+1,0),A399)</f>
        <v>42916</v>
      </c>
      <c r="B400" s="55">
        <f>IF(ISNUMBER(Tablo4[[#This Row],[JOUR]]),INT(MOD(INT((Tablo4[[#This Row],[JOUR]]-2)/7)+3/5,52+5/28))+1,B399)</f>
        <v>24</v>
      </c>
      <c r="C400" s="56"/>
      <c r="D400" s="56" t="s">
        <v>55</v>
      </c>
      <c r="E400" s="36"/>
      <c r="F400" s="36"/>
      <c r="G400" s="37"/>
    </row>
    <row r="401" spans="1:7">
      <c r="A401" s="54">
        <f>IF(ISNUMBER(Tablo4[[#This Row],[JOUR]]),DATE(YEAR(Tablo4[[#This Row],[JOUR]]),MONTH(Tablo4[[#This Row],[JOUR]])+1,0),A400)</f>
        <v>42916</v>
      </c>
      <c r="B401" s="55">
        <f>IF(ISNUMBER(Tablo4[[#This Row],[JOUR]]),INT(MOD(INT((Tablo4[[#This Row],[JOUR]]-2)/7)+3/5,52+5/28))+1,B400)</f>
        <v>24</v>
      </c>
      <c r="C401" s="53">
        <v>42902</v>
      </c>
      <c r="D401" s="53" t="s">
        <v>54</v>
      </c>
      <c r="E401" s="28"/>
      <c r="F401" s="28"/>
      <c r="G401" s="25"/>
    </row>
    <row r="402" spans="1:7" ht="13.5" thickBot="1">
      <c r="A402" s="54">
        <f>IF(ISNUMBER(Tablo4[[#This Row],[JOUR]]),DATE(YEAR(Tablo4[[#This Row],[JOUR]]),MONTH(Tablo4[[#This Row],[JOUR]])+1,0),A401)</f>
        <v>42916</v>
      </c>
      <c r="B402" s="55">
        <f>IF(ISNUMBER(Tablo4[[#This Row],[JOUR]]),INT(MOD(INT((Tablo4[[#This Row],[JOUR]]-2)/7)+3/5,52+5/28))+1,B401)</f>
        <v>24</v>
      </c>
      <c r="C402" s="56"/>
      <c r="D402" s="56" t="s">
        <v>55</v>
      </c>
      <c r="E402" s="36"/>
      <c r="F402" s="36"/>
      <c r="G402" s="37"/>
    </row>
    <row r="403" spans="1:7">
      <c r="A403" s="64">
        <f>IF(ISNUMBER(Tablo4[[#This Row],[JOUR]]),DATE(YEAR(Tablo4[[#This Row],[JOUR]]),MONTH(Tablo4[[#This Row],[JOUR]])+1,0),A402)</f>
        <v>42916</v>
      </c>
      <c r="B403" s="65">
        <f>IF(ISNUMBER(Tablo4[[#This Row],[JOUR]]),INT(MOD(INT((Tablo4[[#This Row],[JOUR]]-2)/7)+3/5,52+5/28))+1,B402)</f>
        <v>24</v>
      </c>
      <c r="C403" s="53">
        <v>42903</v>
      </c>
      <c r="D403" s="53" t="s">
        <v>54</v>
      </c>
      <c r="E403" s="28"/>
      <c r="F403" s="28"/>
      <c r="G403" s="25"/>
    </row>
    <row r="404" spans="1:7" ht="13.5" thickBot="1">
      <c r="A404" s="64">
        <f>IF(ISNUMBER(Tablo4[[#This Row],[JOUR]]),DATE(YEAR(Tablo4[[#This Row],[JOUR]]),MONTH(Tablo4[[#This Row],[JOUR]])+1,0),A402)</f>
        <v>42916</v>
      </c>
      <c r="B404" s="65">
        <f>IF(ISNUMBER(Tablo4[[#This Row],[JOUR]]),INT(MOD(INT((Tablo4[[#This Row],[JOUR]]-2)/7)+3/5,52+5/28))+1,B402)</f>
        <v>24</v>
      </c>
      <c r="C404" s="56"/>
      <c r="D404" s="56" t="s">
        <v>55</v>
      </c>
      <c r="E404" s="36"/>
      <c r="F404" s="36"/>
      <c r="G404" s="37"/>
    </row>
    <row r="405" spans="1:7">
      <c r="A405" s="64">
        <f>IF(ISNUMBER(Tablo4[[#This Row],[JOUR]]),DATE(YEAR(Tablo4[[#This Row],[JOUR]]),MONTH(Tablo4[[#This Row],[JOUR]])+1,0),A402)</f>
        <v>42916</v>
      </c>
      <c r="B405" s="65">
        <f>IF(ISNUMBER(Tablo4[[#This Row],[JOUR]]),INT(MOD(INT((Tablo4[[#This Row],[JOUR]]-2)/7)+3/5,52+5/28))+1,B402)</f>
        <v>24</v>
      </c>
      <c r="C405" s="53">
        <v>42904</v>
      </c>
      <c r="D405" s="53" t="s">
        <v>54</v>
      </c>
      <c r="E405" s="28"/>
      <c r="F405" s="28"/>
      <c r="G405" s="25"/>
    </row>
    <row r="406" spans="1:7">
      <c r="A406" s="64">
        <f>IF(ISNUMBER(Tablo4[[#This Row],[JOUR]]),DATE(YEAR(Tablo4[[#This Row],[JOUR]]),MONTH(Tablo4[[#This Row],[JOUR]])+1,0),A402)</f>
        <v>42916</v>
      </c>
      <c r="B406" s="65">
        <f>IF(ISNUMBER(Tablo4[[#This Row],[JOUR]]),INT(MOD(INT((Tablo4[[#This Row],[JOUR]]-2)/7)+3/5,52+5/28))+1,B402)</f>
        <v>24</v>
      </c>
      <c r="C406" s="56"/>
      <c r="D406" s="56" t="s">
        <v>55</v>
      </c>
      <c r="E406" s="36"/>
      <c r="F406" s="36"/>
      <c r="G406" s="37"/>
    </row>
    <row r="407" spans="1:7">
      <c r="A407" s="54">
        <f>IF(ISNUMBER(Tablo4[[#This Row],[JOUR]]),DATE(YEAR(Tablo4[[#This Row],[JOUR]]),MONTH(Tablo4[[#This Row],[JOUR]])+1,0),A402)</f>
        <v>42916</v>
      </c>
      <c r="B407" s="55">
        <f>IF(ISNUMBER(Tablo4[[#This Row],[JOUR]]),INT(MOD(INT((Tablo4[[#This Row],[JOUR]]-2)/7)+3/5,52+5/28))+1,B402)</f>
        <v>24</v>
      </c>
      <c r="C407" s="57" t="s">
        <v>16</v>
      </c>
      <c r="D407" s="57"/>
      <c r="E407" s="29">
        <f t="array" ref="E407">SUM(IF(ISNUMBER(E393:E402),E393:E402,SUMIF(codes[code],E393:E402,codes[forfait])))+SUM(COUNTIF(JF,$C393:$C402))*JFHN</f>
        <v>0</v>
      </c>
      <c r="F407" s="29">
        <f t="array" ref="F407">SUM(IF(ISNUMBER(F393:F402),F393:F402,SUMIF(codes[code],F393:F402,codes[forfait])))+SUM(COUNTIF(JF,$C393:$C402))*JFHN</f>
        <v>0</v>
      </c>
      <c r="G407" s="58">
        <f>SUM(Tablo4[[#This Row],[Barry]:[Syham]])</f>
        <v>0</v>
      </c>
    </row>
    <row r="408" spans="1:7">
      <c r="A408" s="54">
        <f>IF(ISNUMBER(Tablo4[[#This Row],[JOUR]]),DATE(YEAR(Tablo4[[#This Row],[JOUR]]),MONTH(Tablo4[[#This Row],[JOUR]])+1,0),A407)</f>
        <v>42916</v>
      </c>
      <c r="B408" s="55">
        <f>IF(ISNUMBER(Tablo4[[#This Row],[JOUR]]),INT(MOD(INT((Tablo4[[#This Row],[JOUR]]-2)/7)+3/5,52+5/28))+1,B407)</f>
        <v>24</v>
      </c>
      <c r="C408" s="57" t="s">
        <v>17</v>
      </c>
      <c r="D408" s="57"/>
      <c r="E408" s="29">
        <f t="array" ref="E408">MIN(SUM(IF(ISNUMBER(E393:E402),E393:E402,SUMIF(codes[code],E393:E402,codes[calcul_HS])))+SUM(COUNTIF(JF,$C393:$C402))*JFHS,sem)</f>
        <v>0</v>
      </c>
      <c r="F408" s="29">
        <f t="array" ref="F408">MIN(SUM(IF(ISNUMBER(F393:F402),F393:F402,SUMIF(codes[code],F393:F402,codes[calcul_HS])))+SUM(COUNTIF(JF,$C393:$C402))*JFHS,sem)</f>
        <v>0</v>
      </c>
      <c r="G408" s="58">
        <f>SUM(Tablo4[[#This Row],[Barry]:[Syham]])</f>
        <v>0</v>
      </c>
    </row>
    <row r="409" spans="1:7" ht="13.5" thickBot="1">
      <c r="A409" s="59">
        <f>IF(ISNUMBER(Tablo4[[#This Row],[JOUR]]),DATE(YEAR(Tablo4[[#This Row],[JOUR]]),MONTH(Tablo4[[#This Row],[JOUR]])+1,0),A408)</f>
        <v>42916</v>
      </c>
      <c r="B409" s="60">
        <f>IF(ISNUMBER(Tablo4[[#This Row],[JOUR]]),INT(MOD(INT((Tablo4[[#This Row],[JOUR]]-2)/7)+3/5,52+5/28))+1,B408)</f>
        <v>24</v>
      </c>
      <c r="C409" s="61" t="s">
        <v>18</v>
      </c>
      <c r="D409" s="61"/>
      <c r="E409" s="62">
        <f t="array" ref="E409">MAX(0,SUM(IF(ISNUMBER(E393:E402),E393:E402,SUMIF(codes[code],E393:E402,codes[calcul_HS])))+SUM(COUNTIF(JF,$C393:$C402))*JFHS-sem)</f>
        <v>0</v>
      </c>
      <c r="F409" s="62">
        <f t="array" ref="F409">MAX(0,SUM(IF(ISNUMBER(F393:F402),F393:F402,SUMIF(codes[code],F393:F402,codes[calcul_HS])))+SUM(COUNTIF(JF,$C393:$C402))*JFHS-sem)</f>
        <v>0</v>
      </c>
      <c r="G409" s="58">
        <f>SUM(Tablo4[[#This Row],[Barry]:[Syham]])</f>
        <v>0</v>
      </c>
    </row>
    <row r="410" spans="1:7">
      <c r="A410" s="51">
        <f>IF(ISNUMBER(Tablo4[[#This Row],[JOUR]]),DATE(YEAR(Tablo4[[#This Row],[JOUR]]),MONTH(Tablo4[[#This Row],[JOUR]])+1,0),A409)</f>
        <v>42916</v>
      </c>
      <c r="B410" s="52">
        <f>IF(ISNUMBER(Tablo4[[#This Row],[JOUR]]),INT(MOD(INT((Tablo4[[#This Row],[JOUR]]-2)/7)+3/5,52+5/28))+1,B409)</f>
        <v>25</v>
      </c>
      <c r="C410" s="53">
        <v>42905</v>
      </c>
      <c r="D410" s="53" t="s">
        <v>54</v>
      </c>
      <c r="E410" s="28"/>
      <c r="F410" s="28"/>
      <c r="G410" s="25"/>
    </row>
    <row r="411" spans="1:7" ht="13.5" thickBot="1">
      <c r="A411" s="54">
        <f>IF(ISNUMBER(Tablo4[[#This Row],[JOUR]]),DATE(YEAR(Tablo4[[#This Row],[JOUR]]),MONTH(Tablo4[[#This Row],[JOUR]])+1,0),A410)</f>
        <v>42916</v>
      </c>
      <c r="B411" s="55">
        <f>IF(ISNUMBER(Tablo4[[#This Row],[JOUR]]),INT(MOD(INT((Tablo4[[#This Row],[JOUR]]-2)/7)+3/5,52+5/28))+1,B410)</f>
        <v>25</v>
      </c>
      <c r="C411" s="56"/>
      <c r="D411" s="56" t="s">
        <v>55</v>
      </c>
      <c r="E411" s="36"/>
      <c r="F411" s="36"/>
      <c r="G411" s="37"/>
    </row>
    <row r="412" spans="1:7">
      <c r="A412" s="54">
        <f>IF(ISNUMBER(Tablo4[[#This Row],[JOUR]]),DATE(YEAR(Tablo4[[#This Row],[JOUR]]),MONTH(Tablo4[[#This Row],[JOUR]])+1,0),A411)</f>
        <v>42916</v>
      </c>
      <c r="B412" s="55">
        <f>IF(ISNUMBER(Tablo4[[#This Row],[JOUR]]),INT(MOD(INT((Tablo4[[#This Row],[JOUR]]-2)/7)+3/5,52+5/28))+1,B411)</f>
        <v>25</v>
      </c>
      <c r="C412" s="53">
        <v>42906</v>
      </c>
      <c r="D412" s="53" t="s">
        <v>54</v>
      </c>
      <c r="E412" s="28"/>
      <c r="F412" s="28"/>
      <c r="G412" s="25"/>
    </row>
    <row r="413" spans="1:7" ht="13.5" thickBot="1">
      <c r="A413" s="54">
        <f>IF(ISNUMBER(Tablo4[[#This Row],[JOUR]]),DATE(YEAR(Tablo4[[#This Row],[JOUR]]),MONTH(Tablo4[[#This Row],[JOUR]])+1,0),A412)</f>
        <v>42916</v>
      </c>
      <c r="B413" s="55">
        <f>IF(ISNUMBER(Tablo4[[#This Row],[JOUR]]),INT(MOD(INT((Tablo4[[#This Row],[JOUR]]-2)/7)+3/5,52+5/28))+1,B412)</f>
        <v>25</v>
      </c>
      <c r="C413" s="56"/>
      <c r="D413" s="56" t="s">
        <v>55</v>
      </c>
      <c r="E413" s="36"/>
      <c r="F413" s="36"/>
      <c r="G413" s="37"/>
    </row>
    <row r="414" spans="1:7">
      <c r="A414" s="54">
        <f>IF(ISNUMBER(Tablo4[[#This Row],[JOUR]]),DATE(YEAR(Tablo4[[#This Row],[JOUR]]),MONTH(Tablo4[[#This Row],[JOUR]])+1,0),A413)</f>
        <v>42916</v>
      </c>
      <c r="B414" s="55">
        <f>IF(ISNUMBER(Tablo4[[#This Row],[JOUR]]),INT(MOD(INT((Tablo4[[#This Row],[JOUR]]-2)/7)+3/5,52+5/28))+1,B413)</f>
        <v>25</v>
      </c>
      <c r="C414" s="53">
        <v>42907</v>
      </c>
      <c r="D414" s="53" t="s">
        <v>54</v>
      </c>
      <c r="E414" s="28"/>
      <c r="F414" s="28"/>
      <c r="G414" s="25"/>
    </row>
    <row r="415" spans="1:7" ht="13.5" thickBot="1">
      <c r="A415" s="54">
        <f>IF(ISNUMBER(Tablo4[[#This Row],[JOUR]]),DATE(YEAR(Tablo4[[#This Row],[JOUR]]),MONTH(Tablo4[[#This Row],[JOUR]])+1,0),A414)</f>
        <v>42916</v>
      </c>
      <c r="B415" s="55">
        <f>IF(ISNUMBER(Tablo4[[#This Row],[JOUR]]),INT(MOD(INT((Tablo4[[#This Row],[JOUR]]-2)/7)+3/5,52+5/28))+1,B414)</f>
        <v>25</v>
      </c>
      <c r="C415" s="56"/>
      <c r="D415" s="56" t="s">
        <v>55</v>
      </c>
      <c r="E415" s="36"/>
      <c r="F415" s="36"/>
      <c r="G415" s="37"/>
    </row>
    <row r="416" spans="1:7">
      <c r="A416" s="54">
        <f>IF(ISNUMBER(Tablo4[[#This Row],[JOUR]]),DATE(YEAR(Tablo4[[#This Row],[JOUR]]),MONTH(Tablo4[[#This Row],[JOUR]])+1,0),A415)</f>
        <v>42916</v>
      </c>
      <c r="B416" s="55">
        <f>IF(ISNUMBER(Tablo4[[#This Row],[JOUR]]),INT(MOD(INT((Tablo4[[#This Row],[JOUR]]-2)/7)+3/5,52+5/28))+1,B415)</f>
        <v>25</v>
      </c>
      <c r="C416" s="53">
        <v>42908</v>
      </c>
      <c r="D416" s="53" t="s">
        <v>54</v>
      </c>
      <c r="E416" s="28"/>
      <c r="F416" s="28"/>
      <c r="G416" s="25"/>
    </row>
    <row r="417" spans="1:7" ht="13.5" thickBot="1">
      <c r="A417" s="54">
        <f>IF(ISNUMBER(Tablo4[[#This Row],[JOUR]]),DATE(YEAR(Tablo4[[#This Row],[JOUR]]),MONTH(Tablo4[[#This Row],[JOUR]])+1,0),A416)</f>
        <v>42916</v>
      </c>
      <c r="B417" s="55">
        <f>IF(ISNUMBER(Tablo4[[#This Row],[JOUR]]),INT(MOD(INT((Tablo4[[#This Row],[JOUR]]-2)/7)+3/5,52+5/28))+1,B416)</f>
        <v>25</v>
      </c>
      <c r="C417" s="56"/>
      <c r="D417" s="56" t="s">
        <v>55</v>
      </c>
      <c r="E417" s="36"/>
      <c r="F417" s="36"/>
      <c r="G417" s="37"/>
    </row>
    <row r="418" spans="1:7">
      <c r="A418" s="54">
        <f>IF(ISNUMBER(Tablo4[[#This Row],[JOUR]]),DATE(YEAR(Tablo4[[#This Row],[JOUR]]),MONTH(Tablo4[[#This Row],[JOUR]])+1,0),A417)</f>
        <v>42916</v>
      </c>
      <c r="B418" s="55">
        <f>IF(ISNUMBER(Tablo4[[#This Row],[JOUR]]),INT(MOD(INT((Tablo4[[#This Row],[JOUR]]-2)/7)+3/5,52+5/28))+1,B417)</f>
        <v>25</v>
      </c>
      <c r="C418" s="53">
        <v>42909</v>
      </c>
      <c r="D418" s="53" t="s">
        <v>54</v>
      </c>
      <c r="E418" s="28"/>
      <c r="F418" s="28"/>
      <c r="G418" s="25"/>
    </row>
    <row r="419" spans="1:7" ht="13.5" thickBot="1">
      <c r="A419" s="54">
        <f>IF(ISNUMBER(Tablo4[[#This Row],[JOUR]]),DATE(YEAR(Tablo4[[#This Row],[JOUR]]),MONTH(Tablo4[[#This Row],[JOUR]])+1,0),A418)</f>
        <v>42916</v>
      </c>
      <c r="B419" s="55">
        <f>IF(ISNUMBER(Tablo4[[#This Row],[JOUR]]),INT(MOD(INT((Tablo4[[#This Row],[JOUR]]-2)/7)+3/5,52+5/28))+1,B418)</f>
        <v>25</v>
      </c>
      <c r="C419" s="56"/>
      <c r="D419" s="56" t="s">
        <v>55</v>
      </c>
      <c r="E419" s="36"/>
      <c r="F419" s="36"/>
      <c r="G419" s="37"/>
    </row>
    <row r="420" spans="1:7">
      <c r="A420" s="64">
        <f>IF(ISNUMBER(Tablo4[[#This Row],[JOUR]]),DATE(YEAR(Tablo4[[#This Row],[JOUR]]),MONTH(Tablo4[[#This Row],[JOUR]])+1,0),A419)</f>
        <v>42916</v>
      </c>
      <c r="B420" s="65">
        <f>IF(ISNUMBER(Tablo4[[#This Row],[JOUR]]),INT(MOD(INT((Tablo4[[#This Row],[JOUR]]-2)/7)+3/5,52+5/28))+1,B419)</f>
        <v>25</v>
      </c>
      <c r="C420" s="53">
        <v>42910</v>
      </c>
      <c r="D420" s="53" t="s">
        <v>54</v>
      </c>
      <c r="E420" s="28"/>
      <c r="F420" s="28"/>
      <c r="G420" s="25"/>
    </row>
    <row r="421" spans="1:7" ht="13.5" thickBot="1">
      <c r="A421" s="64">
        <f>IF(ISNUMBER(Tablo4[[#This Row],[JOUR]]),DATE(YEAR(Tablo4[[#This Row],[JOUR]]),MONTH(Tablo4[[#This Row],[JOUR]])+1,0),A419)</f>
        <v>42916</v>
      </c>
      <c r="B421" s="65">
        <f>IF(ISNUMBER(Tablo4[[#This Row],[JOUR]]),INT(MOD(INT((Tablo4[[#This Row],[JOUR]]-2)/7)+3/5,52+5/28))+1,B419)</f>
        <v>25</v>
      </c>
      <c r="C421" s="56"/>
      <c r="D421" s="56" t="s">
        <v>55</v>
      </c>
      <c r="E421" s="36"/>
      <c r="F421" s="36"/>
      <c r="G421" s="37"/>
    </row>
    <row r="422" spans="1:7">
      <c r="A422" s="64">
        <f>IF(ISNUMBER(Tablo4[[#This Row],[JOUR]]),DATE(YEAR(Tablo4[[#This Row],[JOUR]]),MONTH(Tablo4[[#This Row],[JOUR]])+1,0),A419)</f>
        <v>42916</v>
      </c>
      <c r="B422" s="65">
        <f>IF(ISNUMBER(Tablo4[[#This Row],[JOUR]]),INT(MOD(INT((Tablo4[[#This Row],[JOUR]]-2)/7)+3/5,52+5/28))+1,B419)</f>
        <v>25</v>
      </c>
      <c r="C422" s="53">
        <v>42911</v>
      </c>
      <c r="D422" s="53" t="s">
        <v>54</v>
      </c>
      <c r="E422" s="28"/>
      <c r="F422" s="28"/>
      <c r="G422" s="25"/>
    </row>
    <row r="423" spans="1:7">
      <c r="A423" s="64">
        <f>IF(ISNUMBER(Tablo4[[#This Row],[JOUR]]),DATE(YEAR(Tablo4[[#This Row],[JOUR]]),MONTH(Tablo4[[#This Row],[JOUR]])+1,0),A419)</f>
        <v>42916</v>
      </c>
      <c r="B423" s="65">
        <f>IF(ISNUMBER(Tablo4[[#This Row],[JOUR]]),INT(MOD(INT((Tablo4[[#This Row],[JOUR]]-2)/7)+3/5,52+5/28))+1,B419)</f>
        <v>25</v>
      </c>
      <c r="C423" s="56"/>
      <c r="D423" s="56" t="s">
        <v>55</v>
      </c>
      <c r="E423" s="36"/>
      <c r="F423" s="36"/>
      <c r="G423" s="37"/>
    </row>
    <row r="424" spans="1:7">
      <c r="A424" s="54">
        <f>IF(ISNUMBER(Tablo4[[#This Row],[JOUR]]),DATE(YEAR(Tablo4[[#This Row],[JOUR]]),MONTH(Tablo4[[#This Row],[JOUR]])+1,0),A419)</f>
        <v>42916</v>
      </c>
      <c r="B424" s="55">
        <f>IF(ISNUMBER(Tablo4[[#This Row],[JOUR]]),INT(MOD(INT((Tablo4[[#This Row],[JOUR]]-2)/7)+3/5,52+5/28))+1,B419)</f>
        <v>25</v>
      </c>
      <c r="C424" s="57" t="s">
        <v>16</v>
      </c>
      <c r="D424" s="57"/>
      <c r="E424" s="29">
        <f t="array" ref="E424">SUM(IF(ISNUMBER(E410:E419),E410:E419,SUMIF(codes[code],E410:E419,codes[forfait])))+SUM(COUNTIF(JF,$C410:$C419))*JFHN</f>
        <v>0</v>
      </c>
      <c r="F424" s="29">
        <f t="array" ref="F424">SUM(IF(ISNUMBER(F410:F419),F410:F419,SUMIF(codes[code],F410:F419,codes[forfait])))+SUM(COUNTIF(JF,$C410:$C419))*JFHN</f>
        <v>0</v>
      </c>
      <c r="G424" s="58">
        <f>SUM(Tablo4[[#This Row],[Barry]:[Syham]])</f>
        <v>0</v>
      </c>
    </row>
    <row r="425" spans="1:7">
      <c r="A425" s="54">
        <f>IF(ISNUMBER(Tablo4[[#This Row],[JOUR]]),DATE(YEAR(Tablo4[[#This Row],[JOUR]]),MONTH(Tablo4[[#This Row],[JOUR]])+1,0),A424)</f>
        <v>42916</v>
      </c>
      <c r="B425" s="55">
        <f>IF(ISNUMBER(Tablo4[[#This Row],[JOUR]]),INT(MOD(INT((Tablo4[[#This Row],[JOUR]]-2)/7)+3/5,52+5/28))+1,B424)</f>
        <v>25</v>
      </c>
      <c r="C425" s="57" t="s">
        <v>17</v>
      </c>
      <c r="D425" s="57"/>
      <c r="E425" s="29">
        <f t="array" ref="E425">MIN(SUM(IF(ISNUMBER(E410:E419),E410:E419,SUMIF(codes[code],E410:E419,codes[calcul_HS])))+SUM(COUNTIF(JF,$C410:$C419))*JFHS,sem)</f>
        <v>0</v>
      </c>
      <c r="F425" s="29">
        <f t="array" ref="F425">MIN(SUM(IF(ISNUMBER(F410:F419),F410:F419,SUMIF(codes[code],F410:F419,codes[calcul_HS])))+SUM(COUNTIF(JF,$C410:$C419))*JFHS,sem)</f>
        <v>0</v>
      </c>
      <c r="G425" s="58">
        <f>SUM(Tablo4[[#This Row],[Barry]:[Syham]])</f>
        <v>0</v>
      </c>
    </row>
    <row r="426" spans="1:7" ht="13.5" thickBot="1">
      <c r="A426" s="59">
        <f>IF(ISNUMBER(Tablo4[[#This Row],[JOUR]]),DATE(YEAR(Tablo4[[#This Row],[JOUR]]),MONTH(Tablo4[[#This Row],[JOUR]])+1,0),A425)</f>
        <v>42916</v>
      </c>
      <c r="B426" s="60">
        <f>IF(ISNUMBER(Tablo4[[#This Row],[JOUR]]),INT(MOD(INT((Tablo4[[#This Row],[JOUR]]-2)/7)+3/5,52+5/28))+1,B425)</f>
        <v>25</v>
      </c>
      <c r="C426" s="61" t="s">
        <v>18</v>
      </c>
      <c r="D426" s="61"/>
      <c r="E426" s="62">
        <f t="array" ref="E426">MAX(0,SUM(IF(ISNUMBER(E410:E419),E410:E419,SUMIF(codes[code],E410:E419,codes[calcul_HS])))+SUM(COUNTIF(JF,$C410:$C419))*JFHS-sem)</f>
        <v>0</v>
      </c>
      <c r="F426" s="62">
        <f t="array" ref="F426">MAX(0,SUM(IF(ISNUMBER(F410:F419),F410:F419,SUMIF(codes[code],F410:F419,codes[calcul_HS])))+SUM(COUNTIF(JF,$C410:$C419))*JFHS-sem)</f>
        <v>0</v>
      </c>
      <c r="G426" s="58">
        <f>SUM(Tablo4[[#This Row],[Barry]:[Syham]])</f>
        <v>0</v>
      </c>
    </row>
    <row r="427" spans="1:7">
      <c r="A427" s="51">
        <f>IF(ISNUMBER(Tablo4[[#This Row],[JOUR]]),DATE(YEAR(Tablo4[[#This Row],[JOUR]]),MONTH(Tablo4[[#This Row],[JOUR]])+1,0),A426)</f>
        <v>42916</v>
      </c>
      <c r="B427" s="52">
        <f>IF(ISNUMBER(Tablo4[[#This Row],[JOUR]]),INT(MOD(INT((Tablo4[[#This Row],[JOUR]]-2)/7)+3/5,52+5/28))+1,B426)</f>
        <v>26</v>
      </c>
      <c r="C427" s="53">
        <v>42912</v>
      </c>
      <c r="D427" s="53" t="s">
        <v>54</v>
      </c>
      <c r="E427" s="28"/>
      <c r="F427" s="28"/>
      <c r="G427" s="25"/>
    </row>
    <row r="428" spans="1:7" ht="13.5" thickBot="1">
      <c r="A428" s="54">
        <f>IF(ISNUMBER(Tablo4[[#This Row],[JOUR]]),DATE(YEAR(Tablo4[[#This Row],[JOUR]]),MONTH(Tablo4[[#This Row],[JOUR]])+1,0),A427)</f>
        <v>42916</v>
      </c>
      <c r="B428" s="55">
        <f>IF(ISNUMBER(Tablo4[[#This Row],[JOUR]]),INT(MOD(INT((Tablo4[[#This Row],[JOUR]]-2)/7)+3/5,52+5/28))+1,B427)</f>
        <v>26</v>
      </c>
      <c r="C428" s="56"/>
      <c r="D428" s="56" t="s">
        <v>55</v>
      </c>
      <c r="E428" s="36"/>
      <c r="F428" s="36"/>
      <c r="G428" s="37"/>
    </row>
    <row r="429" spans="1:7">
      <c r="A429" s="54">
        <f>IF(ISNUMBER(Tablo4[[#This Row],[JOUR]]),DATE(YEAR(Tablo4[[#This Row],[JOUR]]),MONTH(Tablo4[[#This Row],[JOUR]])+1,0),A428)</f>
        <v>42916</v>
      </c>
      <c r="B429" s="55">
        <f>IF(ISNUMBER(Tablo4[[#This Row],[JOUR]]),INT(MOD(INT((Tablo4[[#This Row],[JOUR]]-2)/7)+3/5,52+5/28))+1,B428)</f>
        <v>26</v>
      </c>
      <c r="C429" s="53">
        <v>42913</v>
      </c>
      <c r="D429" s="53" t="s">
        <v>54</v>
      </c>
      <c r="E429" s="28"/>
      <c r="F429" s="28"/>
      <c r="G429" s="25"/>
    </row>
    <row r="430" spans="1:7" ht="13.5" thickBot="1">
      <c r="A430" s="54">
        <f>IF(ISNUMBER(Tablo4[[#This Row],[JOUR]]),DATE(YEAR(Tablo4[[#This Row],[JOUR]]),MONTH(Tablo4[[#This Row],[JOUR]])+1,0),A429)</f>
        <v>42916</v>
      </c>
      <c r="B430" s="55">
        <f>IF(ISNUMBER(Tablo4[[#This Row],[JOUR]]),INT(MOD(INT((Tablo4[[#This Row],[JOUR]]-2)/7)+3/5,52+5/28))+1,B429)</f>
        <v>26</v>
      </c>
      <c r="C430" s="56"/>
      <c r="D430" s="56" t="s">
        <v>55</v>
      </c>
      <c r="E430" s="36"/>
      <c r="F430" s="36"/>
      <c r="G430" s="37"/>
    </row>
    <row r="431" spans="1:7">
      <c r="A431" s="54">
        <f>IF(ISNUMBER(Tablo4[[#This Row],[JOUR]]),DATE(YEAR(Tablo4[[#This Row],[JOUR]]),MONTH(Tablo4[[#This Row],[JOUR]])+1,0),A430)</f>
        <v>42916</v>
      </c>
      <c r="B431" s="55">
        <f>IF(ISNUMBER(Tablo4[[#This Row],[JOUR]]),INT(MOD(INT((Tablo4[[#This Row],[JOUR]]-2)/7)+3/5,52+5/28))+1,B430)</f>
        <v>26</v>
      </c>
      <c r="C431" s="53">
        <v>42914</v>
      </c>
      <c r="D431" s="53" t="s">
        <v>54</v>
      </c>
      <c r="E431" s="28"/>
      <c r="F431" s="28"/>
      <c r="G431" s="25"/>
    </row>
    <row r="432" spans="1:7" ht="13.5" thickBot="1">
      <c r="A432" s="54">
        <f>IF(ISNUMBER(Tablo4[[#This Row],[JOUR]]),DATE(YEAR(Tablo4[[#This Row],[JOUR]]),MONTH(Tablo4[[#This Row],[JOUR]])+1,0),A431)</f>
        <v>42916</v>
      </c>
      <c r="B432" s="55">
        <f>IF(ISNUMBER(Tablo4[[#This Row],[JOUR]]),INT(MOD(INT((Tablo4[[#This Row],[JOUR]]-2)/7)+3/5,52+5/28))+1,B431)</f>
        <v>26</v>
      </c>
      <c r="C432" s="56"/>
      <c r="D432" s="56" t="s">
        <v>55</v>
      </c>
      <c r="E432" s="36"/>
      <c r="F432" s="36"/>
      <c r="G432" s="37"/>
    </row>
    <row r="433" spans="1:7">
      <c r="A433" s="54">
        <f>IF(ISNUMBER(Tablo4[[#This Row],[JOUR]]),DATE(YEAR(Tablo4[[#This Row],[JOUR]]),MONTH(Tablo4[[#This Row],[JOUR]])+1,0),A432)</f>
        <v>42916</v>
      </c>
      <c r="B433" s="55">
        <f>IF(ISNUMBER(Tablo4[[#This Row],[JOUR]]),INT(MOD(INT((Tablo4[[#This Row],[JOUR]]-2)/7)+3/5,52+5/28))+1,B432)</f>
        <v>26</v>
      </c>
      <c r="C433" s="53">
        <v>42915</v>
      </c>
      <c r="D433" s="53" t="s">
        <v>54</v>
      </c>
      <c r="E433" s="28"/>
      <c r="F433" s="28"/>
      <c r="G433" s="25"/>
    </row>
    <row r="434" spans="1:7" ht="13.5" thickBot="1">
      <c r="A434" s="54">
        <f>IF(ISNUMBER(Tablo4[[#This Row],[JOUR]]),DATE(YEAR(Tablo4[[#This Row],[JOUR]]),MONTH(Tablo4[[#This Row],[JOUR]])+1,0),A433)</f>
        <v>42916</v>
      </c>
      <c r="B434" s="55">
        <f>IF(ISNUMBER(Tablo4[[#This Row],[JOUR]]),INT(MOD(INT((Tablo4[[#This Row],[JOUR]]-2)/7)+3/5,52+5/28))+1,B433)</f>
        <v>26</v>
      </c>
      <c r="C434" s="56"/>
      <c r="D434" s="56" t="s">
        <v>55</v>
      </c>
      <c r="E434" s="36"/>
      <c r="F434" s="36"/>
      <c r="G434" s="37"/>
    </row>
    <row r="435" spans="1:7">
      <c r="A435" s="54">
        <f>IF(ISNUMBER(Tablo4[[#This Row],[JOUR]]),DATE(YEAR(Tablo4[[#This Row],[JOUR]]),MONTH(Tablo4[[#This Row],[JOUR]])+1,0),A434)</f>
        <v>42916</v>
      </c>
      <c r="B435" s="55">
        <f>IF(ISNUMBER(Tablo4[[#This Row],[JOUR]]),INT(MOD(INT((Tablo4[[#This Row],[JOUR]]-2)/7)+3/5,52+5/28))+1,B434)</f>
        <v>26</v>
      </c>
      <c r="C435" s="53">
        <v>42916</v>
      </c>
      <c r="D435" s="53" t="s">
        <v>54</v>
      </c>
      <c r="E435" s="28"/>
      <c r="F435" s="28"/>
      <c r="G435" s="25"/>
    </row>
    <row r="436" spans="1:7" ht="13.5" thickBot="1">
      <c r="A436" s="54">
        <f>IF(ISNUMBER(Tablo4[[#This Row],[JOUR]]),DATE(YEAR(Tablo4[[#This Row],[JOUR]]),MONTH(Tablo4[[#This Row],[JOUR]])+1,0),A435)</f>
        <v>42916</v>
      </c>
      <c r="B436" s="55">
        <f>IF(ISNUMBER(Tablo4[[#This Row],[JOUR]]),INT(MOD(INT((Tablo4[[#This Row],[JOUR]]-2)/7)+3/5,52+5/28))+1,B435)</f>
        <v>26</v>
      </c>
      <c r="C436" s="56"/>
      <c r="D436" s="56" t="s">
        <v>55</v>
      </c>
      <c r="E436" s="36"/>
      <c r="F436" s="36"/>
      <c r="G436" s="37"/>
    </row>
    <row r="437" spans="1:7">
      <c r="A437" s="64">
        <f>IF(ISNUMBER(Tablo4[[#This Row],[JOUR]]),DATE(YEAR(Tablo4[[#This Row],[JOUR]]),MONTH(Tablo4[[#This Row],[JOUR]])+1,0),A436)</f>
        <v>42947</v>
      </c>
      <c r="B437" s="65">
        <f>IF(ISNUMBER(Tablo4[[#This Row],[JOUR]]),INT(MOD(INT((Tablo4[[#This Row],[JOUR]]-2)/7)+3/5,52+5/28))+1,B436)</f>
        <v>26</v>
      </c>
      <c r="C437" s="53">
        <v>42917</v>
      </c>
      <c r="D437" s="53" t="s">
        <v>54</v>
      </c>
      <c r="E437" s="28"/>
      <c r="F437" s="28"/>
      <c r="G437" s="25"/>
    </row>
    <row r="438" spans="1:7" ht="13.5" thickBot="1">
      <c r="A438" s="64">
        <f>IF(ISNUMBER(Tablo4[[#This Row],[JOUR]]),DATE(YEAR(Tablo4[[#This Row],[JOUR]]),MONTH(Tablo4[[#This Row],[JOUR]])+1,0),A436)</f>
        <v>42916</v>
      </c>
      <c r="B438" s="65">
        <f>IF(ISNUMBER(Tablo4[[#This Row],[JOUR]]),INT(MOD(INT((Tablo4[[#This Row],[JOUR]]-2)/7)+3/5,52+5/28))+1,B436)</f>
        <v>26</v>
      </c>
      <c r="C438" s="56"/>
      <c r="D438" s="56" t="s">
        <v>55</v>
      </c>
      <c r="E438" s="36"/>
      <c r="F438" s="36"/>
      <c r="G438" s="37"/>
    </row>
    <row r="439" spans="1:7">
      <c r="A439" s="64">
        <f>IF(ISNUMBER(Tablo4[[#This Row],[JOUR]]),DATE(YEAR(Tablo4[[#This Row],[JOUR]]),MONTH(Tablo4[[#This Row],[JOUR]])+1,0),A436)</f>
        <v>42947</v>
      </c>
      <c r="B439" s="65">
        <f>IF(ISNUMBER(Tablo4[[#This Row],[JOUR]]),INT(MOD(INT((Tablo4[[#This Row],[JOUR]]-2)/7)+3/5,52+5/28))+1,B436)</f>
        <v>26</v>
      </c>
      <c r="C439" s="53">
        <v>42918</v>
      </c>
      <c r="D439" s="53" t="s">
        <v>54</v>
      </c>
      <c r="E439" s="28"/>
      <c r="F439" s="28"/>
      <c r="G439" s="25"/>
    </row>
    <row r="440" spans="1:7">
      <c r="A440" s="64">
        <f>IF(ISNUMBER(Tablo4[[#This Row],[JOUR]]),DATE(YEAR(Tablo4[[#This Row],[JOUR]]),MONTH(Tablo4[[#This Row],[JOUR]])+1,0),A436)</f>
        <v>42916</v>
      </c>
      <c r="B440" s="65">
        <f>IF(ISNUMBER(Tablo4[[#This Row],[JOUR]]),INT(MOD(INT((Tablo4[[#This Row],[JOUR]]-2)/7)+3/5,52+5/28))+1,B436)</f>
        <v>26</v>
      </c>
      <c r="C440" s="56"/>
      <c r="D440" s="56" t="s">
        <v>55</v>
      </c>
      <c r="E440" s="36"/>
      <c r="F440" s="36"/>
      <c r="G440" s="37"/>
    </row>
    <row r="441" spans="1:7">
      <c r="A441" s="54">
        <f>IF(ISNUMBER(Tablo4[[#This Row],[JOUR]]),DATE(YEAR(Tablo4[[#This Row],[JOUR]]),MONTH(Tablo4[[#This Row],[JOUR]])+1,0),A436)</f>
        <v>42916</v>
      </c>
      <c r="B441" s="55">
        <f>IF(ISNUMBER(Tablo4[[#This Row],[JOUR]]),INT(MOD(INT((Tablo4[[#This Row],[JOUR]]-2)/7)+3/5,52+5/28))+1,B436)</f>
        <v>26</v>
      </c>
      <c r="C441" s="57" t="s">
        <v>16</v>
      </c>
      <c r="D441" s="57"/>
      <c r="E441" s="29">
        <f t="array" ref="E441">SUM(IF(ISNUMBER(E427:E436),E427:E436,SUMIF(codes[code],E427:E436,codes[forfait])))+SUM(COUNTIF(JF,$C427:$C436))*JFHN</f>
        <v>0</v>
      </c>
      <c r="F441" s="29">
        <f t="array" ref="F441">SUM(IF(ISNUMBER(F427:F436),F427:F436,SUMIF(codes[code],F427:F436,codes[forfait])))+SUM(COUNTIF(JF,$C427:$C436))*JFHN</f>
        <v>0</v>
      </c>
      <c r="G441" s="58">
        <f>SUM(Tablo4[[#This Row],[Barry]:[Syham]])</f>
        <v>0</v>
      </c>
    </row>
    <row r="442" spans="1:7">
      <c r="A442" s="54">
        <f>IF(ISNUMBER(Tablo4[[#This Row],[JOUR]]),DATE(YEAR(Tablo4[[#This Row],[JOUR]]),MONTH(Tablo4[[#This Row],[JOUR]])+1,0),A441)</f>
        <v>42916</v>
      </c>
      <c r="B442" s="55">
        <f>IF(ISNUMBER(Tablo4[[#This Row],[JOUR]]),INT(MOD(INT((Tablo4[[#This Row],[JOUR]]-2)/7)+3/5,52+5/28))+1,B441)</f>
        <v>26</v>
      </c>
      <c r="C442" s="57" t="s">
        <v>17</v>
      </c>
      <c r="D442" s="57"/>
      <c r="E442" s="29">
        <f t="array" ref="E442">MIN(SUM(IF(ISNUMBER(E427:E436),E427:E436,SUMIF(codes[code],E427:E436,codes[calcul_HS])))+SUM(COUNTIF(JF,$C427:$C436))*JFHS,sem)</f>
        <v>0</v>
      </c>
      <c r="F442" s="29">
        <f t="array" ref="F442">MIN(SUM(IF(ISNUMBER(F427:F436),F427:F436,SUMIF(codes[code],F427:F436,codes[calcul_HS])))+SUM(COUNTIF(JF,$C427:$C436))*JFHS,sem)</f>
        <v>0</v>
      </c>
      <c r="G442" s="58">
        <f>SUM(Tablo4[[#This Row],[Barry]:[Syham]])</f>
        <v>0</v>
      </c>
    </row>
    <row r="443" spans="1:7" ht="13.5" thickBot="1">
      <c r="A443" s="59">
        <f>IF(ISNUMBER(Tablo4[[#This Row],[JOUR]]),DATE(YEAR(Tablo4[[#This Row],[JOUR]]),MONTH(Tablo4[[#This Row],[JOUR]])+1,0),A442)</f>
        <v>42916</v>
      </c>
      <c r="B443" s="60">
        <f>IF(ISNUMBER(Tablo4[[#This Row],[JOUR]]),INT(MOD(INT((Tablo4[[#This Row],[JOUR]]-2)/7)+3/5,52+5/28))+1,B442)</f>
        <v>26</v>
      </c>
      <c r="C443" s="61" t="s">
        <v>18</v>
      </c>
      <c r="D443" s="61"/>
      <c r="E443" s="62">
        <f t="array" ref="E443">MAX(0,SUM(IF(ISNUMBER(E427:E436),E427:E436,SUMIF(codes[code],E427:E436,codes[calcul_HS])))+SUM(COUNTIF(JF,$C427:$C436))*JFHS-sem)</f>
        <v>0</v>
      </c>
      <c r="F443" s="62">
        <f t="array" ref="F443">MAX(0,SUM(IF(ISNUMBER(F427:F436),F427:F436,SUMIF(codes[code],F427:F436,codes[calcul_HS])))+SUM(COUNTIF(JF,$C427:$C436))*JFHS-sem)</f>
        <v>0</v>
      </c>
      <c r="G443" s="58">
        <f>SUM(Tablo4[[#This Row],[Barry]:[Syham]])</f>
        <v>0</v>
      </c>
    </row>
    <row r="444" spans="1:7">
      <c r="A444" s="51">
        <f>IF(ISNUMBER(Tablo4[[#This Row],[JOUR]]),DATE(YEAR(Tablo4[[#This Row],[JOUR]]),MONTH(Tablo4[[#This Row],[JOUR]])+1,0),A443)</f>
        <v>42947</v>
      </c>
      <c r="B444" s="52">
        <f>IF(ISNUMBER(Tablo4[[#This Row],[JOUR]]),INT(MOD(INT((Tablo4[[#This Row],[JOUR]]-2)/7)+3/5,52+5/28))+1,B443)</f>
        <v>27</v>
      </c>
      <c r="C444" s="53">
        <v>42919</v>
      </c>
      <c r="D444" s="53" t="s">
        <v>54</v>
      </c>
      <c r="E444" s="28"/>
      <c r="F444" s="28"/>
      <c r="G444" s="25"/>
    </row>
    <row r="445" spans="1:7" ht="13.5" thickBot="1">
      <c r="A445" s="54">
        <f>IF(ISNUMBER(Tablo4[[#This Row],[JOUR]]),DATE(YEAR(Tablo4[[#This Row],[JOUR]]),MONTH(Tablo4[[#This Row],[JOUR]])+1,0),A444)</f>
        <v>42947</v>
      </c>
      <c r="B445" s="55">
        <f>IF(ISNUMBER(Tablo4[[#This Row],[JOUR]]),INT(MOD(INT((Tablo4[[#This Row],[JOUR]]-2)/7)+3/5,52+5/28))+1,B444)</f>
        <v>27</v>
      </c>
      <c r="C445" s="56"/>
      <c r="D445" s="56" t="s">
        <v>55</v>
      </c>
      <c r="E445" s="36"/>
      <c r="F445" s="36"/>
      <c r="G445" s="37"/>
    </row>
    <row r="446" spans="1:7">
      <c r="A446" s="54">
        <f>IF(ISNUMBER(Tablo4[[#This Row],[JOUR]]),DATE(YEAR(Tablo4[[#This Row],[JOUR]]),MONTH(Tablo4[[#This Row],[JOUR]])+1,0),A445)</f>
        <v>42947</v>
      </c>
      <c r="B446" s="55">
        <f>IF(ISNUMBER(Tablo4[[#This Row],[JOUR]]),INT(MOD(INT((Tablo4[[#This Row],[JOUR]]-2)/7)+3/5,52+5/28))+1,B445)</f>
        <v>27</v>
      </c>
      <c r="C446" s="53">
        <v>42920</v>
      </c>
      <c r="D446" s="53" t="s">
        <v>54</v>
      </c>
      <c r="E446" s="28"/>
      <c r="F446" s="28"/>
      <c r="G446" s="25"/>
    </row>
    <row r="447" spans="1:7" ht="13.5" thickBot="1">
      <c r="A447" s="54">
        <f>IF(ISNUMBER(Tablo4[[#This Row],[JOUR]]),DATE(YEAR(Tablo4[[#This Row],[JOUR]]),MONTH(Tablo4[[#This Row],[JOUR]])+1,0),A446)</f>
        <v>42947</v>
      </c>
      <c r="B447" s="55">
        <f>IF(ISNUMBER(Tablo4[[#This Row],[JOUR]]),INT(MOD(INT((Tablo4[[#This Row],[JOUR]]-2)/7)+3/5,52+5/28))+1,B446)</f>
        <v>27</v>
      </c>
      <c r="C447" s="56"/>
      <c r="D447" s="56" t="s">
        <v>55</v>
      </c>
      <c r="E447" s="36"/>
      <c r="F447" s="36"/>
      <c r="G447" s="37"/>
    </row>
    <row r="448" spans="1:7">
      <c r="A448" s="54">
        <f>IF(ISNUMBER(Tablo4[[#This Row],[JOUR]]),DATE(YEAR(Tablo4[[#This Row],[JOUR]]),MONTH(Tablo4[[#This Row],[JOUR]])+1,0),A447)</f>
        <v>42947</v>
      </c>
      <c r="B448" s="55">
        <f>IF(ISNUMBER(Tablo4[[#This Row],[JOUR]]),INT(MOD(INT((Tablo4[[#This Row],[JOUR]]-2)/7)+3/5,52+5/28))+1,B447)</f>
        <v>27</v>
      </c>
      <c r="C448" s="53">
        <v>42921</v>
      </c>
      <c r="D448" s="53" t="s">
        <v>54</v>
      </c>
      <c r="E448" s="28"/>
      <c r="F448" s="28"/>
      <c r="G448" s="25"/>
    </row>
    <row r="449" spans="1:7" ht="13.5" thickBot="1">
      <c r="A449" s="54">
        <f>IF(ISNUMBER(Tablo4[[#This Row],[JOUR]]),DATE(YEAR(Tablo4[[#This Row],[JOUR]]),MONTH(Tablo4[[#This Row],[JOUR]])+1,0),A448)</f>
        <v>42947</v>
      </c>
      <c r="B449" s="55">
        <f>IF(ISNUMBER(Tablo4[[#This Row],[JOUR]]),INT(MOD(INT((Tablo4[[#This Row],[JOUR]]-2)/7)+3/5,52+5/28))+1,B448)</f>
        <v>27</v>
      </c>
      <c r="C449" s="56"/>
      <c r="D449" s="56" t="s">
        <v>55</v>
      </c>
      <c r="E449" s="36"/>
      <c r="F449" s="36"/>
      <c r="G449" s="37"/>
    </row>
    <row r="450" spans="1:7">
      <c r="A450" s="54">
        <f>IF(ISNUMBER(Tablo4[[#This Row],[JOUR]]),DATE(YEAR(Tablo4[[#This Row],[JOUR]]),MONTH(Tablo4[[#This Row],[JOUR]])+1,0),A449)</f>
        <v>42947</v>
      </c>
      <c r="B450" s="55">
        <f>IF(ISNUMBER(Tablo4[[#This Row],[JOUR]]),INT(MOD(INT((Tablo4[[#This Row],[JOUR]]-2)/7)+3/5,52+5/28))+1,B449)</f>
        <v>27</v>
      </c>
      <c r="C450" s="53">
        <v>42922</v>
      </c>
      <c r="D450" s="53" t="s">
        <v>54</v>
      </c>
      <c r="E450" s="28"/>
      <c r="F450" s="28"/>
      <c r="G450" s="25"/>
    </row>
    <row r="451" spans="1:7" ht="13.5" thickBot="1">
      <c r="A451" s="54">
        <f>IF(ISNUMBER(Tablo4[[#This Row],[JOUR]]),DATE(YEAR(Tablo4[[#This Row],[JOUR]]),MONTH(Tablo4[[#This Row],[JOUR]])+1,0),A450)</f>
        <v>42947</v>
      </c>
      <c r="B451" s="55">
        <f>IF(ISNUMBER(Tablo4[[#This Row],[JOUR]]),INT(MOD(INT((Tablo4[[#This Row],[JOUR]]-2)/7)+3/5,52+5/28))+1,B450)</f>
        <v>27</v>
      </c>
      <c r="C451" s="56"/>
      <c r="D451" s="56" t="s">
        <v>55</v>
      </c>
      <c r="E451" s="36"/>
      <c r="F451" s="36"/>
      <c r="G451" s="37"/>
    </row>
    <row r="452" spans="1:7">
      <c r="A452" s="54">
        <f>IF(ISNUMBER(Tablo4[[#This Row],[JOUR]]),DATE(YEAR(Tablo4[[#This Row],[JOUR]]),MONTH(Tablo4[[#This Row],[JOUR]])+1,0),A451)</f>
        <v>42947</v>
      </c>
      <c r="B452" s="55">
        <f>IF(ISNUMBER(Tablo4[[#This Row],[JOUR]]),INT(MOD(INT((Tablo4[[#This Row],[JOUR]]-2)/7)+3/5,52+5/28))+1,B451)</f>
        <v>27</v>
      </c>
      <c r="C452" s="53">
        <v>42923</v>
      </c>
      <c r="D452" s="53" t="s">
        <v>54</v>
      </c>
      <c r="E452" s="28"/>
      <c r="F452" s="28"/>
      <c r="G452" s="25"/>
    </row>
    <row r="453" spans="1:7" ht="13.5" thickBot="1">
      <c r="A453" s="54">
        <f>IF(ISNUMBER(Tablo4[[#This Row],[JOUR]]),DATE(YEAR(Tablo4[[#This Row],[JOUR]]),MONTH(Tablo4[[#This Row],[JOUR]])+1,0),A452)</f>
        <v>42947</v>
      </c>
      <c r="B453" s="55">
        <f>IF(ISNUMBER(Tablo4[[#This Row],[JOUR]]),INT(MOD(INT((Tablo4[[#This Row],[JOUR]]-2)/7)+3/5,52+5/28))+1,B452)</f>
        <v>27</v>
      </c>
      <c r="C453" s="56"/>
      <c r="D453" s="56" t="s">
        <v>55</v>
      </c>
      <c r="E453" s="36"/>
      <c r="F453" s="36"/>
      <c r="G453" s="37"/>
    </row>
    <row r="454" spans="1:7">
      <c r="A454" s="64">
        <f>IF(ISNUMBER(Tablo4[[#This Row],[JOUR]]),DATE(YEAR(Tablo4[[#This Row],[JOUR]]),MONTH(Tablo4[[#This Row],[JOUR]])+1,0),A453)</f>
        <v>42947</v>
      </c>
      <c r="B454" s="65">
        <f>IF(ISNUMBER(Tablo4[[#This Row],[JOUR]]),INT(MOD(INT((Tablo4[[#This Row],[JOUR]]-2)/7)+3/5,52+5/28))+1,B453)</f>
        <v>27</v>
      </c>
      <c r="C454" s="53">
        <v>42924</v>
      </c>
      <c r="D454" s="53" t="s">
        <v>54</v>
      </c>
      <c r="E454" s="28"/>
      <c r="F454" s="28"/>
      <c r="G454" s="25"/>
    </row>
    <row r="455" spans="1:7" ht="13.5" thickBot="1">
      <c r="A455" s="64">
        <f>IF(ISNUMBER(Tablo4[[#This Row],[JOUR]]),DATE(YEAR(Tablo4[[#This Row],[JOUR]]),MONTH(Tablo4[[#This Row],[JOUR]])+1,0),A453)</f>
        <v>42947</v>
      </c>
      <c r="B455" s="65">
        <f>IF(ISNUMBER(Tablo4[[#This Row],[JOUR]]),INT(MOD(INT((Tablo4[[#This Row],[JOUR]]-2)/7)+3/5,52+5/28))+1,B453)</f>
        <v>27</v>
      </c>
      <c r="C455" s="56"/>
      <c r="D455" s="56" t="s">
        <v>55</v>
      </c>
      <c r="E455" s="36"/>
      <c r="F455" s="36"/>
      <c r="G455" s="37"/>
    </row>
    <row r="456" spans="1:7">
      <c r="A456" s="64">
        <f>IF(ISNUMBER(Tablo4[[#This Row],[JOUR]]),DATE(YEAR(Tablo4[[#This Row],[JOUR]]),MONTH(Tablo4[[#This Row],[JOUR]])+1,0),A453)</f>
        <v>42947</v>
      </c>
      <c r="B456" s="65">
        <f>IF(ISNUMBER(Tablo4[[#This Row],[JOUR]]),INT(MOD(INT((Tablo4[[#This Row],[JOUR]]-2)/7)+3/5,52+5/28))+1,B453)</f>
        <v>27</v>
      </c>
      <c r="C456" s="53">
        <v>42925</v>
      </c>
      <c r="D456" s="53" t="s">
        <v>54</v>
      </c>
      <c r="E456" s="28"/>
      <c r="F456" s="28"/>
      <c r="G456" s="25"/>
    </row>
    <row r="457" spans="1:7">
      <c r="A457" s="64">
        <f>IF(ISNUMBER(Tablo4[[#This Row],[JOUR]]),DATE(YEAR(Tablo4[[#This Row],[JOUR]]),MONTH(Tablo4[[#This Row],[JOUR]])+1,0),A453)</f>
        <v>42947</v>
      </c>
      <c r="B457" s="65">
        <f>IF(ISNUMBER(Tablo4[[#This Row],[JOUR]]),INT(MOD(INT((Tablo4[[#This Row],[JOUR]]-2)/7)+3/5,52+5/28))+1,B453)</f>
        <v>27</v>
      </c>
      <c r="C457" s="56"/>
      <c r="D457" s="56" t="s">
        <v>55</v>
      </c>
      <c r="E457" s="36"/>
      <c r="F457" s="36"/>
      <c r="G457" s="37"/>
    </row>
    <row r="458" spans="1:7">
      <c r="A458" s="54">
        <f>IF(ISNUMBER(Tablo4[[#This Row],[JOUR]]),DATE(YEAR(Tablo4[[#This Row],[JOUR]]),MONTH(Tablo4[[#This Row],[JOUR]])+1,0),A453)</f>
        <v>42947</v>
      </c>
      <c r="B458" s="55">
        <f>IF(ISNUMBER(Tablo4[[#This Row],[JOUR]]),INT(MOD(INT((Tablo4[[#This Row],[JOUR]]-2)/7)+3/5,52+5/28))+1,B453)</f>
        <v>27</v>
      </c>
      <c r="C458" s="57" t="s">
        <v>16</v>
      </c>
      <c r="D458" s="57"/>
      <c r="E458" s="29">
        <f t="array" ref="E458">SUM(IF(ISNUMBER(E444:E453),E444:E453,SUMIF(codes[code],E444:E453,codes[forfait])))+SUM(COUNTIF(JF,$C444:$C453))*JFHN</f>
        <v>0</v>
      </c>
      <c r="F458" s="29">
        <f t="array" ref="F458">SUM(IF(ISNUMBER(F444:F453),F444:F453,SUMIF(codes[code],F444:F453,codes[forfait])))+SUM(COUNTIF(JF,$C444:$C453))*JFHN</f>
        <v>0</v>
      </c>
      <c r="G458" s="58">
        <f>SUM(Tablo4[[#This Row],[Barry]:[Syham]])</f>
        <v>0</v>
      </c>
    </row>
    <row r="459" spans="1:7">
      <c r="A459" s="54">
        <f>IF(ISNUMBER(Tablo4[[#This Row],[JOUR]]),DATE(YEAR(Tablo4[[#This Row],[JOUR]]),MONTH(Tablo4[[#This Row],[JOUR]])+1,0),A458)</f>
        <v>42947</v>
      </c>
      <c r="B459" s="55">
        <f>IF(ISNUMBER(Tablo4[[#This Row],[JOUR]]),INT(MOD(INT((Tablo4[[#This Row],[JOUR]]-2)/7)+3/5,52+5/28))+1,B458)</f>
        <v>27</v>
      </c>
      <c r="C459" s="57" t="s">
        <v>17</v>
      </c>
      <c r="D459" s="57"/>
      <c r="E459" s="29">
        <f t="array" ref="E459">MIN(SUM(IF(ISNUMBER(E444:E453),E444:E453,SUMIF(codes[code],E444:E453,codes[calcul_HS])))+SUM(COUNTIF(JF,$C444:$C453))*JFHS,sem)</f>
        <v>0</v>
      </c>
      <c r="F459" s="29">
        <f t="array" ref="F459">MIN(SUM(IF(ISNUMBER(F444:F453),F444:F453,SUMIF(codes[code],F444:F453,codes[calcul_HS])))+SUM(COUNTIF(JF,$C444:$C453))*JFHS,sem)</f>
        <v>0</v>
      </c>
      <c r="G459" s="58">
        <f>SUM(Tablo4[[#This Row],[Barry]:[Syham]])</f>
        <v>0</v>
      </c>
    </row>
    <row r="460" spans="1:7" ht="13.5" thickBot="1">
      <c r="A460" s="59">
        <f>IF(ISNUMBER(Tablo4[[#This Row],[JOUR]]),DATE(YEAR(Tablo4[[#This Row],[JOUR]]),MONTH(Tablo4[[#This Row],[JOUR]])+1,0),A459)</f>
        <v>42947</v>
      </c>
      <c r="B460" s="60">
        <f>IF(ISNUMBER(Tablo4[[#This Row],[JOUR]]),INT(MOD(INT((Tablo4[[#This Row],[JOUR]]-2)/7)+3/5,52+5/28))+1,B459)</f>
        <v>27</v>
      </c>
      <c r="C460" s="61" t="s">
        <v>18</v>
      </c>
      <c r="D460" s="61"/>
      <c r="E460" s="62">
        <f t="array" ref="E460">MAX(0,SUM(IF(ISNUMBER(E444:E453),E444:E453,SUMIF(codes[code],E444:E453,codes[calcul_HS])))+SUM(COUNTIF(JF,$C444:$C453))*JFHS-sem)</f>
        <v>0</v>
      </c>
      <c r="F460" s="62">
        <f t="array" ref="F460">MAX(0,SUM(IF(ISNUMBER(F444:F453),F444:F453,SUMIF(codes[code],F444:F453,codes[calcul_HS])))+SUM(COUNTIF(JF,$C444:$C453))*JFHS-sem)</f>
        <v>0</v>
      </c>
      <c r="G460" s="58">
        <f>SUM(Tablo4[[#This Row],[Barry]:[Syham]])</f>
        <v>0</v>
      </c>
    </row>
    <row r="461" spans="1:7">
      <c r="A461" s="51">
        <f>IF(ISNUMBER(Tablo4[[#This Row],[JOUR]]),DATE(YEAR(Tablo4[[#This Row],[JOUR]]),MONTH(Tablo4[[#This Row],[JOUR]])+1,0),A460)</f>
        <v>42947</v>
      </c>
      <c r="B461" s="52">
        <f>IF(ISNUMBER(Tablo4[[#This Row],[JOUR]]),INT(MOD(INT((Tablo4[[#This Row],[JOUR]]-2)/7)+3/5,52+5/28))+1,B460)</f>
        <v>28</v>
      </c>
      <c r="C461" s="53">
        <v>42926</v>
      </c>
      <c r="D461" s="53" t="s">
        <v>54</v>
      </c>
      <c r="E461" s="28"/>
      <c r="F461" s="28"/>
      <c r="G461" s="25"/>
    </row>
    <row r="462" spans="1:7" ht="13.5" thickBot="1">
      <c r="A462" s="54">
        <f>IF(ISNUMBER(Tablo4[[#This Row],[JOUR]]),DATE(YEAR(Tablo4[[#This Row],[JOUR]]),MONTH(Tablo4[[#This Row],[JOUR]])+1,0),A461)</f>
        <v>42947</v>
      </c>
      <c r="B462" s="55">
        <f>IF(ISNUMBER(Tablo4[[#This Row],[JOUR]]),INT(MOD(INT((Tablo4[[#This Row],[JOUR]]-2)/7)+3/5,52+5/28))+1,B461)</f>
        <v>28</v>
      </c>
      <c r="C462" s="56"/>
      <c r="D462" s="56" t="s">
        <v>55</v>
      </c>
      <c r="E462" s="36"/>
      <c r="F462" s="36"/>
      <c r="G462" s="37"/>
    </row>
    <row r="463" spans="1:7">
      <c r="A463" s="54">
        <f>IF(ISNUMBER(Tablo4[[#This Row],[JOUR]]),DATE(YEAR(Tablo4[[#This Row],[JOUR]]),MONTH(Tablo4[[#This Row],[JOUR]])+1,0),A462)</f>
        <v>42947</v>
      </c>
      <c r="B463" s="55">
        <f>IF(ISNUMBER(Tablo4[[#This Row],[JOUR]]),INT(MOD(INT((Tablo4[[#This Row],[JOUR]]-2)/7)+3/5,52+5/28))+1,B462)</f>
        <v>28</v>
      </c>
      <c r="C463" s="53">
        <v>42927</v>
      </c>
      <c r="D463" s="53" t="s">
        <v>54</v>
      </c>
      <c r="E463" s="28"/>
      <c r="F463" s="28"/>
      <c r="G463" s="25"/>
    </row>
    <row r="464" spans="1:7" ht="13.5" thickBot="1">
      <c r="A464" s="54">
        <f>IF(ISNUMBER(Tablo4[[#This Row],[JOUR]]),DATE(YEAR(Tablo4[[#This Row],[JOUR]]),MONTH(Tablo4[[#This Row],[JOUR]])+1,0),A463)</f>
        <v>42947</v>
      </c>
      <c r="B464" s="55">
        <f>IF(ISNUMBER(Tablo4[[#This Row],[JOUR]]),INT(MOD(INT((Tablo4[[#This Row],[JOUR]]-2)/7)+3/5,52+5/28))+1,B463)</f>
        <v>28</v>
      </c>
      <c r="C464" s="56"/>
      <c r="D464" s="56" t="s">
        <v>55</v>
      </c>
      <c r="E464" s="36"/>
      <c r="F464" s="36"/>
      <c r="G464" s="37"/>
    </row>
    <row r="465" spans="1:7">
      <c r="A465" s="54">
        <f>IF(ISNUMBER(Tablo4[[#This Row],[JOUR]]),DATE(YEAR(Tablo4[[#This Row],[JOUR]]),MONTH(Tablo4[[#This Row],[JOUR]])+1,0),A464)</f>
        <v>42947</v>
      </c>
      <c r="B465" s="55">
        <f>IF(ISNUMBER(Tablo4[[#This Row],[JOUR]]),INT(MOD(INT((Tablo4[[#This Row],[JOUR]]-2)/7)+3/5,52+5/28))+1,B464)</f>
        <v>28</v>
      </c>
      <c r="C465" s="53">
        <v>42928</v>
      </c>
      <c r="D465" s="53" t="s">
        <v>54</v>
      </c>
      <c r="E465" s="28"/>
      <c r="F465" s="28"/>
      <c r="G465" s="25"/>
    </row>
    <row r="466" spans="1:7" ht="13.5" thickBot="1">
      <c r="A466" s="54">
        <f>IF(ISNUMBER(Tablo4[[#This Row],[JOUR]]),DATE(YEAR(Tablo4[[#This Row],[JOUR]]),MONTH(Tablo4[[#This Row],[JOUR]])+1,0),A465)</f>
        <v>42947</v>
      </c>
      <c r="B466" s="55">
        <f>IF(ISNUMBER(Tablo4[[#This Row],[JOUR]]),INT(MOD(INT((Tablo4[[#This Row],[JOUR]]-2)/7)+3/5,52+5/28))+1,B465)</f>
        <v>28</v>
      </c>
      <c r="C466" s="56"/>
      <c r="D466" s="56" t="s">
        <v>55</v>
      </c>
      <c r="E466" s="36"/>
      <c r="F466" s="36"/>
      <c r="G466" s="37"/>
    </row>
    <row r="467" spans="1:7">
      <c r="A467" s="54">
        <f>IF(ISNUMBER(Tablo4[[#This Row],[JOUR]]),DATE(YEAR(Tablo4[[#This Row],[JOUR]]),MONTH(Tablo4[[#This Row],[JOUR]])+1,0),A466)</f>
        <v>42947</v>
      </c>
      <c r="B467" s="55">
        <f>IF(ISNUMBER(Tablo4[[#This Row],[JOUR]]),INT(MOD(INT((Tablo4[[#This Row],[JOUR]]-2)/7)+3/5,52+5/28))+1,B466)</f>
        <v>28</v>
      </c>
      <c r="C467" s="53">
        <v>42929</v>
      </c>
      <c r="D467" s="53" t="s">
        <v>54</v>
      </c>
      <c r="E467" s="28"/>
      <c r="F467" s="28"/>
      <c r="G467" s="25"/>
    </row>
    <row r="468" spans="1:7" ht="13.5" thickBot="1">
      <c r="A468" s="54">
        <f>IF(ISNUMBER(Tablo4[[#This Row],[JOUR]]),DATE(YEAR(Tablo4[[#This Row],[JOUR]]),MONTH(Tablo4[[#This Row],[JOUR]])+1,0),A467)</f>
        <v>42947</v>
      </c>
      <c r="B468" s="55">
        <f>IF(ISNUMBER(Tablo4[[#This Row],[JOUR]]),INT(MOD(INT((Tablo4[[#This Row],[JOUR]]-2)/7)+3/5,52+5/28))+1,B467)</f>
        <v>28</v>
      </c>
      <c r="C468" s="56"/>
      <c r="D468" s="56" t="s">
        <v>55</v>
      </c>
      <c r="E468" s="36"/>
      <c r="F468" s="36"/>
      <c r="G468" s="37"/>
    </row>
    <row r="469" spans="1:7">
      <c r="A469" s="54">
        <f>IF(ISNUMBER(Tablo4[[#This Row],[JOUR]]),DATE(YEAR(Tablo4[[#This Row],[JOUR]]),MONTH(Tablo4[[#This Row],[JOUR]])+1,0),A468)</f>
        <v>42947</v>
      </c>
      <c r="B469" s="55">
        <f>IF(ISNUMBER(Tablo4[[#This Row],[JOUR]]),INT(MOD(INT((Tablo4[[#This Row],[JOUR]]-2)/7)+3/5,52+5/28))+1,B468)</f>
        <v>28</v>
      </c>
      <c r="C469" s="53">
        <v>42930</v>
      </c>
      <c r="D469" s="53" t="s">
        <v>54</v>
      </c>
      <c r="E469" s="28"/>
      <c r="F469" s="28"/>
      <c r="G469" s="25"/>
    </row>
    <row r="470" spans="1:7" ht="13.5" thickBot="1">
      <c r="A470" s="54">
        <f>IF(ISNUMBER(Tablo4[[#This Row],[JOUR]]),DATE(YEAR(Tablo4[[#This Row],[JOUR]]),MONTH(Tablo4[[#This Row],[JOUR]])+1,0),A469)</f>
        <v>42947</v>
      </c>
      <c r="B470" s="55">
        <f>IF(ISNUMBER(Tablo4[[#This Row],[JOUR]]),INT(MOD(INT((Tablo4[[#This Row],[JOUR]]-2)/7)+3/5,52+5/28))+1,B469)</f>
        <v>28</v>
      </c>
      <c r="C470" s="56"/>
      <c r="D470" s="56" t="s">
        <v>55</v>
      </c>
      <c r="E470" s="36"/>
      <c r="F470" s="36"/>
      <c r="G470" s="37"/>
    </row>
    <row r="471" spans="1:7">
      <c r="A471" s="64">
        <f>IF(ISNUMBER(Tablo4[[#This Row],[JOUR]]),DATE(YEAR(Tablo4[[#This Row],[JOUR]]),MONTH(Tablo4[[#This Row],[JOUR]])+1,0),A470)</f>
        <v>42947</v>
      </c>
      <c r="B471" s="65">
        <f>IF(ISNUMBER(Tablo4[[#This Row],[JOUR]]),INT(MOD(INT((Tablo4[[#This Row],[JOUR]]-2)/7)+3/5,52+5/28))+1,B470)</f>
        <v>28</v>
      </c>
      <c r="C471" s="53">
        <v>42931</v>
      </c>
      <c r="D471" s="53" t="s">
        <v>54</v>
      </c>
      <c r="E471" s="28"/>
      <c r="F471" s="28"/>
      <c r="G471" s="25"/>
    </row>
    <row r="472" spans="1:7" ht="13.5" thickBot="1">
      <c r="A472" s="64">
        <f>IF(ISNUMBER(Tablo4[[#This Row],[JOUR]]),DATE(YEAR(Tablo4[[#This Row],[JOUR]]),MONTH(Tablo4[[#This Row],[JOUR]])+1,0),A470)</f>
        <v>42947</v>
      </c>
      <c r="B472" s="65">
        <f>IF(ISNUMBER(Tablo4[[#This Row],[JOUR]]),INT(MOD(INT((Tablo4[[#This Row],[JOUR]]-2)/7)+3/5,52+5/28))+1,B470)</f>
        <v>28</v>
      </c>
      <c r="C472" s="56"/>
      <c r="D472" s="56" t="s">
        <v>55</v>
      </c>
      <c r="E472" s="36"/>
      <c r="F472" s="36"/>
      <c r="G472" s="37"/>
    </row>
    <row r="473" spans="1:7">
      <c r="A473" s="64">
        <f>IF(ISNUMBER(Tablo4[[#This Row],[JOUR]]),DATE(YEAR(Tablo4[[#This Row],[JOUR]]),MONTH(Tablo4[[#This Row],[JOUR]])+1,0),A470)</f>
        <v>42947</v>
      </c>
      <c r="B473" s="65">
        <f>IF(ISNUMBER(Tablo4[[#This Row],[JOUR]]),INT(MOD(INT((Tablo4[[#This Row],[JOUR]]-2)/7)+3/5,52+5/28))+1,B470)</f>
        <v>28</v>
      </c>
      <c r="C473" s="53">
        <v>42932</v>
      </c>
      <c r="D473" s="53" t="s">
        <v>54</v>
      </c>
      <c r="E473" s="28"/>
      <c r="F473" s="28"/>
      <c r="G473" s="25"/>
    </row>
    <row r="474" spans="1:7">
      <c r="A474" s="64">
        <f>IF(ISNUMBER(Tablo4[[#This Row],[JOUR]]),DATE(YEAR(Tablo4[[#This Row],[JOUR]]),MONTH(Tablo4[[#This Row],[JOUR]])+1,0),A470)</f>
        <v>42947</v>
      </c>
      <c r="B474" s="65">
        <f>IF(ISNUMBER(Tablo4[[#This Row],[JOUR]]),INT(MOD(INT((Tablo4[[#This Row],[JOUR]]-2)/7)+3/5,52+5/28))+1,B470)</f>
        <v>28</v>
      </c>
      <c r="C474" s="56"/>
      <c r="D474" s="56" t="s">
        <v>55</v>
      </c>
      <c r="E474" s="36"/>
      <c r="F474" s="36"/>
      <c r="G474" s="37"/>
    </row>
    <row r="475" spans="1:7">
      <c r="A475" s="54">
        <f>IF(ISNUMBER(Tablo4[[#This Row],[JOUR]]),DATE(YEAR(Tablo4[[#This Row],[JOUR]]),MONTH(Tablo4[[#This Row],[JOUR]])+1,0),A470)</f>
        <v>42947</v>
      </c>
      <c r="B475" s="55">
        <f>IF(ISNUMBER(Tablo4[[#This Row],[JOUR]]),INT(MOD(INT((Tablo4[[#This Row],[JOUR]]-2)/7)+3/5,52+5/28))+1,B470)</f>
        <v>28</v>
      </c>
      <c r="C475" s="57" t="s">
        <v>16</v>
      </c>
      <c r="D475" s="57"/>
      <c r="E475" s="29">
        <f t="array" ref="E475">SUM(IF(ISNUMBER(E461:E470),E461:E470,SUMIF(codes[code],E461:E470,codes[forfait])))+SUM(COUNTIF(JF,$C461:$C470))*JFHN</f>
        <v>7</v>
      </c>
      <c r="F475" s="29">
        <f t="array" ref="F475">SUM(IF(ISNUMBER(F461:F470),F461:F470,SUMIF(codes[code],F461:F470,codes[forfait])))+SUM(COUNTIF(JF,$C461:$C470))*JFHN</f>
        <v>7</v>
      </c>
      <c r="G475" s="58">
        <f>SUM(Tablo4[[#This Row],[Barry]:[Syham]])</f>
        <v>14</v>
      </c>
    </row>
    <row r="476" spans="1:7">
      <c r="A476" s="54">
        <f>IF(ISNUMBER(Tablo4[[#This Row],[JOUR]]),DATE(YEAR(Tablo4[[#This Row],[JOUR]]),MONTH(Tablo4[[#This Row],[JOUR]])+1,0),A475)</f>
        <v>42947</v>
      </c>
      <c r="B476" s="55">
        <f>IF(ISNUMBER(Tablo4[[#This Row],[JOUR]]),INT(MOD(INT((Tablo4[[#This Row],[JOUR]]-2)/7)+3/5,52+5/28))+1,B475)</f>
        <v>28</v>
      </c>
      <c r="C476" s="57" t="s">
        <v>17</v>
      </c>
      <c r="D476" s="57"/>
      <c r="E476" s="29">
        <f t="array" ref="E476">MIN(SUM(IF(ISNUMBER(E461:E470),E461:E470,SUMIF(codes[code],E461:E470,codes[calcul_HS])))+SUM(COUNTIF(JF,$C461:$C470))*JFHS,sem)</f>
        <v>0</v>
      </c>
      <c r="F476" s="29">
        <f t="array" ref="F476">MIN(SUM(IF(ISNUMBER(F461:F470),F461:F470,SUMIF(codes[code],F461:F470,codes[calcul_HS])))+SUM(COUNTIF(JF,$C461:$C470))*JFHS,sem)</f>
        <v>0</v>
      </c>
      <c r="G476" s="58">
        <f>SUM(Tablo4[[#This Row],[Barry]:[Syham]])</f>
        <v>0</v>
      </c>
    </row>
    <row r="477" spans="1:7" ht="13.5" thickBot="1">
      <c r="A477" s="59">
        <f>IF(ISNUMBER(Tablo4[[#This Row],[JOUR]]),DATE(YEAR(Tablo4[[#This Row],[JOUR]]),MONTH(Tablo4[[#This Row],[JOUR]])+1,0),A476)</f>
        <v>42947</v>
      </c>
      <c r="B477" s="60">
        <f>IF(ISNUMBER(Tablo4[[#This Row],[JOUR]]),INT(MOD(INT((Tablo4[[#This Row],[JOUR]]-2)/7)+3/5,52+5/28))+1,B476)</f>
        <v>28</v>
      </c>
      <c r="C477" s="61" t="s">
        <v>18</v>
      </c>
      <c r="D477" s="61"/>
      <c r="E477" s="62">
        <f t="array" ref="E477">MAX(0,SUM(IF(ISNUMBER(E461:E470),E461:E470,SUMIF(codes[code],E461:E470,codes[calcul_HS])))+SUM(COUNTIF(JF,$C461:$C470))*JFHS-sem)</f>
        <v>0</v>
      </c>
      <c r="F477" s="62">
        <f t="array" ref="F477">MAX(0,SUM(IF(ISNUMBER(F461:F470),F461:F470,SUMIF(codes[code],F461:F470,codes[calcul_HS])))+SUM(COUNTIF(JF,$C461:$C470))*JFHS-sem)</f>
        <v>0</v>
      </c>
      <c r="G477" s="58">
        <f>SUM(Tablo4[[#This Row],[Barry]:[Syham]])</f>
        <v>0</v>
      </c>
    </row>
    <row r="478" spans="1:7">
      <c r="A478" s="51">
        <f>IF(ISNUMBER(Tablo4[[#This Row],[JOUR]]),DATE(YEAR(Tablo4[[#This Row],[JOUR]]),MONTH(Tablo4[[#This Row],[JOUR]])+1,0),A477)</f>
        <v>42947</v>
      </c>
      <c r="B478" s="52">
        <f>IF(ISNUMBER(Tablo4[[#This Row],[JOUR]]),INT(MOD(INT((Tablo4[[#This Row],[JOUR]]-2)/7)+3/5,52+5/28))+1,B477)</f>
        <v>29</v>
      </c>
      <c r="C478" s="53">
        <v>42933</v>
      </c>
      <c r="D478" s="53" t="s">
        <v>54</v>
      </c>
      <c r="E478" s="28"/>
      <c r="F478" s="28"/>
      <c r="G478" s="25"/>
    </row>
    <row r="479" spans="1:7" ht="13.5" thickBot="1">
      <c r="A479" s="54">
        <f>IF(ISNUMBER(Tablo4[[#This Row],[JOUR]]),DATE(YEAR(Tablo4[[#This Row],[JOUR]]),MONTH(Tablo4[[#This Row],[JOUR]])+1,0),A478)</f>
        <v>42947</v>
      </c>
      <c r="B479" s="55">
        <f>IF(ISNUMBER(Tablo4[[#This Row],[JOUR]]),INT(MOD(INT((Tablo4[[#This Row],[JOUR]]-2)/7)+3/5,52+5/28))+1,B478)</f>
        <v>29</v>
      </c>
      <c r="C479" s="56"/>
      <c r="D479" s="56" t="s">
        <v>55</v>
      </c>
      <c r="E479" s="36"/>
      <c r="F479" s="36"/>
      <c r="G479" s="37"/>
    </row>
    <row r="480" spans="1:7">
      <c r="A480" s="54">
        <f>IF(ISNUMBER(Tablo4[[#This Row],[JOUR]]),DATE(YEAR(Tablo4[[#This Row],[JOUR]]),MONTH(Tablo4[[#This Row],[JOUR]])+1,0),A479)</f>
        <v>42947</v>
      </c>
      <c r="B480" s="55">
        <f>IF(ISNUMBER(Tablo4[[#This Row],[JOUR]]),INT(MOD(INT((Tablo4[[#This Row],[JOUR]]-2)/7)+3/5,52+5/28))+1,B479)</f>
        <v>29</v>
      </c>
      <c r="C480" s="53">
        <v>42934</v>
      </c>
      <c r="D480" s="53" t="s">
        <v>54</v>
      </c>
      <c r="E480" s="28"/>
      <c r="F480" s="28"/>
      <c r="G480" s="25"/>
    </row>
    <row r="481" spans="1:7" ht="13.5" thickBot="1">
      <c r="A481" s="54">
        <f>IF(ISNUMBER(Tablo4[[#This Row],[JOUR]]),DATE(YEAR(Tablo4[[#This Row],[JOUR]]),MONTH(Tablo4[[#This Row],[JOUR]])+1,0),A480)</f>
        <v>42947</v>
      </c>
      <c r="B481" s="55">
        <f>IF(ISNUMBER(Tablo4[[#This Row],[JOUR]]),INT(MOD(INT((Tablo4[[#This Row],[JOUR]]-2)/7)+3/5,52+5/28))+1,B480)</f>
        <v>29</v>
      </c>
      <c r="C481" s="56"/>
      <c r="D481" s="56" t="s">
        <v>55</v>
      </c>
      <c r="E481" s="36"/>
      <c r="F481" s="36"/>
      <c r="G481" s="37"/>
    </row>
    <row r="482" spans="1:7">
      <c r="A482" s="54">
        <f>IF(ISNUMBER(Tablo4[[#This Row],[JOUR]]),DATE(YEAR(Tablo4[[#This Row],[JOUR]]),MONTH(Tablo4[[#This Row],[JOUR]])+1,0),A481)</f>
        <v>42947</v>
      </c>
      <c r="B482" s="55">
        <f>IF(ISNUMBER(Tablo4[[#This Row],[JOUR]]),INT(MOD(INT((Tablo4[[#This Row],[JOUR]]-2)/7)+3/5,52+5/28))+1,B481)</f>
        <v>29</v>
      </c>
      <c r="C482" s="53">
        <v>42935</v>
      </c>
      <c r="D482" s="53" t="s">
        <v>54</v>
      </c>
      <c r="E482" s="28"/>
      <c r="F482" s="28"/>
      <c r="G482" s="25"/>
    </row>
    <row r="483" spans="1:7" ht="13.5" thickBot="1">
      <c r="A483" s="54">
        <f>IF(ISNUMBER(Tablo4[[#This Row],[JOUR]]),DATE(YEAR(Tablo4[[#This Row],[JOUR]]),MONTH(Tablo4[[#This Row],[JOUR]])+1,0),A482)</f>
        <v>42947</v>
      </c>
      <c r="B483" s="55">
        <f>IF(ISNUMBER(Tablo4[[#This Row],[JOUR]]),INT(MOD(INT((Tablo4[[#This Row],[JOUR]]-2)/7)+3/5,52+5/28))+1,B482)</f>
        <v>29</v>
      </c>
      <c r="C483" s="56"/>
      <c r="D483" s="56" t="s">
        <v>55</v>
      </c>
      <c r="E483" s="36"/>
      <c r="F483" s="36"/>
      <c r="G483" s="37"/>
    </row>
    <row r="484" spans="1:7">
      <c r="A484" s="54">
        <f>IF(ISNUMBER(Tablo4[[#This Row],[JOUR]]),DATE(YEAR(Tablo4[[#This Row],[JOUR]]),MONTH(Tablo4[[#This Row],[JOUR]])+1,0),A483)</f>
        <v>42947</v>
      </c>
      <c r="B484" s="55">
        <f>IF(ISNUMBER(Tablo4[[#This Row],[JOUR]]),INT(MOD(INT((Tablo4[[#This Row],[JOUR]]-2)/7)+3/5,52+5/28))+1,B483)</f>
        <v>29</v>
      </c>
      <c r="C484" s="53">
        <v>42936</v>
      </c>
      <c r="D484" s="53" t="s">
        <v>54</v>
      </c>
      <c r="E484" s="28"/>
      <c r="F484" s="28"/>
      <c r="G484" s="25"/>
    </row>
    <row r="485" spans="1:7" ht="13.5" thickBot="1">
      <c r="A485" s="54">
        <f>IF(ISNUMBER(Tablo4[[#This Row],[JOUR]]),DATE(YEAR(Tablo4[[#This Row],[JOUR]]),MONTH(Tablo4[[#This Row],[JOUR]])+1,0),A484)</f>
        <v>42947</v>
      </c>
      <c r="B485" s="55">
        <f>IF(ISNUMBER(Tablo4[[#This Row],[JOUR]]),INT(MOD(INT((Tablo4[[#This Row],[JOUR]]-2)/7)+3/5,52+5/28))+1,B484)</f>
        <v>29</v>
      </c>
      <c r="C485" s="56"/>
      <c r="D485" s="56" t="s">
        <v>55</v>
      </c>
      <c r="E485" s="36"/>
      <c r="F485" s="36"/>
      <c r="G485" s="37"/>
    </row>
    <row r="486" spans="1:7">
      <c r="A486" s="54">
        <f>IF(ISNUMBER(Tablo4[[#This Row],[JOUR]]),DATE(YEAR(Tablo4[[#This Row],[JOUR]]),MONTH(Tablo4[[#This Row],[JOUR]])+1,0),A485)</f>
        <v>42947</v>
      </c>
      <c r="B486" s="55">
        <f>IF(ISNUMBER(Tablo4[[#This Row],[JOUR]]),INT(MOD(INT((Tablo4[[#This Row],[JOUR]]-2)/7)+3/5,52+5/28))+1,B485)</f>
        <v>29</v>
      </c>
      <c r="C486" s="53">
        <v>42937</v>
      </c>
      <c r="D486" s="53" t="s">
        <v>54</v>
      </c>
      <c r="E486" s="28"/>
      <c r="F486" s="28"/>
      <c r="G486" s="25"/>
    </row>
    <row r="487" spans="1:7" ht="13.5" thickBot="1">
      <c r="A487" s="54">
        <f>IF(ISNUMBER(Tablo4[[#This Row],[JOUR]]),DATE(YEAR(Tablo4[[#This Row],[JOUR]]),MONTH(Tablo4[[#This Row],[JOUR]])+1,0),A486)</f>
        <v>42947</v>
      </c>
      <c r="B487" s="55">
        <f>IF(ISNUMBER(Tablo4[[#This Row],[JOUR]]),INT(MOD(INT((Tablo4[[#This Row],[JOUR]]-2)/7)+3/5,52+5/28))+1,B486)</f>
        <v>29</v>
      </c>
      <c r="C487" s="56"/>
      <c r="D487" s="56" t="s">
        <v>55</v>
      </c>
      <c r="E487" s="36"/>
      <c r="F487" s="36"/>
      <c r="G487" s="37"/>
    </row>
    <row r="488" spans="1:7">
      <c r="A488" s="64">
        <f>IF(ISNUMBER(Tablo4[[#This Row],[JOUR]]),DATE(YEAR(Tablo4[[#This Row],[JOUR]]),MONTH(Tablo4[[#This Row],[JOUR]])+1,0),A487)</f>
        <v>42947</v>
      </c>
      <c r="B488" s="65">
        <f>IF(ISNUMBER(Tablo4[[#This Row],[JOUR]]),INT(MOD(INT((Tablo4[[#This Row],[JOUR]]-2)/7)+3/5,52+5/28))+1,B487)</f>
        <v>29</v>
      </c>
      <c r="C488" s="53">
        <v>42938</v>
      </c>
      <c r="D488" s="53" t="s">
        <v>54</v>
      </c>
      <c r="E488" s="28"/>
      <c r="F488" s="28"/>
      <c r="G488" s="25"/>
    </row>
    <row r="489" spans="1:7" ht="13.5" thickBot="1">
      <c r="A489" s="64">
        <f>IF(ISNUMBER(Tablo4[[#This Row],[JOUR]]),DATE(YEAR(Tablo4[[#This Row],[JOUR]]),MONTH(Tablo4[[#This Row],[JOUR]])+1,0),A487)</f>
        <v>42947</v>
      </c>
      <c r="B489" s="65">
        <f>IF(ISNUMBER(Tablo4[[#This Row],[JOUR]]),INT(MOD(INT((Tablo4[[#This Row],[JOUR]]-2)/7)+3/5,52+5/28))+1,B487)</f>
        <v>29</v>
      </c>
      <c r="C489" s="56"/>
      <c r="D489" s="56" t="s">
        <v>55</v>
      </c>
      <c r="E489" s="36"/>
      <c r="F489" s="36"/>
      <c r="G489" s="37"/>
    </row>
    <row r="490" spans="1:7">
      <c r="A490" s="64">
        <f>IF(ISNUMBER(Tablo4[[#This Row],[JOUR]]),DATE(YEAR(Tablo4[[#This Row],[JOUR]]),MONTH(Tablo4[[#This Row],[JOUR]])+1,0),A487)</f>
        <v>42947</v>
      </c>
      <c r="B490" s="65">
        <f>IF(ISNUMBER(Tablo4[[#This Row],[JOUR]]),INT(MOD(INT((Tablo4[[#This Row],[JOUR]]-2)/7)+3/5,52+5/28))+1,B487)</f>
        <v>29</v>
      </c>
      <c r="C490" s="53">
        <v>42939</v>
      </c>
      <c r="D490" s="53" t="s">
        <v>54</v>
      </c>
      <c r="E490" s="28"/>
      <c r="F490" s="28"/>
      <c r="G490" s="25"/>
    </row>
    <row r="491" spans="1:7">
      <c r="A491" s="64">
        <f>IF(ISNUMBER(Tablo4[[#This Row],[JOUR]]),DATE(YEAR(Tablo4[[#This Row],[JOUR]]),MONTH(Tablo4[[#This Row],[JOUR]])+1,0),A487)</f>
        <v>42947</v>
      </c>
      <c r="B491" s="65">
        <f>IF(ISNUMBER(Tablo4[[#This Row],[JOUR]]),INT(MOD(INT((Tablo4[[#This Row],[JOUR]]-2)/7)+3/5,52+5/28))+1,B487)</f>
        <v>29</v>
      </c>
      <c r="C491" s="56"/>
      <c r="D491" s="56" t="s">
        <v>55</v>
      </c>
      <c r="E491" s="36"/>
      <c r="F491" s="36"/>
      <c r="G491" s="37"/>
    </row>
    <row r="492" spans="1:7">
      <c r="A492" s="54">
        <f>IF(ISNUMBER(Tablo4[[#This Row],[JOUR]]),DATE(YEAR(Tablo4[[#This Row],[JOUR]]),MONTH(Tablo4[[#This Row],[JOUR]])+1,0),A487)</f>
        <v>42947</v>
      </c>
      <c r="B492" s="55">
        <f>IF(ISNUMBER(Tablo4[[#This Row],[JOUR]]),INT(MOD(INT((Tablo4[[#This Row],[JOUR]]-2)/7)+3/5,52+5/28))+1,B487)</f>
        <v>29</v>
      </c>
      <c r="C492" s="57" t="s">
        <v>16</v>
      </c>
      <c r="D492" s="57"/>
      <c r="E492" s="29">
        <f t="array" ref="E492">SUM(IF(ISNUMBER(E478:E487),E478:E487,SUMIF(codes[code],E478:E487,codes[forfait])))+SUM(COUNTIF(JF,$C478:$C487))*JFHN</f>
        <v>0</v>
      </c>
      <c r="F492" s="29">
        <f t="array" ref="F492">SUM(IF(ISNUMBER(F478:F487),F478:F487,SUMIF(codes[code],F478:F487,codes[forfait])))+SUM(COUNTIF(JF,$C478:$C487))*JFHN</f>
        <v>0</v>
      </c>
      <c r="G492" s="58">
        <f>SUM(Tablo4[[#This Row],[Barry]:[Syham]])</f>
        <v>0</v>
      </c>
    </row>
    <row r="493" spans="1:7">
      <c r="A493" s="54">
        <f>IF(ISNUMBER(Tablo4[[#This Row],[JOUR]]),DATE(YEAR(Tablo4[[#This Row],[JOUR]]),MONTH(Tablo4[[#This Row],[JOUR]])+1,0),A492)</f>
        <v>42947</v>
      </c>
      <c r="B493" s="55">
        <f>IF(ISNUMBER(Tablo4[[#This Row],[JOUR]]),INT(MOD(INT((Tablo4[[#This Row],[JOUR]]-2)/7)+3/5,52+5/28))+1,B492)</f>
        <v>29</v>
      </c>
      <c r="C493" s="57" t="s">
        <v>17</v>
      </c>
      <c r="D493" s="57"/>
      <c r="E493" s="29">
        <f t="array" ref="E493">MIN(SUM(IF(ISNUMBER(E478:E487),E478:E487,SUMIF(codes[code],E478:E487,codes[calcul_HS])))+SUM(COUNTIF(JF,$C478:$C487))*JFHS,sem)</f>
        <v>0</v>
      </c>
      <c r="F493" s="29">
        <f t="array" ref="F493">MIN(SUM(IF(ISNUMBER(F478:F487),F478:F487,SUMIF(codes[code],F478:F487,codes[calcul_HS])))+SUM(COUNTIF(JF,$C478:$C487))*JFHS,sem)</f>
        <v>0</v>
      </c>
      <c r="G493" s="58">
        <f>SUM(Tablo4[[#This Row],[Barry]:[Syham]])</f>
        <v>0</v>
      </c>
    </row>
    <row r="494" spans="1:7" ht="13.5" thickBot="1">
      <c r="A494" s="59">
        <f>IF(ISNUMBER(Tablo4[[#This Row],[JOUR]]),DATE(YEAR(Tablo4[[#This Row],[JOUR]]),MONTH(Tablo4[[#This Row],[JOUR]])+1,0),A493)</f>
        <v>42947</v>
      </c>
      <c r="B494" s="60">
        <f>IF(ISNUMBER(Tablo4[[#This Row],[JOUR]]),INT(MOD(INT((Tablo4[[#This Row],[JOUR]]-2)/7)+3/5,52+5/28))+1,B493)</f>
        <v>29</v>
      </c>
      <c r="C494" s="61" t="s">
        <v>18</v>
      </c>
      <c r="D494" s="61"/>
      <c r="E494" s="62">
        <f t="array" ref="E494">MAX(0,SUM(IF(ISNUMBER(E478:E487),E478:E487,SUMIF(codes[code],E478:E487,codes[calcul_HS])))+SUM(COUNTIF(JF,$C478:$C487))*JFHS-sem)</f>
        <v>0</v>
      </c>
      <c r="F494" s="62">
        <f t="array" ref="F494">MAX(0,SUM(IF(ISNUMBER(F478:F487),F478:F487,SUMIF(codes[code],F478:F487,codes[calcul_HS])))+SUM(COUNTIF(JF,$C478:$C487))*JFHS-sem)</f>
        <v>0</v>
      </c>
      <c r="G494" s="58">
        <f>SUM(Tablo4[[#This Row],[Barry]:[Syham]])</f>
        <v>0</v>
      </c>
    </row>
    <row r="495" spans="1:7">
      <c r="A495" s="51">
        <f>IF(ISNUMBER(Tablo4[[#This Row],[JOUR]]),DATE(YEAR(Tablo4[[#This Row],[JOUR]]),MONTH(Tablo4[[#This Row],[JOUR]])+1,0),A494)</f>
        <v>42947</v>
      </c>
      <c r="B495" s="52">
        <f>IF(ISNUMBER(Tablo4[[#This Row],[JOUR]]),INT(MOD(INT((Tablo4[[#This Row],[JOUR]]-2)/7)+3/5,52+5/28))+1,B494)</f>
        <v>30</v>
      </c>
      <c r="C495" s="53">
        <v>42940</v>
      </c>
      <c r="D495" s="53" t="s">
        <v>54</v>
      </c>
      <c r="E495" s="28"/>
      <c r="F495" s="28"/>
      <c r="G495" s="25"/>
    </row>
    <row r="496" spans="1:7" ht="13.5" thickBot="1">
      <c r="A496" s="54">
        <f>IF(ISNUMBER(Tablo4[[#This Row],[JOUR]]),DATE(YEAR(Tablo4[[#This Row],[JOUR]]),MONTH(Tablo4[[#This Row],[JOUR]])+1,0),A495)</f>
        <v>42947</v>
      </c>
      <c r="B496" s="55">
        <f>IF(ISNUMBER(Tablo4[[#This Row],[JOUR]]),INT(MOD(INT((Tablo4[[#This Row],[JOUR]]-2)/7)+3/5,52+5/28))+1,B495)</f>
        <v>30</v>
      </c>
      <c r="C496" s="56"/>
      <c r="D496" s="56" t="s">
        <v>55</v>
      </c>
      <c r="E496" s="36"/>
      <c r="F496" s="36"/>
      <c r="G496" s="37"/>
    </row>
    <row r="497" spans="1:7">
      <c r="A497" s="54">
        <f>IF(ISNUMBER(Tablo4[[#This Row],[JOUR]]),DATE(YEAR(Tablo4[[#This Row],[JOUR]]),MONTH(Tablo4[[#This Row],[JOUR]])+1,0),A496)</f>
        <v>42947</v>
      </c>
      <c r="B497" s="55">
        <f>IF(ISNUMBER(Tablo4[[#This Row],[JOUR]]),INT(MOD(INT((Tablo4[[#This Row],[JOUR]]-2)/7)+3/5,52+5/28))+1,B496)</f>
        <v>30</v>
      </c>
      <c r="C497" s="53">
        <v>42941</v>
      </c>
      <c r="D497" s="53" t="s">
        <v>54</v>
      </c>
      <c r="E497" s="28"/>
      <c r="F497" s="28"/>
      <c r="G497" s="25"/>
    </row>
    <row r="498" spans="1:7" ht="13.5" thickBot="1">
      <c r="A498" s="54">
        <f>IF(ISNUMBER(Tablo4[[#This Row],[JOUR]]),DATE(YEAR(Tablo4[[#This Row],[JOUR]]),MONTH(Tablo4[[#This Row],[JOUR]])+1,0),A497)</f>
        <v>42947</v>
      </c>
      <c r="B498" s="55">
        <f>IF(ISNUMBER(Tablo4[[#This Row],[JOUR]]),INT(MOD(INT((Tablo4[[#This Row],[JOUR]]-2)/7)+3/5,52+5/28))+1,B497)</f>
        <v>30</v>
      </c>
      <c r="C498" s="56"/>
      <c r="D498" s="56" t="s">
        <v>55</v>
      </c>
      <c r="E498" s="36"/>
      <c r="F498" s="36"/>
      <c r="G498" s="37"/>
    </row>
    <row r="499" spans="1:7">
      <c r="A499" s="54">
        <f>IF(ISNUMBER(Tablo4[[#This Row],[JOUR]]),DATE(YEAR(Tablo4[[#This Row],[JOUR]]),MONTH(Tablo4[[#This Row],[JOUR]])+1,0),A498)</f>
        <v>42947</v>
      </c>
      <c r="B499" s="55">
        <f>IF(ISNUMBER(Tablo4[[#This Row],[JOUR]]),INT(MOD(INT((Tablo4[[#This Row],[JOUR]]-2)/7)+3/5,52+5/28))+1,B498)</f>
        <v>30</v>
      </c>
      <c r="C499" s="53">
        <v>42942</v>
      </c>
      <c r="D499" s="53" t="s">
        <v>54</v>
      </c>
      <c r="E499" s="28"/>
      <c r="F499" s="28"/>
      <c r="G499" s="25"/>
    </row>
    <row r="500" spans="1:7" ht="13.5" thickBot="1">
      <c r="A500" s="54">
        <f>IF(ISNUMBER(Tablo4[[#This Row],[JOUR]]),DATE(YEAR(Tablo4[[#This Row],[JOUR]]),MONTH(Tablo4[[#This Row],[JOUR]])+1,0),A499)</f>
        <v>42947</v>
      </c>
      <c r="B500" s="55">
        <f>IF(ISNUMBER(Tablo4[[#This Row],[JOUR]]),INT(MOD(INT((Tablo4[[#This Row],[JOUR]]-2)/7)+3/5,52+5/28))+1,B499)</f>
        <v>30</v>
      </c>
      <c r="C500" s="56"/>
      <c r="D500" s="56" t="s">
        <v>55</v>
      </c>
      <c r="E500" s="36"/>
      <c r="F500" s="36"/>
      <c r="G500" s="37"/>
    </row>
    <row r="501" spans="1:7">
      <c r="A501" s="54">
        <f>IF(ISNUMBER(Tablo4[[#This Row],[JOUR]]),DATE(YEAR(Tablo4[[#This Row],[JOUR]]),MONTH(Tablo4[[#This Row],[JOUR]])+1,0),A500)</f>
        <v>42947</v>
      </c>
      <c r="B501" s="55">
        <f>IF(ISNUMBER(Tablo4[[#This Row],[JOUR]]),INT(MOD(INT((Tablo4[[#This Row],[JOUR]]-2)/7)+3/5,52+5/28))+1,B500)</f>
        <v>30</v>
      </c>
      <c r="C501" s="53">
        <v>42943</v>
      </c>
      <c r="D501" s="53" t="s">
        <v>54</v>
      </c>
      <c r="E501" s="28"/>
      <c r="F501" s="28"/>
      <c r="G501" s="25"/>
    </row>
    <row r="502" spans="1:7" ht="13.5" thickBot="1">
      <c r="A502" s="54">
        <f>IF(ISNUMBER(Tablo4[[#This Row],[JOUR]]),DATE(YEAR(Tablo4[[#This Row],[JOUR]]),MONTH(Tablo4[[#This Row],[JOUR]])+1,0),A501)</f>
        <v>42947</v>
      </c>
      <c r="B502" s="55">
        <f>IF(ISNUMBER(Tablo4[[#This Row],[JOUR]]),INT(MOD(INT((Tablo4[[#This Row],[JOUR]]-2)/7)+3/5,52+5/28))+1,B501)</f>
        <v>30</v>
      </c>
      <c r="C502" s="56"/>
      <c r="D502" s="56" t="s">
        <v>55</v>
      </c>
      <c r="E502" s="36"/>
      <c r="F502" s="36"/>
      <c r="G502" s="37"/>
    </row>
    <row r="503" spans="1:7">
      <c r="A503" s="54">
        <f>IF(ISNUMBER(Tablo4[[#This Row],[JOUR]]),DATE(YEAR(Tablo4[[#This Row],[JOUR]]),MONTH(Tablo4[[#This Row],[JOUR]])+1,0),A502)</f>
        <v>42947</v>
      </c>
      <c r="B503" s="55">
        <f>IF(ISNUMBER(Tablo4[[#This Row],[JOUR]]),INT(MOD(INT((Tablo4[[#This Row],[JOUR]]-2)/7)+3/5,52+5/28))+1,B502)</f>
        <v>30</v>
      </c>
      <c r="C503" s="53">
        <v>42944</v>
      </c>
      <c r="D503" s="53" t="s">
        <v>54</v>
      </c>
      <c r="E503" s="28"/>
      <c r="F503" s="28"/>
      <c r="G503" s="25"/>
    </row>
    <row r="504" spans="1:7" ht="13.5" thickBot="1">
      <c r="A504" s="54">
        <f>IF(ISNUMBER(Tablo4[[#This Row],[JOUR]]),DATE(YEAR(Tablo4[[#This Row],[JOUR]]),MONTH(Tablo4[[#This Row],[JOUR]])+1,0),A503)</f>
        <v>42947</v>
      </c>
      <c r="B504" s="55">
        <f>IF(ISNUMBER(Tablo4[[#This Row],[JOUR]]),INT(MOD(INT((Tablo4[[#This Row],[JOUR]]-2)/7)+3/5,52+5/28))+1,B503)</f>
        <v>30</v>
      </c>
      <c r="C504" s="56"/>
      <c r="D504" s="56" t="s">
        <v>55</v>
      </c>
      <c r="E504" s="36"/>
      <c r="F504" s="36"/>
      <c r="G504" s="37"/>
    </row>
    <row r="505" spans="1:7">
      <c r="A505" s="64">
        <f>IF(ISNUMBER(Tablo4[[#This Row],[JOUR]]),DATE(YEAR(Tablo4[[#This Row],[JOUR]]),MONTH(Tablo4[[#This Row],[JOUR]])+1,0),A504)</f>
        <v>42947</v>
      </c>
      <c r="B505" s="65">
        <f>IF(ISNUMBER(Tablo4[[#This Row],[JOUR]]),INT(MOD(INT((Tablo4[[#This Row],[JOUR]]-2)/7)+3/5,52+5/28))+1,B504)</f>
        <v>30</v>
      </c>
      <c r="C505" s="53">
        <v>42945</v>
      </c>
      <c r="D505" s="53" t="s">
        <v>54</v>
      </c>
      <c r="E505" s="28"/>
      <c r="F505" s="28"/>
      <c r="G505" s="25"/>
    </row>
    <row r="506" spans="1:7" ht="13.5" thickBot="1">
      <c r="A506" s="64">
        <f>IF(ISNUMBER(Tablo4[[#This Row],[JOUR]]),DATE(YEAR(Tablo4[[#This Row],[JOUR]]),MONTH(Tablo4[[#This Row],[JOUR]])+1,0),A504)</f>
        <v>42947</v>
      </c>
      <c r="B506" s="65">
        <f>IF(ISNUMBER(Tablo4[[#This Row],[JOUR]]),INT(MOD(INT((Tablo4[[#This Row],[JOUR]]-2)/7)+3/5,52+5/28))+1,B504)</f>
        <v>30</v>
      </c>
      <c r="C506" s="56"/>
      <c r="D506" s="56" t="s">
        <v>55</v>
      </c>
      <c r="E506" s="36"/>
      <c r="F506" s="36"/>
      <c r="G506" s="37"/>
    </row>
    <row r="507" spans="1:7">
      <c r="A507" s="64">
        <f>IF(ISNUMBER(Tablo4[[#This Row],[JOUR]]),DATE(YEAR(Tablo4[[#This Row],[JOUR]]),MONTH(Tablo4[[#This Row],[JOUR]])+1,0),A504)</f>
        <v>42947</v>
      </c>
      <c r="B507" s="65">
        <f>IF(ISNUMBER(Tablo4[[#This Row],[JOUR]]),INT(MOD(INT((Tablo4[[#This Row],[JOUR]]-2)/7)+3/5,52+5/28))+1,B504)</f>
        <v>30</v>
      </c>
      <c r="C507" s="53">
        <v>42946</v>
      </c>
      <c r="D507" s="53" t="s">
        <v>54</v>
      </c>
      <c r="E507" s="28"/>
      <c r="F507" s="28"/>
      <c r="G507" s="25"/>
    </row>
    <row r="508" spans="1:7">
      <c r="A508" s="64">
        <f>IF(ISNUMBER(Tablo4[[#This Row],[JOUR]]),DATE(YEAR(Tablo4[[#This Row],[JOUR]]),MONTH(Tablo4[[#This Row],[JOUR]])+1,0),A504)</f>
        <v>42947</v>
      </c>
      <c r="B508" s="65">
        <f>IF(ISNUMBER(Tablo4[[#This Row],[JOUR]]),INT(MOD(INT((Tablo4[[#This Row],[JOUR]]-2)/7)+3/5,52+5/28))+1,B504)</f>
        <v>30</v>
      </c>
      <c r="C508" s="56"/>
      <c r="D508" s="56" t="s">
        <v>55</v>
      </c>
      <c r="E508" s="36"/>
      <c r="F508" s="36"/>
      <c r="G508" s="37"/>
    </row>
    <row r="509" spans="1:7">
      <c r="A509" s="54">
        <f>IF(ISNUMBER(Tablo4[[#This Row],[JOUR]]),DATE(YEAR(Tablo4[[#This Row],[JOUR]]),MONTH(Tablo4[[#This Row],[JOUR]])+1,0),A504)</f>
        <v>42947</v>
      </c>
      <c r="B509" s="55">
        <f>IF(ISNUMBER(Tablo4[[#This Row],[JOUR]]),INT(MOD(INT((Tablo4[[#This Row],[JOUR]]-2)/7)+3/5,52+5/28))+1,B504)</f>
        <v>30</v>
      </c>
      <c r="C509" s="57" t="s">
        <v>16</v>
      </c>
      <c r="D509" s="57"/>
      <c r="E509" s="29">
        <f t="array" ref="E509">SUM(IF(ISNUMBER(E495:E504),E495:E504,SUMIF(codes[code],E495:E504,codes[forfait])))+SUM(COUNTIF(JF,$C495:$C504))*JFHN</f>
        <v>0</v>
      </c>
      <c r="F509" s="29">
        <f t="array" ref="F509">SUM(IF(ISNUMBER(F495:F504),F495:F504,SUMIF(codes[code],F495:F504,codes[forfait])))+SUM(COUNTIF(JF,$C495:$C504))*JFHN</f>
        <v>0</v>
      </c>
      <c r="G509" s="58">
        <f>SUM(Tablo4[[#This Row],[Barry]:[Syham]])</f>
        <v>0</v>
      </c>
    </row>
    <row r="510" spans="1:7">
      <c r="A510" s="54">
        <f>IF(ISNUMBER(Tablo4[[#This Row],[JOUR]]),DATE(YEAR(Tablo4[[#This Row],[JOUR]]),MONTH(Tablo4[[#This Row],[JOUR]])+1,0),A509)</f>
        <v>42947</v>
      </c>
      <c r="B510" s="55">
        <f>IF(ISNUMBER(Tablo4[[#This Row],[JOUR]]),INT(MOD(INT((Tablo4[[#This Row],[JOUR]]-2)/7)+3/5,52+5/28))+1,B509)</f>
        <v>30</v>
      </c>
      <c r="C510" s="57" t="s">
        <v>17</v>
      </c>
      <c r="D510" s="57"/>
      <c r="E510" s="29">
        <f t="array" ref="E510">MIN(SUM(IF(ISNUMBER(E495:E504),E495:E504,SUMIF(codes[code],E495:E504,codes[calcul_HS])))+SUM(COUNTIF(JF,$C495:$C504))*JFHS,sem)</f>
        <v>0</v>
      </c>
      <c r="F510" s="29">
        <f t="array" ref="F510">MIN(SUM(IF(ISNUMBER(F495:F504),F495:F504,SUMIF(codes[code],F495:F504,codes[calcul_HS])))+SUM(COUNTIF(JF,$C495:$C504))*JFHS,sem)</f>
        <v>0</v>
      </c>
      <c r="G510" s="58">
        <f>SUM(Tablo4[[#This Row],[Barry]:[Syham]])</f>
        <v>0</v>
      </c>
    </row>
    <row r="511" spans="1:7" ht="13.5" thickBot="1">
      <c r="A511" s="59">
        <f>IF(ISNUMBER(Tablo4[[#This Row],[JOUR]]),DATE(YEAR(Tablo4[[#This Row],[JOUR]]),MONTH(Tablo4[[#This Row],[JOUR]])+1,0),A510)</f>
        <v>42947</v>
      </c>
      <c r="B511" s="60">
        <f>IF(ISNUMBER(Tablo4[[#This Row],[JOUR]]),INT(MOD(INT((Tablo4[[#This Row],[JOUR]]-2)/7)+3/5,52+5/28))+1,B510)</f>
        <v>30</v>
      </c>
      <c r="C511" s="61" t="s">
        <v>18</v>
      </c>
      <c r="D511" s="61"/>
      <c r="E511" s="62">
        <f t="array" ref="E511">MAX(0,SUM(IF(ISNUMBER(E495:E504),E495:E504,SUMIF(codes[code],E495:E504,codes[calcul_HS])))+SUM(COUNTIF(JF,$C495:$C504))*JFHS-sem)</f>
        <v>0</v>
      </c>
      <c r="F511" s="62">
        <f t="array" ref="F511">MAX(0,SUM(IF(ISNUMBER(F495:F504),F495:F504,SUMIF(codes[code],F495:F504,codes[calcul_HS])))+SUM(COUNTIF(JF,$C495:$C504))*JFHS-sem)</f>
        <v>0</v>
      </c>
      <c r="G511" s="58">
        <f>SUM(Tablo4[[#This Row],[Barry]:[Syham]])</f>
        <v>0</v>
      </c>
    </row>
    <row r="512" spans="1:7">
      <c r="A512" s="51">
        <f>IF(ISNUMBER(Tablo4[[#This Row],[JOUR]]),DATE(YEAR(Tablo4[[#This Row],[JOUR]]),MONTH(Tablo4[[#This Row],[JOUR]])+1,0),A511)</f>
        <v>42947</v>
      </c>
      <c r="B512" s="52">
        <f>IF(ISNUMBER(Tablo4[[#This Row],[JOUR]]),INT(MOD(INT((Tablo4[[#This Row],[JOUR]]-2)/7)+3/5,52+5/28))+1,B511)</f>
        <v>31</v>
      </c>
      <c r="C512" s="53">
        <v>42947</v>
      </c>
      <c r="D512" s="53" t="s">
        <v>54</v>
      </c>
      <c r="E512" s="28"/>
      <c r="F512" s="28"/>
      <c r="G512" s="25"/>
    </row>
    <row r="513" spans="1:7" ht="13.5" thickBot="1">
      <c r="A513" s="54">
        <f>IF(ISNUMBER(Tablo4[[#This Row],[JOUR]]),DATE(YEAR(Tablo4[[#This Row],[JOUR]]),MONTH(Tablo4[[#This Row],[JOUR]])+1,0),A512)</f>
        <v>42947</v>
      </c>
      <c r="B513" s="55">
        <f>IF(ISNUMBER(Tablo4[[#This Row],[JOUR]]),INT(MOD(INT((Tablo4[[#This Row],[JOUR]]-2)/7)+3/5,52+5/28))+1,B512)</f>
        <v>31</v>
      </c>
      <c r="C513" s="56"/>
      <c r="D513" s="56" t="s">
        <v>55</v>
      </c>
      <c r="E513" s="36"/>
      <c r="F513" s="36"/>
      <c r="G513" s="37"/>
    </row>
    <row r="514" spans="1:7">
      <c r="A514" s="54">
        <f>IF(ISNUMBER(Tablo4[[#This Row],[JOUR]]),DATE(YEAR(Tablo4[[#This Row],[JOUR]]),MONTH(Tablo4[[#This Row],[JOUR]])+1,0),A513)</f>
        <v>42978</v>
      </c>
      <c r="B514" s="55">
        <f>IF(ISNUMBER(Tablo4[[#This Row],[JOUR]]),INT(MOD(INT((Tablo4[[#This Row],[JOUR]]-2)/7)+3/5,52+5/28))+1,B513)</f>
        <v>31</v>
      </c>
      <c r="C514" s="53">
        <v>42948</v>
      </c>
      <c r="D514" s="53" t="s">
        <v>54</v>
      </c>
      <c r="E514" s="28"/>
      <c r="F514" s="28"/>
      <c r="G514" s="25"/>
    </row>
    <row r="515" spans="1:7" ht="13.5" thickBot="1">
      <c r="A515" s="54">
        <f>IF(ISNUMBER(Tablo4[[#This Row],[JOUR]]),DATE(YEAR(Tablo4[[#This Row],[JOUR]]),MONTH(Tablo4[[#This Row],[JOUR]])+1,0),A514)</f>
        <v>42978</v>
      </c>
      <c r="B515" s="55">
        <f>IF(ISNUMBER(Tablo4[[#This Row],[JOUR]]),INT(MOD(INT((Tablo4[[#This Row],[JOUR]]-2)/7)+3/5,52+5/28))+1,B514)</f>
        <v>31</v>
      </c>
      <c r="C515" s="56"/>
      <c r="D515" s="56" t="s">
        <v>55</v>
      </c>
      <c r="E515" s="36"/>
      <c r="F515" s="36"/>
      <c r="G515" s="37"/>
    </row>
    <row r="516" spans="1:7">
      <c r="A516" s="54">
        <f>IF(ISNUMBER(Tablo4[[#This Row],[JOUR]]),DATE(YEAR(Tablo4[[#This Row],[JOUR]]),MONTH(Tablo4[[#This Row],[JOUR]])+1,0),A515)</f>
        <v>42978</v>
      </c>
      <c r="B516" s="55">
        <f>IF(ISNUMBER(Tablo4[[#This Row],[JOUR]]),INT(MOD(INT((Tablo4[[#This Row],[JOUR]]-2)/7)+3/5,52+5/28))+1,B515)</f>
        <v>31</v>
      </c>
      <c r="C516" s="53">
        <v>42949</v>
      </c>
      <c r="D516" s="53" t="s">
        <v>54</v>
      </c>
      <c r="E516" s="28"/>
      <c r="F516" s="28"/>
      <c r="G516" s="25"/>
    </row>
    <row r="517" spans="1:7" ht="13.5" thickBot="1">
      <c r="A517" s="54">
        <f>IF(ISNUMBER(Tablo4[[#This Row],[JOUR]]),DATE(YEAR(Tablo4[[#This Row],[JOUR]]),MONTH(Tablo4[[#This Row],[JOUR]])+1,0),A516)</f>
        <v>42978</v>
      </c>
      <c r="B517" s="55">
        <f>IF(ISNUMBER(Tablo4[[#This Row],[JOUR]]),INT(MOD(INT((Tablo4[[#This Row],[JOUR]]-2)/7)+3/5,52+5/28))+1,B516)</f>
        <v>31</v>
      </c>
      <c r="C517" s="56"/>
      <c r="D517" s="56" t="s">
        <v>55</v>
      </c>
      <c r="E517" s="36"/>
      <c r="F517" s="36"/>
      <c r="G517" s="37"/>
    </row>
    <row r="518" spans="1:7">
      <c r="A518" s="54">
        <f>IF(ISNUMBER(Tablo4[[#This Row],[JOUR]]),DATE(YEAR(Tablo4[[#This Row],[JOUR]]),MONTH(Tablo4[[#This Row],[JOUR]])+1,0),A517)</f>
        <v>42978</v>
      </c>
      <c r="B518" s="55">
        <f>IF(ISNUMBER(Tablo4[[#This Row],[JOUR]]),INT(MOD(INT((Tablo4[[#This Row],[JOUR]]-2)/7)+3/5,52+5/28))+1,B517)</f>
        <v>31</v>
      </c>
      <c r="C518" s="53">
        <v>42950</v>
      </c>
      <c r="D518" s="53" t="s">
        <v>54</v>
      </c>
      <c r="E518" s="28"/>
      <c r="F518" s="28"/>
      <c r="G518" s="25"/>
    </row>
    <row r="519" spans="1:7" ht="13.5" thickBot="1">
      <c r="A519" s="54">
        <f>IF(ISNUMBER(Tablo4[[#This Row],[JOUR]]),DATE(YEAR(Tablo4[[#This Row],[JOUR]]),MONTH(Tablo4[[#This Row],[JOUR]])+1,0),A518)</f>
        <v>42978</v>
      </c>
      <c r="B519" s="55">
        <f>IF(ISNUMBER(Tablo4[[#This Row],[JOUR]]),INT(MOD(INT((Tablo4[[#This Row],[JOUR]]-2)/7)+3/5,52+5/28))+1,B518)</f>
        <v>31</v>
      </c>
      <c r="C519" s="56"/>
      <c r="D519" s="56" t="s">
        <v>55</v>
      </c>
      <c r="E519" s="36"/>
      <c r="F519" s="36"/>
      <c r="G519" s="37"/>
    </row>
    <row r="520" spans="1:7">
      <c r="A520" s="54">
        <f>IF(ISNUMBER(Tablo4[[#This Row],[JOUR]]),DATE(YEAR(Tablo4[[#This Row],[JOUR]]),MONTH(Tablo4[[#This Row],[JOUR]])+1,0),A519)</f>
        <v>42978</v>
      </c>
      <c r="B520" s="55">
        <f>IF(ISNUMBER(Tablo4[[#This Row],[JOUR]]),INT(MOD(INT((Tablo4[[#This Row],[JOUR]]-2)/7)+3/5,52+5/28))+1,B519)</f>
        <v>31</v>
      </c>
      <c r="C520" s="53">
        <v>42951</v>
      </c>
      <c r="D520" s="53" t="s">
        <v>54</v>
      </c>
      <c r="E520" s="28"/>
      <c r="F520" s="28"/>
      <c r="G520" s="25"/>
    </row>
    <row r="521" spans="1:7" ht="13.5" thickBot="1">
      <c r="A521" s="54">
        <f>IF(ISNUMBER(Tablo4[[#This Row],[JOUR]]),DATE(YEAR(Tablo4[[#This Row],[JOUR]]),MONTH(Tablo4[[#This Row],[JOUR]])+1,0),A520)</f>
        <v>42978</v>
      </c>
      <c r="B521" s="55">
        <f>IF(ISNUMBER(Tablo4[[#This Row],[JOUR]]),INT(MOD(INT((Tablo4[[#This Row],[JOUR]]-2)/7)+3/5,52+5/28))+1,B520)</f>
        <v>31</v>
      </c>
      <c r="C521" s="56"/>
      <c r="D521" s="56" t="s">
        <v>55</v>
      </c>
      <c r="E521" s="36"/>
      <c r="F521" s="36"/>
      <c r="G521" s="37"/>
    </row>
    <row r="522" spans="1:7">
      <c r="A522" s="64">
        <f>IF(ISNUMBER(Tablo4[[#This Row],[JOUR]]),DATE(YEAR(Tablo4[[#This Row],[JOUR]]),MONTH(Tablo4[[#This Row],[JOUR]])+1,0),A521)</f>
        <v>42978</v>
      </c>
      <c r="B522" s="65">
        <f>IF(ISNUMBER(Tablo4[[#This Row],[JOUR]]),INT(MOD(INT((Tablo4[[#This Row],[JOUR]]-2)/7)+3/5,52+5/28))+1,B521)</f>
        <v>31</v>
      </c>
      <c r="C522" s="53">
        <v>42952</v>
      </c>
      <c r="D522" s="53" t="s">
        <v>54</v>
      </c>
      <c r="E522" s="28"/>
      <c r="F522" s="28"/>
      <c r="G522" s="25"/>
    </row>
    <row r="523" spans="1:7" ht="13.5" thickBot="1">
      <c r="A523" s="64">
        <f>IF(ISNUMBER(Tablo4[[#This Row],[JOUR]]),DATE(YEAR(Tablo4[[#This Row],[JOUR]]),MONTH(Tablo4[[#This Row],[JOUR]])+1,0),A521)</f>
        <v>42978</v>
      </c>
      <c r="B523" s="65">
        <f>IF(ISNUMBER(Tablo4[[#This Row],[JOUR]]),INT(MOD(INT((Tablo4[[#This Row],[JOUR]]-2)/7)+3/5,52+5/28))+1,B521)</f>
        <v>31</v>
      </c>
      <c r="C523" s="56"/>
      <c r="D523" s="56" t="s">
        <v>55</v>
      </c>
      <c r="E523" s="36"/>
      <c r="F523" s="36"/>
      <c r="G523" s="37"/>
    </row>
    <row r="524" spans="1:7">
      <c r="A524" s="64">
        <f>IF(ISNUMBER(Tablo4[[#This Row],[JOUR]]),DATE(YEAR(Tablo4[[#This Row],[JOUR]]),MONTH(Tablo4[[#This Row],[JOUR]])+1,0),A521)</f>
        <v>42978</v>
      </c>
      <c r="B524" s="65">
        <f>IF(ISNUMBER(Tablo4[[#This Row],[JOUR]]),INT(MOD(INT((Tablo4[[#This Row],[JOUR]]-2)/7)+3/5,52+5/28))+1,B521)</f>
        <v>31</v>
      </c>
      <c r="C524" s="53">
        <v>42953</v>
      </c>
      <c r="D524" s="53" t="s">
        <v>54</v>
      </c>
      <c r="E524" s="28"/>
      <c r="F524" s="28"/>
      <c r="G524" s="25"/>
    </row>
    <row r="525" spans="1:7">
      <c r="A525" s="64">
        <f>IF(ISNUMBER(Tablo4[[#This Row],[JOUR]]),DATE(YEAR(Tablo4[[#This Row],[JOUR]]),MONTH(Tablo4[[#This Row],[JOUR]])+1,0),A521)</f>
        <v>42978</v>
      </c>
      <c r="B525" s="65">
        <f>IF(ISNUMBER(Tablo4[[#This Row],[JOUR]]),INT(MOD(INT((Tablo4[[#This Row],[JOUR]]-2)/7)+3/5,52+5/28))+1,B521)</f>
        <v>31</v>
      </c>
      <c r="C525" s="56"/>
      <c r="D525" s="56" t="s">
        <v>55</v>
      </c>
      <c r="E525" s="36"/>
      <c r="F525" s="36"/>
      <c r="G525" s="37"/>
    </row>
    <row r="526" spans="1:7">
      <c r="A526" s="54">
        <f>IF(ISNUMBER(Tablo4[[#This Row],[JOUR]]),DATE(YEAR(Tablo4[[#This Row],[JOUR]]),MONTH(Tablo4[[#This Row],[JOUR]])+1,0),A521)</f>
        <v>42978</v>
      </c>
      <c r="B526" s="55">
        <f>IF(ISNUMBER(Tablo4[[#This Row],[JOUR]]),INT(MOD(INT((Tablo4[[#This Row],[JOUR]]-2)/7)+3/5,52+5/28))+1,B521)</f>
        <v>31</v>
      </c>
      <c r="C526" s="57" t="s">
        <v>16</v>
      </c>
      <c r="D526" s="57"/>
      <c r="E526" s="29">
        <f t="array" ref="E526">SUM(IF(ISNUMBER(E512:E521),E512:E521,SUMIF(codes[code],E512:E521,codes[forfait])))+SUM(COUNTIF(JF,$C512:$C521))*JFHN</f>
        <v>0</v>
      </c>
      <c r="F526" s="29">
        <f t="array" ref="F526">SUM(IF(ISNUMBER(F512:F521),F512:F521,SUMIF(codes[code],F512:F521,codes[forfait])))+SUM(COUNTIF(JF,$C512:$C521))*JFHN</f>
        <v>0</v>
      </c>
      <c r="G526" s="58">
        <f>SUM(Tablo4[[#This Row],[Barry]:[Syham]])</f>
        <v>0</v>
      </c>
    </row>
    <row r="527" spans="1:7">
      <c r="A527" s="54">
        <f>IF(ISNUMBER(Tablo4[[#This Row],[JOUR]]),DATE(YEAR(Tablo4[[#This Row],[JOUR]]),MONTH(Tablo4[[#This Row],[JOUR]])+1,0),A526)</f>
        <v>42978</v>
      </c>
      <c r="B527" s="55">
        <f>IF(ISNUMBER(Tablo4[[#This Row],[JOUR]]),INT(MOD(INT((Tablo4[[#This Row],[JOUR]]-2)/7)+3/5,52+5/28))+1,B526)</f>
        <v>31</v>
      </c>
      <c r="C527" s="57" t="s">
        <v>17</v>
      </c>
      <c r="D527" s="57"/>
      <c r="E527" s="29">
        <f t="array" ref="E527">MIN(SUM(IF(ISNUMBER(E512:E521),E512:E521,SUMIF(codes[code],E512:E521,codes[calcul_HS])))+SUM(COUNTIF(JF,$C512:$C521))*JFHS,sem)</f>
        <v>0</v>
      </c>
      <c r="F527" s="29">
        <f t="array" ref="F527">MIN(SUM(IF(ISNUMBER(F512:F521),F512:F521,SUMIF(codes[code],F512:F521,codes[calcul_HS])))+SUM(COUNTIF(JF,$C512:$C521))*JFHS,sem)</f>
        <v>0</v>
      </c>
      <c r="G527" s="58">
        <f>SUM(Tablo4[[#This Row],[Barry]:[Syham]])</f>
        <v>0</v>
      </c>
    </row>
    <row r="528" spans="1:7" ht="13.5" thickBot="1">
      <c r="A528" s="59">
        <f>IF(ISNUMBER(Tablo4[[#This Row],[JOUR]]),DATE(YEAR(Tablo4[[#This Row],[JOUR]]),MONTH(Tablo4[[#This Row],[JOUR]])+1,0),A527)</f>
        <v>42978</v>
      </c>
      <c r="B528" s="60">
        <f>IF(ISNUMBER(Tablo4[[#This Row],[JOUR]]),INT(MOD(INT((Tablo4[[#This Row],[JOUR]]-2)/7)+3/5,52+5/28))+1,B527)</f>
        <v>31</v>
      </c>
      <c r="C528" s="61" t="s">
        <v>18</v>
      </c>
      <c r="D528" s="61"/>
      <c r="E528" s="62">
        <f t="array" ref="E528">MAX(0,SUM(IF(ISNUMBER(E512:E521),E512:E521,SUMIF(codes[code],E512:E521,codes[calcul_HS])))+SUM(COUNTIF(JF,$C512:$C521))*JFHS-sem)</f>
        <v>0</v>
      </c>
      <c r="F528" s="62">
        <f t="array" ref="F528">MAX(0,SUM(IF(ISNUMBER(F512:F521),F512:F521,SUMIF(codes[code],F512:F521,codes[calcul_HS])))+SUM(COUNTIF(JF,$C512:$C521))*JFHS-sem)</f>
        <v>0</v>
      </c>
      <c r="G528" s="58">
        <f>SUM(Tablo4[[#This Row],[Barry]:[Syham]])</f>
        <v>0</v>
      </c>
    </row>
    <row r="529" spans="1:7">
      <c r="A529" s="51">
        <f>IF(ISNUMBER(Tablo4[[#This Row],[JOUR]]),DATE(YEAR(Tablo4[[#This Row],[JOUR]]),MONTH(Tablo4[[#This Row],[JOUR]])+1,0),A528)</f>
        <v>42978</v>
      </c>
      <c r="B529" s="52">
        <f>IF(ISNUMBER(Tablo4[[#This Row],[JOUR]]),INT(MOD(INT((Tablo4[[#This Row],[JOUR]]-2)/7)+3/5,52+5/28))+1,B528)</f>
        <v>32</v>
      </c>
      <c r="C529" s="53">
        <v>42954</v>
      </c>
      <c r="D529" s="53" t="s">
        <v>54</v>
      </c>
      <c r="E529" s="28"/>
      <c r="F529" s="28"/>
      <c r="G529" s="25"/>
    </row>
    <row r="530" spans="1:7" ht="13.5" thickBot="1">
      <c r="A530" s="54">
        <f>IF(ISNUMBER(Tablo4[[#This Row],[JOUR]]),DATE(YEAR(Tablo4[[#This Row],[JOUR]]),MONTH(Tablo4[[#This Row],[JOUR]])+1,0),A529)</f>
        <v>42978</v>
      </c>
      <c r="B530" s="55">
        <f>IF(ISNUMBER(Tablo4[[#This Row],[JOUR]]),INT(MOD(INT((Tablo4[[#This Row],[JOUR]]-2)/7)+3/5,52+5/28))+1,B529)</f>
        <v>32</v>
      </c>
      <c r="C530" s="56"/>
      <c r="D530" s="56" t="s">
        <v>55</v>
      </c>
      <c r="E530" s="36"/>
      <c r="F530" s="36"/>
      <c r="G530" s="37"/>
    </row>
    <row r="531" spans="1:7">
      <c r="A531" s="54">
        <f>IF(ISNUMBER(Tablo4[[#This Row],[JOUR]]),DATE(YEAR(Tablo4[[#This Row],[JOUR]]),MONTH(Tablo4[[#This Row],[JOUR]])+1,0),A530)</f>
        <v>42978</v>
      </c>
      <c r="B531" s="55">
        <f>IF(ISNUMBER(Tablo4[[#This Row],[JOUR]]),INT(MOD(INT((Tablo4[[#This Row],[JOUR]]-2)/7)+3/5,52+5/28))+1,B530)</f>
        <v>32</v>
      </c>
      <c r="C531" s="53">
        <v>42955</v>
      </c>
      <c r="D531" s="53" t="s">
        <v>54</v>
      </c>
      <c r="E531" s="28"/>
      <c r="F531" s="28"/>
      <c r="G531" s="25"/>
    </row>
    <row r="532" spans="1:7" ht="13.5" thickBot="1">
      <c r="A532" s="54">
        <f>IF(ISNUMBER(Tablo4[[#This Row],[JOUR]]),DATE(YEAR(Tablo4[[#This Row],[JOUR]]),MONTH(Tablo4[[#This Row],[JOUR]])+1,0),A531)</f>
        <v>42978</v>
      </c>
      <c r="B532" s="55">
        <f>IF(ISNUMBER(Tablo4[[#This Row],[JOUR]]),INT(MOD(INT((Tablo4[[#This Row],[JOUR]]-2)/7)+3/5,52+5/28))+1,B531)</f>
        <v>32</v>
      </c>
      <c r="C532" s="56"/>
      <c r="D532" s="56" t="s">
        <v>55</v>
      </c>
      <c r="E532" s="36"/>
      <c r="F532" s="36"/>
      <c r="G532" s="37"/>
    </row>
    <row r="533" spans="1:7">
      <c r="A533" s="54">
        <f>IF(ISNUMBER(Tablo4[[#This Row],[JOUR]]),DATE(YEAR(Tablo4[[#This Row],[JOUR]]),MONTH(Tablo4[[#This Row],[JOUR]])+1,0),A532)</f>
        <v>42978</v>
      </c>
      <c r="B533" s="55">
        <f>IF(ISNUMBER(Tablo4[[#This Row],[JOUR]]),INT(MOD(INT((Tablo4[[#This Row],[JOUR]]-2)/7)+3/5,52+5/28))+1,B532)</f>
        <v>32</v>
      </c>
      <c r="C533" s="53">
        <v>42956</v>
      </c>
      <c r="D533" s="53" t="s">
        <v>54</v>
      </c>
      <c r="E533" s="28"/>
      <c r="F533" s="28"/>
      <c r="G533" s="25"/>
    </row>
    <row r="534" spans="1:7" ht="13.5" thickBot="1">
      <c r="A534" s="54">
        <f>IF(ISNUMBER(Tablo4[[#This Row],[JOUR]]),DATE(YEAR(Tablo4[[#This Row],[JOUR]]),MONTH(Tablo4[[#This Row],[JOUR]])+1,0),A533)</f>
        <v>42978</v>
      </c>
      <c r="B534" s="55">
        <f>IF(ISNUMBER(Tablo4[[#This Row],[JOUR]]),INT(MOD(INT((Tablo4[[#This Row],[JOUR]]-2)/7)+3/5,52+5/28))+1,B533)</f>
        <v>32</v>
      </c>
      <c r="C534" s="56"/>
      <c r="D534" s="56" t="s">
        <v>55</v>
      </c>
      <c r="E534" s="36"/>
      <c r="F534" s="36"/>
      <c r="G534" s="37"/>
    </row>
    <row r="535" spans="1:7">
      <c r="A535" s="54">
        <f>IF(ISNUMBER(Tablo4[[#This Row],[JOUR]]),DATE(YEAR(Tablo4[[#This Row],[JOUR]]),MONTH(Tablo4[[#This Row],[JOUR]])+1,0),A534)</f>
        <v>42978</v>
      </c>
      <c r="B535" s="55">
        <f>IF(ISNUMBER(Tablo4[[#This Row],[JOUR]]),INT(MOD(INT((Tablo4[[#This Row],[JOUR]]-2)/7)+3/5,52+5/28))+1,B534)</f>
        <v>32</v>
      </c>
      <c r="C535" s="53">
        <v>42957</v>
      </c>
      <c r="D535" s="53" t="s">
        <v>54</v>
      </c>
      <c r="E535" s="28"/>
      <c r="F535" s="28"/>
      <c r="G535" s="25"/>
    </row>
    <row r="536" spans="1:7" ht="13.5" thickBot="1">
      <c r="A536" s="54">
        <f>IF(ISNUMBER(Tablo4[[#This Row],[JOUR]]),DATE(YEAR(Tablo4[[#This Row],[JOUR]]),MONTH(Tablo4[[#This Row],[JOUR]])+1,0),A535)</f>
        <v>42978</v>
      </c>
      <c r="B536" s="55">
        <f>IF(ISNUMBER(Tablo4[[#This Row],[JOUR]]),INT(MOD(INT((Tablo4[[#This Row],[JOUR]]-2)/7)+3/5,52+5/28))+1,B535)</f>
        <v>32</v>
      </c>
      <c r="C536" s="56"/>
      <c r="D536" s="56" t="s">
        <v>55</v>
      </c>
      <c r="E536" s="36"/>
      <c r="F536" s="36"/>
      <c r="G536" s="37"/>
    </row>
    <row r="537" spans="1:7">
      <c r="A537" s="54">
        <f>IF(ISNUMBER(Tablo4[[#This Row],[JOUR]]),DATE(YEAR(Tablo4[[#This Row],[JOUR]]),MONTH(Tablo4[[#This Row],[JOUR]])+1,0),A536)</f>
        <v>42978</v>
      </c>
      <c r="B537" s="55">
        <f>IF(ISNUMBER(Tablo4[[#This Row],[JOUR]]),INT(MOD(INT((Tablo4[[#This Row],[JOUR]]-2)/7)+3/5,52+5/28))+1,B536)</f>
        <v>32</v>
      </c>
      <c r="C537" s="53">
        <v>42958</v>
      </c>
      <c r="D537" s="53" t="s">
        <v>54</v>
      </c>
      <c r="E537" s="28"/>
      <c r="F537" s="28"/>
      <c r="G537" s="25"/>
    </row>
    <row r="538" spans="1:7" ht="13.5" thickBot="1">
      <c r="A538" s="54">
        <f>IF(ISNUMBER(Tablo4[[#This Row],[JOUR]]),DATE(YEAR(Tablo4[[#This Row],[JOUR]]),MONTH(Tablo4[[#This Row],[JOUR]])+1,0),A537)</f>
        <v>42978</v>
      </c>
      <c r="B538" s="55">
        <f>IF(ISNUMBER(Tablo4[[#This Row],[JOUR]]),INT(MOD(INT((Tablo4[[#This Row],[JOUR]]-2)/7)+3/5,52+5/28))+1,B537)</f>
        <v>32</v>
      </c>
      <c r="C538" s="56"/>
      <c r="D538" s="56" t="s">
        <v>55</v>
      </c>
      <c r="E538" s="36"/>
      <c r="F538" s="36"/>
      <c r="G538" s="37"/>
    </row>
    <row r="539" spans="1:7">
      <c r="A539" s="64">
        <f>IF(ISNUMBER(Tablo4[[#This Row],[JOUR]]),DATE(YEAR(Tablo4[[#This Row],[JOUR]]),MONTH(Tablo4[[#This Row],[JOUR]])+1,0),A538)</f>
        <v>42978</v>
      </c>
      <c r="B539" s="65">
        <f>IF(ISNUMBER(Tablo4[[#This Row],[JOUR]]),INT(MOD(INT((Tablo4[[#This Row],[JOUR]]-2)/7)+3/5,52+5/28))+1,B538)</f>
        <v>32</v>
      </c>
      <c r="C539" s="53">
        <v>42959</v>
      </c>
      <c r="D539" s="53" t="s">
        <v>54</v>
      </c>
      <c r="E539" s="28"/>
      <c r="F539" s="28"/>
      <c r="G539" s="25"/>
    </row>
    <row r="540" spans="1:7" ht="13.5" thickBot="1">
      <c r="A540" s="64">
        <f>IF(ISNUMBER(Tablo4[[#This Row],[JOUR]]),DATE(YEAR(Tablo4[[#This Row],[JOUR]]),MONTH(Tablo4[[#This Row],[JOUR]])+1,0),A538)</f>
        <v>42978</v>
      </c>
      <c r="B540" s="65">
        <f>IF(ISNUMBER(Tablo4[[#This Row],[JOUR]]),INT(MOD(INT((Tablo4[[#This Row],[JOUR]]-2)/7)+3/5,52+5/28))+1,B538)</f>
        <v>32</v>
      </c>
      <c r="C540" s="56"/>
      <c r="D540" s="56" t="s">
        <v>55</v>
      </c>
      <c r="E540" s="36"/>
      <c r="F540" s="36"/>
      <c r="G540" s="37"/>
    </row>
    <row r="541" spans="1:7">
      <c r="A541" s="64">
        <f>IF(ISNUMBER(Tablo4[[#This Row],[JOUR]]),DATE(YEAR(Tablo4[[#This Row],[JOUR]]),MONTH(Tablo4[[#This Row],[JOUR]])+1,0),A538)</f>
        <v>42978</v>
      </c>
      <c r="B541" s="65">
        <f>IF(ISNUMBER(Tablo4[[#This Row],[JOUR]]),INT(MOD(INT((Tablo4[[#This Row],[JOUR]]-2)/7)+3/5,52+5/28))+1,B538)</f>
        <v>32</v>
      </c>
      <c r="C541" s="53">
        <v>42960</v>
      </c>
      <c r="D541" s="53" t="s">
        <v>54</v>
      </c>
      <c r="E541" s="28"/>
      <c r="F541" s="28"/>
      <c r="G541" s="25"/>
    </row>
    <row r="542" spans="1:7">
      <c r="A542" s="64">
        <f>IF(ISNUMBER(Tablo4[[#This Row],[JOUR]]),DATE(YEAR(Tablo4[[#This Row],[JOUR]]),MONTH(Tablo4[[#This Row],[JOUR]])+1,0),A538)</f>
        <v>42978</v>
      </c>
      <c r="B542" s="65">
        <f>IF(ISNUMBER(Tablo4[[#This Row],[JOUR]]),INT(MOD(INT((Tablo4[[#This Row],[JOUR]]-2)/7)+3/5,52+5/28))+1,B538)</f>
        <v>32</v>
      </c>
      <c r="C542" s="56"/>
      <c r="D542" s="56" t="s">
        <v>55</v>
      </c>
      <c r="E542" s="36"/>
      <c r="F542" s="36"/>
      <c r="G542" s="37"/>
    </row>
    <row r="543" spans="1:7">
      <c r="A543" s="54">
        <f>IF(ISNUMBER(Tablo4[[#This Row],[JOUR]]),DATE(YEAR(Tablo4[[#This Row],[JOUR]]),MONTH(Tablo4[[#This Row],[JOUR]])+1,0),A538)</f>
        <v>42978</v>
      </c>
      <c r="B543" s="55">
        <f>IF(ISNUMBER(Tablo4[[#This Row],[JOUR]]),INT(MOD(INT((Tablo4[[#This Row],[JOUR]]-2)/7)+3/5,52+5/28))+1,B538)</f>
        <v>32</v>
      </c>
      <c r="C543" s="57" t="s">
        <v>16</v>
      </c>
      <c r="D543" s="57"/>
      <c r="E543" s="29">
        <f t="array" ref="E543">SUM(IF(ISNUMBER(E529:E538),E529:E538,SUMIF(codes[code],E529:E538,codes[forfait])))+SUM(COUNTIF(JF,$C529:$C538))*JFHN</f>
        <v>0</v>
      </c>
      <c r="F543" s="29">
        <f t="array" ref="F543">SUM(IF(ISNUMBER(F529:F538),F529:F538,SUMIF(codes[code],F529:F538,codes[forfait])))+SUM(COUNTIF(JF,$C529:$C538))*JFHN</f>
        <v>0</v>
      </c>
      <c r="G543" s="58">
        <f>SUM(Tablo4[[#This Row],[Barry]:[Syham]])</f>
        <v>0</v>
      </c>
    </row>
    <row r="544" spans="1:7">
      <c r="A544" s="54">
        <f>IF(ISNUMBER(Tablo4[[#This Row],[JOUR]]),DATE(YEAR(Tablo4[[#This Row],[JOUR]]),MONTH(Tablo4[[#This Row],[JOUR]])+1,0),A543)</f>
        <v>42978</v>
      </c>
      <c r="B544" s="55">
        <f>IF(ISNUMBER(Tablo4[[#This Row],[JOUR]]),INT(MOD(INT((Tablo4[[#This Row],[JOUR]]-2)/7)+3/5,52+5/28))+1,B543)</f>
        <v>32</v>
      </c>
      <c r="C544" s="57" t="s">
        <v>17</v>
      </c>
      <c r="D544" s="57"/>
      <c r="E544" s="29">
        <f t="array" ref="E544">MIN(SUM(IF(ISNUMBER(E529:E538),E529:E538,SUMIF(codes[code],E529:E538,codes[calcul_HS])))+SUM(COUNTIF(JF,$C529:$C538))*JFHS,sem)</f>
        <v>0</v>
      </c>
      <c r="F544" s="29">
        <f t="array" ref="F544">MIN(SUM(IF(ISNUMBER(F529:F538),F529:F538,SUMIF(codes[code],F529:F538,codes[calcul_HS])))+SUM(COUNTIF(JF,$C529:$C538))*JFHS,sem)</f>
        <v>0</v>
      </c>
      <c r="G544" s="58">
        <f>SUM(Tablo4[[#This Row],[Barry]:[Syham]])</f>
        <v>0</v>
      </c>
    </row>
    <row r="545" spans="1:7" ht="13.5" thickBot="1">
      <c r="A545" s="59">
        <f>IF(ISNUMBER(Tablo4[[#This Row],[JOUR]]),DATE(YEAR(Tablo4[[#This Row],[JOUR]]),MONTH(Tablo4[[#This Row],[JOUR]])+1,0),A544)</f>
        <v>42978</v>
      </c>
      <c r="B545" s="60">
        <f>IF(ISNUMBER(Tablo4[[#This Row],[JOUR]]),INT(MOD(INT((Tablo4[[#This Row],[JOUR]]-2)/7)+3/5,52+5/28))+1,B544)</f>
        <v>32</v>
      </c>
      <c r="C545" s="61" t="s">
        <v>18</v>
      </c>
      <c r="D545" s="61"/>
      <c r="E545" s="62">
        <f t="array" ref="E545">MAX(0,SUM(IF(ISNUMBER(E529:E538),E529:E538,SUMIF(codes[code],E529:E538,codes[calcul_HS])))+SUM(COUNTIF(JF,$C529:$C538))*JFHS-sem)</f>
        <v>0</v>
      </c>
      <c r="F545" s="62">
        <f t="array" ref="F545">MAX(0,SUM(IF(ISNUMBER(F529:F538),F529:F538,SUMIF(codes[code],F529:F538,codes[calcul_HS])))+SUM(COUNTIF(JF,$C529:$C538))*JFHS-sem)</f>
        <v>0</v>
      </c>
      <c r="G545" s="58">
        <f>SUM(Tablo4[[#This Row],[Barry]:[Syham]])</f>
        <v>0</v>
      </c>
    </row>
    <row r="546" spans="1:7">
      <c r="A546" s="51">
        <f>IF(ISNUMBER(Tablo4[[#This Row],[JOUR]]),DATE(YEAR(Tablo4[[#This Row],[JOUR]]),MONTH(Tablo4[[#This Row],[JOUR]])+1,0),A545)</f>
        <v>42978</v>
      </c>
      <c r="B546" s="52">
        <f>IF(ISNUMBER(Tablo4[[#This Row],[JOUR]]),INT(MOD(INT((Tablo4[[#This Row],[JOUR]]-2)/7)+3/5,52+5/28))+1,B545)</f>
        <v>33</v>
      </c>
      <c r="C546" s="53">
        <v>42961</v>
      </c>
      <c r="D546" s="53" t="s">
        <v>54</v>
      </c>
      <c r="E546" s="28"/>
      <c r="F546" s="28"/>
      <c r="G546" s="25"/>
    </row>
    <row r="547" spans="1:7" ht="13.5" thickBot="1">
      <c r="A547" s="54">
        <f>IF(ISNUMBER(Tablo4[[#This Row],[JOUR]]),DATE(YEAR(Tablo4[[#This Row],[JOUR]]),MONTH(Tablo4[[#This Row],[JOUR]])+1,0),A546)</f>
        <v>42978</v>
      </c>
      <c r="B547" s="55">
        <f>IF(ISNUMBER(Tablo4[[#This Row],[JOUR]]),INT(MOD(INT((Tablo4[[#This Row],[JOUR]]-2)/7)+3/5,52+5/28))+1,B546)</f>
        <v>33</v>
      </c>
      <c r="C547" s="56"/>
      <c r="D547" s="56" t="s">
        <v>55</v>
      </c>
      <c r="E547" s="36"/>
      <c r="F547" s="36"/>
      <c r="G547" s="37"/>
    </row>
    <row r="548" spans="1:7">
      <c r="A548" s="54">
        <f>IF(ISNUMBER(Tablo4[[#This Row],[JOUR]]),DATE(YEAR(Tablo4[[#This Row],[JOUR]]),MONTH(Tablo4[[#This Row],[JOUR]])+1,0),A547)</f>
        <v>42978</v>
      </c>
      <c r="B548" s="55">
        <f>IF(ISNUMBER(Tablo4[[#This Row],[JOUR]]),INT(MOD(INT((Tablo4[[#This Row],[JOUR]]-2)/7)+3/5,52+5/28))+1,B547)</f>
        <v>33</v>
      </c>
      <c r="C548" s="53">
        <v>42962</v>
      </c>
      <c r="D548" s="53" t="s">
        <v>54</v>
      </c>
      <c r="E548" s="28"/>
      <c r="F548" s="28"/>
      <c r="G548" s="25"/>
    </row>
    <row r="549" spans="1:7" ht="13.5" thickBot="1">
      <c r="A549" s="54">
        <f>IF(ISNUMBER(Tablo4[[#This Row],[JOUR]]),DATE(YEAR(Tablo4[[#This Row],[JOUR]]),MONTH(Tablo4[[#This Row],[JOUR]])+1,0),A548)</f>
        <v>42978</v>
      </c>
      <c r="B549" s="55">
        <f>IF(ISNUMBER(Tablo4[[#This Row],[JOUR]]),INT(MOD(INT((Tablo4[[#This Row],[JOUR]]-2)/7)+3/5,52+5/28))+1,B548)</f>
        <v>33</v>
      </c>
      <c r="C549" s="56"/>
      <c r="D549" s="56" t="s">
        <v>55</v>
      </c>
      <c r="E549" s="36"/>
      <c r="F549" s="36"/>
      <c r="G549" s="37"/>
    </row>
    <row r="550" spans="1:7">
      <c r="A550" s="54">
        <f>IF(ISNUMBER(Tablo4[[#This Row],[JOUR]]),DATE(YEAR(Tablo4[[#This Row],[JOUR]]),MONTH(Tablo4[[#This Row],[JOUR]])+1,0),A549)</f>
        <v>42978</v>
      </c>
      <c r="B550" s="55">
        <f>IF(ISNUMBER(Tablo4[[#This Row],[JOUR]]),INT(MOD(INT((Tablo4[[#This Row],[JOUR]]-2)/7)+3/5,52+5/28))+1,B549)</f>
        <v>33</v>
      </c>
      <c r="C550" s="53">
        <v>42963</v>
      </c>
      <c r="D550" s="53" t="s">
        <v>54</v>
      </c>
      <c r="E550" s="28"/>
      <c r="F550" s="28"/>
      <c r="G550" s="25"/>
    </row>
    <row r="551" spans="1:7" ht="13.5" thickBot="1">
      <c r="A551" s="54">
        <f>IF(ISNUMBER(Tablo4[[#This Row],[JOUR]]),DATE(YEAR(Tablo4[[#This Row],[JOUR]]),MONTH(Tablo4[[#This Row],[JOUR]])+1,0),A550)</f>
        <v>42978</v>
      </c>
      <c r="B551" s="55">
        <f>IF(ISNUMBER(Tablo4[[#This Row],[JOUR]]),INT(MOD(INT((Tablo4[[#This Row],[JOUR]]-2)/7)+3/5,52+5/28))+1,B550)</f>
        <v>33</v>
      </c>
      <c r="C551" s="56"/>
      <c r="D551" s="56" t="s">
        <v>55</v>
      </c>
      <c r="E551" s="36"/>
      <c r="F551" s="36"/>
      <c r="G551" s="37"/>
    </row>
    <row r="552" spans="1:7">
      <c r="A552" s="54">
        <f>IF(ISNUMBER(Tablo4[[#This Row],[JOUR]]),DATE(YEAR(Tablo4[[#This Row],[JOUR]]),MONTH(Tablo4[[#This Row],[JOUR]])+1,0),A551)</f>
        <v>42978</v>
      </c>
      <c r="B552" s="55">
        <f>IF(ISNUMBER(Tablo4[[#This Row],[JOUR]]),INT(MOD(INT((Tablo4[[#This Row],[JOUR]]-2)/7)+3/5,52+5/28))+1,B551)</f>
        <v>33</v>
      </c>
      <c r="C552" s="53">
        <v>42964</v>
      </c>
      <c r="D552" s="53" t="s">
        <v>54</v>
      </c>
      <c r="E552" s="28"/>
      <c r="F552" s="28"/>
      <c r="G552" s="25"/>
    </row>
    <row r="553" spans="1:7" ht="13.5" thickBot="1">
      <c r="A553" s="54">
        <f>IF(ISNUMBER(Tablo4[[#This Row],[JOUR]]),DATE(YEAR(Tablo4[[#This Row],[JOUR]]),MONTH(Tablo4[[#This Row],[JOUR]])+1,0),A552)</f>
        <v>42978</v>
      </c>
      <c r="B553" s="55">
        <f>IF(ISNUMBER(Tablo4[[#This Row],[JOUR]]),INT(MOD(INT((Tablo4[[#This Row],[JOUR]]-2)/7)+3/5,52+5/28))+1,B552)</f>
        <v>33</v>
      </c>
      <c r="C553" s="56"/>
      <c r="D553" s="56" t="s">
        <v>55</v>
      </c>
      <c r="E553" s="36"/>
      <c r="F553" s="36"/>
      <c r="G553" s="37"/>
    </row>
    <row r="554" spans="1:7">
      <c r="A554" s="54">
        <f>IF(ISNUMBER(Tablo4[[#This Row],[JOUR]]),DATE(YEAR(Tablo4[[#This Row],[JOUR]]),MONTH(Tablo4[[#This Row],[JOUR]])+1,0),A553)</f>
        <v>42978</v>
      </c>
      <c r="B554" s="55">
        <f>IF(ISNUMBER(Tablo4[[#This Row],[JOUR]]),INT(MOD(INT((Tablo4[[#This Row],[JOUR]]-2)/7)+3/5,52+5/28))+1,B553)</f>
        <v>33</v>
      </c>
      <c r="C554" s="53">
        <v>42965</v>
      </c>
      <c r="D554" s="53" t="s">
        <v>54</v>
      </c>
      <c r="E554" s="28"/>
      <c r="F554" s="28"/>
      <c r="G554" s="25"/>
    </row>
    <row r="555" spans="1:7" ht="13.5" thickBot="1">
      <c r="A555" s="54">
        <f>IF(ISNUMBER(Tablo4[[#This Row],[JOUR]]),DATE(YEAR(Tablo4[[#This Row],[JOUR]]),MONTH(Tablo4[[#This Row],[JOUR]])+1,0),A554)</f>
        <v>42978</v>
      </c>
      <c r="B555" s="55">
        <f>IF(ISNUMBER(Tablo4[[#This Row],[JOUR]]),INT(MOD(INT((Tablo4[[#This Row],[JOUR]]-2)/7)+3/5,52+5/28))+1,B554)</f>
        <v>33</v>
      </c>
      <c r="C555" s="56"/>
      <c r="D555" s="56" t="s">
        <v>55</v>
      </c>
      <c r="E555" s="36"/>
      <c r="F555" s="36"/>
      <c r="G555" s="37"/>
    </row>
    <row r="556" spans="1:7">
      <c r="A556" s="64">
        <f>IF(ISNUMBER(Tablo4[[#This Row],[JOUR]]),DATE(YEAR(Tablo4[[#This Row],[JOUR]]),MONTH(Tablo4[[#This Row],[JOUR]])+1,0),A555)</f>
        <v>42978</v>
      </c>
      <c r="B556" s="65">
        <f>IF(ISNUMBER(Tablo4[[#This Row],[JOUR]]),INT(MOD(INT((Tablo4[[#This Row],[JOUR]]-2)/7)+3/5,52+5/28))+1,B555)</f>
        <v>33</v>
      </c>
      <c r="C556" s="53">
        <v>42966</v>
      </c>
      <c r="D556" s="53" t="s">
        <v>54</v>
      </c>
      <c r="E556" s="28"/>
      <c r="F556" s="28"/>
      <c r="G556" s="25"/>
    </row>
    <row r="557" spans="1:7" ht="13.5" thickBot="1">
      <c r="A557" s="64">
        <f>IF(ISNUMBER(Tablo4[[#This Row],[JOUR]]),DATE(YEAR(Tablo4[[#This Row],[JOUR]]),MONTH(Tablo4[[#This Row],[JOUR]])+1,0),A555)</f>
        <v>42978</v>
      </c>
      <c r="B557" s="65">
        <f>IF(ISNUMBER(Tablo4[[#This Row],[JOUR]]),INT(MOD(INT((Tablo4[[#This Row],[JOUR]]-2)/7)+3/5,52+5/28))+1,B555)</f>
        <v>33</v>
      </c>
      <c r="C557" s="56"/>
      <c r="D557" s="56" t="s">
        <v>55</v>
      </c>
      <c r="E557" s="36"/>
      <c r="F557" s="36"/>
      <c r="G557" s="37"/>
    </row>
    <row r="558" spans="1:7">
      <c r="A558" s="64">
        <f>IF(ISNUMBER(Tablo4[[#This Row],[JOUR]]),DATE(YEAR(Tablo4[[#This Row],[JOUR]]),MONTH(Tablo4[[#This Row],[JOUR]])+1,0),A555)</f>
        <v>42978</v>
      </c>
      <c r="B558" s="65">
        <f>IF(ISNUMBER(Tablo4[[#This Row],[JOUR]]),INT(MOD(INT((Tablo4[[#This Row],[JOUR]]-2)/7)+3/5,52+5/28))+1,B555)</f>
        <v>33</v>
      </c>
      <c r="C558" s="53">
        <v>42967</v>
      </c>
      <c r="D558" s="53" t="s">
        <v>54</v>
      </c>
      <c r="E558" s="28"/>
      <c r="F558" s="28"/>
      <c r="G558" s="25"/>
    </row>
    <row r="559" spans="1:7">
      <c r="A559" s="64">
        <f>IF(ISNUMBER(Tablo4[[#This Row],[JOUR]]),DATE(YEAR(Tablo4[[#This Row],[JOUR]]),MONTH(Tablo4[[#This Row],[JOUR]])+1,0),A555)</f>
        <v>42978</v>
      </c>
      <c r="B559" s="65">
        <f>IF(ISNUMBER(Tablo4[[#This Row],[JOUR]]),INT(MOD(INT((Tablo4[[#This Row],[JOUR]]-2)/7)+3/5,52+5/28))+1,B555)</f>
        <v>33</v>
      </c>
      <c r="C559" s="56"/>
      <c r="D559" s="56" t="s">
        <v>55</v>
      </c>
      <c r="E559" s="36"/>
      <c r="F559" s="36"/>
      <c r="G559" s="37"/>
    </row>
    <row r="560" spans="1:7">
      <c r="A560" s="54">
        <f>IF(ISNUMBER(Tablo4[[#This Row],[JOUR]]),DATE(YEAR(Tablo4[[#This Row],[JOUR]]),MONTH(Tablo4[[#This Row],[JOUR]])+1,0),A555)</f>
        <v>42978</v>
      </c>
      <c r="B560" s="55">
        <f>IF(ISNUMBER(Tablo4[[#This Row],[JOUR]]),INT(MOD(INT((Tablo4[[#This Row],[JOUR]]-2)/7)+3/5,52+5/28))+1,B555)</f>
        <v>33</v>
      </c>
      <c r="C560" s="57" t="s">
        <v>16</v>
      </c>
      <c r="D560" s="57"/>
      <c r="E560" s="29">
        <f t="array" ref="E560">SUM(IF(ISNUMBER(E546:E555),E546:E555,SUMIF(codes[code],E546:E555,codes[forfait])))+SUM(COUNTIF(JF,$C546:$C555))*JFHN</f>
        <v>7</v>
      </c>
      <c r="F560" s="29">
        <f t="array" ref="F560">SUM(IF(ISNUMBER(F546:F555),F546:F555,SUMIF(codes[code],F546:F555,codes[forfait])))+SUM(COUNTIF(JF,$C546:$C555))*JFHN</f>
        <v>7</v>
      </c>
      <c r="G560" s="58">
        <f>SUM(Tablo4[[#This Row],[Barry]:[Syham]])</f>
        <v>14</v>
      </c>
    </row>
    <row r="561" spans="1:7">
      <c r="A561" s="54">
        <f>IF(ISNUMBER(Tablo4[[#This Row],[JOUR]]),DATE(YEAR(Tablo4[[#This Row],[JOUR]]),MONTH(Tablo4[[#This Row],[JOUR]])+1,0),A560)</f>
        <v>42978</v>
      </c>
      <c r="B561" s="55">
        <f>IF(ISNUMBER(Tablo4[[#This Row],[JOUR]]),INT(MOD(INT((Tablo4[[#This Row],[JOUR]]-2)/7)+3/5,52+5/28))+1,B560)</f>
        <v>33</v>
      </c>
      <c r="C561" s="57" t="s">
        <v>17</v>
      </c>
      <c r="D561" s="57"/>
      <c r="E561" s="29">
        <f t="array" ref="E561">MIN(SUM(IF(ISNUMBER(E546:E555),E546:E555,SUMIF(codes[code],E546:E555,codes[calcul_HS])))+SUM(COUNTIF(JF,$C546:$C555))*JFHS,sem)</f>
        <v>0</v>
      </c>
      <c r="F561" s="29">
        <f t="array" ref="F561">MIN(SUM(IF(ISNUMBER(F546:F555),F546:F555,SUMIF(codes[code],F546:F555,codes[calcul_HS])))+SUM(COUNTIF(JF,$C546:$C555))*JFHS,sem)</f>
        <v>0</v>
      </c>
      <c r="G561" s="58">
        <f>SUM(Tablo4[[#This Row],[Barry]:[Syham]])</f>
        <v>0</v>
      </c>
    </row>
    <row r="562" spans="1:7" ht="13.5" thickBot="1">
      <c r="A562" s="59">
        <f>IF(ISNUMBER(Tablo4[[#This Row],[JOUR]]),DATE(YEAR(Tablo4[[#This Row],[JOUR]]),MONTH(Tablo4[[#This Row],[JOUR]])+1,0),A561)</f>
        <v>42978</v>
      </c>
      <c r="B562" s="60">
        <f>IF(ISNUMBER(Tablo4[[#This Row],[JOUR]]),INT(MOD(INT((Tablo4[[#This Row],[JOUR]]-2)/7)+3/5,52+5/28))+1,B561)</f>
        <v>33</v>
      </c>
      <c r="C562" s="61" t="s">
        <v>18</v>
      </c>
      <c r="D562" s="61"/>
      <c r="E562" s="62">
        <f t="array" ref="E562">MAX(0,SUM(IF(ISNUMBER(E546:E555),E546:E555,SUMIF(codes[code],E546:E555,codes[calcul_HS])))+SUM(COUNTIF(JF,$C546:$C555))*JFHS-sem)</f>
        <v>0</v>
      </c>
      <c r="F562" s="62">
        <f t="array" ref="F562">MAX(0,SUM(IF(ISNUMBER(F546:F555),F546:F555,SUMIF(codes[code],F546:F555,codes[calcul_HS])))+SUM(COUNTIF(JF,$C546:$C555))*JFHS-sem)</f>
        <v>0</v>
      </c>
      <c r="G562" s="58">
        <f>SUM(Tablo4[[#This Row],[Barry]:[Syham]])</f>
        <v>0</v>
      </c>
    </row>
    <row r="563" spans="1:7">
      <c r="A563" s="51">
        <f>IF(ISNUMBER(Tablo4[[#This Row],[JOUR]]),DATE(YEAR(Tablo4[[#This Row],[JOUR]]),MONTH(Tablo4[[#This Row],[JOUR]])+1,0),A562)</f>
        <v>42978</v>
      </c>
      <c r="B563" s="52">
        <f>IF(ISNUMBER(Tablo4[[#This Row],[JOUR]]),INT(MOD(INT((Tablo4[[#This Row],[JOUR]]-2)/7)+3/5,52+5/28))+1,B562)</f>
        <v>34</v>
      </c>
      <c r="C563" s="53">
        <v>42968</v>
      </c>
      <c r="D563" s="53" t="s">
        <v>54</v>
      </c>
      <c r="E563" s="28"/>
      <c r="F563" s="28"/>
      <c r="G563" s="25"/>
    </row>
    <row r="564" spans="1:7" ht="13.5" thickBot="1">
      <c r="A564" s="54">
        <f>IF(ISNUMBER(Tablo4[[#This Row],[JOUR]]),DATE(YEAR(Tablo4[[#This Row],[JOUR]]),MONTH(Tablo4[[#This Row],[JOUR]])+1,0),A563)</f>
        <v>42978</v>
      </c>
      <c r="B564" s="55">
        <f>IF(ISNUMBER(Tablo4[[#This Row],[JOUR]]),INT(MOD(INT((Tablo4[[#This Row],[JOUR]]-2)/7)+3/5,52+5/28))+1,B563)</f>
        <v>34</v>
      </c>
      <c r="C564" s="56"/>
      <c r="D564" s="56" t="s">
        <v>55</v>
      </c>
      <c r="E564" s="36"/>
      <c r="F564" s="36"/>
      <c r="G564" s="37"/>
    </row>
    <row r="565" spans="1:7">
      <c r="A565" s="54">
        <f>IF(ISNUMBER(Tablo4[[#This Row],[JOUR]]),DATE(YEAR(Tablo4[[#This Row],[JOUR]]),MONTH(Tablo4[[#This Row],[JOUR]])+1,0),A564)</f>
        <v>42978</v>
      </c>
      <c r="B565" s="55">
        <f>IF(ISNUMBER(Tablo4[[#This Row],[JOUR]]),INT(MOD(INT((Tablo4[[#This Row],[JOUR]]-2)/7)+3/5,52+5/28))+1,B564)</f>
        <v>34</v>
      </c>
      <c r="C565" s="53">
        <v>42969</v>
      </c>
      <c r="D565" s="53" t="s">
        <v>54</v>
      </c>
      <c r="E565" s="28"/>
      <c r="F565" s="28"/>
      <c r="G565" s="25"/>
    </row>
    <row r="566" spans="1:7" ht="13.5" thickBot="1">
      <c r="A566" s="54">
        <f>IF(ISNUMBER(Tablo4[[#This Row],[JOUR]]),DATE(YEAR(Tablo4[[#This Row],[JOUR]]),MONTH(Tablo4[[#This Row],[JOUR]])+1,0),A565)</f>
        <v>42978</v>
      </c>
      <c r="B566" s="55">
        <f>IF(ISNUMBER(Tablo4[[#This Row],[JOUR]]),INT(MOD(INT((Tablo4[[#This Row],[JOUR]]-2)/7)+3/5,52+5/28))+1,B565)</f>
        <v>34</v>
      </c>
      <c r="C566" s="56"/>
      <c r="D566" s="56" t="s">
        <v>55</v>
      </c>
      <c r="E566" s="36"/>
      <c r="F566" s="36"/>
      <c r="G566" s="37"/>
    </row>
    <row r="567" spans="1:7">
      <c r="A567" s="54">
        <f>IF(ISNUMBER(Tablo4[[#This Row],[JOUR]]),DATE(YEAR(Tablo4[[#This Row],[JOUR]]),MONTH(Tablo4[[#This Row],[JOUR]])+1,0),A566)</f>
        <v>42978</v>
      </c>
      <c r="B567" s="55">
        <f>IF(ISNUMBER(Tablo4[[#This Row],[JOUR]]),INT(MOD(INT((Tablo4[[#This Row],[JOUR]]-2)/7)+3/5,52+5/28))+1,B566)</f>
        <v>34</v>
      </c>
      <c r="C567" s="53">
        <v>42970</v>
      </c>
      <c r="D567" s="53" t="s">
        <v>54</v>
      </c>
      <c r="E567" s="28"/>
      <c r="F567" s="28"/>
      <c r="G567" s="25"/>
    </row>
    <row r="568" spans="1:7" ht="13.5" thickBot="1">
      <c r="A568" s="54">
        <f>IF(ISNUMBER(Tablo4[[#This Row],[JOUR]]),DATE(YEAR(Tablo4[[#This Row],[JOUR]]),MONTH(Tablo4[[#This Row],[JOUR]])+1,0),A567)</f>
        <v>42978</v>
      </c>
      <c r="B568" s="55">
        <f>IF(ISNUMBER(Tablo4[[#This Row],[JOUR]]),INT(MOD(INT((Tablo4[[#This Row],[JOUR]]-2)/7)+3/5,52+5/28))+1,B567)</f>
        <v>34</v>
      </c>
      <c r="C568" s="56"/>
      <c r="D568" s="56" t="s">
        <v>55</v>
      </c>
      <c r="E568" s="36"/>
      <c r="F568" s="36"/>
      <c r="G568" s="37"/>
    </row>
    <row r="569" spans="1:7">
      <c r="A569" s="54">
        <f>IF(ISNUMBER(Tablo4[[#This Row],[JOUR]]),DATE(YEAR(Tablo4[[#This Row],[JOUR]]),MONTH(Tablo4[[#This Row],[JOUR]])+1,0),A568)</f>
        <v>42978</v>
      </c>
      <c r="B569" s="55">
        <f>IF(ISNUMBER(Tablo4[[#This Row],[JOUR]]),INT(MOD(INT((Tablo4[[#This Row],[JOUR]]-2)/7)+3/5,52+5/28))+1,B568)</f>
        <v>34</v>
      </c>
      <c r="C569" s="53">
        <v>42971</v>
      </c>
      <c r="D569" s="53" t="s">
        <v>54</v>
      </c>
      <c r="E569" s="28"/>
      <c r="F569" s="28"/>
      <c r="G569" s="25"/>
    </row>
    <row r="570" spans="1:7" ht="13.5" thickBot="1">
      <c r="A570" s="54">
        <f>IF(ISNUMBER(Tablo4[[#This Row],[JOUR]]),DATE(YEAR(Tablo4[[#This Row],[JOUR]]),MONTH(Tablo4[[#This Row],[JOUR]])+1,0),A569)</f>
        <v>42978</v>
      </c>
      <c r="B570" s="55">
        <f>IF(ISNUMBER(Tablo4[[#This Row],[JOUR]]),INT(MOD(INT((Tablo4[[#This Row],[JOUR]]-2)/7)+3/5,52+5/28))+1,B569)</f>
        <v>34</v>
      </c>
      <c r="C570" s="56"/>
      <c r="D570" s="56" t="s">
        <v>55</v>
      </c>
      <c r="E570" s="36"/>
      <c r="F570" s="36"/>
      <c r="G570" s="37"/>
    </row>
    <row r="571" spans="1:7">
      <c r="A571" s="54">
        <f>IF(ISNUMBER(Tablo4[[#This Row],[JOUR]]),DATE(YEAR(Tablo4[[#This Row],[JOUR]]),MONTH(Tablo4[[#This Row],[JOUR]])+1,0),A570)</f>
        <v>42978</v>
      </c>
      <c r="B571" s="55">
        <f>IF(ISNUMBER(Tablo4[[#This Row],[JOUR]]),INT(MOD(INT((Tablo4[[#This Row],[JOUR]]-2)/7)+3/5,52+5/28))+1,B570)</f>
        <v>34</v>
      </c>
      <c r="C571" s="53">
        <v>42972</v>
      </c>
      <c r="D571" s="53" t="s">
        <v>54</v>
      </c>
      <c r="E571" s="28"/>
      <c r="F571" s="28"/>
      <c r="G571" s="25"/>
    </row>
    <row r="572" spans="1:7" ht="13.5" thickBot="1">
      <c r="A572" s="54">
        <f>IF(ISNUMBER(Tablo4[[#This Row],[JOUR]]),DATE(YEAR(Tablo4[[#This Row],[JOUR]]),MONTH(Tablo4[[#This Row],[JOUR]])+1,0),A571)</f>
        <v>42978</v>
      </c>
      <c r="B572" s="55">
        <f>IF(ISNUMBER(Tablo4[[#This Row],[JOUR]]),INT(MOD(INT((Tablo4[[#This Row],[JOUR]]-2)/7)+3/5,52+5/28))+1,B571)</f>
        <v>34</v>
      </c>
      <c r="C572" s="56"/>
      <c r="D572" s="56" t="s">
        <v>55</v>
      </c>
      <c r="E572" s="36"/>
      <c r="F572" s="36"/>
      <c r="G572" s="37"/>
    </row>
    <row r="573" spans="1:7">
      <c r="A573" s="64">
        <f>IF(ISNUMBER(Tablo4[[#This Row],[JOUR]]),DATE(YEAR(Tablo4[[#This Row],[JOUR]]),MONTH(Tablo4[[#This Row],[JOUR]])+1,0),A572)</f>
        <v>42978</v>
      </c>
      <c r="B573" s="65">
        <f>IF(ISNUMBER(Tablo4[[#This Row],[JOUR]]),INT(MOD(INT((Tablo4[[#This Row],[JOUR]]-2)/7)+3/5,52+5/28))+1,B572)</f>
        <v>34</v>
      </c>
      <c r="C573" s="53">
        <v>42973</v>
      </c>
      <c r="D573" s="53" t="s">
        <v>54</v>
      </c>
      <c r="E573" s="28"/>
      <c r="F573" s="28"/>
      <c r="G573" s="25"/>
    </row>
    <row r="574" spans="1:7" ht="13.5" thickBot="1">
      <c r="A574" s="64">
        <f>IF(ISNUMBER(Tablo4[[#This Row],[JOUR]]),DATE(YEAR(Tablo4[[#This Row],[JOUR]]),MONTH(Tablo4[[#This Row],[JOUR]])+1,0),A572)</f>
        <v>42978</v>
      </c>
      <c r="B574" s="65">
        <f>IF(ISNUMBER(Tablo4[[#This Row],[JOUR]]),INT(MOD(INT((Tablo4[[#This Row],[JOUR]]-2)/7)+3/5,52+5/28))+1,B572)</f>
        <v>34</v>
      </c>
      <c r="C574" s="56"/>
      <c r="D574" s="56" t="s">
        <v>55</v>
      </c>
      <c r="E574" s="36"/>
      <c r="F574" s="36"/>
      <c r="G574" s="37"/>
    </row>
    <row r="575" spans="1:7">
      <c r="A575" s="64">
        <f>IF(ISNUMBER(Tablo4[[#This Row],[JOUR]]),DATE(YEAR(Tablo4[[#This Row],[JOUR]]),MONTH(Tablo4[[#This Row],[JOUR]])+1,0),A572)</f>
        <v>42978</v>
      </c>
      <c r="B575" s="65">
        <f>IF(ISNUMBER(Tablo4[[#This Row],[JOUR]]),INT(MOD(INT((Tablo4[[#This Row],[JOUR]]-2)/7)+3/5,52+5/28))+1,B572)</f>
        <v>34</v>
      </c>
      <c r="C575" s="53">
        <v>42974</v>
      </c>
      <c r="D575" s="53" t="s">
        <v>54</v>
      </c>
      <c r="E575" s="28"/>
      <c r="F575" s="28"/>
      <c r="G575" s="25"/>
    </row>
    <row r="576" spans="1:7">
      <c r="A576" s="64">
        <f>IF(ISNUMBER(Tablo4[[#This Row],[JOUR]]),DATE(YEAR(Tablo4[[#This Row],[JOUR]]),MONTH(Tablo4[[#This Row],[JOUR]])+1,0),A572)</f>
        <v>42978</v>
      </c>
      <c r="B576" s="65">
        <f>IF(ISNUMBER(Tablo4[[#This Row],[JOUR]]),INT(MOD(INT((Tablo4[[#This Row],[JOUR]]-2)/7)+3/5,52+5/28))+1,B572)</f>
        <v>34</v>
      </c>
      <c r="C576" s="56"/>
      <c r="D576" s="56" t="s">
        <v>55</v>
      </c>
      <c r="E576" s="36"/>
      <c r="F576" s="36"/>
      <c r="G576" s="37"/>
    </row>
    <row r="577" spans="1:7">
      <c r="A577" s="54">
        <f>IF(ISNUMBER(Tablo4[[#This Row],[JOUR]]),DATE(YEAR(Tablo4[[#This Row],[JOUR]]),MONTH(Tablo4[[#This Row],[JOUR]])+1,0),A572)</f>
        <v>42978</v>
      </c>
      <c r="B577" s="55">
        <f>IF(ISNUMBER(Tablo4[[#This Row],[JOUR]]),INT(MOD(INT((Tablo4[[#This Row],[JOUR]]-2)/7)+3/5,52+5/28))+1,B572)</f>
        <v>34</v>
      </c>
      <c r="C577" s="57" t="s">
        <v>16</v>
      </c>
      <c r="D577" s="57"/>
      <c r="E577" s="29">
        <f t="array" ref="E577">SUM(IF(ISNUMBER(E563:E572),E563:E572,SUMIF(codes[code],E563:E572,codes[forfait])))+SUM(COUNTIF(JF,$C563:$C572))*JFHN</f>
        <v>0</v>
      </c>
      <c r="F577" s="29">
        <f t="array" ref="F577">SUM(IF(ISNUMBER(F563:F572),F563:F572,SUMIF(codes[code],F563:F572,codes[forfait])))+SUM(COUNTIF(JF,$C563:$C572))*JFHN</f>
        <v>0</v>
      </c>
      <c r="G577" s="58">
        <f>SUM(Tablo4[[#This Row],[Barry]:[Syham]])</f>
        <v>0</v>
      </c>
    </row>
    <row r="578" spans="1:7">
      <c r="A578" s="54">
        <f>IF(ISNUMBER(Tablo4[[#This Row],[JOUR]]),DATE(YEAR(Tablo4[[#This Row],[JOUR]]),MONTH(Tablo4[[#This Row],[JOUR]])+1,0),A577)</f>
        <v>42978</v>
      </c>
      <c r="B578" s="55">
        <f>IF(ISNUMBER(Tablo4[[#This Row],[JOUR]]),INT(MOD(INT((Tablo4[[#This Row],[JOUR]]-2)/7)+3/5,52+5/28))+1,B577)</f>
        <v>34</v>
      </c>
      <c r="C578" s="57" t="s">
        <v>17</v>
      </c>
      <c r="D578" s="57"/>
      <c r="E578" s="29">
        <f t="array" ref="E578">MIN(SUM(IF(ISNUMBER(E563:E572),E563:E572,SUMIF(codes[code],E563:E572,codes[calcul_HS])))+SUM(COUNTIF(JF,$C563:$C572))*JFHS,sem)</f>
        <v>0</v>
      </c>
      <c r="F578" s="29">
        <f t="array" ref="F578">MIN(SUM(IF(ISNUMBER(F563:F572),F563:F572,SUMIF(codes[code],F563:F572,codes[calcul_HS])))+SUM(COUNTIF(JF,$C563:$C572))*JFHS,sem)</f>
        <v>0</v>
      </c>
      <c r="G578" s="58">
        <f>SUM(Tablo4[[#This Row],[Barry]:[Syham]])</f>
        <v>0</v>
      </c>
    </row>
    <row r="579" spans="1:7" ht="13.5" thickBot="1">
      <c r="A579" s="59">
        <f>IF(ISNUMBER(Tablo4[[#This Row],[JOUR]]),DATE(YEAR(Tablo4[[#This Row],[JOUR]]),MONTH(Tablo4[[#This Row],[JOUR]])+1,0),A578)</f>
        <v>42978</v>
      </c>
      <c r="B579" s="60">
        <f>IF(ISNUMBER(Tablo4[[#This Row],[JOUR]]),INT(MOD(INT((Tablo4[[#This Row],[JOUR]]-2)/7)+3/5,52+5/28))+1,B578)</f>
        <v>34</v>
      </c>
      <c r="C579" s="61" t="s">
        <v>18</v>
      </c>
      <c r="D579" s="61"/>
      <c r="E579" s="62">
        <f t="array" ref="E579">MAX(0,SUM(IF(ISNUMBER(E563:E572),E563:E572,SUMIF(codes[code],E563:E572,codes[calcul_HS])))+SUM(COUNTIF(JF,$C563:$C572))*JFHS-sem)</f>
        <v>0</v>
      </c>
      <c r="F579" s="62">
        <f t="array" ref="F579">MAX(0,SUM(IF(ISNUMBER(F563:F572),F563:F572,SUMIF(codes[code],F563:F572,codes[calcul_HS])))+SUM(COUNTIF(JF,$C563:$C572))*JFHS-sem)</f>
        <v>0</v>
      </c>
      <c r="G579" s="58">
        <f>SUM(Tablo4[[#This Row],[Barry]:[Syham]])</f>
        <v>0</v>
      </c>
    </row>
    <row r="580" spans="1:7">
      <c r="A580" s="51">
        <f>IF(ISNUMBER(Tablo4[[#This Row],[JOUR]]),DATE(YEAR(Tablo4[[#This Row],[JOUR]]),MONTH(Tablo4[[#This Row],[JOUR]])+1,0),A579)</f>
        <v>42978</v>
      </c>
      <c r="B580" s="52">
        <f>IF(ISNUMBER(Tablo4[[#This Row],[JOUR]]),INT(MOD(INT((Tablo4[[#This Row],[JOUR]]-2)/7)+3/5,52+5/28))+1,B579)</f>
        <v>35</v>
      </c>
      <c r="C580" s="53">
        <v>42975</v>
      </c>
      <c r="D580" s="53" t="s">
        <v>54</v>
      </c>
      <c r="E580" s="28"/>
      <c r="F580" s="28"/>
      <c r="G580" s="25"/>
    </row>
    <row r="581" spans="1:7" ht="13.5" thickBot="1">
      <c r="A581" s="54">
        <f>IF(ISNUMBER(Tablo4[[#This Row],[JOUR]]),DATE(YEAR(Tablo4[[#This Row],[JOUR]]),MONTH(Tablo4[[#This Row],[JOUR]])+1,0),A580)</f>
        <v>42978</v>
      </c>
      <c r="B581" s="55">
        <f>IF(ISNUMBER(Tablo4[[#This Row],[JOUR]]),INT(MOD(INT((Tablo4[[#This Row],[JOUR]]-2)/7)+3/5,52+5/28))+1,B580)</f>
        <v>35</v>
      </c>
      <c r="C581" s="56"/>
      <c r="D581" s="56" t="s">
        <v>55</v>
      </c>
      <c r="E581" s="36"/>
      <c r="F581" s="36"/>
      <c r="G581" s="37"/>
    </row>
    <row r="582" spans="1:7">
      <c r="A582" s="54">
        <f>IF(ISNUMBER(Tablo4[[#This Row],[JOUR]]),DATE(YEAR(Tablo4[[#This Row],[JOUR]]),MONTH(Tablo4[[#This Row],[JOUR]])+1,0),A581)</f>
        <v>42978</v>
      </c>
      <c r="B582" s="55">
        <f>IF(ISNUMBER(Tablo4[[#This Row],[JOUR]]),INT(MOD(INT((Tablo4[[#This Row],[JOUR]]-2)/7)+3/5,52+5/28))+1,B581)</f>
        <v>35</v>
      </c>
      <c r="C582" s="53">
        <v>42976</v>
      </c>
      <c r="D582" s="53" t="s">
        <v>54</v>
      </c>
      <c r="E582" s="28"/>
      <c r="F582" s="28"/>
      <c r="G582" s="25"/>
    </row>
    <row r="583" spans="1:7" ht="13.5" thickBot="1">
      <c r="A583" s="54">
        <f>IF(ISNUMBER(Tablo4[[#This Row],[JOUR]]),DATE(YEAR(Tablo4[[#This Row],[JOUR]]),MONTH(Tablo4[[#This Row],[JOUR]])+1,0),A582)</f>
        <v>42978</v>
      </c>
      <c r="B583" s="55">
        <f>IF(ISNUMBER(Tablo4[[#This Row],[JOUR]]),INT(MOD(INT((Tablo4[[#This Row],[JOUR]]-2)/7)+3/5,52+5/28))+1,B582)</f>
        <v>35</v>
      </c>
      <c r="C583" s="56"/>
      <c r="D583" s="56" t="s">
        <v>55</v>
      </c>
      <c r="E583" s="36"/>
      <c r="F583" s="36"/>
      <c r="G583" s="37"/>
    </row>
    <row r="584" spans="1:7">
      <c r="A584" s="54">
        <f>IF(ISNUMBER(Tablo4[[#This Row],[JOUR]]),DATE(YEAR(Tablo4[[#This Row],[JOUR]]),MONTH(Tablo4[[#This Row],[JOUR]])+1,0),A583)</f>
        <v>42978</v>
      </c>
      <c r="B584" s="55">
        <f>IF(ISNUMBER(Tablo4[[#This Row],[JOUR]]),INT(MOD(INT((Tablo4[[#This Row],[JOUR]]-2)/7)+3/5,52+5/28))+1,B583)</f>
        <v>35</v>
      </c>
      <c r="C584" s="53">
        <v>42977</v>
      </c>
      <c r="D584" s="53" t="s">
        <v>54</v>
      </c>
      <c r="E584" s="28"/>
      <c r="F584" s="28"/>
      <c r="G584" s="25"/>
    </row>
    <row r="585" spans="1:7" ht="13.5" thickBot="1">
      <c r="A585" s="54">
        <f>IF(ISNUMBER(Tablo4[[#This Row],[JOUR]]),DATE(YEAR(Tablo4[[#This Row],[JOUR]]),MONTH(Tablo4[[#This Row],[JOUR]])+1,0),A584)</f>
        <v>42978</v>
      </c>
      <c r="B585" s="55">
        <f>IF(ISNUMBER(Tablo4[[#This Row],[JOUR]]),INT(MOD(INT((Tablo4[[#This Row],[JOUR]]-2)/7)+3/5,52+5/28))+1,B584)</f>
        <v>35</v>
      </c>
      <c r="C585" s="56"/>
      <c r="D585" s="56" t="s">
        <v>55</v>
      </c>
      <c r="E585" s="36"/>
      <c r="F585" s="36"/>
      <c r="G585" s="37"/>
    </row>
    <row r="586" spans="1:7">
      <c r="A586" s="54">
        <f>IF(ISNUMBER(Tablo4[[#This Row],[JOUR]]),DATE(YEAR(Tablo4[[#This Row],[JOUR]]),MONTH(Tablo4[[#This Row],[JOUR]])+1,0),A585)</f>
        <v>42978</v>
      </c>
      <c r="B586" s="55">
        <f>IF(ISNUMBER(Tablo4[[#This Row],[JOUR]]),INT(MOD(INT((Tablo4[[#This Row],[JOUR]]-2)/7)+3/5,52+5/28))+1,B585)</f>
        <v>35</v>
      </c>
      <c r="C586" s="53">
        <v>42978</v>
      </c>
      <c r="D586" s="53" t="s">
        <v>54</v>
      </c>
      <c r="E586" s="28"/>
      <c r="F586" s="28"/>
      <c r="G586" s="25"/>
    </row>
    <row r="587" spans="1:7" ht="13.5" thickBot="1">
      <c r="A587" s="54">
        <f>IF(ISNUMBER(Tablo4[[#This Row],[JOUR]]),DATE(YEAR(Tablo4[[#This Row],[JOUR]]),MONTH(Tablo4[[#This Row],[JOUR]])+1,0),A586)</f>
        <v>42978</v>
      </c>
      <c r="B587" s="55">
        <f>IF(ISNUMBER(Tablo4[[#This Row],[JOUR]]),INT(MOD(INT((Tablo4[[#This Row],[JOUR]]-2)/7)+3/5,52+5/28))+1,B586)</f>
        <v>35</v>
      </c>
      <c r="C587" s="56"/>
      <c r="D587" s="56" t="s">
        <v>55</v>
      </c>
      <c r="E587" s="36"/>
      <c r="F587" s="36"/>
      <c r="G587" s="37"/>
    </row>
    <row r="588" spans="1:7">
      <c r="A588" s="54">
        <f>IF(ISNUMBER(Tablo4[[#This Row],[JOUR]]),DATE(YEAR(Tablo4[[#This Row],[JOUR]]),MONTH(Tablo4[[#This Row],[JOUR]])+1,0),A587)</f>
        <v>43008</v>
      </c>
      <c r="B588" s="55">
        <f>IF(ISNUMBER(Tablo4[[#This Row],[JOUR]]),INT(MOD(INT((Tablo4[[#This Row],[JOUR]]-2)/7)+3/5,52+5/28))+1,B587)</f>
        <v>35</v>
      </c>
      <c r="C588" s="53">
        <v>42979</v>
      </c>
      <c r="D588" s="53" t="s">
        <v>54</v>
      </c>
      <c r="E588" s="28"/>
      <c r="F588" s="28"/>
      <c r="G588" s="25"/>
    </row>
    <row r="589" spans="1:7" ht="13.5" thickBot="1">
      <c r="A589" s="54">
        <f>IF(ISNUMBER(Tablo4[[#This Row],[JOUR]]),DATE(YEAR(Tablo4[[#This Row],[JOUR]]),MONTH(Tablo4[[#This Row],[JOUR]])+1,0),A588)</f>
        <v>43008</v>
      </c>
      <c r="B589" s="55">
        <f>IF(ISNUMBER(Tablo4[[#This Row],[JOUR]]),INT(MOD(INT((Tablo4[[#This Row],[JOUR]]-2)/7)+3/5,52+5/28))+1,B588)</f>
        <v>35</v>
      </c>
      <c r="C589" s="56"/>
      <c r="D589" s="56" t="s">
        <v>55</v>
      </c>
      <c r="E589" s="36"/>
      <c r="F589" s="36"/>
      <c r="G589" s="37"/>
    </row>
    <row r="590" spans="1:7">
      <c r="A590" s="64">
        <f>IF(ISNUMBER(Tablo4[[#This Row],[JOUR]]),DATE(YEAR(Tablo4[[#This Row],[JOUR]]),MONTH(Tablo4[[#This Row],[JOUR]])+1,0),A589)</f>
        <v>43008</v>
      </c>
      <c r="B590" s="65">
        <f>IF(ISNUMBER(Tablo4[[#This Row],[JOUR]]),INT(MOD(INT((Tablo4[[#This Row],[JOUR]]-2)/7)+3/5,52+5/28))+1,B589)</f>
        <v>35</v>
      </c>
      <c r="C590" s="53">
        <v>42980</v>
      </c>
      <c r="D590" s="53" t="s">
        <v>54</v>
      </c>
      <c r="E590" s="28"/>
      <c r="F590" s="28"/>
      <c r="G590" s="25"/>
    </row>
    <row r="591" spans="1:7" ht="13.5" thickBot="1">
      <c r="A591" s="64">
        <f>IF(ISNUMBER(Tablo4[[#This Row],[JOUR]]),DATE(YEAR(Tablo4[[#This Row],[JOUR]]),MONTH(Tablo4[[#This Row],[JOUR]])+1,0),A589)</f>
        <v>43008</v>
      </c>
      <c r="B591" s="65">
        <f>IF(ISNUMBER(Tablo4[[#This Row],[JOUR]]),INT(MOD(INT((Tablo4[[#This Row],[JOUR]]-2)/7)+3/5,52+5/28))+1,B589)</f>
        <v>35</v>
      </c>
      <c r="C591" s="56"/>
      <c r="D591" s="56" t="s">
        <v>55</v>
      </c>
      <c r="E591" s="36"/>
      <c r="F591" s="36"/>
      <c r="G591" s="37"/>
    </row>
    <row r="592" spans="1:7">
      <c r="A592" s="64">
        <f>IF(ISNUMBER(Tablo4[[#This Row],[JOUR]]),DATE(YEAR(Tablo4[[#This Row],[JOUR]]),MONTH(Tablo4[[#This Row],[JOUR]])+1,0),A589)</f>
        <v>43008</v>
      </c>
      <c r="B592" s="65">
        <f>IF(ISNUMBER(Tablo4[[#This Row],[JOUR]]),INT(MOD(INT((Tablo4[[#This Row],[JOUR]]-2)/7)+3/5,52+5/28))+1,B589)</f>
        <v>35</v>
      </c>
      <c r="C592" s="53">
        <v>42981</v>
      </c>
      <c r="D592" s="53" t="s">
        <v>54</v>
      </c>
      <c r="E592" s="28"/>
      <c r="F592" s="28"/>
      <c r="G592" s="25"/>
    </row>
    <row r="593" spans="1:7">
      <c r="A593" s="64">
        <f>IF(ISNUMBER(Tablo4[[#This Row],[JOUR]]),DATE(YEAR(Tablo4[[#This Row],[JOUR]]),MONTH(Tablo4[[#This Row],[JOUR]])+1,0),A589)</f>
        <v>43008</v>
      </c>
      <c r="B593" s="65">
        <f>IF(ISNUMBER(Tablo4[[#This Row],[JOUR]]),INT(MOD(INT((Tablo4[[#This Row],[JOUR]]-2)/7)+3/5,52+5/28))+1,B589)</f>
        <v>35</v>
      </c>
      <c r="C593" s="56"/>
      <c r="D593" s="56" t="s">
        <v>55</v>
      </c>
      <c r="E593" s="36"/>
      <c r="F593" s="36"/>
      <c r="G593" s="37"/>
    </row>
    <row r="594" spans="1:7">
      <c r="A594" s="54">
        <f>IF(ISNUMBER(Tablo4[[#This Row],[JOUR]]),DATE(YEAR(Tablo4[[#This Row],[JOUR]]),MONTH(Tablo4[[#This Row],[JOUR]])+1,0),A589)</f>
        <v>43008</v>
      </c>
      <c r="B594" s="55">
        <f>IF(ISNUMBER(Tablo4[[#This Row],[JOUR]]),INT(MOD(INT((Tablo4[[#This Row],[JOUR]]-2)/7)+3/5,52+5/28))+1,B589)</f>
        <v>35</v>
      </c>
      <c r="C594" s="57" t="s">
        <v>16</v>
      </c>
      <c r="D594" s="57"/>
      <c r="E594" s="29">
        <f t="array" ref="E594">SUM(IF(ISNUMBER(E580:E589),E580:E589,SUMIF(codes[code],E580:E589,codes[forfait])))+SUM(COUNTIF(JF,$C580:$C589))*JFHN</f>
        <v>0</v>
      </c>
      <c r="F594" s="29">
        <f t="array" ref="F594">SUM(IF(ISNUMBER(F580:F589),F580:F589,SUMIF(codes[code],F580:F589,codes[forfait])))+SUM(COUNTIF(JF,$C580:$C589))*JFHN</f>
        <v>0</v>
      </c>
      <c r="G594" s="58">
        <f>SUM(Tablo4[[#This Row],[Barry]:[Syham]])</f>
        <v>0</v>
      </c>
    </row>
    <row r="595" spans="1:7">
      <c r="A595" s="54">
        <f>IF(ISNUMBER(Tablo4[[#This Row],[JOUR]]),DATE(YEAR(Tablo4[[#This Row],[JOUR]]),MONTH(Tablo4[[#This Row],[JOUR]])+1,0),A594)</f>
        <v>43008</v>
      </c>
      <c r="B595" s="55">
        <f>IF(ISNUMBER(Tablo4[[#This Row],[JOUR]]),INT(MOD(INT((Tablo4[[#This Row],[JOUR]]-2)/7)+3/5,52+5/28))+1,B594)</f>
        <v>35</v>
      </c>
      <c r="C595" s="57" t="s">
        <v>17</v>
      </c>
      <c r="D595" s="57"/>
      <c r="E595" s="29">
        <f t="array" ref="E595">MIN(SUM(IF(ISNUMBER(E580:E589),E580:E589,SUMIF(codes[code],E580:E589,codes[calcul_HS])))+SUM(COUNTIF(JF,$C580:$C589))*JFHS,sem)</f>
        <v>0</v>
      </c>
      <c r="F595" s="29">
        <f t="array" ref="F595">MIN(SUM(IF(ISNUMBER(F580:F589),F580:F589,SUMIF(codes[code],F580:F589,codes[calcul_HS])))+SUM(COUNTIF(JF,$C580:$C589))*JFHS,sem)</f>
        <v>0</v>
      </c>
      <c r="G595" s="58">
        <f>SUM(Tablo4[[#This Row],[Barry]:[Syham]])</f>
        <v>0</v>
      </c>
    </row>
    <row r="596" spans="1:7" ht="13.5" thickBot="1">
      <c r="A596" s="59">
        <f>IF(ISNUMBER(Tablo4[[#This Row],[JOUR]]),DATE(YEAR(Tablo4[[#This Row],[JOUR]]),MONTH(Tablo4[[#This Row],[JOUR]])+1,0),A595)</f>
        <v>43008</v>
      </c>
      <c r="B596" s="60">
        <f>IF(ISNUMBER(Tablo4[[#This Row],[JOUR]]),INT(MOD(INT((Tablo4[[#This Row],[JOUR]]-2)/7)+3/5,52+5/28))+1,B595)</f>
        <v>35</v>
      </c>
      <c r="C596" s="61" t="s">
        <v>18</v>
      </c>
      <c r="D596" s="61"/>
      <c r="E596" s="62">
        <f t="array" ref="E596">MAX(0,SUM(IF(ISNUMBER(E580:E589),E580:E589,SUMIF(codes[code],E580:E589,codes[calcul_HS])))+SUM(COUNTIF(JF,$C580:$C589))*JFHS-sem)</f>
        <v>0</v>
      </c>
      <c r="F596" s="62">
        <f t="array" ref="F596">MAX(0,SUM(IF(ISNUMBER(F580:F589),F580:F589,SUMIF(codes[code],F580:F589,codes[calcul_HS])))+SUM(COUNTIF(JF,$C580:$C589))*JFHS-sem)</f>
        <v>0</v>
      </c>
      <c r="G596" s="58">
        <f>SUM(Tablo4[[#This Row],[Barry]:[Syham]])</f>
        <v>0</v>
      </c>
    </row>
    <row r="597" spans="1:7">
      <c r="A597" s="51">
        <f>IF(ISNUMBER(Tablo4[[#This Row],[JOUR]]),DATE(YEAR(Tablo4[[#This Row],[JOUR]]),MONTH(Tablo4[[#This Row],[JOUR]])+1,0),A596)</f>
        <v>43008</v>
      </c>
      <c r="B597" s="52">
        <f>IF(ISNUMBER(Tablo4[[#This Row],[JOUR]]),INT(MOD(INT((Tablo4[[#This Row],[JOUR]]-2)/7)+3/5,52+5/28))+1,B596)</f>
        <v>36</v>
      </c>
      <c r="C597" s="53">
        <v>42982</v>
      </c>
      <c r="D597" s="53" t="s">
        <v>54</v>
      </c>
      <c r="E597" s="28"/>
      <c r="F597" s="28"/>
      <c r="G597" s="25"/>
    </row>
    <row r="598" spans="1:7" ht="13.5" thickBot="1">
      <c r="A598" s="54">
        <f>IF(ISNUMBER(Tablo4[[#This Row],[JOUR]]),DATE(YEAR(Tablo4[[#This Row],[JOUR]]),MONTH(Tablo4[[#This Row],[JOUR]])+1,0),A597)</f>
        <v>43008</v>
      </c>
      <c r="B598" s="55">
        <f>IF(ISNUMBER(Tablo4[[#This Row],[JOUR]]),INT(MOD(INT((Tablo4[[#This Row],[JOUR]]-2)/7)+3/5,52+5/28))+1,B597)</f>
        <v>36</v>
      </c>
      <c r="C598" s="56"/>
      <c r="D598" s="56" t="s">
        <v>55</v>
      </c>
      <c r="E598" s="36"/>
      <c r="F598" s="36"/>
      <c r="G598" s="37"/>
    </row>
    <row r="599" spans="1:7">
      <c r="A599" s="54">
        <f>IF(ISNUMBER(Tablo4[[#This Row],[JOUR]]),DATE(YEAR(Tablo4[[#This Row],[JOUR]]),MONTH(Tablo4[[#This Row],[JOUR]])+1,0),A598)</f>
        <v>43008</v>
      </c>
      <c r="B599" s="55">
        <f>IF(ISNUMBER(Tablo4[[#This Row],[JOUR]]),INT(MOD(INT((Tablo4[[#This Row],[JOUR]]-2)/7)+3/5,52+5/28))+1,B598)</f>
        <v>36</v>
      </c>
      <c r="C599" s="53">
        <v>42983</v>
      </c>
      <c r="D599" s="53" t="s">
        <v>54</v>
      </c>
      <c r="E599" s="28"/>
      <c r="F599" s="28"/>
      <c r="G599" s="25"/>
    </row>
    <row r="600" spans="1:7" ht="13.5" thickBot="1">
      <c r="A600" s="54">
        <f>IF(ISNUMBER(Tablo4[[#This Row],[JOUR]]),DATE(YEAR(Tablo4[[#This Row],[JOUR]]),MONTH(Tablo4[[#This Row],[JOUR]])+1,0),A599)</f>
        <v>43008</v>
      </c>
      <c r="B600" s="55">
        <f>IF(ISNUMBER(Tablo4[[#This Row],[JOUR]]),INT(MOD(INT((Tablo4[[#This Row],[JOUR]]-2)/7)+3/5,52+5/28))+1,B599)</f>
        <v>36</v>
      </c>
      <c r="C600" s="56"/>
      <c r="D600" s="56" t="s">
        <v>55</v>
      </c>
      <c r="E600" s="36"/>
      <c r="F600" s="36"/>
      <c r="G600" s="37"/>
    </row>
    <row r="601" spans="1:7">
      <c r="A601" s="54">
        <f>IF(ISNUMBER(Tablo4[[#This Row],[JOUR]]),DATE(YEAR(Tablo4[[#This Row],[JOUR]]),MONTH(Tablo4[[#This Row],[JOUR]])+1,0),A600)</f>
        <v>43008</v>
      </c>
      <c r="B601" s="55">
        <f>IF(ISNUMBER(Tablo4[[#This Row],[JOUR]]),INT(MOD(INT((Tablo4[[#This Row],[JOUR]]-2)/7)+3/5,52+5/28))+1,B600)</f>
        <v>36</v>
      </c>
      <c r="C601" s="53">
        <v>42984</v>
      </c>
      <c r="D601" s="53" t="s">
        <v>54</v>
      </c>
      <c r="E601" s="28"/>
      <c r="F601" s="28"/>
      <c r="G601" s="25"/>
    </row>
    <row r="602" spans="1:7" ht="13.5" thickBot="1">
      <c r="A602" s="54">
        <f>IF(ISNUMBER(Tablo4[[#This Row],[JOUR]]),DATE(YEAR(Tablo4[[#This Row],[JOUR]]),MONTH(Tablo4[[#This Row],[JOUR]])+1,0),A601)</f>
        <v>43008</v>
      </c>
      <c r="B602" s="55">
        <f>IF(ISNUMBER(Tablo4[[#This Row],[JOUR]]),INT(MOD(INT((Tablo4[[#This Row],[JOUR]]-2)/7)+3/5,52+5/28))+1,B601)</f>
        <v>36</v>
      </c>
      <c r="C602" s="56"/>
      <c r="D602" s="56" t="s">
        <v>55</v>
      </c>
      <c r="E602" s="36"/>
      <c r="F602" s="36"/>
      <c r="G602" s="37"/>
    </row>
    <row r="603" spans="1:7">
      <c r="A603" s="54">
        <f>IF(ISNUMBER(Tablo4[[#This Row],[JOUR]]),DATE(YEAR(Tablo4[[#This Row],[JOUR]]),MONTH(Tablo4[[#This Row],[JOUR]])+1,0),A602)</f>
        <v>43008</v>
      </c>
      <c r="B603" s="55">
        <f>IF(ISNUMBER(Tablo4[[#This Row],[JOUR]]),INT(MOD(INT((Tablo4[[#This Row],[JOUR]]-2)/7)+3/5,52+5/28))+1,B602)</f>
        <v>36</v>
      </c>
      <c r="C603" s="53">
        <v>42985</v>
      </c>
      <c r="D603" s="53" t="s">
        <v>54</v>
      </c>
      <c r="E603" s="28"/>
      <c r="F603" s="28"/>
      <c r="G603" s="25"/>
    </row>
  </sheetData>
  <sheetProtection sheet="1" objects="1" scenarios="1"/>
  <conditionalFormatting sqref="E1:G1048576">
    <cfRule type="cellIs" dxfId="182" priority="11" operator="equal">
      <formula>"abs"</formula>
    </cfRule>
    <cfRule type="cellIs" dxfId="181" priority="12" operator="equal">
      <formula>"mal"</formula>
    </cfRule>
    <cfRule type="cellIs" dxfId="180" priority="13" operator="equal">
      <formula>"ret"</formula>
    </cfRule>
    <cfRule type="cellIs" dxfId="179" priority="14" operator="equal">
      <formula>"con"</formula>
    </cfRule>
  </conditionalFormatting>
  <conditionalFormatting sqref="A1:XFD1048576">
    <cfRule type="cellIs" dxfId="178" priority="3" operator="equal">
      <formula>"CP"</formula>
    </cfRule>
  </conditionalFormatting>
  <conditionalFormatting sqref="C1:G1048576">
    <cfRule type="expression" dxfId="177" priority="280">
      <formula>COUNTIF(JF,$C2)</formula>
    </cfRule>
  </conditionalFormatting>
  <conditionalFormatting sqref="A1:XFD1">
    <cfRule type="cellIs" dxfId="176" priority="1" operator="equal">
      <formula>"ASTTREINTE"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AI73"/>
  <sheetViews>
    <sheetView showZeros="0" zoomScale="90" zoomScaleNormal="90" workbookViewId="0">
      <selection activeCell="D22" sqref="D22"/>
    </sheetView>
  </sheetViews>
  <sheetFormatPr baseColWidth="10" defaultColWidth="8.85546875" defaultRowHeight="12.75"/>
  <cols>
    <col min="1" max="1" width="11.85546875" style="12" customWidth="1"/>
    <col min="2" max="2" width="12.7109375" style="12" bestFit="1" customWidth="1"/>
    <col min="3" max="3" width="9.28515625" style="12" bestFit="1" customWidth="1"/>
    <col min="4" max="26" width="10.140625" style="12" customWidth="1"/>
    <col min="27" max="27" width="11.5703125" style="12" customWidth="1"/>
    <col min="28" max="35" width="10.140625" style="12" customWidth="1"/>
    <col min="36" max="16384" width="8.85546875" style="12"/>
  </cols>
  <sheetData>
    <row r="1" spans="1:35">
      <c r="A1" s="38">
        <v>2017</v>
      </c>
      <c r="D1" s="21">
        <f>MATCH(D2,Tablo[#Headers],0)-3</f>
        <v>2</v>
      </c>
      <c r="E1" s="21">
        <f>MATCH(E2,Tablo[#Headers],0)-3</f>
        <v>3</v>
      </c>
      <c r="F1" s="21">
        <f>MATCH(F2,Tablo[#Headers],0)-3</f>
        <v>4</v>
      </c>
      <c r="G1" s="21">
        <f>MATCH(G2,Tablo[#Headers],0)-3</f>
        <v>5</v>
      </c>
      <c r="H1" s="21">
        <f>MATCH(H2,Tablo[#Headers],0)-3</f>
        <v>6</v>
      </c>
      <c r="I1" s="21">
        <f>MATCH(I2,Tablo[#Headers],0)-3</f>
        <v>7</v>
      </c>
      <c r="J1" s="21">
        <f>MATCH(J2,Tablo[#Headers],0)-3</f>
        <v>8</v>
      </c>
      <c r="K1" s="21">
        <f>MATCH(K2,Tablo[#Headers],0)-3</f>
        <v>9</v>
      </c>
      <c r="L1" s="21">
        <f>MATCH(L2,Tablo[#Headers],0)-3</f>
        <v>10</v>
      </c>
      <c r="M1" s="21">
        <f>MATCH(M2,Tablo[#Headers],0)-3</f>
        <v>11</v>
      </c>
      <c r="N1" s="21">
        <f>MATCH(N2,Tablo[#Headers],0)-3</f>
        <v>12</v>
      </c>
      <c r="O1" s="21">
        <f>MATCH(O2,Tablo[#Headers],0)-3</f>
        <v>13</v>
      </c>
      <c r="P1" s="21">
        <f>MATCH(P2,Tablo[#Headers],0)-3</f>
        <v>14</v>
      </c>
      <c r="Q1" s="21">
        <f>MATCH(Q2,Tablo[#Headers],0)-3</f>
        <v>15</v>
      </c>
      <c r="R1" s="21">
        <f>MATCH(R2,Tablo[#Headers],0)-3</f>
        <v>16</v>
      </c>
      <c r="S1" s="21">
        <f>MATCH(S2,Tablo[#Headers],0)-3</f>
        <v>17</v>
      </c>
      <c r="T1" s="21">
        <f>MATCH(T2,Tablo[#Headers],0)-3</f>
        <v>18</v>
      </c>
      <c r="U1" s="21">
        <f>MATCH(U2,Tablo[#Headers],0)-3</f>
        <v>19</v>
      </c>
      <c r="V1" s="21">
        <f>MATCH(V2,Tablo[#Headers],0)-3</f>
        <v>20</v>
      </c>
      <c r="W1" s="21">
        <f>MATCH(W2,Tablo[#Headers],0)-3</f>
        <v>21</v>
      </c>
      <c r="X1" s="21">
        <f>MATCH(X2,Tablo[#Headers],0)-3</f>
        <v>22</v>
      </c>
      <c r="Y1" s="21">
        <f>MATCH(Y2,Tablo[#Headers],0)-3</f>
        <v>23</v>
      </c>
      <c r="Z1" s="21">
        <f>MATCH(Z2,Tablo[#Headers],0)-3</f>
        <v>24</v>
      </c>
      <c r="AA1" s="21">
        <f>MATCH(AA2,Tablo[#Headers],0)-3</f>
        <v>25</v>
      </c>
      <c r="AB1" s="21">
        <f>MATCH(AB2,Tablo[#Headers],0)-3</f>
        <v>26</v>
      </c>
      <c r="AC1" s="21">
        <f>MATCH(AC2,Tablo[#Headers],0)-3</f>
        <v>27</v>
      </c>
      <c r="AD1" s="21">
        <f>MATCH(AD2,Tablo[#Headers],0)-3</f>
        <v>28</v>
      </c>
      <c r="AE1" s="21">
        <f>MATCH(AE2,Tablo[#Headers],0)-3</f>
        <v>29</v>
      </c>
      <c r="AF1" s="21">
        <f>MATCH(AF2,Tablo[#Headers],0)-3</f>
        <v>30</v>
      </c>
      <c r="AG1" s="21">
        <f>MATCH(AG2,Tablo[#Headers],0)-3</f>
        <v>31</v>
      </c>
      <c r="AH1" s="21" t="e">
        <f>MATCH(AH2,Tablo[#Headers],0)-3</f>
        <v>#N/A</v>
      </c>
      <c r="AI1" s="21" t="e">
        <f>MATCH(AI2,Tablo[#Headers],0)-3</f>
        <v>#N/A</v>
      </c>
    </row>
    <row r="2" spans="1:35" s="13" customFormat="1" ht="13.5" thickBot="1">
      <c r="A2" s="13" t="s">
        <v>36</v>
      </c>
      <c r="B2" s="13" t="s">
        <v>16</v>
      </c>
      <c r="D2" s="27" t="s">
        <v>0</v>
      </c>
      <c r="E2" s="27" t="s">
        <v>76</v>
      </c>
      <c r="F2" s="27" t="s">
        <v>1</v>
      </c>
      <c r="G2" s="27" t="s">
        <v>2</v>
      </c>
      <c r="H2" s="27" t="s">
        <v>3</v>
      </c>
      <c r="I2" s="27" t="s">
        <v>4</v>
      </c>
      <c r="J2" s="27" t="s">
        <v>5</v>
      </c>
      <c r="K2" s="27" t="s">
        <v>75</v>
      </c>
      <c r="L2" s="27" t="s">
        <v>6</v>
      </c>
      <c r="M2" s="27" t="s">
        <v>7</v>
      </c>
      <c r="N2" s="27" t="s">
        <v>8</v>
      </c>
      <c r="O2" s="27" t="s">
        <v>9</v>
      </c>
      <c r="P2" s="27" t="s">
        <v>10</v>
      </c>
      <c r="Q2" s="27" t="s">
        <v>70</v>
      </c>
      <c r="R2" s="27" t="s">
        <v>11</v>
      </c>
      <c r="S2" s="27" t="s">
        <v>12</v>
      </c>
      <c r="T2" s="27" t="s">
        <v>13</v>
      </c>
      <c r="U2" s="27" t="s">
        <v>43</v>
      </c>
      <c r="V2" s="27" t="s">
        <v>57</v>
      </c>
      <c r="W2" s="27" t="s">
        <v>58</v>
      </c>
      <c r="X2" s="27" t="s">
        <v>59</v>
      </c>
      <c r="Y2" s="27" t="s">
        <v>60</v>
      </c>
      <c r="Z2" s="27" t="s">
        <v>61</v>
      </c>
      <c r="AA2" s="27" t="s">
        <v>69</v>
      </c>
      <c r="AB2" s="27" t="s">
        <v>72</v>
      </c>
      <c r="AC2" s="27" t="s">
        <v>73</v>
      </c>
      <c r="AD2" s="27" t="s">
        <v>62</v>
      </c>
      <c r="AE2" s="27" t="s">
        <v>63</v>
      </c>
      <c r="AF2" s="27" t="s">
        <v>64</v>
      </c>
      <c r="AG2" s="27" t="s">
        <v>71</v>
      </c>
      <c r="AH2" s="27" t="s">
        <v>65</v>
      </c>
      <c r="AI2" s="27" t="s">
        <v>66</v>
      </c>
    </row>
    <row r="3" spans="1:35" s="8" customFormat="1" hidden="1">
      <c r="A3" s="7">
        <f>DATE(A1,2,0)</f>
        <v>42766</v>
      </c>
      <c r="B3" s="8" t="s">
        <v>17</v>
      </c>
      <c r="C3" s="8" t="s">
        <v>37</v>
      </c>
      <c r="D3" s="19">
        <f ca="1">SUMPRODUCT((Tablo[Mois]=$A3)*(Tablo[JOUR]=$B3),(OFFSET(Tablo[JOUR],0,D$1)))</f>
        <v>32</v>
      </c>
      <c r="E3" s="19">
        <f ca="1">SUMPRODUCT((Tablo[Mois]=$A3)*(Tablo[JOUR]=$B3),(OFFSET(Tablo[JOUR],0,E$1)))</f>
        <v>0</v>
      </c>
      <c r="F3" s="19">
        <f ca="1">SUMPRODUCT((Tablo[Mois]=$A3)*(Tablo[JOUR]=$B3),(OFFSET(Tablo[JOUR],0,F$1)))</f>
        <v>132.84</v>
      </c>
      <c r="G3" s="19">
        <f ca="1">SUMPRODUCT((Tablo[Mois]=$A3)*(Tablo[JOUR]=$B3),(OFFSET(Tablo[JOUR],0,G$1)))</f>
        <v>104.26</v>
      </c>
      <c r="H3" s="19">
        <f ca="1">SUMPRODUCT((Tablo[Mois]=$A3)*(Tablo[JOUR]=$B3),(OFFSET(Tablo[JOUR],0,H$1)))</f>
        <v>109.75</v>
      </c>
      <c r="I3" s="19">
        <f ca="1">SUMPRODUCT((Tablo[Mois]=$A3)*(Tablo[JOUR]=$B3),(OFFSET(Tablo[JOUR],0,I$1)))</f>
        <v>116.7</v>
      </c>
      <c r="J3" s="19">
        <f ca="1">SUMPRODUCT((Tablo[Mois]=$A3)*(Tablo[JOUR]=$B3),(OFFSET(Tablo[JOUR],0,J$1)))</f>
        <v>87.67</v>
      </c>
      <c r="K3" s="19">
        <f ca="1">SUMPRODUCT((Tablo[Mois]=$A3)*(Tablo[JOUR]=$B3),(OFFSET(Tablo[JOUR],0,K$1)))</f>
        <v>88.67</v>
      </c>
      <c r="L3" s="19">
        <f ca="1">SUMPRODUCT((Tablo[Mois]=$A3)*(Tablo[JOUR]=$B3),(OFFSET(Tablo[JOUR],0,L$1)))</f>
        <v>105.84</v>
      </c>
      <c r="M3" s="19">
        <f ca="1">SUMPRODUCT((Tablo[Mois]=$A3)*(Tablo[JOUR]=$B3),(OFFSET(Tablo[JOUR],0,M$1)))</f>
        <v>132.34</v>
      </c>
      <c r="N3" s="19">
        <f ca="1">SUMPRODUCT((Tablo[Mois]=$A3)*(Tablo[JOUR]=$B3),(OFFSET(Tablo[JOUR],0,N$1)))</f>
        <v>70</v>
      </c>
      <c r="O3" s="19">
        <f ca="1">SUMPRODUCT((Tablo[Mois]=$A3)*(Tablo[JOUR]=$B3),(OFFSET(Tablo[JOUR],0,O$1)))</f>
        <v>136</v>
      </c>
      <c r="P3" s="19">
        <f ca="1">SUMPRODUCT((Tablo[Mois]=$A3)*(Tablo[JOUR]=$B3),(OFFSET(Tablo[JOUR],0,P$1)))</f>
        <v>128</v>
      </c>
      <c r="Q3" s="19">
        <f ca="1">SUMPRODUCT((Tablo[Mois]=$A3)*(Tablo[JOUR]=$B3),(OFFSET(Tablo[JOUR],0,Q$1)))</f>
        <v>0</v>
      </c>
      <c r="R3" s="19">
        <f ca="1">SUMPRODUCT((Tablo[Mois]=$A3)*(Tablo[JOUR]=$B3),(OFFSET(Tablo[JOUR],0,R$1)))</f>
        <v>133.25</v>
      </c>
      <c r="S3" s="19">
        <f ca="1">SUMPRODUCT((Tablo[Mois]=$A3)*(Tablo[JOUR]=$B3),(OFFSET(Tablo[JOUR],0,S$1)))</f>
        <v>89.85</v>
      </c>
      <c r="T3" s="19">
        <f ca="1">SUMPRODUCT((Tablo[Mois]=$A3)*(Tablo[JOUR]=$B3),(OFFSET(Tablo[JOUR],0,T$1)))</f>
        <v>120.75</v>
      </c>
      <c r="U3" s="19">
        <f ca="1">SUMPRODUCT((Tablo[Mois]=$A3)*(Tablo[JOUR]=$B3),(OFFSET(Tablo[JOUR],0,U$1)))</f>
        <v>125.68</v>
      </c>
      <c r="V3" s="19">
        <f ca="1">SUMPRODUCT((Tablo[Mois]=$A3)*(Tablo[JOUR]=$B3),(OFFSET(Tablo[JOUR],0,V$1)))</f>
        <v>116</v>
      </c>
      <c r="W3" s="19">
        <f ca="1">SUMPRODUCT((Tablo[Mois]=$A3)*(Tablo[JOUR]=$B3),(OFFSET(Tablo[JOUR],0,W$1)))</f>
        <v>140</v>
      </c>
      <c r="X3" s="19">
        <f ca="1">SUMPRODUCT((Tablo[Mois]=$A3)*(Tablo[JOUR]=$B3),(OFFSET(Tablo[JOUR],0,X$1)))</f>
        <v>140</v>
      </c>
      <c r="Y3" s="19">
        <f ca="1">SUMPRODUCT((Tablo[Mois]=$A3)*(Tablo[JOUR]=$B3),(OFFSET(Tablo[JOUR],0,Y$1)))</f>
        <v>80</v>
      </c>
      <c r="Z3" s="19">
        <f ca="1">SUMPRODUCT((Tablo[Mois]=$A3)*(Tablo[JOUR]=$B3),(OFFSET(Tablo[JOUR],0,Z$1)))</f>
        <v>140</v>
      </c>
      <c r="AA3" s="19">
        <f ca="1">SUMPRODUCT((Tablo[Mois]=$A3)*(Tablo[JOUR]=$B3),(OFFSET(Tablo[JOUR],0,AA$1)))</f>
        <v>140</v>
      </c>
      <c r="AB3" s="19">
        <f ca="1">SUMPRODUCT((Tablo[Mois]=$A3)*(Tablo[JOUR]=$B3),(OFFSET(Tablo[JOUR],0,AB$1)))</f>
        <v>0</v>
      </c>
      <c r="AC3" s="19">
        <f ca="1">SUMPRODUCT((Tablo[Mois]=$A3)*(Tablo[JOUR]=$B3),(OFFSET(Tablo[JOUR],0,AC$1)))</f>
        <v>0</v>
      </c>
      <c r="AD3" s="19">
        <f ca="1">SUMPRODUCT((Tablo[Mois]=$A3)*(Tablo[JOUR]=$B3),(OFFSET(Tablo[JOUR],0,AD$1)))</f>
        <v>140</v>
      </c>
      <c r="AE3" s="19">
        <f ca="1">SUMPRODUCT((Tablo[Mois]=$A3)*(Tablo[JOUR]=$B3),(OFFSET(Tablo[JOUR],0,AE$1)))</f>
        <v>110</v>
      </c>
      <c r="AF3" s="19">
        <f ca="1">SUMPRODUCT((Tablo[SEMAINE]=$A3)*(Tablo[am/pm]=$B3),(OFFSET(Tablo[am/pm],0,AF$1)))</f>
        <v>0</v>
      </c>
      <c r="AG3" s="19">
        <f ca="1">SUMPRODUCT((Tablo[SEMAINE]=$A3)*(Tablo[am/pm]=$B3),(OFFSET(Tablo[am/pm],0,AG$1)))</f>
        <v>0</v>
      </c>
      <c r="AH3" s="19" t="e">
        <f ca="1">SUMPRODUCT((Tablo[Mois]=$A3)*(Tablo[JOUR]=$B3),(OFFSET(Tablo[JOUR],0,AH$1)))</f>
        <v>#N/A</v>
      </c>
      <c r="AI3" s="19" t="e">
        <f ca="1">SUMPRODUCT((Tablo[Mois]=$A3)*(Tablo[JOUR]=$B3),(OFFSET(Tablo[JOUR],0,AI$1)))</f>
        <v>#N/A</v>
      </c>
    </row>
    <row r="4" spans="1:35" hidden="1">
      <c r="A4" s="17"/>
      <c r="B4" s="12" t="s">
        <v>18</v>
      </c>
      <c r="C4" s="12" t="s">
        <v>37</v>
      </c>
      <c r="D4" s="20">
        <f ca="1">SUMPRODUCT((Tablo[Mois]=$A3)*(Tablo[JOUR]=$B4),(OFFSET(Tablo[JOUR],0,D$1)))</f>
        <v>0</v>
      </c>
      <c r="E4" s="20">
        <f ca="1">SUMPRODUCT((Tablo[Mois]=$A3)*(Tablo[JOUR]=$B4),(OFFSET(Tablo[JOUR],0,E$1)))</f>
        <v>0</v>
      </c>
      <c r="F4" s="20">
        <f ca="1">SUMPRODUCT((Tablo[Mois]=$A3)*(Tablo[JOUR]=$B4),(OFFSET(Tablo[JOUR],0,F$1)))</f>
        <v>0.82999999999999829</v>
      </c>
      <c r="G4" s="20">
        <f ca="1">SUMPRODUCT((Tablo[Mois]=$A3)*(Tablo[JOUR]=$B4),(OFFSET(Tablo[JOUR],0,G$1)))</f>
        <v>0</v>
      </c>
      <c r="H4" s="20">
        <f ca="1">SUMPRODUCT((Tablo[Mois]=$A3)*(Tablo[JOUR]=$B4),(OFFSET(Tablo[JOUR],0,H$1)))</f>
        <v>2.8299999999999983</v>
      </c>
      <c r="I4" s="20">
        <f ca="1">SUMPRODUCT((Tablo[Mois]=$A3)*(Tablo[JOUR]=$B4),(OFFSET(Tablo[JOUR],0,I$1)))</f>
        <v>0.57999999999999829</v>
      </c>
      <c r="J4" s="20">
        <f ca="1">SUMPRODUCT((Tablo[Mois]=$A3)*(Tablo[JOUR]=$B4),(OFFSET(Tablo[JOUR],0,J$1)))</f>
        <v>0.57999999999999829</v>
      </c>
      <c r="K4" s="20">
        <f ca="1">SUMPRODUCT((Tablo[Mois]=$A3)*(Tablo[JOUR]=$B4),(OFFSET(Tablo[JOUR],0,K$1)))</f>
        <v>0.57999999999999829</v>
      </c>
      <c r="L4" s="20">
        <f ca="1">SUMPRODUCT((Tablo[Mois]=$A3)*(Tablo[JOUR]=$B4),(OFFSET(Tablo[JOUR],0,L$1)))</f>
        <v>0</v>
      </c>
      <c r="M4" s="20">
        <f ca="1">SUMPRODUCT((Tablo[Mois]=$A3)*(Tablo[JOUR]=$B4),(OFFSET(Tablo[JOUR],0,M$1)))</f>
        <v>0.57999999999999829</v>
      </c>
      <c r="N4" s="20">
        <f ca="1">SUMPRODUCT((Tablo[Mois]=$A3)*(Tablo[JOUR]=$B4),(OFFSET(Tablo[JOUR],0,N$1)))</f>
        <v>8</v>
      </c>
      <c r="O4" s="20">
        <f ca="1">SUMPRODUCT((Tablo[Mois]=$A3)*(Tablo[JOUR]=$B4),(OFFSET(Tablo[JOUR],0,O$1)))</f>
        <v>12</v>
      </c>
      <c r="P4" s="20">
        <f ca="1">SUMPRODUCT((Tablo[Mois]=$A3)*(Tablo[JOUR]=$B4),(OFFSET(Tablo[JOUR],0,P$1)))</f>
        <v>12</v>
      </c>
      <c r="Q4" s="20">
        <f ca="1">SUMPRODUCT((Tablo[Mois]=$A3)*(Tablo[JOUR]=$B4),(OFFSET(Tablo[JOUR],0,Q$1)))</f>
        <v>0</v>
      </c>
      <c r="R4" s="20">
        <f ca="1">SUMPRODUCT((Tablo[Mois]=$A3)*(Tablo[JOUR]=$B4),(OFFSET(Tablo[JOUR],0,R$1)))</f>
        <v>8.1700000000000017</v>
      </c>
      <c r="S4" s="20">
        <f ca="1">SUMPRODUCT((Tablo[Mois]=$A3)*(Tablo[JOUR]=$B4),(OFFSET(Tablo[JOUR],0,S$1)))</f>
        <v>0</v>
      </c>
      <c r="T4" s="20">
        <f ca="1">SUMPRODUCT((Tablo[Mois]=$A3)*(Tablo[JOUR]=$B4),(OFFSET(Tablo[JOUR],0,T$1)))</f>
        <v>3.5</v>
      </c>
      <c r="U4" s="20">
        <f ca="1">SUMPRODUCT((Tablo[Mois]=$A3)*(Tablo[JOUR]=$B4),(OFFSET(Tablo[JOUR],0,U$1)))</f>
        <v>0.75</v>
      </c>
      <c r="V4" s="20">
        <f ca="1">SUMPRODUCT((Tablo[Mois]=$A3)*(Tablo[JOUR]=$B4),(OFFSET(Tablo[JOUR],0,V$1)))</f>
        <v>0</v>
      </c>
      <c r="W4" s="20">
        <f ca="1">SUMPRODUCT((Tablo[Mois]=$A3)*(Tablo[JOUR]=$B4),(OFFSET(Tablo[JOUR],0,W$1)))</f>
        <v>0</v>
      </c>
      <c r="X4" s="20">
        <f ca="1">SUMPRODUCT((Tablo[Mois]=$A3)*(Tablo[JOUR]=$B4),(OFFSET(Tablo[JOUR],0,X$1)))</f>
        <v>0</v>
      </c>
      <c r="Y4" s="20">
        <f ca="1">SUMPRODUCT((Tablo[Mois]=$A3)*(Tablo[JOUR]=$B4),(OFFSET(Tablo[JOUR],0,Y$1)))</f>
        <v>0</v>
      </c>
      <c r="Z4" s="20">
        <f ca="1">SUMPRODUCT((Tablo[Mois]=$A3)*(Tablo[JOUR]=$B4),(OFFSET(Tablo[JOUR],0,Z$1)))</f>
        <v>0</v>
      </c>
      <c r="AA4" s="20">
        <f ca="1">SUMPRODUCT((Tablo[Mois]=$A3)*(Tablo[JOUR]=$B4),(OFFSET(Tablo[JOUR],0,AA$1)))</f>
        <v>0</v>
      </c>
      <c r="AB4" s="20">
        <f ca="1">SUMPRODUCT((Tablo[Mois]=$A3)*(Tablo[JOUR]=$B4),(OFFSET(Tablo[JOUR],0,AB$1)))</f>
        <v>0</v>
      </c>
      <c r="AC4" s="20">
        <f ca="1">SUMPRODUCT((Tablo[Mois]=$A3)*(Tablo[JOUR]=$B4),(OFFSET(Tablo[JOUR],0,AC$1)))</f>
        <v>0</v>
      </c>
      <c r="AD4" s="20">
        <f ca="1">SUMPRODUCT((Tablo[Mois]=$A3)*(Tablo[JOUR]=$B4),(OFFSET(Tablo[JOUR],0,AD$1)))</f>
        <v>17.5</v>
      </c>
      <c r="AE4" s="20">
        <f ca="1">SUMPRODUCT((Tablo[Mois]=$A3)*(Tablo[JOUR]=$B4),(OFFSET(Tablo[JOUR],0,AE$1)))</f>
        <v>0</v>
      </c>
      <c r="AF4" s="20">
        <f ca="1">SUMPRODUCT((Tablo[SEMAINE]=$A3)*(Tablo[am/pm]=$B4),(OFFSET(Tablo[am/pm],0,AF$1)))</f>
        <v>0</v>
      </c>
      <c r="AG4" s="20">
        <f ca="1">SUMPRODUCT((Tablo[SEMAINE]=$A3)*(Tablo[am/pm]=$B4),(OFFSET(Tablo[am/pm],0,AG$1)))</f>
        <v>0</v>
      </c>
      <c r="AH4" s="20" t="e">
        <f ca="1">SUMPRODUCT((Tablo[Mois]=$A3)*(Tablo[JOUR]=$B4),(OFFSET(Tablo[JOUR],0,AH$1)))</f>
        <v>#N/A</v>
      </c>
      <c r="AI4" s="20" t="e">
        <f ca="1">SUMPRODUCT((Tablo[Mois]=$A3)*(Tablo[JOUR]=$B4),(OFFSET(Tablo[JOUR],0,AI$1)))</f>
        <v>#N/A</v>
      </c>
    </row>
    <row r="5" spans="1:35" s="23" customFormat="1" hidden="1">
      <c r="A5" s="22"/>
      <c r="B5" s="23" t="s">
        <v>16</v>
      </c>
      <c r="C5" s="24" t="s">
        <v>38</v>
      </c>
      <c r="D5" s="20">
        <f ca="1">SUMPRODUCT((Tablo[Mois]=$A3)*(Tablo[JOUR]=$B5),(OFFSET(Tablo[JOUR],0,D$1)))</f>
        <v>39</v>
      </c>
      <c r="E5" s="20">
        <f ca="1">SUMPRODUCT((Tablo[Mois]=$A3)*(Tablo[JOUR]=$B5),(OFFSET(Tablo[JOUR],0,E$1)))</f>
        <v>0</v>
      </c>
      <c r="F5" s="20">
        <f ca="1">SUMPRODUCT((Tablo[Mois]=$A3)*(Tablo[JOUR]=$B5),(OFFSET(Tablo[JOUR],0,F$1)))</f>
        <v>133.67000000000002</v>
      </c>
      <c r="G5" s="20">
        <f ca="1">SUMPRODUCT((Tablo[Mois]=$A3)*(Tablo[JOUR]=$B5),(OFFSET(Tablo[JOUR],0,G$1)))</f>
        <v>132.26</v>
      </c>
      <c r="H5" s="20">
        <f ca="1">SUMPRODUCT((Tablo[Mois]=$A3)*(Tablo[JOUR]=$B5),(OFFSET(Tablo[JOUR],0,H$1)))</f>
        <v>112.58</v>
      </c>
      <c r="I5" s="20">
        <f ca="1">SUMPRODUCT((Tablo[Mois]=$A3)*(Tablo[JOUR]=$B5),(OFFSET(Tablo[JOUR],0,I$1)))</f>
        <v>120.78</v>
      </c>
      <c r="J5" s="20">
        <f ca="1">SUMPRODUCT((Tablo[Mois]=$A3)*(Tablo[JOUR]=$B5),(OFFSET(Tablo[JOUR],0,J$1)))</f>
        <v>109.25</v>
      </c>
      <c r="K5" s="20">
        <f ca="1">SUMPRODUCT((Tablo[Mois]=$A3)*(Tablo[JOUR]=$B5),(OFFSET(Tablo[JOUR],0,K$1)))</f>
        <v>110.25</v>
      </c>
      <c r="L5" s="20">
        <f ca="1">SUMPRODUCT((Tablo[Mois]=$A3)*(Tablo[JOUR]=$B5),(OFFSET(Tablo[JOUR],0,L$1)))</f>
        <v>112.84</v>
      </c>
      <c r="M5" s="20">
        <f ca="1">SUMPRODUCT((Tablo[Mois]=$A3)*(Tablo[JOUR]=$B5),(OFFSET(Tablo[JOUR],0,M$1)))</f>
        <v>132.92000000000002</v>
      </c>
      <c r="N5" s="20">
        <f ca="1">SUMPRODUCT((Tablo[Mois]=$A3)*(Tablo[JOUR]=$B5),(OFFSET(Tablo[JOUR],0,N$1)))</f>
        <v>78</v>
      </c>
      <c r="O5" s="20">
        <f ca="1">SUMPRODUCT((Tablo[Mois]=$A3)*(Tablo[JOUR]=$B5),(OFFSET(Tablo[JOUR],0,O$1)))</f>
        <v>148</v>
      </c>
      <c r="P5" s="20">
        <f ca="1">SUMPRODUCT((Tablo[Mois]=$A3)*(Tablo[JOUR]=$B5),(OFFSET(Tablo[JOUR],0,P$1)))</f>
        <v>140</v>
      </c>
      <c r="Q5" s="20">
        <f ca="1">SUMPRODUCT((Tablo[Mois]=$A3)*(Tablo[JOUR]=$B5),(OFFSET(Tablo[JOUR],0,Q$1)))</f>
        <v>0</v>
      </c>
      <c r="R5" s="20">
        <f ca="1">SUMPRODUCT((Tablo[Mois]=$A3)*(Tablo[JOUR]=$B5),(OFFSET(Tablo[JOUR],0,R$1)))</f>
        <v>141.42000000000002</v>
      </c>
      <c r="S5" s="20">
        <f ca="1">SUMPRODUCT((Tablo[Mois]=$A3)*(Tablo[JOUR]=$B5),(OFFSET(Tablo[JOUR],0,S$1)))</f>
        <v>96.85</v>
      </c>
      <c r="T5" s="20">
        <f ca="1">SUMPRODUCT((Tablo[Mois]=$A3)*(Tablo[JOUR]=$B5),(OFFSET(Tablo[JOUR],0,T$1)))</f>
        <v>127.75</v>
      </c>
      <c r="U5" s="20">
        <f ca="1">SUMPRODUCT((Tablo[Mois]=$A3)*(Tablo[JOUR]=$B5),(OFFSET(Tablo[JOUR],0,U$1)))</f>
        <v>126.43</v>
      </c>
      <c r="V5" s="20">
        <f ca="1">SUMPRODUCT((Tablo[Mois]=$A3)*(Tablo[JOUR]=$B5),(OFFSET(Tablo[JOUR],0,V$1)))</f>
        <v>140.5</v>
      </c>
      <c r="W5" s="20">
        <f ca="1">SUMPRODUCT((Tablo[Mois]=$A3)*(Tablo[JOUR]=$B5),(OFFSET(Tablo[JOUR],0,W$1)))</f>
        <v>140</v>
      </c>
      <c r="X5" s="20">
        <f ca="1">SUMPRODUCT((Tablo[Mois]=$A3)*(Tablo[JOUR]=$B5),(OFFSET(Tablo[JOUR],0,X$1)))</f>
        <v>140</v>
      </c>
      <c r="Y5" s="20">
        <f ca="1">SUMPRODUCT((Tablo[Mois]=$A3)*(Tablo[JOUR]=$B5),(OFFSET(Tablo[JOUR],0,Y$1)))</f>
        <v>80</v>
      </c>
      <c r="Z5" s="20">
        <f ca="1">SUMPRODUCT((Tablo[Mois]=$A3)*(Tablo[JOUR]=$B5),(OFFSET(Tablo[JOUR],0,Z$1)))</f>
        <v>140</v>
      </c>
      <c r="AA5" s="20">
        <f ca="1">SUMPRODUCT((Tablo[Mois]=$A3)*(Tablo[JOUR]=$B5),(OFFSET(Tablo[JOUR],0,AA$1)))</f>
        <v>140</v>
      </c>
      <c r="AB5" s="20">
        <f ca="1">SUMPRODUCT((Tablo[Mois]=$A3)*(Tablo[JOUR]=$B5),(OFFSET(Tablo[JOUR],0,AB$1)))</f>
        <v>0</v>
      </c>
      <c r="AC5" s="20">
        <f ca="1">SUMPRODUCT((Tablo[Mois]=$A3)*(Tablo[JOUR]=$B5),(OFFSET(Tablo[JOUR],0,AC$1)))</f>
        <v>0</v>
      </c>
      <c r="AD5" s="20">
        <f ca="1">SUMPRODUCT((Tablo[Mois]=$A3)*(Tablo[JOUR]=$B5),(OFFSET(Tablo[JOUR],0,AD$1)))</f>
        <v>157.5</v>
      </c>
      <c r="AE5" s="20">
        <f ca="1">SUMPRODUCT((Tablo[Mois]=$A3)*(Tablo[JOUR]=$B5),(OFFSET(Tablo[JOUR],0,AE$1)))</f>
        <v>110</v>
      </c>
      <c r="AF5" s="20">
        <f ca="1">SUMPRODUCT((Tablo[SEMAINE]=$A3)*(Tablo[am/pm]=$B5),(OFFSET(Tablo[am/pm],0,AF$1)))</f>
        <v>0</v>
      </c>
      <c r="AG5" s="20">
        <f ca="1">SUMPRODUCT((Tablo[SEMAINE]=$A3)*(Tablo[am/pm]=$B5),(OFFSET(Tablo[am/pm],0,AG$1)))</f>
        <v>0</v>
      </c>
      <c r="AH5" s="20" t="e">
        <f ca="1">SUMPRODUCT((Tablo[Mois]=$A3)*(Tablo[JOUR]=$B5),(OFFSET(Tablo[JOUR],0,AH$1)))</f>
        <v>#N/A</v>
      </c>
      <c r="AI5" s="20" t="e">
        <f ca="1">SUMPRODUCT((Tablo[Mois]=$A3)*(Tablo[JOUR]=$B5),(OFFSET(Tablo[JOUR],0,AI$1)))</f>
        <v>#N/A</v>
      </c>
    </row>
    <row r="6" spans="1:35" hidden="1">
      <c r="A6" s="17"/>
      <c r="B6" s="14" t="s">
        <v>19</v>
      </c>
      <c r="C6" s="12" t="s">
        <v>38</v>
      </c>
      <c r="D6" s="12">
        <f>SUMPRODUCT((Tablo[Mois]=$A3)*(COUNTIF(JF,Tablo[JOUR])))</f>
        <v>0</v>
      </c>
      <c r="E6" s="12">
        <f>SUMPRODUCT((Tablo[Mois]=$A3)*(COUNTIF(JF,Tablo[JOUR])))</f>
        <v>0</v>
      </c>
      <c r="F6" s="12">
        <f>SUMPRODUCT((Tablo[Mois]=$A3)*(COUNTIF(JF,Tablo[JOUR])))</f>
        <v>0</v>
      </c>
      <c r="G6" s="12">
        <f>SUMPRODUCT((Tablo[Mois]=$A3)*(COUNTIF(JF,Tablo[JOUR])))</f>
        <v>0</v>
      </c>
      <c r="H6" s="12">
        <f>SUMPRODUCT((Tablo[Mois]=$A3)*(COUNTIF(JF,Tablo[JOUR])))</f>
        <v>0</v>
      </c>
      <c r="I6" s="12">
        <f>SUMPRODUCT((Tablo[Mois]=$A3)*(COUNTIF(JF,Tablo[JOUR])))</f>
        <v>0</v>
      </c>
      <c r="J6" s="12">
        <f>SUMPRODUCT((Tablo[Mois]=$A3)*(COUNTIF(JF,Tablo[JOUR])))</f>
        <v>0</v>
      </c>
      <c r="K6" s="12">
        <f>SUMPRODUCT((Tablo[Mois]=$A3)*(COUNTIF(JF,Tablo[JOUR])))</f>
        <v>0</v>
      </c>
      <c r="L6" s="12">
        <f>SUMPRODUCT((Tablo[Mois]=$A3)*(COUNTIF(JF,Tablo[JOUR])))</f>
        <v>0</v>
      </c>
      <c r="M6" s="12">
        <f>SUMPRODUCT((Tablo[Mois]=$A3)*(COUNTIF(JF,Tablo[JOUR])))</f>
        <v>0</v>
      </c>
      <c r="N6" s="12">
        <f>SUMPRODUCT((Tablo[Mois]=$A3)*(COUNTIF(JF,Tablo[JOUR])))</f>
        <v>0</v>
      </c>
      <c r="O6" s="12">
        <f>SUMPRODUCT((Tablo[Mois]=$A3)*(COUNTIF(JF,Tablo[JOUR])))</f>
        <v>0</v>
      </c>
      <c r="P6" s="12">
        <f>SUMPRODUCT((Tablo[Mois]=$A3)*(COUNTIF(JF,Tablo[JOUR])))</f>
        <v>0</v>
      </c>
      <c r="Q6" s="12">
        <f>SUMPRODUCT((Tablo[Mois]=$A3)*(COUNTIF(JF,Tablo[JOUR])))</f>
        <v>0</v>
      </c>
      <c r="R6" s="12">
        <f>SUMPRODUCT((Tablo[Mois]=$A3)*(COUNTIF(JF,Tablo[JOUR])))</f>
        <v>0</v>
      </c>
      <c r="S6" s="12">
        <f>SUMPRODUCT((Tablo[Mois]=$A3)*(COUNTIF(JF,Tablo[JOUR])))</f>
        <v>0</v>
      </c>
      <c r="T6" s="12">
        <f>SUMPRODUCT((Tablo[Mois]=$A3)*(COUNTIF(JF,Tablo[JOUR])))</f>
        <v>0</v>
      </c>
      <c r="U6" s="12">
        <f>SUMPRODUCT((Tablo[Mois]=$A3)*(COUNTIF(JF,Tablo[JOUR])))</f>
        <v>0</v>
      </c>
      <c r="V6" s="12">
        <f>SUMPRODUCT((Tablo[Mois]=$A3)*(COUNTIF(JF,Tablo[JOUR])))</f>
        <v>0</v>
      </c>
      <c r="W6" s="12">
        <f>SUMPRODUCT((Tablo[Mois]=$A3)*(COUNTIF(JF,Tablo[JOUR])))</f>
        <v>0</v>
      </c>
      <c r="X6" s="12">
        <f>SUMPRODUCT((Tablo[Mois]=$A3)*(COUNTIF(JF,Tablo[JOUR])))</f>
        <v>0</v>
      </c>
      <c r="Y6" s="12">
        <f>SUMPRODUCT((Tablo[Mois]=$A3)*(COUNTIF(JF,Tablo[JOUR])))</f>
        <v>0</v>
      </c>
      <c r="Z6" s="12">
        <f>SUMPRODUCT((Tablo[Mois]=$A3)*(COUNTIF(JF,Tablo[JOUR])))</f>
        <v>0</v>
      </c>
      <c r="AA6" s="12">
        <f>SUMPRODUCT((Tablo[Mois]=$A3)*(COUNTIF(JF,Tablo[JOUR])))</f>
        <v>0</v>
      </c>
      <c r="AB6" s="12">
        <f>SUMPRODUCT((Tablo[Mois]=$A3)*(COUNTIF(JF,Tablo[JOUR])))</f>
        <v>0</v>
      </c>
      <c r="AC6" s="12">
        <f>SUMPRODUCT((Tablo[Mois]=$A3)*(COUNTIF(JF,Tablo[JOUR])))</f>
        <v>0</v>
      </c>
      <c r="AD6" s="12">
        <f>SUMPRODUCT((Tablo[Mois]=$A3)*(COUNTIF(JF,Tablo[JOUR])))</f>
        <v>0</v>
      </c>
      <c r="AE6" s="12">
        <f>SUMPRODUCT((Tablo[Mois]=$A3)*(COUNTIF(JF,Tablo[JOUR])))</f>
        <v>0</v>
      </c>
      <c r="AF6" s="12">
        <f>SUMPRODUCT((Tablo[SEMAINE]=$A3)*(COUNTIF(JF,Tablo[am/pm])))</f>
        <v>0</v>
      </c>
      <c r="AG6" s="12">
        <f>SUMPRODUCT((Tablo[SEMAINE]=$A3)*(COUNTIF(JF,Tablo[am/pm])))</f>
        <v>0</v>
      </c>
      <c r="AH6" s="12">
        <f>SUMPRODUCT((Tablo[Mois]=$A3)*(COUNTIF(JF,Tablo[JOUR])))</f>
        <v>0</v>
      </c>
      <c r="AI6" s="12">
        <f>SUMPRODUCT((Tablo[Mois]=$A3)*(COUNTIF(JF,Tablo[JOUR])))</f>
        <v>0</v>
      </c>
    </row>
    <row r="7" spans="1:35" hidden="1">
      <c r="A7" s="17"/>
      <c r="B7" s="15" t="s">
        <v>34</v>
      </c>
      <c r="C7" s="12" t="s">
        <v>56</v>
      </c>
      <c r="D7" s="12">
        <f ca="1">SUMPRODUCT((Tablo[Mois]=$A3)*(OFFSET(Tablo[JOUR],0,D$1)=$B7))</f>
        <v>2</v>
      </c>
      <c r="E7" s="12">
        <f ca="1">SUMPRODUCT((Tablo[Mois]=$A3)*(OFFSET(Tablo[JOUR],0,E$1)=$B7))</f>
        <v>0</v>
      </c>
      <c r="F7" s="12">
        <f ca="1">SUMPRODUCT((Tablo[Mois]=$A3)*(OFFSET(Tablo[JOUR],0,F$1)=$B7))</f>
        <v>0</v>
      </c>
      <c r="G7" s="12">
        <f ca="1">SUMPRODUCT((Tablo[Mois]=$A3)*(OFFSET(Tablo[JOUR],0,G$1)=$B7))</f>
        <v>11</v>
      </c>
      <c r="H7" s="12">
        <f ca="1">SUMPRODUCT((Tablo[Mois]=$A3)*(OFFSET(Tablo[JOUR],0,H$1)=$B7))</f>
        <v>0</v>
      </c>
      <c r="I7" s="12">
        <f ca="1">SUMPRODUCT((Tablo[Mois]=$A3)*(OFFSET(Tablo[JOUR],0,I$1)=$B7))</f>
        <v>1</v>
      </c>
      <c r="J7" s="12">
        <f ca="1">SUMPRODUCT((Tablo[Mois]=$A3)*(OFFSET(Tablo[JOUR],0,J$1)=$B7))</f>
        <v>6</v>
      </c>
      <c r="K7" s="12">
        <f ca="1">SUMPRODUCT((Tablo[Mois]=$A3)*(OFFSET(Tablo[JOUR],0,K$1)=$B7))</f>
        <v>6</v>
      </c>
      <c r="L7" s="12">
        <f ca="1">SUMPRODUCT((Tablo[Mois]=$A3)*(OFFSET(Tablo[JOUR],0,L$1)=$B7))</f>
        <v>2</v>
      </c>
      <c r="M7" s="12">
        <f ca="1">SUMPRODUCT((Tablo[Mois]=$A3)*(OFFSET(Tablo[JOUR],0,M$1)=$B7))</f>
        <v>0</v>
      </c>
      <c r="N7" s="12">
        <f ca="1">SUMPRODUCT((Tablo[Mois]=$A3)*(OFFSET(Tablo[JOUR],0,N$1)=$B7))</f>
        <v>0</v>
      </c>
      <c r="O7" s="12">
        <f ca="1">SUMPRODUCT((Tablo[Mois]=$A3)*(OFFSET(Tablo[JOUR],0,O$1)=$B7))</f>
        <v>0</v>
      </c>
      <c r="P7" s="12">
        <f ca="1">SUMPRODUCT((Tablo[Mois]=$A3)*(OFFSET(Tablo[JOUR],0,P$1)=$B7))</f>
        <v>0</v>
      </c>
      <c r="Q7" s="12">
        <f ca="1">SUMPRODUCT((Tablo[Mois]=$A3)*(OFFSET(Tablo[JOUR],0,Q$1)=$B7))</f>
        <v>0</v>
      </c>
      <c r="R7" s="12">
        <f ca="1">SUMPRODUCT((Tablo[Mois]=$A3)*(OFFSET(Tablo[JOUR],0,R$1)=$B7))</f>
        <v>0</v>
      </c>
      <c r="S7" s="12">
        <f ca="1">SUMPRODUCT((Tablo[Mois]=$A3)*(OFFSET(Tablo[JOUR],0,S$1)=$B7))</f>
        <v>2</v>
      </c>
      <c r="T7" s="12">
        <f ca="1">SUMPRODUCT((Tablo[Mois]=$A3)*(OFFSET(Tablo[JOUR],0,T$1)=$B7))</f>
        <v>1</v>
      </c>
      <c r="U7" s="12">
        <f ca="1">SUMPRODUCT((Tablo[Mois]=$A3)*(OFFSET(Tablo[JOUR],0,U$1)=$B7))</f>
        <v>0</v>
      </c>
      <c r="V7" s="12">
        <f ca="1">SUMPRODUCT((Tablo[Mois]=$A3)*(OFFSET(Tablo[JOUR],0,V$1)=$B7))</f>
        <v>7</v>
      </c>
      <c r="W7" s="12">
        <f ca="1">SUMPRODUCT((Tablo[Mois]=$A3)*(OFFSET(Tablo[JOUR],0,W$1)=$B7))</f>
        <v>0</v>
      </c>
      <c r="X7" s="12">
        <f ca="1">SUMPRODUCT((Tablo[Mois]=$A3)*(OFFSET(Tablo[JOUR],0,X$1)=$B7))</f>
        <v>0</v>
      </c>
      <c r="Y7" s="12">
        <f ca="1">SUMPRODUCT((Tablo[Mois]=$A3)*(OFFSET(Tablo[JOUR],0,Y$1)=$B7))</f>
        <v>0</v>
      </c>
      <c r="Z7" s="12">
        <f ca="1">SUMPRODUCT((Tablo[Mois]=$A3)*(OFFSET(Tablo[JOUR],0,Z$1)=$B7))</f>
        <v>0</v>
      </c>
      <c r="AA7" s="12">
        <f ca="1">SUMPRODUCT((Tablo[Mois]=$A3)*(OFFSET(Tablo[JOUR],0,AA$1)=$B7))</f>
        <v>0</v>
      </c>
      <c r="AB7" s="12">
        <f ca="1">SUMPRODUCT((Tablo[Mois]=$A3)*(OFFSET(Tablo[JOUR],0,AB$1)=$B7))</f>
        <v>0</v>
      </c>
      <c r="AC7" s="12">
        <f ca="1">SUMPRODUCT((Tablo[Mois]=$A3)*(OFFSET(Tablo[JOUR],0,AC$1)=$B7))</f>
        <v>0</v>
      </c>
      <c r="AD7" s="12">
        <f ca="1">SUMPRODUCT((Tablo[Mois]=$A3)*(OFFSET(Tablo[JOUR],0,AD$1)=$B7))</f>
        <v>0</v>
      </c>
      <c r="AE7" s="12">
        <f ca="1">SUMPRODUCT((Tablo[Mois]=$A3)*(OFFSET(Tablo[JOUR],0,AE$1)=$B7))</f>
        <v>0</v>
      </c>
      <c r="AF7" s="12">
        <f ca="1">SUMPRODUCT((Tablo[SEMAINE]=$A3)*(OFFSET(Tablo[am/pm],0,AF$1)=$B7))</f>
        <v>0</v>
      </c>
      <c r="AG7" s="12">
        <f ca="1">SUMPRODUCT((Tablo[SEMAINE]=$A3)*(OFFSET(Tablo[am/pm],0,AG$1)=$B7))</f>
        <v>0</v>
      </c>
      <c r="AH7" s="12" t="e">
        <f ca="1">SUMPRODUCT((Tablo[Mois]=$A3)*(OFFSET(Tablo[JOUR],0,AH$1)=$B7))</f>
        <v>#N/A</v>
      </c>
      <c r="AI7" s="12" t="e">
        <f ca="1">SUMPRODUCT((Tablo[Mois]=$A3)*(OFFSET(Tablo[JOUR],0,AI$1)=$B7))</f>
        <v>#N/A</v>
      </c>
    </row>
    <row r="8" spans="1:35" hidden="1">
      <c r="A8" s="17"/>
      <c r="B8" s="16" t="s">
        <v>33</v>
      </c>
      <c r="C8" s="12" t="s">
        <v>56</v>
      </c>
      <c r="D8" s="12">
        <f ca="1">SUMPRODUCT((Tablo[Mois]=$A3)*(OFFSET(Tablo[JOUR],0,D$1)=$B8))</f>
        <v>32</v>
      </c>
      <c r="E8" s="12">
        <f ca="1">SUMPRODUCT((Tablo[Mois]=$A3)*(OFFSET(Tablo[JOUR],0,E$1)=$B8))</f>
        <v>0</v>
      </c>
      <c r="F8" s="12">
        <f ca="1">SUMPRODUCT((Tablo[Mois]=$A3)*(OFFSET(Tablo[JOUR],0,F$1)=$B8))</f>
        <v>0</v>
      </c>
      <c r="G8" s="12">
        <f ca="1">SUMPRODUCT((Tablo[Mois]=$A3)*(OFFSET(Tablo[JOUR],0,G$1)=$B8))</f>
        <v>0</v>
      </c>
      <c r="H8" s="12">
        <f ca="1">SUMPRODUCT((Tablo[Mois]=$A3)*(OFFSET(Tablo[JOUR],0,H$1)=$B8))</f>
        <v>8</v>
      </c>
      <c r="I8" s="12">
        <f ca="1">SUMPRODUCT((Tablo[Mois]=$A3)*(OFFSET(Tablo[JOUR],0,I$1)=$B8))</f>
        <v>0</v>
      </c>
      <c r="J8" s="12">
        <f ca="1">SUMPRODUCT((Tablo[Mois]=$A3)*(OFFSET(Tablo[JOUR],0,J$1)=$B8))</f>
        <v>8</v>
      </c>
      <c r="K8" s="12">
        <f ca="1">SUMPRODUCT((Tablo[Mois]=$A3)*(OFFSET(Tablo[JOUR],0,K$1)=$B8))</f>
        <v>8</v>
      </c>
      <c r="L8" s="12">
        <f ca="1">SUMPRODUCT((Tablo[Mois]=$A3)*(OFFSET(Tablo[JOUR],0,L$1)=$B8))</f>
        <v>3</v>
      </c>
      <c r="M8" s="12">
        <f ca="1">SUMPRODUCT((Tablo[Mois]=$A3)*(OFFSET(Tablo[JOUR],0,M$1)=$B8))</f>
        <v>0</v>
      </c>
      <c r="N8" s="12">
        <f ca="1">SUMPRODUCT((Tablo[Mois]=$A3)*(OFFSET(Tablo[JOUR],0,N$1)=$B8))</f>
        <v>19</v>
      </c>
      <c r="O8" s="12">
        <f ca="1">SUMPRODUCT((Tablo[Mois]=$A3)*(OFFSET(Tablo[JOUR],0,O$1)=$B8))</f>
        <v>0</v>
      </c>
      <c r="P8" s="12">
        <f ca="1">SUMPRODUCT((Tablo[Mois]=$A3)*(OFFSET(Tablo[JOUR],0,P$1)=$B8))</f>
        <v>2</v>
      </c>
      <c r="Q8" s="12">
        <f ca="1">SUMPRODUCT((Tablo[Mois]=$A3)*(OFFSET(Tablo[JOUR],0,Q$1)=$B8))</f>
        <v>0</v>
      </c>
      <c r="R8" s="12">
        <f ca="1">SUMPRODUCT((Tablo[Mois]=$A3)*(OFFSET(Tablo[JOUR],0,R$1)=$B8))</f>
        <v>0</v>
      </c>
      <c r="S8" s="12">
        <f ca="1">SUMPRODUCT((Tablo[Mois]=$A3)*(OFFSET(Tablo[JOUR],0,S$1)=$B8))</f>
        <v>6</v>
      </c>
      <c r="T8" s="12">
        <f ca="1">SUMPRODUCT((Tablo[Mois]=$A3)*(OFFSET(Tablo[JOUR],0,T$1)=$B8))</f>
        <v>0</v>
      </c>
      <c r="U8" s="12">
        <f ca="1">SUMPRODUCT((Tablo[Mois]=$A3)*(OFFSET(Tablo[JOUR],0,U$1)=$B8))</f>
        <v>0</v>
      </c>
      <c r="V8" s="12">
        <f ca="1">SUMPRODUCT((Tablo[Mois]=$A3)*(OFFSET(Tablo[JOUR],0,V$1)=$B8))</f>
        <v>0</v>
      </c>
      <c r="W8" s="12">
        <f ca="1">SUMPRODUCT((Tablo[Mois]=$A3)*(OFFSET(Tablo[JOUR],0,W$1)=$B8))</f>
        <v>0</v>
      </c>
      <c r="X8" s="12">
        <f ca="1">SUMPRODUCT((Tablo[Mois]=$A3)*(OFFSET(Tablo[JOUR],0,X$1)=$B8))</f>
        <v>0</v>
      </c>
      <c r="Y8" s="12">
        <f ca="1">SUMPRODUCT((Tablo[Mois]=$A3)*(OFFSET(Tablo[JOUR],0,Y$1)=$B8))</f>
        <v>0</v>
      </c>
      <c r="Z8" s="12">
        <f ca="1">SUMPRODUCT((Tablo[Mois]=$A3)*(OFFSET(Tablo[JOUR],0,Z$1)=$B8))</f>
        <v>0</v>
      </c>
      <c r="AA8" s="12">
        <f ca="1">SUMPRODUCT((Tablo[Mois]=$A3)*(OFFSET(Tablo[JOUR],0,AA$1)=$B8))</f>
        <v>0</v>
      </c>
      <c r="AB8" s="12">
        <f ca="1">SUMPRODUCT((Tablo[Mois]=$A3)*(OFFSET(Tablo[JOUR],0,AB$1)=$B8))</f>
        <v>0</v>
      </c>
      <c r="AC8" s="12">
        <f ca="1">SUMPRODUCT((Tablo[Mois]=$A3)*(OFFSET(Tablo[JOUR],0,AC$1)=$B8))</f>
        <v>0</v>
      </c>
      <c r="AD8" s="12">
        <f ca="1">SUMPRODUCT((Tablo[Mois]=$A3)*(OFFSET(Tablo[JOUR],0,AD$1)=$B8))</f>
        <v>0</v>
      </c>
      <c r="AE8" s="12">
        <f ca="1">SUMPRODUCT((Tablo[Mois]=$A3)*(OFFSET(Tablo[JOUR],0,AE$1)=$B8))</f>
        <v>0</v>
      </c>
      <c r="AF8" s="12">
        <f ca="1">SUMPRODUCT((Tablo[SEMAINE]=$A3)*(OFFSET(Tablo[am/pm],0,AF$1)=$B8))</f>
        <v>0</v>
      </c>
      <c r="AG8" s="12">
        <f ca="1">SUMPRODUCT((Tablo[SEMAINE]=$A3)*(OFFSET(Tablo[am/pm],0,AG$1)=$B8))</f>
        <v>0</v>
      </c>
      <c r="AH8" s="12" t="e">
        <f ca="1">SUMPRODUCT((Tablo[Mois]=$A3)*(OFFSET(Tablo[JOUR],0,AH$1)=$B8))</f>
        <v>#N/A</v>
      </c>
      <c r="AI8" s="12" t="e">
        <f ca="1">SUMPRODUCT((Tablo[Mois]=$A3)*(OFFSET(Tablo[JOUR],0,AI$1)=$B8))</f>
        <v>#N/A</v>
      </c>
    </row>
    <row r="9" spans="1:35" hidden="1">
      <c r="A9" s="17"/>
      <c r="B9" s="30" t="s">
        <v>44</v>
      </c>
      <c r="C9" s="12" t="s">
        <v>56</v>
      </c>
      <c r="D9" s="12">
        <f ca="1">SUMPRODUCT((Tablo[Mois]=$A3)*(OFFSET(Tablo[JOUR],0,D$1)=$B9))</f>
        <v>0</v>
      </c>
      <c r="E9" s="12">
        <f ca="1">SUMPRODUCT((Tablo[Mois]=$A3)*(OFFSET(Tablo[JOUR],0,E$1)=$B9))</f>
        <v>0</v>
      </c>
      <c r="F9" s="12">
        <f ca="1">SUMPRODUCT((Tablo[Mois]=$A3)*(OFFSET(Tablo[JOUR],0,F$1)=$B9))</f>
        <v>0</v>
      </c>
      <c r="G9" s="12">
        <f ca="1">SUMPRODUCT((Tablo[Mois]=$A3)*(OFFSET(Tablo[JOUR],0,G$1)=$B9))</f>
        <v>1</v>
      </c>
      <c r="H9" s="12">
        <f ca="1">SUMPRODUCT((Tablo[Mois]=$A3)*(OFFSET(Tablo[JOUR],0,H$1)=$B9))</f>
        <v>0</v>
      </c>
      <c r="I9" s="12">
        <f ca="1">SUMPRODUCT((Tablo[Mois]=$A3)*(OFFSET(Tablo[JOUR],0,I$1)=$B9))</f>
        <v>0</v>
      </c>
      <c r="J9" s="12">
        <f ca="1">SUMPRODUCT((Tablo[Mois]=$A3)*(OFFSET(Tablo[JOUR],0,J$1)=$B9))</f>
        <v>0</v>
      </c>
      <c r="K9" s="12">
        <f ca="1">SUMPRODUCT((Tablo[Mois]=$A3)*(OFFSET(Tablo[JOUR],0,K$1)=$B9))</f>
        <v>0</v>
      </c>
      <c r="L9" s="12">
        <f ca="1">SUMPRODUCT((Tablo[Mois]=$A3)*(OFFSET(Tablo[JOUR],0,L$1)=$B9))</f>
        <v>0</v>
      </c>
      <c r="M9" s="12">
        <f ca="1">SUMPRODUCT((Tablo[Mois]=$A3)*(OFFSET(Tablo[JOUR],0,M$1)=$B9))</f>
        <v>0</v>
      </c>
      <c r="N9" s="12">
        <f ca="1">SUMPRODUCT((Tablo[Mois]=$A3)*(OFFSET(Tablo[JOUR],0,N$1)=$B9))</f>
        <v>0</v>
      </c>
      <c r="O9" s="12">
        <f ca="1">SUMPRODUCT((Tablo[Mois]=$A3)*(OFFSET(Tablo[JOUR],0,O$1)=$B9))</f>
        <v>0</v>
      </c>
      <c r="P9" s="12">
        <f ca="1">SUMPRODUCT((Tablo[Mois]=$A3)*(OFFSET(Tablo[JOUR],0,P$1)=$B9))</f>
        <v>0</v>
      </c>
      <c r="Q9" s="12">
        <f ca="1">SUMPRODUCT((Tablo[Mois]=$A3)*(OFFSET(Tablo[JOUR],0,Q$1)=$B9))</f>
        <v>0</v>
      </c>
      <c r="R9" s="12">
        <f ca="1">SUMPRODUCT((Tablo[Mois]=$A3)*(OFFSET(Tablo[JOUR],0,R$1)=$B9))</f>
        <v>0</v>
      </c>
      <c r="S9" s="12">
        <f ca="1">SUMPRODUCT((Tablo[Mois]=$A3)*(OFFSET(Tablo[JOUR],0,S$1)=$B9))</f>
        <v>0</v>
      </c>
      <c r="T9" s="12">
        <f ca="1">SUMPRODUCT((Tablo[Mois]=$A3)*(OFFSET(Tablo[JOUR],0,T$1)=$B9))</f>
        <v>0</v>
      </c>
      <c r="U9" s="12">
        <f ca="1">SUMPRODUCT((Tablo[Mois]=$A3)*(OFFSET(Tablo[JOUR],0,U$1)=$B9))</f>
        <v>0</v>
      </c>
      <c r="V9" s="12">
        <f ca="1">SUMPRODUCT((Tablo[Mois]=$A3)*(OFFSET(Tablo[JOUR],0,V$1)=$B9))</f>
        <v>0</v>
      </c>
      <c r="W9" s="12">
        <f ca="1">SUMPRODUCT((Tablo[Mois]=$A3)*(OFFSET(Tablo[JOUR],0,W$1)=$B9))</f>
        <v>0</v>
      </c>
      <c r="X9" s="12">
        <f ca="1">SUMPRODUCT((Tablo[Mois]=$A3)*(OFFSET(Tablo[JOUR],0,X$1)=$B9))</f>
        <v>0</v>
      </c>
      <c r="Y9" s="12">
        <f ca="1">SUMPRODUCT((Tablo[Mois]=$A3)*(OFFSET(Tablo[JOUR],0,Y$1)=$B9))</f>
        <v>0</v>
      </c>
      <c r="Z9" s="12">
        <f ca="1">SUMPRODUCT((Tablo[Mois]=$A3)*(OFFSET(Tablo[JOUR],0,Z$1)=$B9))</f>
        <v>0</v>
      </c>
      <c r="AA9" s="12">
        <f ca="1">SUMPRODUCT((Tablo[Mois]=$A3)*(OFFSET(Tablo[JOUR],0,AA$1)=$B9))</f>
        <v>0</v>
      </c>
      <c r="AB9" s="12">
        <f ca="1">SUMPRODUCT((Tablo[Mois]=$A3)*(OFFSET(Tablo[JOUR],0,AB$1)=$B9))</f>
        <v>0</v>
      </c>
      <c r="AC9" s="12">
        <f ca="1">SUMPRODUCT((Tablo[Mois]=$A3)*(OFFSET(Tablo[JOUR],0,AC$1)=$B9))</f>
        <v>0</v>
      </c>
      <c r="AD9" s="12">
        <f ca="1">SUMPRODUCT((Tablo[Mois]=$A3)*(OFFSET(Tablo[JOUR],0,AD$1)=$B9))</f>
        <v>0</v>
      </c>
      <c r="AE9" s="12">
        <f ca="1">SUMPRODUCT((Tablo[Mois]=$A3)*(OFFSET(Tablo[JOUR],0,AE$1)=$B9))</f>
        <v>0</v>
      </c>
      <c r="AF9" s="12">
        <f ca="1">SUMPRODUCT((Tablo[SEMAINE]=$A3)*(OFFSET(Tablo[am/pm],0,AF$1)=$B9))</f>
        <v>0</v>
      </c>
      <c r="AG9" s="12">
        <f ca="1">SUMPRODUCT((Tablo[SEMAINE]=$A3)*(OFFSET(Tablo[am/pm],0,AG$1)=$B9))</f>
        <v>0</v>
      </c>
      <c r="AH9" s="12" t="e">
        <f ca="1">SUMPRODUCT((Tablo[Mois]=$A3)*(OFFSET(Tablo[JOUR],0,AH$1)=$B9))</f>
        <v>#N/A</v>
      </c>
      <c r="AI9" s="12" t="e">
        <f ca="1">SUMPRODUCT((Tablo[Mois]=$A3)*(OFFSET(Tablo[JOUR],0,AI$1)=$B9))</f>
        <v>#N/A</v>
      </c>
    </row>
    <row r="10" spans="1:35" hidden="1">
      <c r="A10" s="17"/>
      <c r="B10" s="16" t="s">
        <v>45</v>
      </c>
      <c r="C10" s="12" t="s">
        <v>56</v>
      </c>
      <c r="D10" s="12">
        <f ca="1">SUMPRODUCT((Tablo[Mois]=$A3)*(OFFSET(Tablo[JOUR],0,D$1)=$B10))</f>
        <v>0</v>
      </c>
      <c r="E10" s="12">
        <f ca="1">SUMPRODUCT((Tablo[Mois]=$A3)*(OFFSET(Tablo[JOUR],0,E$1)=$B10))</f>
        <v>0</v>
      </c>
      <c r="F10" s="12">
        <f ca="1">SUMPRODUCT((Tablo[Mois]=$A3)*(OFFSET(Tablo[JOUR],0,F$1)=$B10))</f>
        <v>0</v>
      </c>
      <c r="G10" s="12">
        <f ca="1">SUMPRODUCT((Tablo[Mois]=$A3)*(OFFSET(Tablo[JOUR],0,G$1)=$B10))</f>
        <v>0</v>
      </c>
      <c r="H10" s="12">
        <f ca="1">SUMPRODUCT((Tablo[Mois]=$A3)*(OFFSET(Tablo[JOUR],0,H$1)=$B10))</f>
        <v>0</v>
      </c>
      <c r="I10" s="12">
        <f ca="1">SUMPRODUCT((Tablo[Mois]=$A3)*(OFFSET(Tablo[JOUR],0,I$1)=$B10))</f>
        <v>0</v>
      </c>
      <c r="J10" s="12">
        <f ca="1">SUMPRODUCT((Tablo[Mois]=$A3)*(OFFSET(Tablo[JOUR],0,J$1)=$B10))</f>
        <v>0</v>
      </c>
      <c r="K10" s="12">
        <f ca="1">SUMPRODUCT((Tablo[Mois]=$A3)*(OFFSET(Tablo[JOUR],0,K$1)=$B10))</f>
        <v>0</v>
      </c>
      <c r="L10" s="12">
        <f ca="1">SUMPRODUCT((Tablo[Mois]=$A3)*(OFFSET(Tablo[JOUR],0,L$1)=$B10))</f>
        <v>0</v>
      </c>
      <c r="M10" s="12">
        <f ca="1">SUMPRODUCT((Tablo[Mois]=$A3)*(OFFSET(Tablo[JOUR],0,M$1)=$B10))</f>
        <v>0</v>
      </c>
      <c r="N10" s="12">
        <f ca="1">SUMPRODUCT((Tablo[Mois]=$A3)*(OFFSET(Tablo[JOUR],0,N$1)=$B10))</f>
        <v>0</v>
      </c>
      <c r="O10" s="12">
        <f ca="1">SUMPRODUCT((Tablo[Mois]=$A3)*(OFFSET(Tablo[JOUR],0,O$1)=$B10))</f>
        <v>0</v>
      </c>
      <c r="P10" s="12">
        <f ca="1">SUMPRODUCT((Tablo[Mois]=$A3)*(OFFSET(Tablo[JOUR],0,P$1)=$B10))</f>
        <v>0</v>
      </c>
      <c r="Q10" s="12">
        <f ca="1">SUMPRODUCT((Tablo[Mois]=$A3)*(OFFSET(Tablo[JOUR],0,Q$1)=$B10))</f>
        <v>0</v>
      </c>
      <c r="R10" s="12">
        <f ca="1">SUMPRODUCT((Tablo[Mois]=$A3)*(OFFSET(Tablo[JOUR],0,R$1)=$B10))</f>
        <v>0</v>
      </c>
      <c r="S10" s="12">
        <f ca="1">SUMPRODUCT((Tablo[Mois]=$A3)*(OFFSET(Tablo[JOUR],0,S$1)=$B10))</f>
        <v>0</v>
      </c>
      <c r="T10" s="12">
        <f ca="1">SUMPRODUCT((Tablo[Mois]=$A3)*(OFFSET(Tablo[JOUR],0,T$1)=$B10))</f>
        <v>0</v>
      </c>
      <c r="U10" s="12">
        <f ca="1">SUMPRODUCT((Tablo[Mois]=$A3)*(OFFSET(Tablo[JOUR],0,U$1)=$B10))</f>
        <v>4</v>
      </c>
      <c r="V10" s="12">
        <f ca="1">SUMPRODUCT((Tablo[Mois]=$A3)*(OFFSET(Tablo[JOUR],0,V$1)=$B10))</f>
        <v>0</v>
      </c>
      <c r="W10" s="12">
        <f ca="1">SUMPRODUCT((Tablo[Mois]=$A3)*(OFFSET(Tablo[JOUR],0,W$1)=$B10))</f>
        <v>0</v>
      </c>
      <c r="X10" s="12">
        <f ca="1">SUMPRODUCT((Tablo[Mois]=$A3)*(OFFSET(Tablo[JOUR],0,X$1)=$B10))</f>
        <v>0</v>
      </c>
      <c r="Y10" s="12">
        <f ca="1">SUMPRODUCT((Tablo[Mois]=$A3)*(OFFSET(Tablo[JOUR],0,Y$1)=$B10))</f>
        <v>0</v>
      </c>
      <c r="Z10" s="12">
        <f ca="1">SUMPRODUCT((Tablo[Mois]=$A3)*(OFFSET(Tablo[JOUR],0,Z$1)=$B10))</f>
        <v>0</v>
      </c>
      <c r="AA10" s="12">
        <f ca="1">SUMPRODUCT((Tablo[Mois]=$A3)*(OFFSET(Tablo[JOUR],0,AA$1)=$B10))</f>
        <v>0</v>
      </c>
      <c r="AB10" s="12">
        <f ca="1">SUMPRODUCT((Tablo[Mois]=$A3)*(OFFSET(Tablo[JOUR],0,AB$1)=$B10))</f>
        <v>0</v>
      </c>
      <c r="AC10" s="12">
        <f ca="1">SUMPRODUCT((Tablo[Mois]=$A3)*(OFFSET(Tablo[JOUR],0,AC$1)=$B10))</f>
        <v>0</v>
      </c>
      <c r="AD10" s="12">
        <f ca="1">SUMPRODUCT((Tablo[Mois]=$A3)*(OFFSET(Tablo[JOUR],0,AD$1)=$B10))</f>
        <v>0</v>
      </c>
      <c r="AE10" s="12">
        <f ca="1">SUMPRODUCT((Tablo[Mois]=$A3)*(OFFSET(Tablo[JOUR],0,AE$1)=$B10))</f>
        <v>0</v>
      </c>
      <c r="AF10" s="12">
        <f ca="1">SUMPRODUCT((Tablo[SEMAINE]=$A3)*(OFFSET(Tablo[am/pm],0,AF$1)=$B10))</f>
        <v>0</v>
      </c>
      <c r="AG10" s="12">
        <f ca="1">SUMPRODUCT((Tablo[SEMAINE]=$A3)*(OFFSET(Tablo[am/pm],0,AG$1)=$B10))</f>
        <v>0</v>
      </c>
      <c r="AH10" s="12" t="e">
        <f ca="1">SUMPRODUCT((Tablo[Mois]=$A3)*(OFFSET(Tablo[JOUR],0,AH$1)=$B10))</f>
        <v>#N/A</v>
      </c>
      <c r="AI10" s="12" t="e">
        <f ca="1">SUMPRODUCT((Tablo[Mois]=$A3)*(OFFSET(Tablo[JOUR],0,AI$1)=$B10))</f>
        <v>#N/A</v>
      </c>
    </row>
    <row r="11" spans="1:35" hidden="1">
      <c r="A11" s="17"/>
      <c r="B11" s="31" t="s">
        <v>46</v>
      </c>
      <c r="C11" s="12" t="s">
        <v>56</v>
      </c>
      <c r="D11" s="12">
        <f ca="1">SUMPRODUCT((Tablo[Mois]=$A3)*(OFFSET(Tablo[JOUR],0,D$1)=$B11))</f>
        <v>0</v>
      </c>
      <c r="E11" s="12">
        <f ca="1">SUMPRODUCT((Tablo[Mois]=$A3)*(OFFSET(Tablo[JOUR],0,E$1)=$B11))</f>
        <v>0</v>
      </c>
      <c r="F11" s="12">
        <f ca="1">SUMPRODUCT((Tablo[Mois]=$A3)*(OFFSET(Tablo[JOUR],0,F$1)=$B11))</f>
        <v>0</v>
      </c>
      <c r="G11" s="12">
        <f ca="1">SUMPRODUCT((Tablo[Mois]=$A3)*(OFFSET(Tablo[JOUR],0,G$1)=$B11))</f>
        <v>1</v>
      </c>
      <c r="H11" s="12">
        <f ca="1">SUMPRODUCT((Tablo[Mois]=$A3)*(OFFSET(Tablo[JOUR],0,H$1)=$B11))</f>
        <v>0</v>
      </c>
      <c r="I11" s="12">
        <f ca="1">SUMPRODUCT((Tablo[Mois]=$A3)*(OFFSET(Tablo[JOUR],0,I$1)=$B11))</f>
        <v>0</v>
      </c>
      <c r="J11" s="12">
        <f ca="1">SUMPRODUCT((Tablo[Mois]=$A3)*(OFFSET(Tablo[JOUR],0,J$1)=$B11))</f>
        <v>0</v>
      </c>
      <c r="K11" s="12">
        <f ca="1">SUMPRODUCT((Tablo[Mois]=$A3)*(OFFSET(Tablo[JOUR],0,K$1)=$B11))</f>
        <v>0</v>
      </c>
      <c r="M11" s="12">
        <f ca="1">SUMPRODUCT((Tablo[Mois]=$A3)*(OFFSET(Tablo[JOUR],0,M$1)=$B11))</f>
        <v>0</v>
      </c>
      <c r="N11" s="12">
        <f ca="1">SUMPRODUCT((Tablo[Mois]=$A3)*(OFFSET(Tablo[JOUR],0,N$1)=$B11))</f>
        <v>0</v>
      </c>
      <c r="O11" s="12">
        <f ca="1">SUMPRODUCT((Tablo[Mois]=$A3)*(OFFSET(Tablo[JOUR],0,O$1)=$B11))</f>
        <v>0</v>
      </c>
      <c r="P11" s="12">
        <f ca="1">SUMPRODUCT((Tablo[Mois]=$A3)*(OFFSET(Tablo[JOUR],0,P$1)=$B11))</f>
        <v>0</v>
      </c>
      <c r="Q11" s="12">
        <f ca="1">SUMPRODUCT((Tablo[Mois]=$A3)*(OFFSET(Tablo[JOUR],0,Q$1)=$B11))</f>
        <v>0</v>
      </c>
      <c r="R11" s="12">
        <f ca="1">SUMPRODUCT((Tablo[Mois]=$A3)*(OFFSET(Tablo[JOUR],0,R$1)=$B11))</f>
        <v>0</v>
      </c>
      <c r="S11" s="12">
        <f ca="1">SUMPRODUCT((Tablo[Mois]=$A3)*(OFFSET(Tablo[JOUR],0,S$1)=$B11))</f>
        <v>0</v>
      </c>
      <c r="T11" s="12">
        <f ca="1">SUMPRODUCT((Tablo[Mois]=$A3)*(OFFSET(Tablo[JOUR],0,T$1)=$B11))</f>
        <v>0</v>
      </c>
      <c r="U11" s="12">
        <f ca="1">SUMPRODUCT((Tablo[Mois]=$A3)*(OFFSET(Tablo[JOUR],0,U$1)=$B11))</f>
        <v>0</v>
      </c>
      <c r="V11" s="12">
        <f ca="1">SUMPRODUCT((Tablo[Mois]=$A3)*(OFFSET(Tablo[JOUR],0,V$1)=$B11))</f>
        <v>0</v>
      </c>
      <c r="W11" s="12">
        <f ca="1">SUMPRODUCT((Tablo[Mois]=$A3)*(OFFSET(Tablo[JOUR],0,W$1)=$B11))</f>
        <v>0</v>
      </c>
      <c r="X11" s="12">
        <f ca="1">SUMPRODUCT((Tablo[Mois]=$A3)*(OFFSET(Tablo[JOUR],0,X$1)=$B11))</f>
        <v>0</v>
      </c>
      <c r="Y11" s="12">
        <f ca="1">SUMPRODUCT((Tablo[Mois]=$A3)*(OFFSET(Tablo[JOUR],0,Y$1)=$B11))</f>
        <v>0</v>
      </c>
      <c r="Z11" s="12">
        <f ca="1">SUMPRODUCT((Tablo[Mois]=$A3)*(OFFSET(Tablo[JOUR],0,Z$1)=$B11))</f>
        <v>0</v>
      </c>
      <c r="AA11" s="12">
        <f ca="1">SUMPRODUCT((Tablo[Mois]=$A3)*(OFFSET(Tablo[JOUR],0,AA$1)=$B11))</f>
        <v>0</v>
      </c>
      <c r="AB11" s="12">
        <f ca="1">SUMPRODUCT((Tablo[Mois]=$A3)*(OFFSET(Tablo[JOUR],0,AB$1)=$B11))</f>
        <v>0</v>
      </c>
      <c r="AC11" s="12">
        <f ca="1">SUMPRODUCT((Tablo[Mois]=$A3)*(OFFSET(Tablo[JOUR],0,AC$1)=$B11))</f>
        <v>0</v>
      </c>
      <c r="AD11" s="12">
        <f ca="1">SUMPRODUCT((Tablo[Mois]=$A3)*(OFFSET(Tablo[JOUR],0,AD$1)=$B11))</f>
        <v>0</v>
      </c>
      <c r="AE11" s="12">
        <f ca="1">SUMPRODUCT((Tablo[Mois]=$A3)*(OFFSET(Tablo[JOUR],0,AE$1)=$B11))</f>
        <v>0</v>
      </c>
      <c r="AF11" s="12">
        <f ca="1">SUMPRODUCT((Tablo[SEMAINE]=$A3)*(OFFSET(Tablo[am/pm],0,AF$1)=$B11))</f>
        <v>0</v>
      </c>
      <c r="AG11" s="12">
        <f ca="1">SUMPRODUCT((Tablo[SEMAINE]=$A3)*(OFFSET(Tablo[am/pm],0,AG$1)=$B11))</f>
        <v>0</v>
      </c>
      <c r="AH11" s="12" t="e">
        <f ca="1">SUMPRODUCT((Tablo[Mois]=$A3)*(OFFSET(Tablo[JOUR],0,AH$1)=$B11))</f>
        <v>#N/A</v>
      </c>
      <c r="AI11" s="12" t="e">
        <f ca="1">SUMPRODUCT((Tablo[Mois]=$A3)*(OFFSET(Tablo[JOUR],0,AI$1)=$B11))</f>
        <v>#N/A</v>
      </c>
    </row>
    <row r="12" spans="1:35" hidden="1">
      <c r="A12" s="17"/>
      <c r="B12" s="31" t="s">
        <v>74</v>
      </c>
      <c r="C12" s="66" t="s">
        <v>38</v>
      </c>
    </row>
    <row r="13" spans="1:35" s="10" customFormat="1" ht="13.5" hidden="1" thickBot="1">
      <c r="A13" s="9"/>
      <c r="B13" s="18" t="s">
        <v>32</v>
      </c>
      <c r="C13" s="10" t="s">
        <v>56</v>
      </c>
      <c r="D13" s="10">
        <f ca="1">SUMPRODUCT((Tablo[Mois]=$A3)*(OFFSET(Tablo[JOUR],0,D$1)=$B13))</f>
        <v>1</v>
      </c>
      <c r="E13" s="10">
        <f ca="1">SUMPRODUCT((Tablo[Mois]=$A3)*(OFFSET(Tablo[JOUR],0,E$1)=$B13))</f>
        <v>0</v>
      </c>
      <c r="F13" s="10">
        <f ca="1">SUMPRODUCT((Tablo[Mois]=$A3)*(OFFSET(Tablo[JOUR],0,F$1)=$B13))</f>
        <v>0</v>
      </c>
      <c r="G13" s="10">
        <f ca="1">SUMPRODUCT((Tablo[Mois]=$A3)*(OFFSET(Tablo[JOUR],0,G$1)=$B13))</f>
        <v>0</v>
      </c>
      <c r="H13" s="10">
        <f ca="1">SUMPRODUCT((Tablo[Mois]=$A3)*(OFFSET(Tablo[JOUR],0,H$1)=$B13))</f>
        <v>0</v>
      </c>
      <c r="I13" s="10">
        <f ca="1">SUMPRODUCT((Tablo[Mois]=$A3)*(OFFSET(Tablo[JOUR],0,I$1)=$B13))</f>
        <v>3</v>
      </c>
      <c r="J13" s="10">
        <f ca="1">SUMPRODUCT((Tablo[Mois]=$A3)*(OFFSET(Tablo[JOUR],0,J$1)=$B13))</f>
        <v>0</v>
      </c>
      <c r="K13" s="10">
        <f ca="1">SUMPRODUCT((Tablo[Mois]=$A3)*(OFFSET(Tablo[JOUR],0,K$1)=$B13))</f>
        <v>0</v>
      </c>
      <c r="L13" s="10">
        <f ca="1">SUMPRODUCT((Tablo[Mois]=$A3)*(OFFSET(Tablo[JOUR],0,L$1)=$B13))</f>
        <v>1</v>
      </c>
      <c r="M13" s="10">
        <f ca="1">SUMPRODUCT((Tablo[Mois]=$A3)*(OFFSET(Tablo[JOUR],0,M$1)=$B13))</f>
        <v>0</v>
      </c>
      <c r="N13" s="10">
        <f ca="1">SUMPRODUCT((Tablo[Mois]=$A3)*(OFFSET(Tablo[JOUR],0,N$1)=$B13))</f>
        <v>1</v>
      </c>
      <c r="O13" s="10">
        <f ca="1">SUMPRODUCT((Tablo[Mois]=$A3)*(OFFSET(Tablo[JOUR],0,O$1)=$B13))</f>
        <v>1</v>
      </c>
      <c r="P13" s="10">
        <f ca="1">SUMPRODUCT((Tablo[Mois]=$A3)*(OFFSET(Tablo[JOUR],0,P$1)=$B13))</f>
        <v>2</v>
      </c>
      <c r="Q13" s="10">
        <f ca="1">SUMPRODUCT((Tablo[Mois]=$A3)*(OFFSET(Tablo[JOUR],0,Q$1)=$B13))</f>
        <v>0</v>
      </c>
      <c r="R13" s="10">
        <f ca="1">SUMPRODUCT((Tablo[Mois]=$A3)*(OFFSET(Tablo[JOUR],0,R$1)=$B13))</f>
        <v>0</v>
      </c>
      <c r="S13" s="10">
        <f ca="1">SUMPRODUCT((Tablo[Mois]=$A3)*(OFFSET(Tablo[JOUR],0,S$1)=$B13))</f>
        <v>4</v>
      </c>
      <c r="T13" s="10">
        <f ca="1">SUMPRODUCT((Tablo[Mois]=$A3)*(OFFSET(Tablo[JOUR],0,T$1)=$B13))</f>
        <v>1</v>
      </c>
      <c r="U13" s="10">
        <f ca="1">SUMPRODUCT((Tablo[Mois]=$A3)*(OFFSET(Tablo[JOUR],0,U$1)=$B13))</f>
        <v>0</v>
      </c>
      <c r="V13" s="10">
        <f ca="1">SUMPRODUCT((Tablo[Mois]=$A3)*(OFFSET(Tablo[JOUR],0,V$1)=$B13))</f>
        <v>0</v>
      </c>
      <c r="W13" s="10">
        <f ca="1">SUMPRODUCT((Tablo[Mois]=$A3)*(OFFSET(Tablo[JOUR],0,W$1)=$B13))</f>
        <v>0</v>
      </c>
      <c r="X13" s="10">
        <f ca="1">SUMPRODUCT((Tablo[Mois]=$A3)*(OFFSET(Tablo[JOUR],0,X$1)=$B13))</f>
        <v>0</v>
      </c>
      <c r="Y13" s="10">
        <f ca="1">SUMPRODUCT((Tablo[Mois]=$A3)*(OFFSET(Tablo[JOUR],0,Y$1)=$B13))</f>
        <v>0</v>
      </c>
      <c r="Z13" s="10">
        <f ca="1">SUMPRODUCT((Tablo[Mois]=$A3)*(OFFSET(Tablo[JOUR],0,Z$1)=$B13))</f>
        <v>0</v>
      </c>
      <c r="AA13" s="10">
        <f ca="1">SUMPRODUCT((Tablo[Mois]=$A3)*(OFFSET(Tablo[JOUR],0,AA$1)=$B13))</f>
        <v>0</v>
      </c>
      <c r="AB13" s="10">
        <f ca="1">SUMPRODUCT((Tablo[Mois]=$A3)*(OFFSET(Tablo[JOUR],0,AB$1)=$B13))</f>
        <v>0</v>
      </c>
      <c r="AC13" s="10">
        <f ca="1">SUMPRODUCT((Tablo[Mois]=$A3)*(OFFSET(Tablo[JOUR],0,AC$1)=$B13))</f>
        <v>0</v>
      </c>
      <c r="AD13" s="10">
        <f ca="1">SUMPRODUCT((Tablo[Mois]=$A3)*(OFFSET(Tablo[JOUR],0,AD$1)=$B13))</f>
        <v>0</v>
      </c>
      <c r="AE13" s="10">
        <f ca="1">SUMPRODUCT((Tablo[Mois]=$A3)*(OFFSET(Tablo[JOUR],0,AE$1)=$B13))</f>
        <v>12</v>
      </c>
      <c r="AF13" s="10">
        <f ca="1">SUMPRODUCT((Tablo[SEMAINE]=$A3)*(OFFSET(Tablo[am/pm],0,AF$1)=$B13))</f>
        <v>0</v>
      </c>
      <c r="AG13" s="10">
        <f ca="1">SUMPRODUCT((Tablo[SEMAINE]=$A3)*(OFFSET(Tablo[am/pm],0,AG$1)=$B13))</f>
        <v>0</v>
      </c>
      <c r="AH13" s="10" t="e">
        <f ca="1">SUMPRODUCT((Tablo[Mois]=$A3)*(OFFSET(Tablo[JOUR],0,AH$1)=$B13))</f>
        <v>#N/A</v>
      </c>
      <c r="AI13" s="10" t="e">
        <f ca="1">SUMPRODUCT((Tablo[Mois]=$A3)*(OFFSET(Tablo[JOUR],0,AI$1)=$B13))</f>
        <v>#N/A</v>
      </c>
    </row>
    <row r="14" spans="1:35" s="8" customFormat="1">
      <c r="A14" s="11">
        <f>EOMONTH(A3+1,0)</f>
        <v>42794</v>
      </c>
      <c r="B14" s="8" t="s">
        <v>17</v>
      </c>
      <c r="C14" s="8" t="s">
        <v>37</v>
      </c>
      <c r="D14" s="19">
        <f ca="1">SUMPRODUCT((Tablo[Mois]=$A14)*(Tablo[JOUR]=$B14),(OFFSET(Tablo[JOUR],0,D$1)))</f>
        <v>70</v>
      </c>
      <c r="E14" s="19">
        <f ca="1">SUMPRODUCT((Tablo[Mois]=$A14)*(Tablo[JOUR]=$B14),(OFFSET(Tablo[JOUR],0,E$1)))</f>
        <v>70</v>
      </c>
      <c r="F14" s="19">
        <f ca="1">SUMPRODUCT((Tablo[Mois]=$A14)*(Tablo[JOUR]=$B14),(OFFSET(Tablo[JOUR],0,F$1)))</f>
        <v>136.07</v>
      </c>
      <c r="G14" s="19">
        <f ca="1">SUMPRODUCT((Tablo[Mois]=$A14)*(Tablo[JOUR]=$B14),(OFFSET(Tablo[JOUR],0,G$1)))</f>
        <v>0</v>
      </c>
      <c r="H14" s="19">
        <f ca="1">SUMPRODUCT((Tablo[Mois]=$A14)*(Tablo[JOUR]=$B14),(OFFSET(Tablo[JOUR],0,H$1)))</f>
        <v>102.2</v>
      </c>
      <c r="I14" s="19">
        <f ca="1">SUMPRODUCT((Tablo[Mois]=$A14)*(Tablo[JOUR]=$B14),(OFFSET(Tablo[JOUR],0,I$1)))</f>
        <v>111.17</v>
      </c>
      <c r="J14" s="19">
        <f ca="1">SUMPRODUCT((Tablo[Mois]=$A14)*(Tablo[JOUR]=$B14),(OFFSET(Tablo[JOUR],0,J$1)))</f>
        <v>105</v>
      </c>
      <c r="K14" s="19">
        <f ca="1">SUMPRODUCT((Tablo[Mois]=$A14)*(Tablo[JOUR]=$B14),(OFFSET(Tablo[JOUR],0,K$1)))</f>
        <v>20</v>
      </c>
      <c r="L14" s="19">
        <f ca="1">SUMPRODUCT((Tablo[Mois]=$A14)*(Tablo[JOUR]=$B14),(OFFSET(Tablo[JOUR],0,L$1)))</f>
        <v>70</v>
      </c>
      <c r="M14" s="19">
        <f ca="1">SUMPRODUCT((Tablo[Mois]=$A14)*(Tablo[JOUR]=$B14),(OFFSET(Tablo[JOUR],0,M$1)))</f>
        <v>139.42000000000002</v>
      </c>
      <c r="N14" s="19">
        <f ca="1">SUMPRODUCT((Tablo[Mois]=$A14)*(Tablo[JOUR]=$B14),(OFFSET(Tablo[JOUR],0,N$1)))</f>
        <v>140</v>
      </c>
      <c r="O14" s="19">
        <f ca="1">SUMPRODUCT((Tablo[Mois]=$A14)*(Tablo[JOUR]=$B14),(OFFSET(Tablo[JOUR],0,O$1)))</f>
        <v>128</v>
      </c>
      <c r="P14" s="19">
        <f ca="1">SUMPRODUCT((Tablo[Mois]=$A14)*(Tablo[JOUR]=$B14),(OFFSET(Tablo[JOUR],0,P$1)))</f>
        <v>140</v>
      </c>
      <c r="Q14" s="19">
        <f ca="1">SUMPRODUCT((Tablo[Mois]=$A14)*(Tablo[JOUR]=$B14),(OFFSET(Tablo[JOUR],0,Q$1)))</f>
        <v>105</v>
      </c>
      <c r="R14" s="19">
        <f ca="1">SUMPRODUCT((Tablo[Mois]=$A14)*(Tablo[JOUR]=$B14),(OFFSET(Tablo[JOUR],0,R$1)))</f>
        <v>105</v>
      </c>
      <c r="S14" s="19">
        <f ca="1">SUMPRODUCT((Tablo[Mois]=$A14)*(Tablo[JOUR]=$B14),(OFFSET(Tablo[JOUR],0,S$1)))</f>
        <v>100.08</v>
      </c>
      <c r="T14" s="19">
        <f ca="1">SUMPRODUCT((Tablo[Mois]=$A14)*(Tablo[JOUR]=$B14),(OFFSET(Tablo[JOUR],0,T$1)))</f>
        <v>117</v>
      </c>
      <c r="U14" s="19">
        <f ca="1">SUMPRODUCT((Tablo[Mois]=$A14)*(Tablo[JOUR]=$B14),(OFFSET(Tablo[JOUR],0,U$1)))</f>
        <v>70</v>
      </c>
      <c r="V14" s="19">
        <f ca="1">SUMPRODUCT((Tablo[Mois]=$A14)*(Tablo[JOUR]=$B14),(OFFSET(Tablo[JOUR],0,V$1)))</f>
        <v>35</v>
      </c>
      <c r="W14" s="19">
        <f ca="1">SUMPRODUCT((Tablo[Mois]=$A14)*(Tablo[JOUR]=$B14),(OFFSET(Tablo[JOUR],0,W$1)))</f>
        <v>105</v>
      </c>
      <c r="X14" s="19">
        <f ca="1">SUMPRODUCT((Tablo[Mois]=$A14)*(Tablo[JOUR]=$B14),(OFFSET(Tablo[JOUR],0,X$1)))</f>
        <v>35</v>
      </c>
      <c r="Y14" s="19">
        <f ca="1">SUMPRODUCT((Tablo[Mois]=$A14)*(Tablo[JOUR]=$B14),(OFFSET(Tablo[JOUR],0,Y$1)))</f>
        <v>20</v>
      </c>
      <c r="Z14" s="19">
        <f ca="1">SUMPRODUCT((Tablo[Mois]=$A14)*(Tablo[JOUR]=$B14),(OFFSET(Tablo[JOUR],0,Z$1)))</f>
        <v>56</v>
      </c>
      <c r="AA14" s="19">
        <f ca="1">SUMPRODUCT((Tablo[Mois]=$A14)*(Tablo[JOUR]=$B14),(OFFSET(Tablo[JOUR],0,AA$1)))</f>
        <v>77</v>
      </c>
      <c r="AB14" s="19">
        <f ca="1">SUMPRODUCT((Tablo[Mois]=$A14)*(Tablo[JOUR]=$B14),(OFFSET(Tablo[JOUR],0,AB$1)))</f>
        <v>63</v>
      </c>
      <c r="AC14" s="19">
        <f ca="1">SUMPRODUCT((Tablo[Mois]=$A14)*(Tablo[JOUR]=$B14),(OFFSET(Tablo[JOUR],0,AC$1)))</f>
        <v>49.5</v>
      </c>
      <c r="AD14" s="19">
        <f ca="1">SUMPRODUCT((Tablo[Mois]=$A14)*(Tablo[JOUR]=$B14),(OFFSET(Tablo[JOUR],0,AD$1)))</f>
        <v>140</v>
      </c>
      <c r="AE14" s="19">
        <f ca="1">SUMPRODUCT((Tablo[Mois]=$A14)*(Tablo[JOUR]=$B14),(OFFSET(Tablo[JOUR],0,AE$1)))</f>
        <v>105</v>
      </c>
      <c r="AF14" s="19">
        <f ca="1">SUMPRODUCT((Tablo[SEMAINE]=$A14)*(Tablo[am/pm]=$B14),(OFFSET(Tablo[am/pm],0,AF$1)))</f>
        <v>0</v>
      </c>
      <c r="AG14" s="19">
        <f ca="1">SUMPRODUCT((Tablo[SEMAINE]=$A14)*(Tablo[am/pm]=$B14),(OFFSET(Tablo[am/pm],0,AG$1)))</f>
        <v>0</v>
      </c>
      <c r="AH14" s="19" t="e">
        <f ca="1">SUMPRODUCT((Tablo[Mois]=$A14)*(Tablo[JOUR]=$B14),(OFFSET(Tablo[JOUR],0,AH$1)))</f>
        <v>#N/A</v>
      </c>
      <c r="AI14" s="19" t="e">
        <f ca="1">SUMPRODUCT((Tablo[Mois]=$A14)*(Tablo[JOUR]=$B14),(OFFSET(Tablo[JOUR],0,AI$1)))</f>
        <v>#N/A</v>
      </c>
    </row>
    <row r="15" spans="1:35">
      <c r="A15" s="17"/>
      <c r="B15" s="12" t="s">
        <v>18</v>
      </c>
      <c r="C15" s="12" t="s">
        <v>37</v>
      </c>
      <c r="D15" s="20">
        <f ca="1">SUMPRODUCT((Tablo[Mois]=$A14)*(Tablo[JOUR]=$B15),(OFFSET(Tablo[JOUR],0,D$1)))</f>
        <v>0.82000000000000028</v>
      </c>
      <c r="E15" s="20">
        <f ca="1">SUMPRODUCT((Tablo[Mois]=$A14)*(Tablo[JOUR]=$B15),(OFFSET(Tablo[JOUR],0,E$1)))</f>
        <v>7.9999999999998295E-2</v>
      </c>
      <c r="F15" s="20">
        <f ca="1">SUMPRODUCT((Tablo[Mois]=$A14)*(Tablo[JOUR]=$B15),(OFFSET(Tablo[JOUR],0,F$1)))</f>
        <v>0.32999999999999829</v>
      </c>
      <c r="G15" s="20">
        <f ca="1">SUMPRODUCT((Tablo[Mois]=$A14)*(Tablo[JOUR]=$B15),(OFFSET(Tablo[JOUR],0,G$1)))</f>
        <v>0</v>
      </c>
      <c r="H15" s="20">
        <f ca="1">SUMPRODUCT((Tablo[Mois]=$A14)*(Tablo[JOUR]=$B15),(OFFSET(Tablo[JOUR],0,H$1)))</f>
        <v>1.25</v>
      </c>
      <c r="I15" s="20">
        <f ca="1">SUMPRODUCT((Tablo[Mois]=$A14)*(Tablo[JOUR]=$B15),(OFFSET(Tablo[JOUR],0,I$1)))</f>
        <v>0</v>
      </c>
      <c r="J15" s="20">
        <f ca="1">SUMPRODUCT((Tablo[Mois]=$A14)*(Tablo[JOUR]=$B15),(OFFSET(Tablo[JOUR],0,J$1)))</f>
        <v>0.39999999999999858</v>
      </c>
      <c r="K15" s="20">
        <f ca="1">SUMPRODUCT((Tablo[Mois]=$A14)*(Tablo[JOUR]=$B15),(OFFSET(Tablo[JOUR],0,K$1)))</f>
        <v>0</v>
      </c>
      <c r="L15" s="20">
        <f ca="1">SUMPRODUCT((Tablo[Mois]=$A14)*(Tablo[JOUR]=$B15),(OFFSET(Tablo[JOUR],0,L$1)))</f>
        <v>7.0000000000000284E-2</v>
      </c>
      <c r="M15" s="20">
        <f ca="1">SUMPRODUCT((Tablo[Mois]=$A14)*(Tablo[JOUR]=$B15),(OFFSET(Tablo[JOUR],0,M$1)))</f>
        <v>0.5</v>
      </c>
      <c r="N15" s="20">
        <f ca="1">SUMPRODUCT((Tablo[Mois]=$A14)*(Tablo[JOUR]=$B15),(OFFSET(Tablo[JOUR],0,N$1)))</f>
        <v>16</v>
      </c>
      <c r="O15" s="20">
        <f ca="1">SUMPRODUCT((Tablo[Mois]=$A14)*(Tablo[JOUR]=$B15),(OFFSET(Tablo[JOUR],0,O$1)))</f>
        <v>12</v>
      </c>
      <c r="P15" s="20">
        <f ca="1">SUMPRODUCT((Tablo[Mois]=$A14)*(Tablo[JOUR]=$B15),(OFFSET(Tablo[JOUR],0,P$1)))</f>
        <v>16</v>
      </c>
      <c r="Q15" s="20">
        <f ca="1">SUMPRODUCT((Tablo[Mois]=$A14)*(Tablo[JOUR]=$B15),(OFFSET(Tablo[JOUR],0,Q$1)))</f>
        <v>11</v>
      </c>
      <c r="R15" s="20">
        <f ca="1">SUMPRODUCT((Tablo[Mois]=$A14)*(Tablo[JOUR]=$B15),(OFFSET(Tablo[JOUR],0,R$1)))</f>
        <v>13.299999999999997</v>
      </c>
      <c r="S15" s="20">
        <f ca="1">SUMPRODUCT((Tablo[Mois]=$A14)*(Tablo[JOUR]=$B15),(OFFSET(Tablo[JOUR],0,S$1)))</f>
        <v>0.5</v>
      </c>
      <c r="T15" s="20">
        <f ca="1">SUMPRODUCT((Tablo[Mois]=$A14)*(Tablo[JOUR]=$B15),(OFFSET(Tablo[JOUR],0,T$1)))</f>
        <v>10.5</v>
      </c>
      <c r="U15" s="20">
        <f ca="1">SUMPRODUCT((Tablo[Mois]=$A14)*(Tablo[JOUR]=$B15),(OFFSET(Tablo[JOUR],0,U$1)))</f>
        <v>2.75</v>
      </c>
      <c r="V15" s="20">
        <f ca="1">SUMPRODUCT((Tablo[Mois]=$A14)*(Tablo[JOUR]=$B15),(OFFSET(Tablo[JOUR],0,V$1)))</f>
        <v>0</v>
      </c>
      <c r="W15" s="20">
        <f ca="1">SUMPRODUCT((Tablo[Mois]=$A14)*(Tablo[JOUR]=$B15),(OFFSET(Tablo[JOUR],0,W$1)))</f>
        <v>2.0900000000000034</v>
      </c>
      <c r="X15" s="20">
        <f ca="1">SUMPRODUCT((Tablo[Mois]=$A14)*(Tablo[JOUR]=$B15),(OFFSET(Tablo[JOUR],0,X$1)))</f>
        <v>0</v>
      </c>
      <c r="Y15" s="20">
        <f ca="1">SUMPRODUCT((Tablo[Mois]=$A14)*(Tablo[JOUR]=$B15),(OFFSET(Tablo[JOUR],0,Y$1)))</f>
        <v>0</v>
      </c>
      <c r="Z15" s="20">
        <f ca="1">SUMPRODUCT((Tablo[Mois]=$A14)*(Tablo[JOUR]=$B15),(OFFSET(Tablo[JOUR],0,Z$1)))</f>
        <v>0</v>
      </c>
      <c r="AA15" s="20">
        <f ca="1">SUMPRODUCT((Tablo[Mois]=$A14)*(Tablo[JOUR]=$B15),(OFFSET(Tablo[JOUR],0,AA$1)))</f>
        <v>0</v>
      </c>
      <c r="AB15" s="20">
        <f ca="1">SUMPRODUCT((Tablo[Mois]=$A14)*(Tablo[JOUR]=$B15),(OFFSET(Tablo[JOUR],0,AB$1)))</f>
        <v>0.75</v>
      </c>
      <c r="AC15" s="20">
        <f ca="1">SUMPRODUCT((Tablo[Mois]=$A14)*(Tablo[JOUR]=$B15),(OFFSET(Tablo[JOUR],0,AC$1)))</f>
        <v>0</v>
      </c>
      <c r="AD15" s="20">
        <f ca="1">SUMPRODUCT((Tablo[Mois]=$A14)*(Tablo[JOUR]=$B15),(OFFSET(Tablo[JOUR],0,AD$1)))</f>
        <v>17</v>
      </c>
      <c r="AE15" s="20">
        <f ca="1">SUMPRODUCT((Tablo[Mois]=$A14)*(Tablo[JOUR]=$B15),(OFFSET(Tablo[JOUR],0,AE$1)))</f>
        <v>1</v>
      </c>
      <c r="AF15" s="20">
        <f ca="1">SUMPRODUCT((Tablo[SEMAINE]=$A14)*(Tablo[am/pm]=$B15),(OFFSET(Tablo[am/pm],0,AF$1)))</f>
        <v>0</v>
      </c>
      <c r="AG15" s="20">
        <f ca="1">SUMPRODUCT((Tablo[SEMAINE]=$A14)*(Tablo[am/pm]=$B15),(OFFSET(Tablo[am/pm],0,AG$1)))</f>
        <v>0</v>
      </c>
      <c r="AH15" s="20" t="e">
        <f ca="1">SUMPRODUCT((Tablo[Mois]=$A14)*(Tablo[JOUR]=$B15),(OFFSET(Tablo[JOUR],0,AH$1)))</f>
        <v>#N/A</v>
      </c>
      <c r="AI15" s="20" t="e">
        <f ca="1">SUMPRODUCT((Tablo[Mois]=$A14)*(Tablo[JOUR]=$B15),(OFFSET(Tablo[JOUR],0,AI$1)))</f>
        <v>#N/A</v>
      </c>
    </row>
    <row r="16" spans="1:35" s="23" customFormat="1">
      <c r="A16" s="22"/>
      <c r="B16" s="23" t="s">
        <v>16</v>
      </c>
      <c r="C16" s="24" t="s">
        <v>38</v>
      </c>
      <c r="D16" s="20">
        <f ca="1">SUMPRODUCT((Tablo[Mois]=$A14)*(Tablo[JOUR]=$B16),(OFFSET(Tablo[JOUR],0,D$1)))</f>
        <v>70.819999999999993</v>
      </c>
      <c r="E16" s="20">
        <f ca="1">SUMPRODUCT((Tablo[Mois]=$A14)*(Tablo[JOUR]=$B16),(OFFSET(Tablo[JOUR],0,E$1)))</f>
        <v>70.08</v>
      </c>
      <c r="F16" s="20">
        <f ca="1">SUMPRODUCT((Tablo[Mois]=$A14)*(Tablo[JOUR]=$B16),(OFFSET(Tablo[JOUR],0,F$1)))</f>
        <v>139.89999999999998</v>
      </c>
      <c r="G16" s="20">
        <f ca="1">SUMPRODUCT((Tablo[Mois]=$A14)*(Tablo[JOUR]=$B16),(OFFSET(Tablo[JOUR],0,G$1)))</f>
        <v>10.5</v>
      </c>
      <c r="H16" s="20">
        <f ca="1">SUMPRODUCT((Tablo[Mois]=$A14)*(Tablo[JOUR]=$B16),(OFFSET(Tablo[JOUR],0,H$1)))</f>
        <v>138.44999999999999</v>
      </c>
      <c r="I16" s="20">
        <f ca="1">SUMPRODUCT((Tablo[Mois]=$A14)*(Tablo[JOUR]=$B16),(OFFSET(Tablo[JOUR],0,I$1)))</f>
        <v>111.17</v>
      </c>
      <c r="J16" s="20">
        <f ca="1">SUMPRODUCT((Tablo[Mois]=$A14)*(Tablo[JOUR]=$B16),(OFFSET(Tablo[JOUR],0,J$1)))</f>
        <v>105.39999999999999</v>
      </c>
      <c r="K16" s="20">
        <f ca="1">SUMPRODUCT((Tablo[Mois]=$A14)*(Tablo[JOUR]=$B16),(OFFSET(Tablo[JOUR],0,K$1)))</f>
        <v>20</v>
      </c>
      <c r="L16" s="20">
        <f ca="1">SUMPRODUCT((Tablo[Mois]=$A14)*(Tablo[JOUR]=$B16),(OFFSET(Tablo[JOUR],0,L$1)))</f>
        <v>70.069999999999993</v>
      </c>
      <c r="M16" s="20">
        <f ca="1">SUMPRODUCT((Tablo[Mois]=$A14)*(Tablo[JOUR]=$B16),(OFFSET(Tablo[JOUR],0,M$1)))</f>
        <v>139.92000000000002</v>
      </c>
      <c r="N16" s="20">
        <f ca="1">SUMPRODUCT((Tablo[Mois]=$A14)*(Tablo[JOUR]=$B16),(OFFSET(Tablo[JOUR],0,N$1)))</f>
        <v>156</v>
      </c>
      <c r="O16" s="20">
        <f ca="1">SUMPRODUCT((Tablo[Mois]=$A14)*(Tablo[JOUR]=$B16),(OFFSET(Tablo[JOUR],0,O$1)))</f>
        <v>140</v>
      </c>
      <c r="P16" s="20">
        <f ca="1">SUMPRODUCT((Tablo[Mois]=$A14)*(Tablo[JOUR]=$B16),(OFFSET(Tablo[JOUR],0,P$1)))</f>
        <v>156</v>
      </c>
      <c r="Q16" s="20">
        <f ca="1">SUMPRODUCT((Tablo[Mois]=$A14)*(Tablo[JOUR]=$B16),(OFFSET(Tablo[JOUR],0,Q$1)))</f>
        <v>116</v>
      </c>
      <c r="R16" s="20">
        <f ca="1">SUMPRODUCT((Tablo[Mois]=$A14)*(Tablo[JOUR]=$B16),(OFFSET(Tablo[JOUR],0,R$1)))</f>
        <v>153.30000000000001</v>
      </c>
      <c r="S16" s="20">
        <f ca="1">SUMPRODUCT((Tablo[Mois]=$A14)*(Tablo[JOUR]=$B16),(OFFSET(Tablo[JOUR],0,S$1)))</f>
        <v>139.07999999999998</v>
      </c>
      <c r="T16" s="20">
        <f ca="1">SUMPRODUCT((Tablo[Mois]=$A14)*(Tablo[JOUR]=$B16),(OFFSET(Tablo[JOUR],0,T$1)))</f>
        <v>127.5</v>
      </c>
      <c r="U16" s="20">
        <f ca="1">SUMPRODUCT((Tablo[Mois]=$A14)*(Tablo[JOUR]=$B16),(OFFSET(Tablo[JOUR],0,U$1)))</f>
        <v>142.75</v>
      </c>
      <c r="V16" s="20">
        <f ca="1">SUMPRODUCT((Tablo[Mois]=$A14)*(Tablo[JOUR]=$B16),(OFFSET(Tablo[JOUR],0,V$1)))</f>
        <v>105</v>
      </c>
      <c r="W16" s="20">
        <f ca="1">SUMPRODUCT((Tablo[Mois]=$A14)*(Tablo[JOUR]=$B16),(OFFSET(Tablo[JOUR],0,W$1)))</f>
        <v>107.09</v>
      </c>
      <c r="X16" s="20">
        <f ca="1">SUMPRODUCT((Tablo[Mois]=$A14)*(Tablo[JOUR]=$B16),(OFFSET(Tablo[JOUR],0,X$1)))</f>
        <v>35</v>
      </c>
      <c r="Y16" s="20">
        <f ca="1">SUMPRODUCT((Tablo[Mois]=$A14)*(Tablo[JOUR]=$B16),(OFFSET(Tablo[JOUR],0,Y$1)))</f>
        <v>20</v>
      </c>
      <c r="Z16" s="20">
        <f ca="1">SUMPRODUCT((Tablo[Mois]=$A14)*(Tablo[JOUR]=$B16),(OFFSET(Tablo[JOUR],0,Z$1)))</f>
        <v>63</v>
      </c>
      <c r="AA16" s="20">
        <f ca="1">SUMPRODUCT((Tablo[Mois]=$A14)*(Tablo[JOUR]=$B16),(OFFSET(Tablo[JOUR],0,AA$1)))</f>
        <v>105</v>
      </c>
      <c r="AB16" s="20">
        <f ca="1">SUMPRODUCT((Tablo[Mois]=$A14)*(Tablo[JOUR]=$B16),(OFFSET(Tablo[JOUR],0,AB$1)))</f>
        <v>63.75</v>
      </c>
      <c r="AC16" s="20">
        <f ca="1">SUMPRODUCT((Tablo[Mois]=$A14)*(Tablo[JOUR]=$B16),(OFFSET(Tablo[JOUR],0,AC$1)))</f>
        <v>49.5</v>
      </c>
      <c r="AD16" s="20">
        <f ca="1">SUMPRODUCT((Tablo[Mois]=$A14)*(Tablo[JOUR]=$B16),(OFFSET(Tablo[JOUR],0,AD$1)))</f>
        <v>157</v>
      </c>
      <c r="AE16" s="20">
        <f ca="1">SUMPRODUCT((Tablo[Mois]=$A14)*(Tablo[JOUR]=$B16),(OFFSET(Tablo[JOUR],0,AE$1)))</f>
        <v>106</v>
      </c>
      <c r="AF16" s="20">
        <f ca="1">SUMPRODUCT((Tablo[SEMAINE]=$A14)*(Tablo[am/pm]=$B16),(OFFSET(Tablo[am/pm],0,AF$1)))</f>
        <v>0</v>
      </c>
      <c r="AG16" s="20">
        <f ca="1">SUMPRODUCT((Tablo[SEMAINE]=$A14)*(Tablo[am/pm]=$B16),(OFFSET(Tablo[am/pm],0,AG$1)))</f>
        <v>0</v>
      </c>
      <c r="AH16" s="20" t="e">
        <f ca="1">SUMPRODUCT((Tablo[Mois]=$A14)*(Tablo[JOUR]=$B16),(OFFSET(Tablo[JOUR],0,AH$1)))</f>
        <v>#N/A</v>
      </c>
      <c r="AI16" s="20" t="e">
        <f ca="1">SUMPRODUCT((Tablo[Mois]=$A14)*(Tablo[JOUR]=$B16),(OFFSET(Tablo[JOUR],0,AI$1)))</f>
        <v>#N/A</v>
      </c>
    </row>
    <row r="17" spans="1:35">
      <c r="A17" s="17"/>
      <c r="B17" s="14" t="s">
        <v>19</v>
      </c>
      <c r="C17" s="12" t="s">
        <v>38</v>
      </c>
      <c r="D17" s="12">
        <f>SUMPRODUCT((Tablo[Mois]=$A14)*(COUNTIF(JF,Tablo[JOUR])))</f>
        <v>0</v>
      </c>
      <c r="E17" s="12">
        <f>SUMPRODUCT((Tablo[Mois]=$A14)*(COUNTIF(JF,Tablo[JOUR])))</f>
        <v>0</v>
      </c>
      <c r="F17" s="12">
        <f>SUMPRODUCT((Tablo[Mois]=$A14)*(COUNTIF(JF,Tablo[JOUR])))</f>
        <v>0</v>
      </c>
      <c r="G17" s="12">
        <f>SUMPRODUCT((Tablo[Mois]=$A14)*(COUNTIF(JF,Tablo[JOUR])))</f>
        <v>0</v>
      </c>
      <c r="H17" s="12">
        <f>SUMPRODUCT((Tablo[Mois]=$A14)*(COUNTIF(JF,Tablo[JOUR])))</f>
        <v>0</v>
      </c>
      <c r="I17" s="12">
        <f>SUMPRODUCT((Tablo[Mois]=$A14)*(COUNTIF(JF,Tablo[JOUR])))</f>
        <v>0</v>
      </c>
      <c r="J17" s="12">
        <f>SUMPRODUCT((Tablo[Mois]=$A14)*(COUNTIF(JF,Tablo[JOUR])))</f>
        <v>0</v>
      </c>
      <c r="K17" s="12">
        <f>SUMPRODUCT((Tablo[Mois]=$A14)*(COUNTIF(JF,Tablo[JOUR])))</f>
        <v>0</v>
      </c>
      <c r="L17" s="12">
        <f>SUMPRODUCT((Tablo[Mois]=$A14)*(COUNTIF(JF,Tablo[JOUR])))</f>
        <v>0</v>
      </c>
      <c r="M17" s="12">
        <f>SUMPRODUCT((Tablo[Mois]=$A14)*(COUNTIF(JF,Tablo[JOUR])))</f>
        <v>0</v>
      </c>
      <c r="N17" s="12">
        <f>SUMPRODUCT((Tablo[Mois]=$A14)*(COUNTIF(JF,Tablo[JOUR])))</f>
        <v>0</v>
      </c>
      <c r="O17" s="12">
        <f>SUMPRODUCT((Tablo[Mois]=$A14)*(COUNTIF(JF,Tablo[JOUR])))</f>
        <v>0</v>
      </c>
      <c r="P17" s="12">
        <f>SUMPRODUCT((Tablo[Mois]=$A14)*(COUNTIF(JF,Tablo[JOUR])))</f>
        <v>0</v>
      </c>
      <c r="Q17" s="12">
        <f>SUMPRODUCT((Tablo[Mois]=$A14)*(COUNTIF(JF,Tablo[JOUR])))</f>
        <v>0</v>
      </c>
      <c r="R17" s="12">
        <f>SUMPRODUCT((Tablo[Mois]=$A14)*(COUNTIF(JF,Tablo[JOUR])))</f>
        <v>0</v>
      </c>
      <c r="S17" s="12">
        <f>SUMPRODUCT((Tablo[Mois]=$A14)*(COUNTIF(JF,Tablo[JOUR])))</f>
        <v>0</v>
      </c>
      <c r="T17" s="12">
        <f>SUMPRODUCT((Tablo[Mois]=$A14)*(COUNTIF(JF,Tablo[JOUR])))</f>
        <v>0</v>
      </c>
      <c r="U17" s="12">
        <f>SUMPRODUCT((Tablo[Mois]=$A14)*(COUNTIF(JF,Tablo[JOUR])))</f>
        <v>0</v>
      </c>
      <c r="V17" s="12">
        <f>SUMPRODUCT((Tablo[Mois]=$A14)*(COUNTIF(JF,Tablo[JOUR])))</f>
        <v>0</v>
      </c>
      <c r="W17" s="12">
        <f>SUMPRODUCT((Tablo[Mois]=$A14)*(COUNTIF(JF,Tablo[JOUR])))</f>
        <v>0</v>
      </c>
      <c r="X17" s="12">
        <f>SUMPRODUCT((Tablo[Mois]=$A14)*(COUNTIF(JF,Tablo[JOUR])))</f>
        <v>0</v>
      </c>
      <c r="Y17" s="12">
        <f>SUMPRODUCT((Tablo[Mois]=$A14)*(COUNTIF(JF,Tablo[JOUR])))</f>
        <v>0</v>
      </c>
      <c r="Z17" s="12">
        <f>SUMPRODUCT((Tablo[Mois]=$A14)*(COUNTIF(JF,Tablo[JOUR])))</f>
        <v>0</v>
      </c>
      <c r="AA17" s="12">
        <f>SUMPRODUCT((Tablo[Mois]=$A14)*(COUNTIF(JF,Tablo[JOUR])))</f>
        <v>0</v>
      </c>
      <c r="AB17" s="12">
        <f>SUMPRODUCT((Tablo[Mois]=$A14)*(COUNTIF(JF,Tablo[JOUR])))</f>
        <v>0</v>
      </c>
      <c r="AC17" s="12">
        <f>SUMPRODUCT((Tablo[Mois]=$A14)*(COUNTIF(JF,Tablo[JOUR])))</f>
        <v>0</v>
      </c>
      <c r="AD17" s="12">
        <f>SUMPRODUCT((Tablo[Mois]=$A14)*(COUNTIF(JF,Tablo[JOUR])))</f>
        <v>0</v>
      </c>
      <c r="AE17" s="12">
        <f>SUMPRODUCT((Tablo[Mois]=$A14)*(COUNTIF(JF,Tablo[JOUR])))</f>
        <v>0</v>
      </c>
      <c r="AF17" s="12">
        <f>SUMPRODUCT((Tablo[SEMAINE]=$A14)*(COUNTIF(JF,Tablo[am/pm])))</f>
        <v>0</v>
      </c>
      <c r="AG17" s="12">
        <f>SUMPRODUCT((Tablo[SEMAINE]=$A14)*(COUNTIF(JF,Tablo[am/pm])))</f>
        <v>0</v>
      </c>
      <c r="AH17" s="12">
        <f>SUMPRODUCT((Tablo[Mois]=$A14)*(COUNTIF(JF,Tablo[JOUR])))</f>
        <v>0</v>
      </c>
      <c r="AI17" s="12">
        <f>SUMPRODUCT((Tablo[Mois]=$A14)*(COUNTIF(JF,Tablo[JOUR])))</f>
        <v>0</v>
      </c>
    </row>
    <row r="18" spans="1:35">
      <c r="A18" s="17"/>
      <c r="B18" s="15" t="s">
        <v>34</v>
      </c>
      <c r="C18" s="12" t="s">
        <v>56</v>
      </c>
      <c r="D18" s="12">
        <f ca="1">SUMPRODUCT((Tablo[Mois]=$A14)*(OFFSET(Tablo[JOUR],0,D$1)=$B18))</f>
        <v>0</v>
      </c>
      <c r="E18" s="12">
        <f ca="1">SUMPRODUCT((Tablo[Mois]=$A14)*(OFFSET(Tablo[JOUR],0,E$1)=$B18))</f>
        <v>0</v>
      </c>
      <c r="F18" s="12">
        <f ca="1">SUMPRODUCT((Tablo[Mois]=$A14)*(OFFSET(Tablo[JOUR],0,F$1)=$B18))</f>
        <v>1</v>
      </c>
      <c r="G18" s="12">
        <f ca="1">SUMPRODUCT((Tablo[Mois]=$A14)*(OFFSET(Tablo[JOUR],0,G$1)=$B18))</f>
        <v>0</v>
      </c>
      <c r="H18" s="12">
        <f ca="1">SUMPRODUCT((Tablo[Mois]=$A14)*(OFFSET(Tablo[JOUR],0,H$1)=$B18))</f>
        <v>10</v>
      </c>
      <c r="I18" s="12">
        <f ca="1">SUMPRODUCT((Tablo[Mois]=$A14)*(OFFSET(Tablo[JOUR],0,I$1)=$B18))</f>
        <v>0</v>
      </c>
      <c r="J18" s="12">
        <f ca="1">SUMPRODUCT((Tablo[Mois]=$A14)*(OFFSET(Tablo[JOUR],0,J$1)=$B18))</f>
        <v>0</v>
      </c>
      <c r="K18" s="12">
        <f ca="1">SUMPRODUCT((Tablo[Mois]=$A14)*(OFFSET(Tablo[JOUR],0,K$1)=$B18))</f>
        <v>0</v>
      </c>
      <c r="L18" s="12">
        <f ca="1">SUMPRODUCT((Tablo[Mois]=$A14)*(OFFSET(Tablo[JOUR],0,L$1)=$B18))</f>
        <v>0</v>
      </c>
      <c r="M18" s="12">
        <f ca="1">SUMPRODUCT((Tablo[Mois]=$A14)*(OFFSET(Tablo[JOUR],0,M$1)=$B18))</f>
        <v>0</v>
      </c>
      <c r="N18" s="12">
        <f ca="1">SUMPRODUCT((Tablo[Mois]=$A14)*(OFFSET(Tablo[JOUR],0,N$1)=$B18))</f>
        <v>0</v>
      </c>
      <c r="O18" s="12">
        <f ca="1">SUMPRODUCT((Tablo[Mois]=$A14)*(OFFSET(Tablo[JOUR],0,O$1)=$B18))</f>
        <v>0</v>
      </c>
      <c r="P18" s="12">
        <f ca="1">SUMPRODUCT((Tablo[Mois]=$A14)*(OFFSET(Tablo[JOUR],0,P$1)=$B18))</f>
        <v>0</v>
      </c>
      <c r="Q18" s="12">
        <f ca="1">SUMPRODUCT((Tablo[Mois]=$A14)*(OFFSET(Tablo[JOUR],0,Q$1)=$B18))</f>
        <v>0</v>
      </c>
      <c r="R18" s="12">
        <f ca="1">SUMPRODUCT((Tablo[Mois]=$A14)*(OFFSET(Tablo[JOUR],0,R$1)=$B18))</f>
        <v>10</v>
      </c>
      <c r="S18" s="12">
        <f ca="1">SUMPRODUCT((Tablo[Mois]=$A14)*(OFFSET(Tablo[JOUR],0,S$1)=$B18))</f>
        <v>10</v>
      </c>
      <c r="T18" s="12">
        <f ca="1">SUMPRODUCT((Tablo[Mois]=$A14)*(OFFSET(Tablo[JOUR],0,T$1)=$B18))</f>
        <v>0</v>
      </c>
      <c r="U18" s="12">
        <f ca="1">SUMPRODUCT((Tablo[Mois]=$A14)*(OFFSET(Tablo[JOUR],0,U$1)=$B18))</f>
        <v>0</v>
      </c>
      <c r="V18" s="12">
        <f ca="1">SUMPRODUCT((Tablo[Mois]=$A14)*(OFFSET(Tablo[JOUR],0,V$1)=$B18))</f>
        <v>20</v>
      </c>
      <c r="W18" s="12">
        <f ca="1">SUMPRODUCT((Tablo[Mois]=$A14)*(OFFSET(Tablo[JOUR],0,W$1)=$B18))</f>
        <v>0</v>
      </c>
      <c r="X18" s="12">
        <f ca="1">SUMPRODUCT((Tablo[Mois]=$A14)*(OFFSET(Tablo[JOUR],0,X$1)=$B18))</f>
        <v>0</v>
      </c>
      <c r="Y18" s="12">
        <f ca="1">SUMPRODUCT((Tablo[Mois]=$A14)*(OFFSET(Tablo[JOUR],0,Y$1)=$B18))</f>
        <v>0</v>
      </c>
      <c r="Z18" s="12">
        <f ca="1">SUMPRODUCT((Tablo[Mois]=$A14)*(OFFSET(Tablo[JOUR],0,Z$1)=$B18))</f>
        <v>2</v>
      </c>
      <c r="AA18" s="12">
        <f ca="1">SUMPRODUCT((Tablo[Mois]=$A14)*(OFFSET(Tablo[JOUR],0,AA$1)=$B18))</f>
        <v>8</v>
      </c>
      <c r="AB18" s="12">
        <f ca="1">SUMPRODUCT((Tablo[Mois]=$A14)*(OFFSET(Tablo[JOUR],0,AB$1)=$B18))</f>
        <v>0</v>
      </c>
      <c r="AC18" s="12">
        <f ca="1">SUMPRODUCT((Tablo[Mois]=$A14)*(OFFSET(Tablo[JOUR],0,AC$1)=$B18))</f>
        <v>0</v>
      </c>
      <c r="AD18" s="12">
        <f ca="1">SUMPRODUCT((Tablo[Mois]=$A14)*(OFFSET(Tablo[JOUR],0,AD$1)=$B18))</f>
        <v>0</v>
      </c>
      <c r="AE18" s="12">
        <f ca="1">SUMPRODUCT((Tablo[Mois]=$A14)*(OFFSET(Tablo[JOUR],0,AE$1)=$B18))</f>
        <v>0</v>
      </c>
      <c r="AF18" s="12">
        <f ca="1">SUMPRODUCT((Tablo[SEMAINE]=$A14)*(OFFSET(Tablo[am/pm],0,AF$1)=$B18))</f>
        <v>0</v>
      </c>
      <c r="AG18" s="12">
        <f ca="1">SUMPRODUCT((Tablo[SEMAINE]=$A14)*(OFFSET(Tablo[am/pm],0,AG$1)=$B18))</f>
        <v>0</v>
      </c>
      <c r="AH18" s="12" t="e">
        <f ca="1">SUMPRODUCT((Tablo[Mois]=$A14)*(OFFSET(Tablo[JOUR],0,AH$1)=$B18))</f>
        <v>#N/A</v>
      </c>
      <c r="AI18" s="12" t="e">
        <f ca="1">SUMPRODUCT((Tablo[Mois]=$A14)*(OFFSET(Tablo[JOUR],0,AI$1)=$B18))</f>
        <v>#N/A</v>
      </c>
    </row>
    <row r="19" spans="1:35">
      <c r="A19" s="17"/>
      <c r="B19" s="16" t="s">
        <v>33</v>
      </c>
      <c r="C19" s="12" t="s">
        <v>56</v>
      </c>
      <c r="D19" s="12">
        <f ca="1">SUMPRODUCT((Tablo[Mois]=$A14)*(OFFSET(Tablo[JOUR],0,D$1)=$B19))</f>
        <v>16</v>
      </c>
      <c r="E19" s="12">
        <f ca="1">SUMPRODUCT((Tablo[Mois]=$A14)*(OFFSET(Tablo[JOUR],0,E$1)=$B19))</f>
        <v>0</v>
      </c>
      <c r="F19" s="12">
        <f ca="1">SUMPRODUCT((Tablo[Mois]=$A14)*(OFFSET(Tablo[JOUR],0,F$1)=$B19))</f>
        <v>0</v>
      </c>
      <c r="G19" s="12">
        <f ca="1">SUMPRODUCT((Tablo[Mois]=$A14)*(OFFSET(Tablo[JOUR],0,G$1)=$B19))</f>
        <v>0</v>
      </c>
      <c r="H19" s="12">
        <f ca="1">SUMPRODUCT((Tablo[Mois]=$A14)*(OFFSET(Tablo[JOUR],0,H$1)=$B19))</f>
        <v>0</v>
      </c>
      <c r="I19" s="12">
        <f ca="1">SUMPRODUCT((Tablo[Mois]=$A14)*(OFFSET(Tablo[JOUR],0,I$1)=$B19))</f>
        <v>4</v>
      </c>
      <c r="J19" s="12">
        <f ca="1">SUMPRODUCT((Tablo[Mois]=$A14)*(OFFSET(Tablo[JOUR],0,J$1)=$B19))</f>
        <v>9</v>
      </c>
      <c r="K19" s="12">
        <f ca="1">SUMPRODUCT((Tablo[Mois]=$A14)*(OFFSET(Tablo[JOUR],0,K$1)=$B19))</f>
        <v>0</v>
      </c>
      <c r="L19" s="12">
        <f ca="1">SUMPRODUCT((Tablo[Mois]=$A14)*(OFFSET(Tablo[JOUR],0,L$1)=$B19))</f>
        <v>0</v>
      </c>
      <c r="M19" s="12">
        <f ca="1">SUMPRODUCT((Tablo[Mois]=$A14)*(OFFSET(Tablo[JOUR],0,M$1)=$B19))</f>
        <v>0</v>
      </c>
      <c r="N19" s="12">
        <f ca="1">SUMPRODUCT((Tablo[Mois]=$A14)*(OFFSET(Tablo[JOUR],0,N$1)=$B19))</f>
        <v>0</v>
      </c>
      <c r="O19" s="12">
        <f ca="1">SUMPRODUCT((Tablo[Mois]=$A14)*(OFFSET(Tablo[JOUR],0,O$1)=$B19))</f>
        <v>0</v>
      </c>
      <c r="P19" s="12">
        <f ca="1">SUMPRODUCT((Tablo[Mois]=$A14)*(OFFSET(Tablo[JOUR],0,P$1)=$B19))</f>
        <v>0</v>
      </c>
      <c r="Q19" s="12">
        <f ca="1">SUMPRODUCT((Tablo[Mois]=$A14)*(OFFSET(Tablo[JOUR],0,Q$1)=$B19))</f>
        <v>0</v>
      </c>
      <c r="R19" s="12">
        <f ca="1">SUMPRODUCT((Tablo[Mois]=$A14)*(OFFSET(Tablo[JOUR],0,R$1)=$B19))</f>
        <v>0</v>
      </c>
      <c r="S19" s="12">
        <f ca="1">SUMPRODUCT((Tablo[Mois]=$A14)*(OFFSET(Tablo[JOUR],0,S$1)=$B19))</f>
        <v>0</v>
      </c>
      <c r="T19" s="12">
        <f ca="1">SUMPRODUCT((Tablo[Mois]=$A14)*(OFFSET(Tablo[JOUR],0,T$1)=$B19))</f>
        <v>6</v>
      </c>
      <c r="U19" s="12">
        <f ca="1">SUMPRODUCT((Tablo[Mois]=$A14)*(OFFSET(Tablo[JOUR],0,U$1)=$B19))</f>
        <v>0</v>
      </c>
      <c r="V19" s="12">
        <f ca="1">SUMPRODUCT((Tablo[Mois]=$A14)*(OFFSET(Tablo[JOUR],0,V$1)=$B19))</f>
        <v>0</v>
      </c>
      <c r="W19" s="12">
        <f ca="1">SUMPRODUCT((Tablo[Mois]=$A14)*(OFFSET(Tablo[JOUR],0,W$1)=$B19))</f>
        <v>0</v>
      </c>
      <c r="X19" s="12">
        <f ca="1">SUMPRODUCT((Tablo[Mois]=$A14)*(OFFSET(Tablo[JOUR],0,X$1)=$B19))</f>
        <v>0</v>
      </c>
      <c r="Y19" s="12">
        <f ca="1">SUMPRODUCT((Tablo[Mois]=$A14)*(OFFSET(Tablo[JOUR],0,Y$1)=$B19))</f>
        <v>2</v>
      </c>
      <c r="Z19" s="12">
        <f ca="1">SUMPRODUCT((Tablo[Mois]=$A14)*(OFFSET(Tablo[JOUR],0,Z$1)=$B19))</f>
        <v>12</v>
      </c>
      <c r="AA19" s="12">
        <f ca="1">SUMPRODUCT((Tablo[Mois]=$A14)*(OFFSET(Tablo[JOUR],0,AA$1)=$B19))</f>
        <v>0</v>
      </c>
      <c r="AB19" s="12">
        <f ca="1">SUMPRODUCT((Tablo[Mois]=$A14)*(OFFSET(Tablo[JOUR],0,AB$1)=$B19))</f>
        <v>0</v>
      </c>
      <c r="AC19" s="12">
        <f ca="1">SUMPRODUCT((Tablo[Mois]=$A14)*(OFFSET(Tablo[JOUR],0,AC$1)=$B19))</f>
        <v>0</v>
      </c>
      <c r="AD19" s="12">
        <f ca="1">SUMPRODUCT((Tablo[Mois]=$A14)*(OFFSET(Tablo[JOUR],0,AD$1)=$B19))</f>
        <v>0</v>
      </c>
      <c r="AE19" s="12">
        <f ca="1">SUMPRODUCT((Tablo[Mois]=$A14)*(OFFSET(Tablo[JOUR],0,AE$1)=$B19))</f>
        <v>0</v>
      </c>
      <c r="AF19" s="12">
        <f ca="1">SUMPRODUCT((Tablo[SEMAINE]=$A14)*(OFFSET(Tablo[am/pm],0,AF$1)=$B19))</f>
        <v>0</v>
      </c>
      <c r="AG19" s="12">
        <f ca="1">SUMPRODUCT((Tablo[SEMAINE]=$A14)*(OFFSET(Tablo[am/pm],0,AG$1)=$B19))</f>
        <v>0</v>
      </c>
      <c r="AH19" s="12" t="e">
        <f ca="1">SUMPRODUCT((Tablo[Mois]=$A14)*(OFFSET(Tablo[JOUR],0,AH$1)=$B19))</f>
        <v>#N/A</v>
      </c>
      <c r="AI19" s="12" t="e">
        <f ca="1">SUMPRODUCT((Tablo[Mois]=$A14)*(OFFSET(Tablo[JOUR],0,AI$1)=$B19))</f>
        <v>#N/A</v>
      </c>
    </row>
    <row r="20" spans="1:35">
      <c r="A20" s="17"/>
      <c r="B20" s="30" t="s">
        <v>44</v>
      </c>
      <c r="C20" s="12" t="s">
        <v>56</v>
      </c>
      <c r="D20" s="12">
        <f ca="1">SUMPRODUCT((Tablo[Mois]=$A14)*(OFFSET(Tablo[JOUR],0,D$1)=$B20))</f>
        <v>0</v>
      </c>
      <c r="E20" s="12">
        <f ca="1">SUMPRODUCT((Tablo[Mois]=$A14)*(OFFSET(Tablo[JOUR],0,E$1)=$B20))</f>
        <v>0</v>
      </c>
      <c r="F20" s="12">
        <f ca="1">SUMPRODUCT((Tablo[Mois]=$A14)*(OFFSET(Tablo[JOUR],0,F$1)=$B20))</f>
        <v>0</v>
      </c>
      <c r="G20" s="12">
        <f ca="1">SUMPRODUCT((Tablo[Mois]=$A14)*(OFFSET(Tablo[JOUR],0,G$1)=$B20))</f>
        <v>0</v>
      </c>
      <c r="H20" s="12">
        <f ca="1">SUMPRODUCT((Tablo[Mois]=$A14)*(OFFSET(Tablo[JOUR],0,H$1)=$B20))</f>
        <v>1</v>
      </c>
      <c r="I20" s="12">
        <f ca="1">SUMPRODUCT((Tablo[Mois]=$A14)*(OFFSET(Tablo[JOUR],0,I$1)=$B20))</f>
        <v>2</v>
      </c>
      <c r="J20" s="12">
        <f ca="1">SUMPRODUCT((Tablo[Mois]=$A14)*(OFFSET(Tablo[JOUR],0,J$1)=$B20))</f>
        <v>0</v>
      </c>
      <c r="K20" s="12">
        <f ca="1">SUMPRODUCT((Tablo[Mois]=$A14)*(OFFSET(Tablo[JOUR],0,K$1)=$B20))</f>
        <v>0</v>
      </c>
      <c r="L20" s="12">
        <f ca="1">SUMPRODUCT((Tablo[Mois]=$A14)*(OFFSET(Tablo[JOUR],0,L$1)=$B20))</f>
        <v>0</v>
      </c>
      <c r="M20" s="12">
        <f ca="1">SUMPRODUCT((Tablo[Mois]=$A14)*(OFFSET(Tablo[JOUR],0,M$1)=$B20))</f>
        <v>1</v>
      </c>
      <c r="N20" s="12">
        <f ca="1">SUMPRODUCT((Tablo[Mois]=$A14)*(OFFSET(Tablo[JOUR],0,N$1)=$B20))</f>
        <v>0</v>
      </c>
      <c r="O20" s="12">
        <f ca="1">SUMPRODUCT((Tablo[Mois]=$A14)*(OFFSET(Tablo[JOUR],0,O$1)=$B20))</f>
        <v>0</v>
      </c>
      <c r="P20" s="12">
        <f ca="1">SUMPRODUCT((Tablo[Mois]=$A14)*(OFFSET(Tablo[JOUR],0,P$1)=$B20))</f>
        <v>0</v>
      </c>
      <c r="Q20" s="12">
        <f ca="1">SUMPRODUCT((Tablo[Mois]=$A14)*(OFFSET(Tablo[JOUR],0,Q$1)=$B20))</f>
        <v>0</v>
      </c>
      <c r="R20" s="12">
        <f ca="1">SUMPRODUCT((Tablo[Mois]=$A14)*(OFFSET(Tablo[JOUR],0,R$1)=$B20))</f>
        <v>0</v>
      </c>
      <c r="S20" s="12">
        <f ca="1">SUMPRODUCT((Tablo[Mois]=$A14)*(OFFSET(Tablo[JOUR],0,S$1)=$B20))</f>
        <v>0</v>
      </c>
      <c r="T20" s="12">
        <f ca="1">SUMPRODUCT((Tablo[Mois]=$A14)*(OFFSET(Tablo[JOUR],0,T$1)=$B20))</f>
        <v>0</v>
      </c>
      <c r="U20" s="12">
        <f ca="1">SUMPRODUCT((Tablo[Mois]=$A14)*(OFFSET(Tablo[JOUR],0,U$1)=$B20))</f>
        <v>0</v>
      </c>
      <c r="V20" s="12">
        <f ca="1">SUMPRODUCT((Tablo[Mois]=$A14)*(OFFSET(Tablo[JOUR],0,V$1)=$B20))</f>
        <v>0</v>
      </c>
      <c r="W20" s="12">
        <f ca="1">SUMPRODUCT((Tablo[Mois]=$A14)*(OFFSET(Tablo[JOUR],0,W$1)=$B20))</f>
        <v>0</v>
      </c>
      <c r="X20" s="12">
        <f ca="1">SUMPRODUCT((Tablo[Mois]=$A14)*(OFFSET(Tablo[JOUR],0,X$1)=$B20))</f>
        <v>0</v>
      </c>
      <c r="Y20" s="12">
        <f ca="1">SUMPRODUCT((Tablo[Mois]=$A14)*(OFFSET(Tablo[JOUR],0,Y$1)=$B20))</f>
        <v>0</v>
      </c>
      <c r="Z20" s="12">
        <f ca="1">SUMPRODUCT((Tablo[Mois]=$A14)*(OFFSET(Tablo[JOUR],0,Z$1)=$B20))</f>
        <v>0</v>
      </c>
      <c r="AA20" s="12">
        <f ca="1">SUMPRODUCT((Tablo[Mois]=$A14)*(OFFSET(Tablo[JOUR],0,AA$1)=$B20))</f>
        <v>0</v>
      </c>
      <c r="AB20" s="12">
        <f ca="1">SUMPRODUCT((Tablo[Mois]=$A14)*(OFFSET(Tablo[JOUR],0,AB$1)=$B20))</f>
        <v>0</v>
      </c>
      <c r="AC20" s="12">
        <f ca="1">SUMPRODUCT((Tablo[Mois]=$A14)*(OFFSET(Tablo[JOUR],0,AC$1)=$B20))</f>
        <v>0</v>
      </c>
      <c r="AD20" s="12">
        <f ca="1">SUMPRODUCT((Tablo[Mois]=$A14)*(OFFSET(Tablo[JOUR],0,AD$1)=$B20))</f>
        <v>0</v>
      </c>
      <c r="AE20" s="12">
        <f ca="1">SUMPRODUCT((Tablo[Mois]=$A14)*(OFFSET(Tablo[JOUR],0,AE$1)=$B20))</f>
        <v>0</v>
      </c>
      <c r="AF20" s="12">
        <f ca="1">SUMPRODUCT((Tablo[SEMAINE]=$A14)*(OFFSET(Tablo[am/pm],0,AF$1)=$B20))</f>
        <v>0</v>
      </c>
      <c r="AG20" s="12">
        <f ca="1">SUMPRODUCT((Tablo[SEMAINE]=$A14)*(OFFSET(Tablo[am/pm],0,AG$1)=$B20))</f>
        <v>0</v>
      </c>
      <c r="AH20" s="12" t="e">
        <f ca="1">SUMPRODUCT((Tablo[Mois]=$A14)*(OFFSET(Tablo[JOUR],0,AH$1)=$B20))</f>
        <v>#N/A</v>
      </c>
      <c r="AI20" s="12" t="e">
        <f ca="1">SUMPRODUCT((Tablo[Mois]=$A14)*(OFFSET(Tablo[JOUR],0,AI$1)=$B20))</f>
        <v>#N/A</v>
      </c>
    </row>
    <row r="21" spans="1:35">
      <c r="A21" s="17"/>
      <c r="B21" s="16" t="s">
        <v>45</v>
      </c>
      <c r="C21" s="12" t="s">
        <v>56</v>
      </c>
      <c r="D21" s="12">
        <f ca="1">SUMPRODUCT((Tablo[Mois]=$A14)*(OFFSET(Tablo[JOUR],0,D$1)=$B21))</f>
        <v>0</v>
      </c>
      <c r="E21" s="12">
        <f ca="1">SUMPRODUCT((Tablo[Mois]=$A14)*(OFFSET(Tablo[JOUR],0,E$1)=$B21))</f>
        <v>0</v>
      </c>
      <c r="F21" s="12">
        <f ca="1">SUMPRODUCT((Tablo[Mois]=$A14)*(OFFSET(Tablo[JOUR],0,F$1)=$B21))</f>
        <v>0</v>
      </c>
      <c r="G21" s="12">
        <f ca="1">SUMPRODUCT((Tablo[Mois]=$A14)*(OFFSET(Tablo[JOUR],0,G$1)=$B21))</f>
        <v>0</v>
      </c>
      <c r="H21" s="12">
        <f ca="1">SUMPRODUCT((Tablo[Mois]=$A14)*(OFFSET(Tablo[JOUR],0,H$1)=$B21))</f>
        <v>0</v>
      </c>
      <c r="I21" s="12">
        <f ca="1">SUMPRODUCT((Tablo[Mois]=$A14)*(OFFSET(Tablo[JOUR],0,I$1)=$B21))</f>
        <v>0</v>
      </c>
      <c r="J21" s="12">
        <f ca="1">SUMPRODUCT((Tablo[Mois]=$A14)*(OFFSET(Tablo[JOUR],0,J$1)=$B21))</f>
        <v>0</v>
      </c>
      <c r="K21" s="12">
        <f ca="1">SUMPRODUCT((Tablo[Mois]=$A14)*(OFFSET(Tablo[JOUR],0,K$1)=$B21))</f>
        <v>0</v>
      </c>
      <c r="L21" s="12">
        <f ca="1">SUMPRODUCT((Tablo[Mois]=$A14)*(OFFSET(Tablo[JOUR],0,L$1)=$B21))</f>
        <v>0</v>
      </c>
      <c r="M21" s="12">
        <f ca="1">SUMPRODUCT((Tablo[Mois]=$A14)*(OFFSET(Tablo[JOUR],0,M$1)=$B21))</f>
        <v>0</v>
      </c>
      <c r="N21" s="12">
        <f ca="1">SUMPRODUCT((Tablo[Mois]=$A14)*(OFFSET(Tablo[JOUR],0,N$1)=$B21))</f>
        <v>0</v>
      </c>
      <c r="O21" s="12">
        <f ca="1">SUMPRODUCT((Tablo[Mois]=$A14)*(OFFSET(Tablo[JOUR],0,O$1)=$B21))</f>
        <v>0</v>
      </c>
      <c r="P21" s="12">
        <f ca="1">SUMPRODUCT((Tablo[Mois]=$A14)*(OFFSET(Tablo[JOUR],0,P$1)=$B21))</f>
        <v>0</v>
      </c>
      <c r="Q21" s="12">
        <f ca="1">SUMPRODUCT((Tablo[Mois]=$A14)*(OFFSET(Tablo[JOUR],0,Q$1)=$B21))</f>
        <v>0</v>
      </c>
      <c r="R21" s="12">
        <f ca="1">SUMPRODUCT((Tablo[Mois]=$A14)*(OFFSET(Tablo[JOUR],0,R$1)=$B21))</f>
        <v>0</v>
      </c>
      <c r="S21" s="12">
        <f ca="1">SUMPRODUCT((Tablo[Mois]=$A14)*(OFFSET(Tablo[JOUR],0,S$1)=$B21))</f>
        <v>0</v>
      </c>
      <c r="T21" s="12">
        <f ca="1">SUMPRODUCT((Tablo[Mois]=$A14)*(OFFSET(Tablo[JOUR],0,T$1)=$B21))</f>
        <v>0</v>
      </c>
      <c r="U21" s="12">
        <f ca="1">SUMPRODUCT((Tablo[Mois]=$A14)*(OFFSET(Tablo[JOUR],0,U$1)=$B21))</f>
        <v>16</v>
      </c>
      <c r="V21" s="12">
        <f ca="1">SUMPRODUCT((Tablo[Mois]=$A14)*(OFFSET(Tablo[JOUR],0,V$1)=$B21))</f>
        <v>0</v>
      </c>
      <c r="W21" s="12">
        <f ca="1">SUMPRODUCT((Tablo[Mois]=$A14)*(OFFSET(Tablo[JOUR],0,W$1)=$B21))</f>
        <v>0</v>
      </c>
      <c r="X21" s="12">
        <f ca="1">SUMPRODUCT((Tablo[Mois]=$A14)*(OFFSET(Tablo[JOUR],0,X$1)=$B21))</f>
        <v>0</v>
      </c>
      <c r="Y21" s="12">
        <f ca="1">SUMPRODUCT((Tablo[Mois]=$A14)*(OFFSET(Tablo[JOUR],0,Y$1)=$B21))</f>
        <v>0</v>
      </c>
      <c r="Z21" s="12">
        <f ca="1">SUMPRODUCT((Tablo[Mois]=$A14)*(OFFSET(Tablo[JOUR],0,Z$1)=$B21))</f>
        <v>0</v>
      </c>
      <c r="AA21" s="12">
        <f ca="1">SUMPRODUCT((Tablo[Mois]=$A14)*(OFFSET(Tablo[JOUR],0,AA$1)=$B21))</f>
        <v>0</v>
      </c>
      <c r="AB21" s="12">
        <f ca="1">SUMPRODUCT((Tablo[Mois]=$A14)*(OFFSET(Tablo[JOUR],0,AB$1)=$B21))</f>
        <v>0</v>
      </c>
      <c r="AC21" s="12">
        <f ca="1">SUMPRODUCT((Tablo[Mois]=$A14)*(OFFSET(Tablo[JOUR],0,AC$1)=$B21))</f>
        <v>0</v>
      </c>
      <c r="AD21" s="12">
        <f ca="1">SUMPRODUCT((Tablo[Mois]=$A14)*(OFFSET(Tablo[JOUR],0,AD$1)=$B21))</f>
        <v>0</v>
      </c>
      <c r="AE21" s="12">
        <f ca="1">SUMPRODUCT((Tablo[Mois]=$A14)*(OFFSET(Tablo[JOUR],0,AE$1)=$B21))</f>
        <v>0</v>
      </c>
      <c r="AF21" s="12">
        <f ca="1">SUMPRODUCT((Tablo[SEMAINE]=$A14)*(OFFSET(Tablo[am/pm],0,AF$1)=$B21))</f>
        <v>0</v>
      </c>
      <c r="AG21" s="12">
        <f ca="1">SUMPRODUCT((Tablo[SEMAINE]=$A14)*(OFFSET(Tablo[am/pm],0,AG$1)=$B21))</f>
        <v>0</v>
      </c>
      <c r="AH21" s="12" t="e">
        <f ca="1">SUMPRODUCT((Tablo[Mois]=$A14)*(OFFSET(Tablo[JOUR],0,AH$1)=$B21))</f>
        <v>#N/A</v>
      </c>
      <c r="AI21" s="12" t="e">
        <f ca="1">SUMPRODUCT((Tablo[Mois]=$A14)*(OFFSET(Tablo[JOUR],0,AI$1)=$B21))</f>
        <v>#N/A</v>
      </c>
    </row>
    <row r="22" spans="1:35">
      <c r="A22" s="17"/>
      <c r="B22" s="31" t="s">
        <v>46</v>
      </c>
      <c r="C22" s="12" t="s">
        <v>56</v>
      </c>
      <c r="D22" s="12">
        <f ca="1">SUMPRODUCT((Tablo[Mois]=$A14)*(OFFSET(Tablo[JOUR],0,D$1)=$B22))</f>
        <v>0</v>
      </c>
      <c r="E22" s="12">
        <f ca="1">SUMPRODUCT((Tablo[Mois]=$A14)*(OFFSET(Tablo[JOUR],0,E$1)=$B22))</f>
        <v>0</v>
      </c>
      <c r="F22" s="12">
        <f ca="1">SUMPRODUCT((Tablo[Mois]=$A14)*(OFFSET(Tablo[JOUR],0,F$1)=$B22))</f>
        <v>0</v>
      </c>
      <c r="G22" s="12">
        <f ca="1">SUMPRODUCT((Tablo[Mois]=$A14)*(OFFSET(Tablo[JOUR],0,G$1)=$B22))</f>
        <v>0</v>
      </c>
      <c r="H22" s="12">
        <f ca="1">SUMPRODUCT((Tablo[Mois]=$A14)*(OFFSET(Tablo[JOUR],0,H$1)=$B22))</f>
        <v>0</v>
      </c>
      <c r="I22" s="12">
        <f ca="1">SUMPRODUCT((Tablo[Mois]=$A14)*(OFFSET(Tablo[JOUR],0,I$1)=$B22))</f>
        <v>0</v>
      </c>
      <c r="J22" s="12">
        <f ca="1">SUMPRODUCT((Tablo[Mois]=$A14)*(OFFSET(Tablo[JOUR],0,J$1)=$B22))</f>
        <v>0</v>
      </c>
      <c r="K22" s="12">
        <f ca="1">SUMPRODUCT((Tablo[Mois]=$A14)*(OFFSET(Tablo[JOUR],0,K$1)=$B22))</f>
        <v>0</v>
      </c>
      <c r="L22" s="12">
        <f ca="1">SUMPRODUCT((Tablo[Mois]=$A14)*(OFFSET(Tablo[JOUR],0,L$1)=$B22))</f>
        <v>1</v>
      </c>
      <c r="M22" s="12">
        <f ca="1">SUMPRODUCT((Tablo[Mois]=$A14)*(OFFSET(Tablo[JOUR],0,M$1)=$B22))</f>
        <v>2</v>
      </c>
      <c r="N22" s="12">
        <f ca="1">SUMPRODUCT((Tablo[Mois]=$A14)*(OFFSET(Tablo[JOUR],0,N$1)=$B22))</f>
        <v>0</v>
      </c>
      <c r="O22" s="12">
        <f ca="1">SUMPRODUCT((Tablo[Mois]=$A14)*(OFFSET(Tablo[JOUR],0,O$1)=$B22))</f>
        <v>0</v>
      </c>
      <c r="P22" s="12">
        <f ca="1">SUMPRODUCT((Tablo[Mois]=$A14)*(OFFSET(Tablo[JOUR],0,P$1)=$B22))</f>
        <v>0</v>
      </c>
      <c r="Q22" s="12">
        <f ca="1">SUMPRODUCT((Tablo[Mois]=$A14)*(OFFSET(Tablo[JOUR],0,Q$1)=$B22))</f>
        <v>0</v>
      </c>
      <c r="R22" s="12">
        <f ca="1">SUMPRODUCT((Tablo[Mois]=$A14)*(OFFSET(Tablo[JOUR],0,R$1)=$B22))</f>
        <v>0</v>
      </c>
      <c r="S22" s="12">
        <f ca="1">SUMPRODUCT((Tablo[Mois]=$A14)*(OFFSET(Tablo[JOUR],0,S$1)=$B22))</f>
        <v>0</v>
      </c>
      <c r="T22" s="12">
        <f ca="1">SUMPRODUCT((Tablo[Mois]=$A14)*(OFFSET(Tablo[JOUR],0,T$1)=$B22))</f>
        <v>0</v>
      </c>
      <c r="U22" s="12">
        <f ca="1">SUMPRODUCT((Tablo[Mois]=$A14)*(OFFSET(Tablo[JOUR],0,U$1)=$B22))</f>
        <v>0</v>
      </c>
      <c r="V22" s="12">
        <f ca="1">SUMPRODUCT((Tablo[Mois]=$A14)*(OFFSET(Tablo[JOUR],0,V$1)=$B22))</f>
        <v>0</v>
      </c>
      <c r="W22" s="12">
        <f ca="1">SUMPRODUCT((Tablo[Mois]=$A14)*(OFFSET(Tablo[JOUR],0,W$1)=$B22))</f>
        <v>0</v>
      </c>
      <c r="X22" s="12">
        <f ca="1">SUMPRODUCT((Tablo[Mois]=$A14)*(OFFSET(Tablo[JOUR],0,X$1)=$B22))</f>
        <v>0</v>
      </c>
      <c r="Y22" s="12">
        <f ca="1">SUMPRODUCT((Tablo[Mois]=$A14)*(OFFSET(Tablo[JOUR],0,Y$1)=$B22))</f>
        <v>0</v>
      </c>
      <c r="Z22" s="12">
        <f ca="1">SUMPRODUCT((Tablo[Mois]=$A14)*(OFFSET(Tablo[JOUR],0,Z$1)=$B22))</f>
        <v>0</v>
      </c>
      <c r="AA22" s="12">
        <f ca="1">SUMPRODUCT((Tablo[Mois]=$A14)*(OFFSET(Tablo[JOUR],0,AA$1)=$B22))</f>
        <v>0</v>
      </c>
      <c r="AB22" s="12">
        <f ca="1">SUMPRODUCT((Tablo[Mois]=$A14)*(OFFSET(Tablo[JOUR],0,AB$1)=$B22))</f>
        <v>0</v>
      </c>
      <c r="AC22" s="12">
        <f ca="1">SUMPRODUCT((Tablo[Mois]=$A14)*(OFFSET(Tablo[JOUR],0,AC$1)=$B22))</f>
        <v>0</v>
      </c>
      <c r="AD22" s="12">
        <f ca="1">SUMPRODUCT((Tablo[Mois]=$A14)*(OFFSET(Tablo[JOUR],0,AD$1)=$B22))</f>
        <v>0</v>
      </c>
      <c r="AE22" s="12">
        <f ca="1">SUMPRODUCT((Tablo[Mois]=$A14)*(OFFSET(Tablo[JOUR],0,AE$1)=$B22))</f>
        <v>0</v>
      </c>
      <c r="AF22" s="12">
        <f ca="1">SUMPRODUCT((Tablo[SEMAINE]=$A14)*(OFFSET(Tablo[am/pm],0,AF$1)=$B22))</f>
        <v>0</v>
      </c>
      <c r="AG22" s="12">
        <f ca="1">SUMPRODUCT((Tablo[SEMAINE]=$A14)*(OFFSET(Tablo[am/pm],0,AG$1)=$B22))</f>
        <v>0</v>
      </c>
      <c r="AH22" s="12" t="e">
        <f ca="1">SUMPRODUCT((Tablo[Mois]=$A14)*(OFFSET(Tablo[JOUR],0,AH$1)=$B22))</f>
        <v>#N/A</v>
      </c>
      <c r="AI22" s="12" t="e">
        <f ca="1">SUMPRODUCT((Tablo[Mois]=$A14)*(OFFSET(Tablo[JOUR],0,AI$1)=$B22))</f>
        <v>#N/A</v>
      </c>
    </row>
    <row r="23" spans="1:35">
      <c r="A23" s="17"/>
      <c r="B23" s="31" t="s">
        <v>74</v>
      </c>
      <c r="C23" s="23" t="s">
        <v>38</v>
      </c>
      <c r="D23" s="12">
        <f ca="1">SUMPRODUCT((Tablo[Mois]=$A15)*(OFFSET(Tablo[JOUR],0,D$1)=$B23))</f>
        <v>0</v>
      </c>
      <c r="E23" s="12">
        <f ca="1">SUMPRODUCT((Tablo[Mois]=$A15)*(OFFSET(Tablo[JOUR],0,E$1)=$B23))</f>
        <v>0</v>
      </c>
      <c r="F23" s="12">
        <f ca="1">SUMPRODUCT((Tablo[Mois]=$A15)*(OFFSET(Tablo[JOUR],0,F$1)=$B23))</f>
        <v>0</v>
      </c>
      <c r="G23" s="12">
        <f ca="1">SUMPRODUCT((Tablo[Mois]=$A15)*(OFFSET(Tablo[JOUR],0,G$1)=$B23))</f>
        <v>0</v>
      </c>
      <c r="H23" s="12">
        <f ca="1">SUMPRODUCT((Tablo[Mois]=$A15)*(OFFSET(Tablo[JOUR],0,H$1)=$B23))</f>
        <v>0</v>
      </c>
      <c r="I23" s="12">
        <f ca="1">SUMPRODUCT((Tablo[Mois]=$A15)*(OFFSET(Tablo[JOUR],0,I$1)=$B23))</f>
        <v>0</v>
      </c>
      <c r="J23" s="12">
        <f ca="1">SUMPRODUCT((Tablo[Mois]=$A15)*(OFFSET(Tablo[JOUR],0,J$1)=$B23))</f>
        <v>0</v>
      </c>
      <c r="K23" s="12">
        <f ca="1">SUMPRODUCT((Tablo[Mois]=$A15)*(OFFSET(Tablo[JOUR],0,K$1)=$B23))</f>
        <v>0</v>
      </c>
      <c r="L23" s="12">
        <f ca="1">SUMPRODUCT((Tablo[Mois]=$A15)*(OFFSET(Tablo[JOUR],0,L$1)=$B23))</f>
        <v>0</v>
      </c>
      <c r="M23" s="12">
        <f ca="1">SUMPRODUCT((Tablo[Mois]=$A15)*(OFFSET(Tablo[JOUR],0,M$1)=$B23))</f>
        <v>0</v>
      </c>
      <c r="N23" s="12">
        <f ca="1">SUMPRODUCT((Tablo[Mois]=$A15)*(OFFSET(Tablo[JOUR],0,N$1)=$B23))</f>
        <v>0</v>
      </c>
      <c r="O23" s="12">
        <f ca="1">SUMPRODUCT((Tablo[Mois]=$A15)*(OFFSET(Tablo[JOUR],0,O$1)=$B23))</f>
        <v>0</v>
      </c>
      <c r="P23" s="12">
        <f ca="1">SUMPRODUCT((Tablo[Mois]=$A15)*(OFFSET(Tablo[JOUR],0,P$1)=$B23))</f>
        <v>0</v>
      </c>
      <c r="Q23" s="12">
        <f ca="1">SUMPRODUCT((Tablo[Mois]=$A15)*(OFFSET(Tablo[JOUR],0,Q$1)=$B23))</f>
        <v>0</v>
      </c>
      <c r="R23" s="12">
        <f ca="1">SUMPRODUCT((Tablo[Mois]=$A15)*(OFFSET(Tablo[JOUR],0,R$1)=$B23))</f>
        <v>0</v>
      </c>
      <c r="S23" s="12">
        <f ca="1">SUMPRODUCT((Tablo[Mois]=$A15)*(OFFSET(Tablo[JOUR],0,S$1)=$B23))</f>
        <v>0</v>
      </c>
      <c r="T23" s="12">
        <f ca="1">SUMPRODUCT((Tablo[Mois]=$A15)*(OFFSET(Tablo[JOUR],0,T$1)=$B23))</f>
        <v>0</v>
      </c>
      <c r="U23" s="12">
        <f ca="1">SUMPRODUCT((Tablo[Mois]=$A15)*(OFFSET(Tablo[JOUR],0,U$1)=$B23))</f>
        <v>0</v>
      </c>
      <c r="V23" s="12">
        <f ca="1">SUMPRODUCT((Tablo[Mois]=$A15)*(OFFSET(Tablo[JOUR],0,V$1)=$B23))</f>
        <v>0</v>
      </c>
      <c r="W23" s="12">
        <f ca="1">SUMPRODUCT((Tablo[Mois]=$A15)*(OFFSET(Tablo[JOUR],0,W$1)=$B23))</f>
        <v>0</v>
      </c>
      <c r="X23" s="12">
        <f ca="1">SUMPRODUCT((Tablo[Mois]=$A15)*(OFFSET(Tablo[JOUR],0,X$1)=$B23))</f>
        <v>0</v>
      </c>
      <c r="Y23" s="12">
        <f ca="1">SUMPRODUCT((Tablo[Mois]=$A15)*(OFFSET(Tablo[JOUR],0,Y$1)=$B23))</f>
        <v>0</v>
      </c>
      <c r="Z23" s="12">
        <f ca="1">SUMPRODUCT((Tablo[Mois]=$A15)*(OFFSET(Tablo[JOUR],0,Z$1)=$B23))</f>
        <v>0</v>
      </c>
      <c r="AA23" s="12">
        <f ca="1">SUMPRODUCT((Tablo[Mois]=$A15)*(OFFSET(Tablo[JOUR],0,AA$1)=$B23))</f>
        <v>0</v>
      </c>
      <c r="AB23" s="12">
        <f ca="1">SUMPRODUCT((Tablo[Mois]=$A15)*(OFFSET(Tablo[JOUR],0,AB$1)=$B23))</f>
        <v>0</v>
      </c>
      <c r="AC23" s="12">
        <f ca="1">SUMPRODUCT((Tablo[Mois]=$A15)*(OFFSET(Tablo[JOUR],0,AC$1)=$B23))</f>
        <v>0</v>
      </c>
      <c r="AD23" s="12">
        <f ca="1">SUMPRODUCT((Tablo[Mois]=$A15)*(OFFSET(Tablo[JOUR],0,AD$1)=$B23))</f>
        <v>0</v>
      </c>
      <c r="AE23" s="12">
        <f ca="1">SUMPRODUCT((Tablo[Mois]=$A15)*(OFFSET(Tablo[JOUR],0,AE$1)=$B23))</f>
        <v>0</v>
      </c>
      <c r="AF23" s="12">
        <f ca="1">SUMPRODUCT((Tablo[SEMAINE]=$A15)*(OFFSET(Tablo[am/pm],0,AF$1)=$B23))</f>
        <v>0</v>
      </c>
      <c r="AG23" s="12">
        <f ca="1">SUMPRODUCT((Tablo[SEMAINE]=$A15)*(OFFSET(Tablo[am/pm],0,AG$1)=$B23))</f>
        <v>0</v>
      </c>
      <c r="AH23" s="12" t="e">
        <f ca="1">SUMPRODUCT((Tablo[Mois]=$A15)*(OFFSET(Tablo[JOUR],0,AH$1)=$B23))</f>
        <v>#N/A</v>
      </c>
      <c r="AI23" s="12" t="e">
        <f ca="1">SUMPRODUCT((Tablo[Mois]=$A15)*(OFFSET(Tablo[JOUR],0,AI$1)=$B23))</f>
        <v>#N/A</v>
      </c>
    </row>
    <row r="24" spans="1:35">
      <c r="A24" s="17"/>
      <c r="B24" s="31" t="s">
        <v>77</v>
      </c>
      <c r="C24" s="68" t="s">
        <v>78</v>
      </c>
    </row>
    <row r="25" spans="1:35" s="10" customFormat="1" ht="13.5" thickBot="1">
      <c r="A25" s="9"/>
      <c r="B25" s="18" t="s">
        <v>32</v>
      </c>
      <c r="C25" s="10" t="s">
        <v>56</v>
      </c>
      <c r="D25" s="10">
        <f ca="1">SUMPRODUCT((Tablo[Mois]=$A14)*(OFFSET(Tablo[JOUR],0,D$1)=$B25))</f>
        <v>0</v>
      </c>
      <c r="E25" s="10">
        <f ca="1">SUMPRODUCT((Tablo[Mois]=$A14)*(OFFSET(Tablo[JOUR],0,E$1)=$B25))</f>
        <v>0</v>
      </c>
      <c r="F25" s="10">
        <f ca="1">SUMPRODUCT((Tablo[Mois]=$A14)*(OFFSET(Tablo[JOUR],0,F$1)=$B25))</f>
        <v>0</v>
      </c>
      <c r="G25" s="10">
        <f ca="1">SUMPRODUCT((Tablo[Mois]=$A14)*(OFFSET(Tablo[JOUR],0,G$1)=$B25))</f>
        <v>0</v>
      </c>
      <c r="H25" s="10">
        <f ca="1">SUMPRODUCT((Tablo[Mois]=$A14)*(OFFSET(Tablo[JOUR],0,H$1)=$B25))</f>
        <v>0</v>
      </c>
      <c r="I25" s="10">
        <f ca="1">SUMPRODUCT((Tablo[Mois]=$A14)*(OFFSET(Tablo[JOUR],0,I$1)=$B25))</f>
        <v>2</v>
      </c>
      <c r="J25" s="10">
        <f ca="1">SUMPRODUCT((Tablo[Mois]=$A14)*(OFFSET(Tablo[JOUR],0,J$1)=$B25))</f>
        <v>0</v>
      </c>
      <c r="K25" s="10">
        <f ca="1">SUMPRODUCT((Tablo[Mois]=$A14)*(OFFSET(Tablo[JOUR],0,K$1)=$B25))</f>
        <v>0</v>
      </c>
      <c r="L25" s="10">
        <f ca="1">SUMPRODUCT((Tablo[Mois]=$A14)*(OFFSET(Tablo[JOUR],0,L$1)=$B25))</f>
        <v>0</v>
      </c>
      <c r="M25" s="10">
        <f ca="1">SUMPRODUCT((Tablo[Mois]=$A14)*(OFFSET(Tablo[JOUR],0,M$1)=$B25))</f>
        <v>0</v>
      </c>
      <c r="N25" s="10">
        <f ca="1">SUMPRODUCT((Tablo[Mois]=$A14)*(OFFSET(Tablo[JOUR],0,N$1)=$B25))</f>
        <v>0</v>
      </c>
      <c r="O25" s="10">
        <f ca="1">SUMPRODUCT((Tablo[Mois]=$A14)*(OFFSET(Tablo[JOUR],0,O$1)=$B25))</f>
        <v>4</v>
      </c>
      <c r="P25" s="10">
        <f ca="1">SUMPRODUCT((Tablo[Mois]=$A14)*(OFFSET(Tablo[JOUR],0,P$1)=$B25))</f>
        <v>0</v>
      </c>
      <c r="Q25" s="10">
        <f ca="1">SUMPRODUCT((Tablo[Mois]=$A14)*(OFFSET(Tablo[JOUR],0,Q$1)=$B25))</f>
        <v>0</v>
      </c>
      <c r="R25" s="10">
        <f ca="1">SUMPRODUCT((Tablo[Mois]=$A14)*(OFFSET(Tablo[JOUR],0,R$1)=$B25))</f>
        <v>0</v>
      </c>
      <c r="S25" s="10">
        <f ca="1">SUMPRODUCT((Tablo[Mois]=$A14)*(OFFSET(Tablo[JOUR],0,S$1)=$B25))</f>
        <v>0</v>
      </c>
      <c r="T25" s="10">
        <f ca="1">SUMPRODUCT((Tablo[Mois]=$A14)*(OFFSET(Tablo[JOUR],0,T$1)=$B25))</f>
        <v>0</v>
      </c>
      <c r="U25" s="10">
        <f ca="1">SUMPRODUCT((Tablo[Mois]=$A14)*(OFFSET(Tablo[JOUR],0,U$1)=$B25))</f>
        <v>0</v>
      </c>
      <c r="V25" s="10">
        <f ca="1">SUMPRODUCT((Tablo[Mois]=$A14)*(OFFSET(Tablo[JOUR],0,V$1)=$B25))</f>
        <v>0</v>
      </c>
      <c r="W25" s="10">
        <f ca="1">SUMPRODUCT((Tablo[Mois]=$A14)*(OFFSET(Tablo[JOUR],0,W$1)=$B25))</f>
        <v>0</v>
      </c>
      <c r="X25" s="10">
        <f ca="1">SUMPRODUCT((Tablo[Mois]=$A14)*(OFFSET(Tablo[JOUR],0,X$1)=$B25))</f>
        <v>0</v>
      </c>
      <c r="Y25" s="10">
        <f ca="1">SUMPRODUCT((Tablo[Mois]=$A14)*(OFFSET(Tablo[JOUR],0,Y$1)=$B25))</f>
        <v>0</v>
      </c>
      <c r="Z25" s="10">
        <f ca="1">SUMPRODUCT((Tablo[Mois]=$A14)*(OFFSET(Tablo[JOUR],0,Z$1)=$B25))</f>
        <v>0</v>
      </c>
      <c r="AA25" s="10">
        <f ca="1">SUMPRODUCT((Tablo[Mois]=$A14)*(OFFSET(Tablo[JOUR],0,AA$1)=$B25))</f>
        <v>0</v>
      </c>
      <c r="AB25" s="10">
        <f ca="1">SUMPRODUCT((Tablo[Mois]=$A14)*(OFFSET(Tablo[JOUR],0,AB$1)=$B25))</f>
        <v>2</v>
      </c>
      <c r="AC25" s="10">
        <f ca="1">SUMPRODUCT((Tablo[Mois]=$A14)*(OFFSET(Tablo[JOUR],0,AC$1)=$B25))</f>
        <v>0</v>
      </c>
      <c r="AD25" s="10">
        <f ca="1">SUMPRODUCT((Tablo[Mois]=$A14)*(OFFSET(Tablo[JOUR],0,AD$1)=$B25))</f>
        <v>0</v>
      </c>
      <c r="AE25" s="10">
        <f ca="1">SUMPRODUCT((Tablo[Mois]=$A14)*(OFFSET(Tablo[JOUR],0,AE$1)=$B25))</f>
        <v>6</v>
      </c>
      <c r="AF25" s="10">
        <f ca="1">SUMPRODUCT((Tablo[SEMAINE]=$A14)*(OFFSET(Tablo[am/pm],0,AF$1)=$B25))</f>
        <v>0</v>
      </c>
      <c r="AG25" s="10">
        <f ca="1">SUMPRODUCT((Tablo[SEMAINE]=$A14)*(OFFSET(Tablo[am/pm],0,AG$1)=$B25))</f>
        <v>0</v>
      </c>
      <c r="AH25" s="10" t="e">
        <f ca="1">SUMPRODUCT((Tablo[Mois]=$A14)*(OFFSET(Tablo[JOUR],0,AH$1)=$B25))</f>
        <v>#N/A</v>
      </c>
      <c r="AI25" s="10" t="e">
        <f ca="1">SUMPRODUCT((Tablo[Mois]=$A14)*(OFFSET(Tablo[JOUR],0,AI$1)=$B25))</f>
        <v>#N/A</v>
      </c>
    </row>
    <row r="26" spans="1:35" s="8" customFormat="1">
      <c r="A26" s="11">
        <f>EOMONTH(A14+1,0)</f>
        <v>42825</v>
      </c>
      <c r="B26" s="8" t="s">
        <v>17</v>
      </c>
      <c r="C26" s="8" t="s">
        <v>37</v>
      </c>
      <c r="D26" s="19">
        <f ca="1">SUMPRODUCT((Tablo[Mois]=$A26)*(Tablo[JOUR]=$B26),(OFFSET(Tablo[JOUR],0,D$1)))</f>
        <v>35</v>
      </c>
      <c r="E26" s="19">
        <f ca="1">SUMPRODUCT((Tablo[Mois]=$A26)*(Tablo[JOUR]=$B26),(OFFSET(Tablo[JOUR],0,E$1)))</f>
        <v>34.75</v>
      </c>
      <c r="F26" s="19">
        <f ca="1">SUMPRODUCT((Tablo[Mois]=$A26)*(Tablo[JOUR]=$B26),(OFFSET(Tablo[JOUR],0,F$1)))</f>
        <v>34.75</v>
      </c>
      <c r="G26" s="19">
        <f ca="1">SUMPRODUCT((Tablo[Mois]=$A26)*(Tablo[JOUR]=$B26),(OFFSET(Tablo[JOUR],0,G$1)))</f>
        <v>0</v>
      </c>
      <c r="H26" s="19">
        <f ca="1">SUMPRODUCT((Tablo[Mois]=$A26)*(Tablo[JOUR]=$B26),(OFFSET(Tablo[JOUR],0,H$1)))</f>
        <v>69.75</v>
      </c>
      <c r="I26" s="19">
        <f ca="1">SUMPRODUCT((Tablo[Mois]=$A26)*(Tablo[JOUR]=$B26),(OFFSET(Tablo[JOUR],0,I$1)))</f>
        <v>29</v>
      </c>
      <c r="J26" s="19">
        <f ca="1">SUMPRODUCT((Tablo[Mois]=$A26)*(Tablo[JOUR]=$B26),(OFFSET(Tablo[JOUR],0,J$1)))</f>
        <v>34.75</v>
      </c>
      <c r="K26" s="19">
        <f ca="1">SUMPRODUCT((Tablo[Mois]=$A26)*(Tablo[JOUR]=$B26),(OFFSET(Tablo[JOUR],0,K$1)))</f>
        <v>34.75</v>
      </c>
      <c r="L26" s="19">
        <f ca="1">SUMPRODUCT((Tablo[Mois]=$A26)*(Tablo[JOUR]=$B26),(OFFSET(Tablo[JOUR],0,L$1)))</f>
        <v>0</v>
      </c>
      <c r="M26" s="19">
        <f ca="1">SUMPRODUCT((Tablo[Mois]=$A26)*(Tablo[JOUR]=$B26),(OFFSET(Tablo[JOUR],0,M$1)))</f>
        <v>34.75</v>
      </c>
      <c r="N26" s="19">
        <f ca="1">SUMPRODUCT((Tablo[Mois]=$A26)*(Tablo[JOUR]=$B26),(OFFSET(Tablo[JOUR],0,N$1)))</f>
        <v>70</v>
      </c>
      <c r="O26" s="19">
        <f ca="1">SUMPRODUCT((Tablo[Mois]=$A26)*(Tablo[JOUR]=$B26),(OFFSET(Tablo[JOUR],0,O$1)))</f>
        <v>70</v>
      </c>
      <c r="P26" s="19">
        <f ca="1">SUMPRODUCT((Tablo[Mois]=$A26)*(Tablo[JOUR]=$B26),(OFFSET(Tablo[JOUR],0,P$1)))</f>
        <v>32</v>
      </c>
      <c r="Q26" s="19">
        <f ca="1">SUMPRODUCT((Tablo[Mois]=$A26)*(Tablo[JOUR]=$B26),(OFFSET(Tablo[JOUR],0,Q$1)))</f>
        <v>70</v>
      </c>
      <c r="R26" s="19">
        <f ca="1">SUMPRODUCT((Tablo[Mois]=$A26)*(Tablo[JOUR]=$B26),(OFFSET(Tablo[JOUR],0,R$1)))</f>
        <v>32</v>
      </c>
      <c r="S26" s="19">
        <f ca="1">SUMPRODUCT((Tablo[Mois]=$A26)*(Tablo[JOUR]=$B26),(OFFSET(Tablo[JOUR],0,S$1)))</f>
        <v>33.58</v>
      </c>
      <c r="T26" s="19">
        <f ca="1">SUMPRODUCT((Tablo[Mois]=$A26)*(Tablo[JOUR]=$B26),(OFFSET(Tablo[JOUR],0,T$1)))</f>
        <v>70</v>
      </c>
      <c r="U26" s="19">
        <f ca="1">SUMPRODUCT((Tablo[Mois]=$A26)*(Tablo[JOUR]=$B26),(OFFSET(Tablo[JOUR],0,U$1)))</f>
        <v>43</v>
      </c>
      <c r="V26" s="19">
        <f ca="1">SUMPRODUCT((Tablo[Mois]=$A26)*(Tablo[JOUR]=$B26),(OFFSET(Tablo[JOUR],0,V$1)))</f>
        <v>0</v>
      </c>
      <c r="W26" s="19">
        <f ca="1">SUMPRODUCT((Tablo[Mois]=$A26)*(Tablo[JOUR]=$B26),(OFFSET(Tablo[JOUR],0,W$1)))</f>
        <v>0</v>
      </c>
      <c r="X26" s="19">
        <f ca="1">SUMPRODUCT((Tablo[Mois]=$A26)*(Tablo[JOUR]=$B26),(OFFSET(Tablo[JOUR],0,X$1)))</f>
        <v>0</v>
      </c>
      <c r="Y26" s="19">
        <f ca="1">SUMPRODUCT((Tablo[Mois]=$A26)*(Tablo[JOUR]=$B26),(OFFSET(Tablo[JOUR],0,Y$1)))</f>
        <v>0</v>
      </c>
      <c r="Z26" s="19">
        <f ca="1">SUMPRODUCT((Tablo[Mois]=$A26)*(Tablo[JOUR]=$B26),(OFFSET(Tablo[JOUR],0,Z$1)))</f>
        <v>0</v>
      </c>
      <c r="AA26" s="19">
        <f ca="1">SUMPRODUCT((Tablo[Mois]=$A26)*(Tablo[JOUR]=$B26),(OFFSET(Tablo[JOUR],0,AA$1)))</f>
        <v>0</v>
      </c>
      <c r="AB26" s="19">
        <f ca="1">SUMPRODUCT((Tablo[Mois]=$A26)*(Tablo[JOUR]=$B26),(OFFSET(Tablo[JOUR],0,AB$1)))</f>
        <v>0</v>
      </c>
      <c r="AC26" s="19">
        <f ca="1">SUMPRODUCT((Tablo[Mois]=$A26)*(Tablo[JOUR]=$B26),(OFFSET(Tablo[JOUR],0,AC$1)))</f>
        <v>0</v>
      </c>
      <c r="AD26" s="19">
        <f ca="1">SUMPRODUCT((Tablo[Mois]=$A26)*(Tablo[JOUR]=$B26),(OFFSET(Tablo[JOUR],0,AD$1)))</f>
        <v>51</v>
      </c>
      <c r="AE26" s="19">
        <f ca="1">SUMPRODUCT((Tablo[Mois]=$A26)*(Tablo[JOUR]=$B26),(OFFSET(Tablo[JOUR],0,AE$1)))</f>
        <v>63</v>
      </c>
      <c r="AF26" s="19">
        <f ca="1">SUMPRODUCT((Tablo[SEMAINE]=$A26)*(Tablo[am/pm]=$B26),(OFFSET(Tablo[am/pm],0,AF$1)))</f>
        <v>0</v>
      </c>
      <c r="AG26" s="19">
        <f ca="1">SUMPRODUCT((Tablo[SEMAINE]=$A26)*(Tablo[am/pm]=$B26),(OFFSET(Tablo[am/pm],0,AG$1)))</f>
        <v>0</v>
      </c>
      <c r="AH26" s="19" t="e">
        <f ca="1">SUMPRODUCT((Tablo[Mois]=$A26)*(Tablo[JOUR]=$B26),(OFFSET(Tablo[JOUR],0,AH$1)))</f>
        <v>#N/A</v>
      </c>
      <c r="AI26" s="19" t="e">
        <f ca="1">SUMPRODUCT((Tablo[Mois]=$A26)*(Tablo[JOUR]=$B26),(OFFSET(Tablo[JOUR],0,AI$1)))</f>
        <v>#N/A</v>
      </c>
    </row>
    <row r="27" spans="1:35">
      <c r="A27" s="17"/>
      <c r="B27" s="12" t="s">
        <v>18</v>
      </c>
      <c r="C27" s="12" t="s">
        <v>37</v>
      </c>
      <c r="D27" s="20">
        <f ca="1">SUMPRODUCT((Tablo[Mois]=$A26)*(Tablo[JOUR]=$B27),(OFFSET(Tablo[JOUR],0,D$1)))</f>
        <v>0.32000000000000028</v>
      </c>
      <c r="E27" s="20">
        <f ca="1">SUMPRODUCT((Tablo[Mois]=$A26)*(Tablo[JOUR]=$B27),(OFFSET(Tablo[JOUR],0,E$1)))</f>
        <v>0</v>
      </c>
      <c r="F27" s="20">
        <f ca="1">SUMPRODUCT((Tablo[Mois]=$A26)*(Tablo[JOUR]=$B27),(OFFSET(Tablo[JOUR],0,F$1)))</f>
        <v>0</v>
      </c>
      <c r="G27" s="20">
        <f ca="1">SUMPRODUCT((Tablo[Mois]=$A26)*(Tablo[JOUR]=$B27),(OFFSET(Tablo[JOUR],0,G$1)))</f>
        <v>0</v>
      </c>
      <c r="H27" s="20">
        <f ca="1">SUMPRODUCT((Tablo[Mois]=$A26)*(Tablo[JOUR]=$B27),(OFFSET(Tablo[JOUR],0,H$1)))</f>
        <v>2.0700000000000003</v>
      </c>
      <c r="I27" s="20">
        <f ca="1">SUMPRODUCT((Tablo[Mois]=$A26)*(Tablo[JOUR]=$B27),(OFFSET(Tablo[JOUR],0,I$1)))</f>
        <v>0</v>
      </c>
      <c r="J27" s="20">
        <f ca="1">SUMPRODUCT((Tablo[Mois]=$A26)*(Tablo[JOUR]=$B27),(OFFSET(Tablo[JOUR],0,J$1)))</f>
        <v>0</v>
      </c>
      <c r="K27" s="20">
        <f ca="1">SUMPRODUCT((Tablo[Mois]=$A26)*(Tablo[JOUR]=$B27),(OFFSET(Tablo[JOUR],0,K$1)))</f>
        <v>0</v>
      </c>
      <c r="L27" s="20">
        <f ca="1">SUMPRODUCT((Tablo[Mois]=$A26)*(Tablo[JOUR]=$B27),(OFFSET(Tablo[JOUR],0,L$1)))</f>
        <v>0</v>
      </c>
      <c r="M27" s="20">
        <f ca="1">SUMPRODUCT((Tablo[Mois]=$A26)*(Tablo[JOUR]=$B27),(OFFSET(Tablo[JOUR],0,M$1)))</f>
        <v>0</v>
      </c>
      <c r="N27" s="20">
        <f ca="1">SUMPRODUCT((Tablo[Mois]=$A26)*(Tablo[JOUR]=$B27),(OFFSET(Tablo[JOUR],0,N$1)))</f>
        <v>8</v>
      </c>
      <c r="O27" s="20">
        <f ca="1">SUMPRODUCT((Tablo[Mois]=$A26)*(Tablo[JOUR]=$B27),(OFFSET(Tablo[JOUR],0,O$1)))</f>
        <v>8</v>
      </c>
      <c r="P27" s="20">
        <f ca="1">SUMPRODUCT((Tablo[Mois]=$A26)*(Tablo[JOUR]=$B27),(OFFSET(Tablo[JOUR],0,P$1)))</f>
        <v>0</v>
      </c>
      <c r="Q27" s="20">
        <f ca="1">SUMPRODUCT((Tablo[Mois]=$A26)*(Tablo[JOUR]=$B27),(OFFSET(Tablo[JOUR],0,Q$1)))</f>
        <v>8</v>
      </c>
      <c r="R27" s="20">
        <f ca="1">SUMPRODUCT((Tablo[Mois]=$A26)*(Tablo[JOUR]=$B27),(OFFSET(Tablo[JOUR],0,R$1)))</f>
        <v>0</v>
      </c>
      <c r="S27" s="20">
        <f ca="1">SUMPRODUCT((Tablo[Mois]=$A26)*(Tablo[JOUR]=$B27),(OFFSET(Tablo[JOUR],0,S$1)))</f>
        <v>0</v>
      </c>
      <c r="T27" s="20">
        <f ca="1">SUMPRODUCT((Tablo[Mois]=$A26)*(Tablo[JOUR]=$B27),(OFFSET(Tablo[JOUR],0,T$1)))</f>
        <v>8</v>
      </c>
      <c r="U27" s="20">
        <f ca="1">SUMPRODUCT((Tablo[Mois]=$A26)*(Tablo[JOUR]=$B27),(OFFSET(Tablo[JOUR],0,U$1)))</f>
        <v>0</v>
      </c>
      <c r="V27" s="20">
        <f ca="1">SUMPRODUCT((Tablo[Mois]=$A26)*(Tablo[JOUR]=$B27),(OFFSET(Tablo[JOUR],0,V$1)))</f>
        <v>0</v>
      </c>
      <c r="W27" s="20">
        <f ca="1">SUMPRODUCT((Tablo[Mois]=$A26)*(Tablo[JOUR]=$B27),(OFFSET(Tablo[JOUR],0,W$1)))</f>
        <v>0</v>
      </c>
      <c r="X27" s="20">
        <f ca="1">SUMPRODUCT((Tablo[Mois]=$A26)*(Tablo[JOUR]=$B27),(OFFSET(Tablo[JOUR],0,X$1)))</f>
        <v>0</v>
      </c>
      <c r="Y27" s="20">
        <f ca="1">SUMPRODUCT((Tablo[Mois]=$A26)*(Tablo[JOUR]=$B27),(OFFSET(Tablo[JOUR],0,Y$1)))</f>
        <v>0</v>
      </c>
      <c r="Z27" s="20">
        <f ca="1">SUMPRODUCT((Tablo[Mois]=$A26)*(Tablo[JOUR]=$B27),(OFFSET(Tablo[JOUR],0,Z$1)))</f>
        <v>0</v>
      </c>
      <c r="AA27" s="20">
        <f ca="1">SUMPRODUCT((Tablo[Mois]=$A26)*(Tablo[JOUR]=$B27),(OFFSET(Tablo[JOUR],0,AA$1)))</f>
        <v>0</v>
      </c>
      <c r="AB27" s="20">
        <f ca="1">SUMPRODUCT((Tablo[Mois]=$A26)*(Tablo[JOUR]=$B27),(OFFSET(Tablo[JOUR],0,AB$1)))</f>
        <v>0</v>
      </c>
      <c r="AC27" s="20">
        <f ca="1">SUMPRODUCT((Tablo[Mois]=$A26)*(Tablo[JOUR]=$B27),(OFFSET(Tablo[JOUR],0,AC$1)))</f>
        <v>0</v>
      </c>
      <c r="AD27" s="20">
        <f ca="1">SUMPRODUCT((Tablo[Mois]=$A26)*(Tablo[JOUR]=$B27),(OFFSET(Tablo[JOUR],0,AD$1)))</f>
        <v>4.5</v>
      </c>
      <c r="AE27" s="20">
        <f ca="1">SUMPRODUCT((Tablo[Mois]=$A26)*(Tablo[JOUR]=$B27),(OFFSET(Tablo[JOUR],0,AE$1)))</f>
        <v>0</v>
      </c>
      <c r="AF27" s="20">
        <f ca="1">SUMPRODUCT((Tablo[SEMAINE]=$A26)*(Tablo[am/pm]=$B27),(OFFSET(Tablo[am/pm],0,AF$1)))</f>
        <v>0</v>
      </c>
      <c r="AG27" s="20">
        <f ca="1">SUMPRODUCT((Tablo[SEMAINE]=$A26)*(Tablo[am/pm]=$B27),(OFFSET(Tablo[am/pm],0,AG$1)))</f>
        <v>0</v>
      </c>
      <c r="AH27" s="20" t="e">
        <f ca="1">SUMPRODUCT((Tablo[Mois]=$A26)*(Tablo[JOUR]=$B27),(OFFSET(Tablo[JOUR],0,AH$1)))</f>
        <v>#N/A</v>
      </c>
      <c r="AI27" s="20" t="e">
        <f ca="1">SUMPRODUCT((Tablo[Mois]=$A26)*(Tablo[JOUR]=$B27),(OFFSET(Tablo[JOUR],0,AI$1)))</f>
        <v>#N/A</v>
      </c>
    </row>
    <row r="28" spans="1:35" s="23" customFormat="1">
      <c r="A28" s="22"/>
      <c r="B28" s="23" t="s">
        <v>16</v>
      </c>
      <c r="C28" s="24" t="s">
        <v>38</v>
      </c>
      <c r="D28" s="20">
        <f ca="1">SUMPRODUCT((Tablo[Mois]=$A26)*(Tablo[JOUR]=$B28),(OFFSET(Tablo[JOUR],0,D$1)))</f>
        <v>35.32</v>
      </c>
      <c r="E28" s="20">
        <f ca="1">SUMPRODUCT((Tablo[Mois]=$A26)*(Tablo[JOUR]=$B28),(OFFSET(Tablo[JOUR],0,E$1)))</f>
        <v>34.75</v>
      </c>
      <c r="F28" s="20">
        <f ca="1">SUMPRODUCT((Tablo[Mois]=$A26)*(Tablo[JOUR]=$B28),(OFFSET(Tablo[JOUR],0,F$1)))</f>
        <v>34.75</v>
      </c>
      <c r="G28" s="20">
        <f ca="1">SUMPRODUCT((Tablo[Mois]=$A26)*(Tablo[JOUR]=$B28),(OFFSET(Tablo[JOUR],0,G$1)))</f>
        <v>0</v>
      </c>
      <c r="H28" s="20">
        <f ca="1">SUMPRODUCT((Tablo[Mois]=$A26)*(Tablo[JOUR]=$B28),(OFFSET(Tablo[JOUR],0,H$1)))</f>
        <v>71.819999999999993</v>
      </c>
      <c r="I28" s="20">
        <f ca="1">SUMPRODUCT((Tablo[Mois]=$A26)*(Tablo[JOUR]=$B28),(OFFSET(Tablo[JOUR],0,I$1)))</f>
        <v>29</v>
      </c>
      <c r="J28" s="20">
        <f ca="1">SUMPRODUCT((Tablo[Mois]=$A26)*(Tablo[JOUR]=$B28),(OFFSET(Tablo[JOUR],0,J$1)))</f>
        <v>34.75</v>
      </c>
      <c r="K28" s="20">
        <f ca="1">SUMPRODUCT((Tablo[Mois]=$A26)*(Tablo[JOUR]=$B28),(OFFSET(Tablo[JOUR],0,K$1)))</f>
        <v>34.75</v>
      </c>
      <c r="L28" s="20">
        <f ca="1">SUMPRODUCT((Tablo[Mois]=$A26)*(Tablo[JOUR]=$B28),(OFFSET(Tablo[JOUR],0,L$1)))</f>
        <v>0</v>
      </c>
      <c r="M28" s="20">
        <f ca="1">SUMPRODUCT((Tablo[Mois]=$A26)*(Tablo[JOUR]=$B28),(OFFSET(Tablo[JOUR],0,M$1)))</f>
        <v>34.75</v>
      </c>
      <c r="N28" s="20">
        <f ca="1">SUMPRODUCT((Tablo[Mois]=$A26)*(Tablo[JOUR]=$B28),(OFFSET(Tablo[JOUR],0,N$1)))</f>
        <v>78</v>
      </c>
      <c r="O28" s="20">
        <f ca="1">SUMPRODUCT((Tablo[Mois]=$A26)*(Tablo[JOUR]=$B28),(OFFSET(Tablo[JOUR],0,O$1)))</f>
        <v>78</v>
      </c>
      <c r="P28" s="20">
        <f ca="1">SUMPRODUCT((Tablo[Mois]=$A26)*(Tablo[JOUR]=$B28),(OFFSET(Tablo[JOUR],0,P$1)))</f>
        <v>74</v>
      </c>
      <c r="Q28" s="20">
        <f ca="1">SUMPRODUCT((Tablo[Mois]=$A26)*(Tablo[JOUR]=$B28),(OFFSET(Tablo[JOUR],0,Q$1)))</f>
        <v>78</v>
      </c>
      <c r="R28" s="20">
        <f ca="1">SUMPRODUCT((Tablo[Mois]=$A26)*(Tablo[JOUR]=$B28),(OFFSET(Tablo[JOUR],0,R$1)))</f>
        <v>39</v>
      </c>
      <c r="S28" s="20">
        <f ca="1">SUMPRODUCT((Tablo[Mois]=$A26)*(Tablo[JOUR]=$B28),(OFFSET(Tablo[JOUR],0,S$1)))</f>
        <v>33.58</v>
      </c>
      <c r="T28" s="20">
        <f ca="1">SUMPRODUCT((Tablo[Mois]=$A26)*(Tablo[JOUR]=$B28),(OFFSET(Tablo[JOUR],0,T$1)))</f>
        <v>78</v>
      </c>
      <c r="U28" s="20">
        <f ca="1">SUMPRODUCT((Tablo[Mois]=$A26)*(Tablo[JOUR]=$B28),(OFFSET(Tablo[JOUR],0,U$1)))</f>
        <v>43</v>
      </c>
      <c r="V28" s="20">
        <f ca="1">SUMPRODUCT((Tablo[Mois]=$A26)*(Tablo[JOUR]=$B28),(OFFSET(Tablo[JOUR],0,V$1)))</f>
        <v>0</v>
      </c>
      <c r="W28" s="20">
        <f ca="1">SUMPRODUCT((Tablo[Mois]=$A26)*(Tablo[JOUR]=$B28),(OFFSET(Tablo[JOUR],0,W$1)))</f>
        <v>0</v>
      </c>
      <c r="X28" s="20">
        <f ca="1">SUMPRODUCT((Tablo[Mois]=$A26)*(Tablo[JOUR]=$B28),(OFFSET(Tablo[JOUR],0,X$1)))</f>
        <v>0</v>
      </c>
      <c r="Y28" s="20">
        <f ca="1">SUMPRODUCT((Tablo[Mois]=$A26)*(Tablo[JOUR]=$B28),(OFFSET(Tablo[JOUR],0,Y$1)))</f>
        <v>0</v>
      </c>
      <c r="Z28" s="20">
        <f ca="1">SUMPRODUCT((Tablo[Mois]=$A26)*(Tablo[JOUR]=$B28),(OFFSET(Tablo[JOUR],0,Z$1)))</f>
        <v>0</v>
      </c>
      <c r="AA28" s="20">
        <f ca="1">SUMPRODUCT((Tablo[Mois]=$A26)*(Tablo[JOUR]=$B28),(OFFSET(Tablo[JOUR],0,AA$1)))</f>
        <v>0</v>
      </c>
      <c r="AB28" s="20">
        <f ca="1">SUMPRODUCT((Tablo[Mois]=$A26)*(Tablo[JOUR]=$B28),(OFFSET(Tablo[JOUR],0,AB$1)))</f>
        <v>0</v>
      </c>
      <c r="AC28" s="20">
        <f ca="1">SUMPRODUCT((Tablo[Mois]=$A26)*(Tablo[JOUR]=$B28),(OFFSET(Tablo[JOUR],0,AC$1)))</f>
        <v>0</v>
      </c>
      <c r="AD28" s="20">
        <f ca="1">SUMPRODUCT((Tablo[Mois]=$A26)*(Tablo[JOUR]=$B28),(OFFSET(Tablo[JOUR],0,AD$1)))</f>
        <v>55.5</v>
      </c>
      <c r="AE28" s="20">
        <f ca="1">SUMPRODUCT((Tablo[Mois]=$A26)*(Tablo[JOUR]=$B28),(OFFSET(Tablo[JOUR],0,AE$1)))</f>
        <v>63</v>
      </c>
      <c r="AF28" s="20">
        <f ca="1">SUMPRODUCT((Tablo[SEMAINE]=$A26)*(Tablo[am/pm]=$B28),(OFFSET(Tablo[am/pm],0,AF$1)))</f>
        <v>0</v>
      </c>
      <c r="AG28" s="20">
        <f ca="1">SUMPRODUCT((Tablo[SEMAINE]=$A26)*(Tablo[am/pm]=$B28),(OFFSET(Tablo[am/pm],0,AG$1)))</f>
        <v>0</v>
      </c>
      <c r="AH28" s="20" t="e">
        <f ca="1">SUMPRODUCT((Tablo[Mois]=$A26)*(Tablo[JOUR]=$B28),(OFFSET(Tablo[JOUR],0,AH$1)))</f>
        <v>#N/A</v>
      </c>
      <c r="AI28" s="20" t="e">
        <f ca="1">SUMPRODUCT((Tablo[Mois]=$A26)*(Tablo[JOUR]=$B28),(OFFSET(Tablo[JOUR],0,AI$1)))</f>
        <v>#N/A</v>
      </c>
    </row>
    <row r="29" spans="1:35">
      <c r="A29" s="17"/>
      <c r="B29" s="14" t="s">
        <v>19</v>
      </c>
      <c r="C29" s="12" t="s">
        <v>38</v>
      </c>
      <c r="D29" s="12">
        <f>SUMPRODUCT((Tablo[Mois]=$A26)*(COUNTIF(JF,Tablo[JOUR])))</f>
        <v>0</v>
      </c>
      <c r="E29" s="12">
        <f>SUMPRODUCT((Tablo[Mois]=$A26)*(COUNTIF(JF,Tablo[JOUR])))</f>
        <v>0</v>
      </c>
      <c r="F29" s="12">
        <f>SUMPRODUCT((Tablo[Mois]=$A26)*(COUNTIF(JF,Tablo[JOUR])))</f>
        <v>0</v>
      </c>
      <c r="G29" s="12">
        <f>SUMPRODUCT((Tablo[Mois]=$A26)*(COUNTIF(JF,Tablo[JOUR])))</f>
        <v>0</v>
      </c>
      <c r="H29" s="12">
        <f>SUMPRODUCT((Tablo[Mois]=$A26)*(COUNTIF(JF,Tablo[JOUR])))</f>
        <v>0</v>
      </c>
      <c r="I29" s="12">
        <f>SUMPRODUCT((Tablo[Mois]=$A26)*(COUNTIF(JF,Tablo[JOUR])))</f>
        <v>0</v>
      </c>
      <c r="J29" s="12">
        <f>SUMPRODUCT((Tablo[Mois]=$A26)*(COUNTIF(JF,Tablo[JOUR])))</f>
        <v>0</v>
      </c>
      <c r="K29" s="12">
        <f>SUMPRODUCT((Tablo[Mois]=$A26)*(COUNTIF(JF,Tablo[JOUR])))</f>
        <v>0</v>
      </c>
      <c r="L29" s="12">
        <f>SUMPRODUCT((Tablo[Mois]=$A26)*(COUNTIF(JF,Tablo[JOUR])))</f>
        <v>0</v>
      </c>
      <c r="M29" s="12">
        <f>SUMPRODUCT((Tablo[Mois]=$A26)*(COUNTIF(JF,Tablo[JOUR])))</f>
        <v>0</v>
      </c>
      <c r="N29" s="12">
        <f>SUMPRODUCT((Tablo[Mois]=$A26)*(COUNTIF(JF,Tablo[JOUR])))</f>
        <v>0</v>
      </c>
      <c r="O29" s="12">
        <f>SUMPRODUCT((Tablo[Mois]=$A26)*(COUNTIF(JF,Tablo[JOUR])))</f>
        <v>0</v>
      </c>
      <c r="P29" s="12">
        <f>SUMPRODUCT((Tablo[Mois]=$A26)*(COUNTIF(JF,Tablo[JOUR])))</f>
        <v>0</v>
      </c>
      <c r="Q29" s="12">
        <f>SUMPRODUCT((Tablo[Mois]=$A26)*(COUNTIF(JF,Tablo[JOUR])))</f>
        <v>0</v>
      </c>
      <c r="R29" s="12">
        <f>SUMPRODUCT((Tablo[Mois]=$A26)*(COUNTIF(JF,Tablo[JOUR])))</f>
        <v>0</v>
      </c>
      <c r="S29" s="12">
        <f>SUMPRODUCT((Tablo[Mois]=$A26)*(COUNTIF(JF,Tablo[JOUR])))</f>
        <v>0</v>
      </c>
      <c r="T29" s="12">
        <f>SUMPRODUCT((Tablo[Mois]=$A26)*(COUNTIF(JF,Tablo[JOUR])))</f>
        <v>0</v>
      </c>
      <c r="U29" s="12">
        <f>SUMPRODUCT((Tablo[Mois]=$A26)*(COUNTIF(JF,Tablo[JOUR])))</f>
        <v>0</v>
      </c>
      <c r="V29" s="12">
        <f>SUMPRODUCT((Tablo[Mois]=$A26)*(COUNTIF(JF,Tablo[JOUR])))</f>
        <v>0</v>
      </c>
      <c r="W29" s="12">
        <f>SUMPRODUCT((Tablo[Mois]=$A26)*(COUNTIF(JF,Tablo[JOUR])))</f>
        <v>0</v>
      </c>
      <c r="X29" s="12">
        <f>SUMPRODUCT((Tablo[Mois]=$A26)*(COUNTIF(JF,Tablo[JOUR])))</f>
        <v>0</v>
      </c>
      <c r="Y29" s="12">
        <f>SUMPRODUCT((Tablo[Mois]=$A26)*(COUNTIF(JF,Tablo[JOUR])))</f>
        <v>0</v>
      </c>
      <c r="Z29" s="12">
        <f>SUMPRODUCT((Tablo[Mois]=$A26)*(COUNTIF(JF,Tablo[JOUR])))</f>
        <v>0</v>
      </c>
      <c r="AA29" s="12">
        <f>SUMPRODUCT((Tablo[Mois]=$A26)*(COUNTIF(JF,Tablo[JOUR])))</f>
        <v>0</v>
      </c>
      <c r="AB29" s="12">
        <f>SUMPRODUCT((Tablo[Mois]=$A26)*(COUNTIF(JF,Tablo[JOUR])))</f>
        <v>0</v>
      </c>
      <c r="AC29" s="12">
        <f>SUMPRODUCT((Tablo[Mois]=$A26)*(COUNTIF(JF,Tablo[JOUR])))</f>
        <v>0</v>
      </c>
      <c r="AD29" s="12">
        <f>SUMPRODUCT((Tablo[Mois]=$A26)*(COUNTIF(JF,Tablo[JOUR])))</f>
        <v>0</v>
      </c>
      <c r="AE29" s="12">
        <f>SUMPRODUCT((Tablo[Mois]=$A26)*(COUNTIF(JF,Tablo[JOUR])))</f>
        <v>0</v>
      </c>
      <c r="AF29" s="12">
        <f>SUMPRODUCT((Tablo[SEMAINE]=$A26)*(COUNTIF(JF,Tablo[am/pm])))</f>
        <v>0</v>
      </c>
      <c r="AG29" s="12">
        <f>SUMPRODUCT((Tablo[SEMAINE]=$A26)*(COUNTIF(JF,Tablo[am/pm])))</f>
        <v>0</v>
      </c>
      <c r="AH29" s="12">
        <f>SUMPRODUCT((Tablo[Mois]=$A26)*(COUNTIF(JF,Tablo[JOUR])))</f>
        <v>0</v>
      </c>
      <c r="AI29" s="12">
        <f>SUMPRODUCT((Tablo[Mois]=$A26)*(COUNTIF(JF,Tablo[JOUR])))</f>
        <v>0</v>
      </c>
    </row>
    <row r="30" spans="1:35">
      <c r="A30" s="17"/>
      <c r="B30" s="15" t="s">
        <v>34</v>
      </c>
      <c r="C30" s="12" t="s">
        <v>56</v>
      </c>
      <c r="D30" s="12">
        <f ca="1">SUMPRODUCT((Tablo[Mois]=$A26)*(OFFSET(Tablo[JOUR],0,D$1)=$B30))</f>
        <v>0</v>
      </c>
      <c r="E30" s="12">
        <f ca="1">SUMPRODUCT((Tablo[Mois]=$A26)*(OFFSET(Tablo[JOUR],0,E$1)=$B30))</f>
        <v>0</v>
      </c>
      <c r="F30" s="12">
        <f ca="1">SUMPRODUCT((Tablo[Mois]=$A26)*(OFFSET(Tablo[JOUR],0,F$1)=$B30))</f>
        <v>0</v>
      </c>
      <c r="G30" s="12">
        <f ca="1">SUMPRODUCT((Tablo[Mois]=$A26)*(OFFSET(Tablo[JOUR],0,G$1)=$B30))</f>
        <v>0</v>
      </c>
      <c r="H30" s="12">
        <f ca="1">SUMPRODUCT((Tablo[Mois]=$A26)*(OFFSET(Tablo[JOUR],0,H$1)=$B30))</f>
        <v>0</v>
      </c>
      <c r="I30" s="12">
        <f ca="1">SUMPRODUCT((Tablo[Mois]=$A26)*(OFFSET(Tablo[JOUR],0,I$1)=$B30))</f>
        <v>0</v>
      </c>
      <c r="J30" s="12">
        <f ca="1">SUMPRODUCT((Tablo[Mois]=$A26)*(OFFSET(Tablo[JOUR],0,J$1)=$B30))</f>
        <v>0</v>
      </c>
      <c r="K30" s="12">
        <f ca="1">SUMPRODUCT((Tablo[Mois]=$A26)*(OFFSET(Tablo[JOUR],0,K$1)=$B30))</f>
        <v>0</v>
      </c>
      <c r="L30" s="12">
        <f ca="1">SUMPRODUCT((Tablo[Mois]=$A26)*(OFFSET(Tablo[JOUR],0,L$1)=$B30))</f>
        <v>0</v>
      </c>
      <c r="M30" s="12">
        <f ca="1">SUMPRODUCT((Tablo[Mois]=$A26)*(OFFSET(Tablo[JOUR],0,M$1)=$B30))</f>
        <v>0</v>
      </c>
      <c r="N30" s="12">
        <f ca="1">SUMPRODUCT((Tablo[Mois]=$A26)*(OFFSET(Tablo[JOUR],0,N$1)=$B30))</f>
        <v>0</v>
      </c>
      <c r="O30" s="12">
        <f ca="1">SUMPRODUCT((Tablo[Mois]=$A26)*(OFFSET(Tablo[JOUR],0,O$1)=$B30))</f>
        <v>0</v>
      </c>
      <c r="P30" s="12">
        <f ca="1">SUMPRODUCT((Tablo[Mois]=$A26)*(OFFSET(Tablo[JOUR],0,P$1)=$B30))</f>
        <v>12</v>
      </c>
      <c r="Q30" s="12">
        <f ca="1">SUMPRODUCT((Tablo[Mois]=$A26)*(OFFSET(Tablo[JOUR],0,Q$1)=$B30))</f>
        <v>0</v>
      </c>
      <c r="R30" s="12">
        <f ca="1">SUMPRODUCT((Tablo[Mois]=$A26)*(OFFSET(Tablo[JOUR],0,R$1)=$B30))</f>
        <v>2</v>
      </c>
      <c r="S30" s="12">
        <f ca="1">SUMPRODUCT((Tablo[Mois]=$A26)*(OFFSET(Tablo[JOUR],0,S$1)=$B30))</f>
        <v>0</v>
      </c>
      <c r="T30" s="12">
        <f ca="1">SUMPRODUCT((Tablo[Mois]=$A26)*(OFFSET(Tablo[JOUR],0,T$1)=$B30))</f>
        <v>0</v>
      </c>
      <c r="U30" s="12">
        <f ca="1">SUMPRODUCT((Tablo[Mois]=$A26)*(OFFSET(Tablo[JOUR],0,U$1)=$B30))</f>
        <v>0</v>
      </c>
      <c r="V30" s="12">
        <f ca="1">SUMPRODUCT((Tablo[Mois]=$A26)*(OFFSET(Tablo[JOUR],0,V$1)=$B30))</f>
        <v>0</v>
      </c>
      <c r="W30" s="12">
        <f ca="1">SUMPRODUCT((Tablo[Mois]=$A26)*(OFFSET(Tablo[JOUR],0,W$1)=$B30))</f>
        <v>0</v>
      </c>
      <c r="X30" s="12">
        <f ca="1">SUMPRODUCT((Tablo[Mois]=$A26)*(OFFSET(Tablo[JOUR],0,X$1)=$B30))</f>
        <v>0</v>
      </c>
      <c r="Y30" s="12">
        <f ca="1">SUMPRODUCT((Tablo[Mois]=$A26)*(OFFSET(Tablo[JOUR],0,Y$1)=$B30))</f>
        <v>0</v>
      </c>
      <c r="Z30" s="12">
        <f ca="1">SUMPRODUCT((Tablo[Mois]=$A26)*(OFFSET(Tablo[JOUR],0,Z$1)=$B30))</f>
        <v>0</v>
      </c>
      <c r="AA30" s="12">
        <f ca="1">SUMPRODUCT((Tablo[Mois]=$A26)*(OFFSET(Tablo[JOUR],0,AA$1)=$B30))</f>
        <v>0</v>
      </c>
      <c r="AB30" s="12">
        <f ca="1">SUMPRODUCT((Tablo[Mois]=$A26)*(OFFSET(Tablo[JOUR],0,AB$1)=$B30))</f>
        <v>0</v>
      </c>
      <c r="AC30" s="12">
        <f ca="1">SUMPRODUCT((Tablo[Mois]=$A26)*(OFFSET(Tablo[JOUR],0,AC$1)=$B30))</f>
        <v>0</v>
      </c>
      <c r="AD30" s="12">
        <f ca="1">SUMPRODUCT((Tablo[Mois]=$A26)*(OFFSET(Tablo[JOUR],0,AD$1)=$B30))</f>
        <v>0</v>
      </c>
      <c r="AE30" s="12">
        <f ca="1">SUMPRODUCT((Tablo[Mois]=$A26)*(OFFSET(Tablo[JOUR],0,AE$1)=$B30))</f>
        <v>0</v>
      </c>
      <c r="AF30" s="12">
        <f ca="1">SUMPRODUCT((Tablo[SEMAINE]=$A26)*(OFFSET(Tablo[am/pm],0,AF$1)=$B30))</f>
        <v>0</v>
      </c>
      <c r="AG30" s="12">
        <f ca="1">SUMPRODUCT((Tablo[SEMAINE]=$A26)*(OFFSET(Tablo[am/pm],0,AG$1)=$B30))</f>
        <v>0</v>
      </c>
      <c r="AH30" s="12" t="e">
        <f ca="1">SUMPRODUCT((Tablo[Mois]=$A26)*(OFFSET(Tablo[JOUR],0,AH$1)=$B30))</f>
        <v>#N/A</v>
      </c>
      <c r="AI30" s="12" t="e">
        <f ca="1">SUMPRODUCT((Tablo[Mois]=$A26)*(OFFSET(Tablo[JOUR],0,AI$1)=$B30))</f>
        <v>#N/A</v>
      </c>
    </row>
    <row r="31" spans="1:35">
      <c r="A31" s="17"/>
      <c r="B31" s="16" t="s">
        <v>33</v>
      </c>
      <c r="C31" s="12" t="s">
        <v>56</v>
      </c>
      <c r="D31" s="12">
        <f ca="1">SUMPRODUCT((Tablo[Mois]=$A26)*(OFFSET(Tablo[JOUR],0,D$1)=$B31))</f>
        <v>0</v>
      </c>
      <c r="E31" s="12">
        <f ca="1">SUMPRODUCT((Tablo[Mois]=$A26)*(OFFSET(Tablo[JOUR],0,E$1)=$B31))</f>
        <v>0</v>
      </c>
      <c r="F31" s="12">
        <f ca="1">SUMPRODUCT((Tablo[Mois]=$A26)*(OFFSET(Tablo[JOUR],0,F$1)=$B31))</f>
        <v>0</v>
      </c>
      <c r="G31" s="12">
        <f ca="1">SUMPRODUCT((Tablo[Mois]=$A26)*(OFFSET(Tablo[JOUR],0,G$1)=$B31))</f>
        <v>0</v>
      </c>
      <c r="H31" s="12">
        <f ca="1">SUMPRODUCT((Tablo[Mois]=$A26)*(OFFSET(Tablo[JOUR],0,H$1)=$B31))</f>
        <v>0</v>
      </c>
      <c r="I31" s="12">
        <f ca="1">SUMPRODUCT((Tablo[Mois]=$A26)*(OFFSET(Tablo[JOUR],0,I$1)=$B31))</f>
        <v>0</v>
      </c>
      <c r="J31" s="12">
        <f ca="1">SUMPRODUCT((Tablo[Mois]=$A26)*(OFFSET(Tablo[JOUR],0,J$1)=$B31))</f>
        <v>0</v>
      </c>
      <c r="K31" s="12">
        <f ca="1">SUMPRODUCT((Tablo[Mois]=$A26)*(OFFSET(Tablo[JOUR],0,K$1)=$B31))</f>
        <v>0</v>
      </c>
      <c r="L31" s="12">
        <f ca="1">SUMPRODUCT((Tablo[Mois]=$A26)*(OFFSET(Tablo[JOUR],0,L$1)=$B31))</f>
        <v>0</v>
      </c>
      <c r="M31" s="12">
        <f ca="1">SUMPRODUCT((Tablo[Mois]=$A26)*(OFFSET(Tablo[JOUR],0,M$1)=$B31))</f>
        <v>0</v>
      </c>
      <c r="N31" s="12">
        <f ca="1">SUMPRODUCT((Tablo[Mois]=$A26)*(OFFSET(Tablo[JOUR],0,N$1)=$B31))</f>
        <v>0</v>
      </c>
      <c r="O31" s="12">
        <f ca="1">SUMPRODUCT((Tablo[Mois]=$A26)*(OFFSET(Tablo[JOUR],0,O$1)=$B31))</f>
        <v>0</v>
      </c>
      <c r="P31" s="12">
        <f ca="1">SUMPRODUCT((Tablo[Mois]=$A26)*(OFFSET(Tablo[JOUR],0,P$1)=$B31))</f>
        <v>0</v>
      </c>
      <c r="Q31" s="12">
        <f ca="1">SUMPRODUCT((Tablo[Mois]=$A26)*(OFFSET(Tablo[JOUR],0,Q$1)=$B31))</f>
        <v>0</v>
      </c>
      <c r="R31" s="12">
        <f ca="1">SUMPRODUCT((Tablo[Mois]=$A26)*(OFFSET(Tablo[JOUR],0,R$1)=$B31))</f>
        <v>0</v>
      </c>
      <c r="S31" s="12">
        <f ca="1">SUMPRODUCT((Tablo[Mois]=$A26)*(OFFSET(Tablo[JOUR],0,S$1)=$B31))</f>
        <v>0</v>
      </c>
      <c r="T31" s="12">
        <f ca="1">SUMPRODUCT((Tablo[Mois]=$A26)*(OFFSET(Tablo[JOUR],0,T$1)=$B31))</f>
        <v>0</v>
      </c>
      <c r="U31" s="12">
        <f ca="1">SUMPRODUCT((Tablo[Mois]=$A26)*(OFFSET(Tablo[JOUR],0,U$1)=$B31))</f>
        <v>0</v>
      </c>
      <c r="V31" s="12">
        <f ca="1">SUMPRODUCT((Tablo[Mois]=$A26)*(OFFSET(Tablo[JOUR],0,V$1)=$B31))</f>
        <v>0</v>
      </c>
      <c r="W31" s="12">
        <f ca="1">SUMPRODUCT((Tablo[Mois]=$A26)*(OFFSET(Tablo[JOUR],0,W$1)=$B31))</f>
        <v>0</v>
      </c>
      <c r="X31" s="12">
        <f ca="1">SUMPRODUCT((Tablo[Mois]=$A26)*(OFFSET(Tablo[JOUR],0,X$1)=$B31))</f>
        <v>0</v>
      </c>
      <c r="Y31" s="12">
        <f ca="1">SUMPRODUCT((Tablo[Mois]=$A26)*(OFFSET(Tablo[JOUR],0,Y$1)=$B31))</f>
        <v>0</v>
      </c>
      <c r="Z31" s="12">
        <f ca="1">SUMPRODUCT((Tablo[Mois]=$A26)*(OFFSET(Tablo[JOUR],0,Z$1)=$B31))</f>
        <v>0</v>
      </c>
      <c r="AA31" s="12">
        <f ca="1">SUMPRODUCT((Tablo[Mois]=$A26)*(OFFSET(Tablo[JOUR],0,AA$1)=$B31))</f>
        <v>0</v>
      </c>
      <c r="AB31" s="12">
        <f ca="1">SUMPRODUCT((Tablo[Mois]=$A26)*(OFFSET(Tablo[JOUR],0,AB$1)=$B31))</f>
        <v>0</v>
      </c>
      <c r="AC31" s="12">
        <f ca="1">SUMPRODUCT((Tablo[Mois]=$A26)*(OFFSET(Tablo[JOUR],0,AC$1)=$B31))</f>
        <v>0</v>
      </c>
      <c r="AD31" s="12">
        <f ca="1">SUMPRODUCT((Tablo[Mois]=$A26)*(OFFSET(Tablo[JOUR],0,AD$1)=$B31))</f>
        <v>0</v>
      </c>
      <c r="AE31" s="12">
        <f ca="1">SUMPRODUCT((Tablo[Mois]=$A26)*(OFFSET(Tablo[JOUR],0,AE$1)=$B31))</f>
        <v>0</v>
      </c>
      <c r="AF31" s="12">
        <f ca="1">SUMPRODUCT((Tablo[SEMAINE]=$A26)*(OFFSET(Tablo[am/pm],0,AF$1)=$B31))</f>
        <v>0</v>
      </c>
      <c r="AG31" s="12">
        <f ca="1">SUMPRODUCT((Tablo[SEMAINE]=$A26)*(OFFSET(Tablo[am/pm],0,AG$1)=$B31))</f>
        <v>0</v>
      </c>
      <c r="AH31" s="12" t="e">
        <f ca="1">SUMPRODUCT((Tablo[Mois]=$A26)*(OFFSET(Tablo[JOUR],0,AH$1)=$B31))</f>
        <v>#N/A</v>
      </c>
      <c r="AI31" s="12" t="e">
        <f ca="1">SUMPRODUCT((Tablo[Mois]=$A26)*(OFFSET(Tablo[JOUR],0,AI$1)=$B31))</f>
        <v>#N/A</v>
      </c>
    </row>
    <row r="32" spans="1:35">
      <c r="A32" s="17"/>
      <c r="B32" s="30" t="s">
        <v>44</v>
      </c>
      <c r="C32" s="12" t="s">
        <v>56</v>
      </c>
      <c r="D32" s="12">
        <f ca="1">SUMPRODUCT((Tablo[Mois]=$A26)*(OFFSET(Tablo[JOUR],0,D$1)=$B32))</f>
        <v>0</v>
      </c>
      <c r="E32" s="12">
        <f ca="1">SUMPRODUCT((Tablo[Mois]=$A26)*(OFFSET(Tablo[JOUR],0,E$1)=$B32))</f>
        <v>0</v>
      </c>
      <c r="F32" s="12">
        <f ca="1">SUMPRODUCT((Tablo[Mois]=$A26)*(OFFSET(Tablo[JOUR],0,F$1)=$B32))</f>
        <v>0</v>
      </c>
      <c r="G32" s="12">
        <f ca="1">SUMPRODUCT((Tablo[Mois]=$A26)*(OFFSET(Tablo[JOUR],0,G$1)=$B32))</f>
        <v>0</v>
      </c>
      <c r="H32" s="12">
        <f ca="1">SUMPRODUCT((Tablo[Mois]=$A26)*(OFFSET(Tablo[JOUR],0,H$1)=$B32))</f>
        <v>0</v>
      </c>
      <c r="I32" s="12">
        <f ca="1">SUMPRODUCT((Tablo[Mois]=$A26)*(OFFSET(Tablo[JOUR],0,I$1)=$B32))</f>
        <v>0</v>
      </c>
      <c r="J32" s="12">
        <f ca="1">SUMPRODUCT((Tablo[Mois]=$A26)*(OFFSET(Tablo[JOUR],0,J$1)=$B32))</f>
        <v>0</v>
      </c>
      <c r="K32" s="12">
        <f ca="1">SUMPRODUCT((Tablo[Mois]=$A26)*(OFFSET(Tablo[JOUR],0,K$1)=$B32))</f>
        <v>0</v>
      </c>
      <c r="L32" s="12">
        <f ca="1">SUMPRODUCT((Tablo[Mois]=$A26)*(OFFSET(Tablo[JOUR],0,L$1)=$B32))</f>
        <v>0</v>
      </c>
      <c r="M32" s="12">
        <f ca="1">SUMPRODUCT((Tablo[Mois]=$A26)*(OFFSET(Tablo[JOUR],0,M$1)=$B32))</f>
        <v>0</v>
      </c>
      <c r="N32" s="12">
        <f ca="1">SUMPRODUCT((Tablo[Mois]=$A26)*(OFFSET(Tablo[JOUR],0,N$1)=$B32))</f>
        <v>0</v>
      </c>
      <c r="O32" s="12">
        <f ca="1">SUMPRODUCT((Tablo[Mois]=$A26)*(OFFSET(Tablo[JOUR],0,O$1)=$B32))</f>
        <v>0</v>
      </c>
      <c r="P32" s="12">
        <f ca="1">SUMPRODUCT((Tablo[Mois]=$A26)*(OFFSET(Tablo[JOUR],0,P$1)=$B32))</f>
        <v>0</v>
      </c>
      <c r="Q32" s="12">
        <f ca="1">SUMPRODUCT((Tablo[Mois]=$A26)*(OFFSET(Tablo[JOUR],0,Q$1)=$B32))</f>
        <v>0</v>
      </c>
      <c r="R32" s="12">
        <f ca="1">SUMPRODUCT((Tablo[Mois]=$A26)*(OFFSET(Tablo[JOUR],0,R$1)=$B32))</f>
        <v>0</v>
      </c>
      <c r="S32" s="12">
        <f ca="1">SUMPRODUCT((Tablo[Mois]=$A26)*(OFFSET(Tablo[JOUR],0,S$1)=$B32))</f>
        <v>0</v>
      </c>
      <c r="T32" s="12">
        <f ca="1">SUMPRODUCT((Tablo[Mois]=$A26)*(OFFSET(Tablo[JOUR],0,T$1)=$B32))</f>
        <v>0</v>
      </c>
      <c r="U32" s="12">
        <f ca="1">SUMPRODUCT((Tablo[Mois]=$A26)*(OFFSET(Tablo[JOUR],0,U$1)=$B32))</f>
        <v>0</v>
      </c>
      <c r="V32" s="12">
        <f ca="1">SUMPRODUCT((Tablo[Mois]=$A26)*(OFFSET(Tablo[JOUR],0,V$1)=$B32))</f>
        <v>0</v>
      </c>
      <c r="W32" s="12">
        <f ca="1">SUMPRODUCT((Tablo[Mois]=$A26)*(OFFSET(Tablo[JOUR],0,W$1)=$B32))</f>
        <v>0</v>
      </c>
      <c r="X32" s="12">
        <f ca="1">SUMPRODUCT((Tablo[Mois]=$A26)*(OFFSET(Tablo[JOUR],0,X$1)=$B32))</f>
        <v>0</v>
      </c>
      <c r="Y32" s="12">
        <f ca="1">SUMPRODUCT((Tablo[Mois]=$A26)*(OFFSET(Tablo[JOUR],0,Y$1)=$B32))</f>
        <v>0</v>
      </c>
      <c r="Z32" s="12">
        <f ca="1">SUMPRODUCT((Tablo[Mois]=$A26)*(OFFSET(Tablo[JOUR],0,Z$1)=$B32))</f>
        <v>0</v>
      </c>
      <c r="AA32" s="12">
        <f ca="1">SUMPRODUCT((Tablo[Mois]=$A26)*(OFFSET(Tablo[JOUR],0,AA$1)=$B32))</f>
        <v>0</v>
      </c>
      <c r="AB32" s="12">
        <f ca="1">SUMPRODUCT((Tablo[Mois]=$A26)*(OFFSET(Tablo[JOUR],0,AB$1)=$B32))</f>
        <v>0</v>
      </c>
      <c r="AC32" s="12">
        <f ca="1">SUMPRODUCT((Tablo[Mois]=$A26)*(OFFSET(Tablo[JOUR],0,AC$1)=$B32))</f>
        <v>0</v>
      </c>
      <c r="AD32" s="12">
        <f ca="1">SUMPRODUCT((Tablo[Mois]=$A26)*(OFFSET(Tablo[JOUR],0,AD$1)=$B32))</f>
        <v>0</v>
      </c>
      <c r="AE32" s="12">
        <f ca="1">SUMPRODUCT((Tablo[Mois]=$A26)*(OFFSET(Tablo[JOUR],0,AE$1)=$B32))</f>
        <v>0</v>
      </c>
      <c r="AF32" s="12">
        <f ca="1">SUMPRODUCT((Tablo[SEMAINE]=$A26)*(OFFSET(Tablo[am/pm],0,AF$1)=$B32))</f>
        <v>0</v>
      </c>
      <c r="AG32" s="12">
        <f ca="1">SUMPRODUCT((Tablo[SEMAINE]=$A26)*(OFFSET(Tablo[am/pm],0,AG$1)=$B32))</f>
        <v>0</v>
      </c>
      <c r="AH32" s="12" t="e">
        <f ca="1">SUMPRODUCT((Tablo[Mois]=$A26)*(OFFSET(Tablo[JOUR],0,AH$1)=$B32))</f>
        <v>#N/A</v>
      </c>
      <c r="AI32" s="12" t="e">
        <f ca="1">SUMPRODUCT((Tablo[Mois]=$A26)*(OFFSET(Tablo[JOUR],0,AI$1)=$B32))</f>
        <v>#N/A</v>
      </c>
    </row>
    <row r="33" spans="1:35">
      <c r="A33" s="17"/>
      <c r="B33" s="16" t="s">
        <v>45</v>
      </c>
      <c r="C33" s="12" t="s">
        <v>56</v>
      </c>
      <c r="D33" s="12">
        <f ca="1">SUMPRODUCT((Tablo[Mois]=$A26)*(OFFSET(Tablo[JOUR],0,D$1)=$B33))</f>
        <v>0</v>
      </c>
      <c r="E33" s="12">
        <f ca="1">SUMPRODUCT((Tablo[Mois]=$A26)*(OFFSET(Tablo[JOUR],0,E$1)=$B33))</f>
        <v>0</v>
      </c>
      <c r="F33" s="12">
        <f ca="1">SUMPRODUCT((Tablo[Mois]=$A26)*(OFFSET(Tablo[JOUR],0,F$1)=$B33))</f>
        <v>0</v>
      </c>
      <c r="G33" s="12">
        <f ca="1">SUMPRODUCT((Tablo[Mois]=$A26)*(OFFSET(Tablo[JOUR],0,G$1)=$B33))</f>
        <v>0</v>
      </c>
      <c r="H33" s="12">
        <f ca="1">SUMPRODUCT((Tablo[Mois]=$A26)*(OFFSET(Tablo[JOUR],0,H$1)=$B33))</f>
        <v>0</v>
      </c>
      <c r="I33" s="12">
        <f ca="1">SUMPRODUCT((Tablo[Mois]=$A26)*(OFFSET(Tablo[JOUR],0,I$1)=$B33))</f>
        <v>0</v>
      </c>
      <c r="J33" s="12">
        <f ca="1">SUMPRODUCT((Tablo[Mois]=$A26)*(OFFSET(Tablo[JOUR],0,J$1)=$B33))</f>
        <v>0</v>
      </c>
      <c r="K33" s="12">
        <f ca="1">SUMPRODUCT((Tablo[Mois]=$A26)*(OFFSET(Tablo[JOUR],0,K$1)=$B33))</f>
        <v>0</v>
      </c>
      <c r="L33" s="12">
        <f ca="1">SUMPRODUCT((Tablo[Mois]=$A26)*(OFFSET(Tablo[JOUR],0,L$1)=$B33))</f>
        <v>0</v>
      </c>
      <c r="M33" s="12">
        <f ca="1">SUMPRODUCT((Tablo[Mois]=$A26)*(OFFSET(Tablo[JOUR],0,M$1)=$B33))</f>
        <v>0</v>
      </c>
      <c r="N33" s="12">
        <f ca="1">SUMPRODUCT((Tablo[Mois]=$A26)*(OFFSET(Tablo[JOUR],0,N$1)=$B33))</f>
        <v>0</v>
      </c>
      <c r="O33" s="12">
        <f ca="1">SUMPRODUCT((Tablo[Mois]=$A26)*(OFFSET(Tablo[JOUR],0,O$1)=$B33))</f>
        <v>0</v>
      </c>
      <c r="P33" s="12">
        <f ca="1">SUMPRODUCT((Tablo[Mois]=$A26)*(OFFSET(Tablo[JOUR],0,P$1)=$B33))</f>
        <v>0</v>
      </c>
      <c r="Q33" s="12">
        <f ca="1">SUMPRODUCT((Tablo[Mois]=$A26)*(OFFSET(Tablo[JOUR],0,Q$1)=$B33))</f>
        <v>0</v>
      </c>
      <c r="R33" s="12">
        <f ca="1">SUMPRODUCT((Tablo[Mois]=$A26)*(OFFSET(Tablo[JOUR],0,R$1)=$B33))</f>
        <v>0</v>
      </c>
      <c r="S33" s="12">
        <f ca="1">SUMPRODUCT((Tablo[Mois]=$A26)*(OFFSET(Tablo[JOUR],0,S$1)=$B33))</f>
        <v>0</v>
      </c>
      <c r="T33" s="12">
        <f ca="1">SUMPRODUCT((Tablo[Mois]=$A26)*(OFFSET(Tablo[JOUR],0,T$1)=$B33))</f>
        <v>0</v>
      </c>
      <c r="U33" s="12">
        <f ca="1">SUMPRODUCT((Tablo[Mois]=$A26)*(OFFSET(Tablo[JOUR],0,U$1)=$B33))</f>
        <v>0</v>
      </c>
      <c r="V33" s="12">
        <f ca="1">SUMPRODUCT((Tablo[Mois]=$A26)*(OFFSET(Tablo[JOUR],0,V$1)=$B33))</f>
        <v>0</v>
      </c>
      <c r="W33" s="12">
        <f ca="1">SUMPRODUCT((Tablo[Mois]=$A26)*(OFFSET(Tablo[JOUR],0,W$1)=$B33))</f>
        <v>0</v>
      </c>
      <c r="X33" s="12">
        <f ca="1">SUMPRODUCT((Tablo[Mois]=$A26)*(OFFSET(Tablo[JOUR],0,X$1)=$B33))</f>
        <v>0</v>
      </c>
      <c r="Y33" s="12">
        <f ca="1">SUMPRODUCT((Tablo[Mois]=$A26)*(OFFSET(Tablo[JOUR],0,Y$1)=$B33))</f>
        <v>0</v>
      </c>
      <c r="Z33" s="12">
        <f ca="1">SUMPRODUCT((Tablo[Mois]=$A26)*(OFFSET(Tablo[JOUR],0,Z$1)=$B33))</f>
        <v>0</v>
      </c>
      <c r="AA33" s="12">
        <f ca="1">SUMPRODUCT((Tablo[Mois]=$A26)*(OFFSET(Tablo[JOUR],0,AA$1)=$B33))</f>
        <v>0</v>
      </c>
      <c r="AB33" s="12">
        <f ca="1">SUMPRODUCT((Tablo[Mois]=$A26)*(OFFSET(Tablo[JOUR],0,AB$1)=$B33))</f>
        <v>0</v>
      </c>
      <c r="AC33" s="12">
        <f ca="1">SUMPRODUCT((Tablo[Mois]=$A26)*(OFFSET(Tablo[JOUR],0,AC$1)=$B33))</f>
        <v>0</v>
      </c>
      <c r="AD33" s="12">
        <f ca="1">SUMPRODUCT((Tablo[Mois]=$A26)*(OFFSET(Tablo[JOUR],0,AD$1)=$B33))</f>
        <v>0</v>
      </c>
      <c r="AE33" s="12">
        <f ca="1">SUMPRODUCT((Tablo[Mois]=$A26)*(OFFSET(Tablo[JOUR],0,AE$1)=$B33))</f>
        <v>0</v>
      </c>
      <c r="AF33" s="12">
        <f ca="1">SUMPRODUCT((Tablo[SEMAINE]=$A26)*(OFFSET(Tablo[am/pm],0,AF$1)=$B33))</f>
        <v>0</v>
      </c>
      <c r="AG33" s="12">
        <f ca="1">SUMPRODUCT((Tablo[SEMAINE]=$A26)*(OFFSET(Tablo[am/pm],0,AG$1)=$B33))</f>
        <v>0</v>
      </c>
      <c r="AH33" s="12" t="e">
        <f ca="1">SUMPRODUCT((Tablo[Mois]=$A26)*(OFFSET(Tablo[JOUR],0,AH$1)=$B33))</f>
        <v>#N/A</v>
      </c>
      <c r="AI33" s="12" t="e">
        <f ca="1">SUMPRODUCT((Tablo[Mois]=$A26)*(OFFSET(Tablo[JOUR],0,AI$1)=$B33))</f>
        <v>#N/A</v>
      </c>
    </row>
    <row r="34" spans="1:35">
      <c r="A34" s="17"/>
      <c r="B34" s="31" t="s">
        <v>46</v>
      </c>
      <c r="C34" s="12" t="s">
        <v>56</v>
      </c>
      <c r="D34" s="12">
        <f ca="1">SUMPRODUCT((Tablo[Mois]=$A26)*(OFFSET(Tablo[JOUR],0,D$1)=$B34))</f>
        <v>0</v>
      </c>
      <c r="E34" s="12">
        <f ca="1">SUMPRODUCT((Tablo[Mois]=$A26)*(OFFSET(Tablo[JOUR],0,E$1)=$B34))</f>
        <v>0</v>
      </c>
      <c r="F34" s="12">
        <f ca="1">SUMPRODUCT((Tablo[Mois]=$A26)*(OFFSET(Tablo[JOUR],0,F$1)=$B34))</f>
        <v>0</v>
      </c>
      <c r="G34" s="12">
        <f ca="1">SUMPRODUCT((Tablo[Mois]=$A26)*(OFFSET(Tablo[JOUR],0,G$1)=$B34))</f>
        <v>0</v>
      </c>
      <c r="H34" s="12">
        <f ca="1">SUMPRODUCT((Tablo[Mois]=$A26)*(OFFSET(Tablo[JOUR],0,H$1)=$B34))</f>
        <v>0</v>
      </c>
      <c r="I34" s="12">
        <f ca="1">SUMPRODUCT((Tablo[Mois]=$A26)*(OFFSET(Tablo[JOUR],0,I$1)=$B34))</f>
        <v>0</v>
      </c>
      <c r="J34" s="12">
        <f ca="1">SUMPRODUCT((Tablo[Mois]=$A26)*(OFFSET(Tablo[JOUR],0,J$1)=$B34))</f>
        <v>0</v>
      </c>
      <c r="K34" s="12">
        <f ca="1">SUMPRODUCT((Tablo[Mois]=$A26)*(OFFSET(Tablo[JOUR],0,K$1)=$B34))</f>
        <v>0</v>
      </c>
      <c r="L34" s="12">
        <f ca="1">SUMPRODUCT((Tablo[Mois]=$A26)*(OFFSET(Tablo[JOUR],0,L$1)=$B34))</f>
        <v>0</v>
      </c>
      <c r="M34" s="12">
        <f ca="1">SUMPRODUCT((Tablo[Mois]=$A26)*(OFFSET(Tablo[JOUR],0,M$1)=$B34))</f>
        <v>0</v>
      </c>
      <c r="N34" s="12">
        <f ca="1">SUMPRODUCT((Tablo[Mois]=$A26)*(OFFSET(Tablo[JOUR],0,N$1)=$B34))</f>
        <v>0</v>
      </c>
      <c r="O34" s="12">
        <f ca="1">SUMPRODUCT((Tablo[Mois]=$A26)*(OFFSET(Tablo[JOUR],0,O$1)=$B34))</f>
        <v>0</v>
      </c>
      <c r="P34" s="12">
        <f ca="1">SUMPRODUCT((Tablo[Mois]=$A26)*(OFFSET(Tablo[JOUR],0,P$1)=$B34))</f>
        <v>0</v>
      </c>
      <c r="Q34" s="12">
        <f ca="1">SUMPRODUCT((Tablo[Mois]=$A26)*(OFFSET(Tablo[JOUR],0,Q$1)=$B34))</f>
        <v>0</v>
      </c>
      <c r="R34" s="12">
        <f ca="1">SUMPRODUCT((Tablo[Mois]=$A26)*(OFFSET(Tablo[JOUR],0,R$1)=$B34))</f>
        <v>0</v>
      </c>
      <c r="S34" s="12">
        <f ca="1">SUMPRODUCT((Tablo[Mois]=$A26)*(OFFSET(Tablo[JOUR],0,S$1)=$B34))</f>
        <v>0</v>
      </c>
      <c r="T34" s="12">
        <f ca="1">SUMPRODUCT((Tablo[Mois]=$A26)*(OFFSET(Tablo[JOUR],0,T$1)=$B34))</f>
        <v>0</v>
      </c>
      <c r="U34" s="12">
        <f ca="1">SUMPRODUCT((Tablo[Mois]=$A26)*(OFFSET(Tablo[JOUR],0,U$1)=$B34))</f>
        <v>0</v>
      </c>
      <c r="V34" s="12">
        <f ca="1">SUMPRODUCT((Tablo[Mois]=$A26)*(OFFSET(Tablo[JOUR],0,V$1)=$B34))</f>
        <v>0</v>
      </c>
      <c r="W34" s="12">
        <f ca="1">SUMPRODUCT((Tablo[Mois]=$A26)*(OFFSET(Tablo[JOUR],0,W$1)=$B34))</f>
        <v>0</v>
      </c>
      <c r="X34" s="12">
        <f ca="1">SUMPRODUCT((Tablo[Mois]=$A26)*(OFFSET(Tablo[JOUR],0,X$1)=$B34))</f>
        <v>0</v>
      </c>
      <c r="Y34" s="12">
        <f ca="1">SUMPRODUCT((Tablo[Mois]=$A26)*(OFFSET(Tablo[JOUR],0,Y$1)=$B34))</f>
        <v>0</v>
      </c>
      <c r="Z34" s="12">
        <f ca="1">SUMPRODUCT((Tablo[Mois]=$A26)*(OFFSET(Tablo[JOUR],0,Z$1)=$B34))</f>
        <v>0</v>
      </c>
      <c r="AA34" s="12">
        <f ca="1">SUMPRODUCT((Tablo[Mois]=$A26)*(OFFSET(Tablo[JOUR],0,AA$1)=$B34))</f>
        <v>0</v>
      </c>
      <c r="AB34" s="12">
        <f ca="1">SUMPRODUCT((Tablo[Mois]=$A26)*(OFFSET(Tablo[JOUR],0,AB$1)=$B34))</f>
        <v>0</v>
      </c>
      <c r="AC34" s="12">
        <f ca="1">SUMPRODUCT((Tablo[Mois]=$A26)*(OFFSET(Tablo[JOUR],0,AC$1)=$B34))</f>
        <v>0</v>
      </c>
      <c r="AD34" s="12">
        <f ca="1">SUMPRODUCT((Tablo[Mois]=$A26)*(OFFSET(Tablo[JOUR],0,AD$1)=$B34))</f>
        <v>0</v>
      </c>
      <c r="AE34" s="12">
        <f ca="1">SUMPRODUCT((Tablo[Mois]=$A26)*(OFFSET(Tablo[JOUR],0,AE$1)=$B34))</f>
        <v>10</v>
      </c>
      <c r="AF34" s="12">
        <f ca="1">SUMPRODUCT((Tablo[SEMAINE]=$A26)*(OFFSET(Tablo[am/pm],0,AF$1)=$B34))</f>
        <v>0</v>
      </c>
      <c r="AG34" s="12">
        <f ca="1">SUMPRODUCT((Tablo[SEMAINE]=$A26)*(OFFSET(Tablo[am/pm],0,AG$1)=$B34))</f>
        <v>0</v>
      </c>
      <c r="AH34" s="12" t="e">
        <f ca="1">SUMPRODUCT((Tablo[Mois]=$A26)*(OFFSET(Tablo[JOUR],0,AH$1)=$B34))</f>
        <v>#N/A</v>
      </c>
      <c r="AI34" s="12" t="e">
        <f ca="1">SUMPRODUCT((Tablo[Mois]=$A26)*(OFFSET(Tablo[JOUR],0,AI$1)=$B34))</f>
        <v>#N/A</v>
      </c>
    </row>
    <row r="35" spans="1:35">
      <c r="A35" s="17"/>
      <c r="B35" s="31" t="s">
        <v>74</v>
      </c>
      <c r="C35" s="23" t="s">
        <v>38</v>
      </c>
      <c r="D35" s="12">
        <f ca="1">SUMPRODUCT((Tablo[Mois]=$A27)*(OFFSET(Tablo[JOUR],0,D$1)=$B35))</f>
        <v>0</v>
      </c>
      <c r="E35" s="12">
        <f ca="1">SUMPRODUCT((Tablo[Mois]=$A27)*(OFFSET(Tablo[JOUR],0,E$1)=$B35))</f>
        <v>0</v>
      </c>
      <c r="F35" s="12">
        <f ca="1">SUMPRODUCT((Tablo[Mois]=$A27)*(OFFSET(Tablo[JOUR],0,F$1)=$B35))</f>
        <v>0</v>
      </c>
      <c r="G35" s="12">
        <f ca="1">SUMPRODUCT((Tablo[Mois]=$A27)*(OFFSET(Tablo[JOUR],0,G$1)=$B35))</f>
        <v>0</v>
      </c>
      <c r="H35" s="12">
        <f ca="1">SUMPRODUCT((Tablo[Mois]=$A27)*(OFFSET(Tablo[JOUR],0,H$1)=$B35))</f>
        <v>0</v>
      </c>
      <c r="I35" s="12">
        <f ca="1">SUMPRODUCT((Tablo[Mois]=$A27)*(OFFSET(Tablo[JOUR],0,I$1)=$B35))</f>
        <v>0</v>
      </c>
      <c r="J35" s="12">
        <f ca="1">SUMPRODUCT((Tablo[Mois]=$A27)*(OFFSET(Tablo[JOUR],0,J$1)=$B35))</f>
        <v>0</v>
      </c>
      <c r="K35" s="12">
        <f ca="1">SUMPRODUCT((Tablo[Mois]=$A27)*(OFFSET(Tablo[JOUR],0,K$1)=$B35))</f>
        <v>0</v>
      </c>
      <c r="L35" s="12">
        <f ca="1">SUMPRODUCT((Tablo[Mois]=$A27)*(OFFSET(Tablo[JOUR],0,L$1)=$B35))</f>
        <v>0</v>
      </c>
      <c r="M35" s="12">
        <f ca="1">SUMPRODUCT((Tablo[Mois]=$A27)*(OFFSET(Tablo[JOUR],0,M$1)=$B35))</f>
        <v>0</v>
      </c>
      <c r="N35" s="12">
        <f ca="1">SUMPRODUCT((Tablo[Mois]=$A27)*(OFFSET(Tablo[JOUR],0,N$1)=$B35))</f>
        <v>0</v>
      </c>
      <c r="O35" s="12">
        <f ca="1">SUMPRODUCT((Tablo[Mois]=$A27)*(OFFSET(Tablo[JOUR],0,O$1)=$B35))</f>
        <v>0</v>
      </c>
      <c r="P35" s="12">
        <f ca="1">SUMPRODUCT((Tablo[Mois]=$A27)*(OFFSET(Tablo[JOUR],0,P$1)=$B35))</f>
        <v>0</v>
      </c>
      <c r="Q35" s="12">
        <f ca="1">SUMPRODUCT((Tablo[Mois]=$A27)*(OFFSET(Tablo[JOUR],0,Q$1)=$B35))</f>
        <v>0</v>
      </c>
      <c r="R35" s="12">
        <f ca="1">SUMPRODUCT((Tablo[Mois]=$A27)*(OFFSET(Tablo[JOUR],0,R$1)=$B35))</f>
        <v>0</v>
      </c>
      <c r="S35" s="12">
        <f ca="1">SUMPRODUCT((Tablo[Mois]=$A27)*(OFFSET(Tablo[JOUR],0,S$1)=$B35))</f>
        <v>0</v>
      </c>
      <c r="T35" s="12">
        <f ca="1">SUMPRODUCT((Tablo[Mois]=$A27)*(OFFSET(Tablo[JOUR],0,T$1)=$B35))</f>
        <v>0</v>
      </c>
      <c r="U35" s="12">
        <f ca="1">SUMPRODUCT((Tablo[Mois]=$A27)*(OFFSET(Tablo[JOUR],0,U$1)=$B35))</f>
        <v>0</v>
      </c>
      <c r="V35" s="12">
        <f ca="1">SUMPRODUCT((Tablo[Mois]=$A27)*(OFFSET(Tablo[JOUR],0,V$1)=$B35))</f>
        <v>0</v>
      </c>
      <c r="W35" s="12">
        <f ca="1">SUMPRODUCT((Tablo[Mois]=$A27)*(OFFSET(Tablo[JOUR],0,W$1)=$B35))</f>
        <v>0</v>
      </c>
      <c r="X35" s="12">
        <f ca="1">SUMPRODUCT((Tablo[Mois]=$A27)*(OFFSET(Tablo[JOUR],0,X$1)=$B35))</f>
        <v>0</v>
      </c>
      <c r="Y35" s="12">
        <f ca="1">SUMPRODUCT((Tablo[Mois]=$A27)*(OFFSET(Tablo[JOUR],0,Y$1)=$B35))</f>
        <v>0</v>
      </c>
      <c r="Z35" s="12">
        <f ca="1">SUMPRODUCT((Tablo[Mois]=$A27)*(OFFSET(Tablo[JOUR],0,Z$1)=$B35))</f>
        <v>0</v>
      </c>
      <c r="AA35" s="12">
        <f ca="1">SUMPRODUCT((Tablo[Mois]=$A27)*(OFFSET(Tablo[JOUR],0,AA$1)=$B35))</f>
        <v>0</v>
      </c>
      <c r="AB35" s="12">
        <f ca="1">SUMPRODUCT((Tablo[Mois]=$A27)*(OFFSET(Tablo[JOUR],0,AB$1)=$B35))</f>
        <v>0</v>
      </c>
      <c r="AC35" s="12">
        <f ca="1">SUMPRODUCT((Tablo[Mois]=$A27)*(OFFSET(Tablo[JOUR],0,AC$1)=$B35))</f>
        <v>0</v>
      </c>
      <c r="AD35" s="12">
        <f ca="1">SUMPRODUCT((Tablo[Mois]=$A27)*(OFFSET(Tablo[JOUR],0,AD$1)=$B35))</f>
        <v>0</v>
      </c>
      <c r="AE35" s="12">
        <f ca="1">SUMPRODUCT((Tablo[Mois]=$A27)*(OFFSET(Tablo[JOUR],0,AE$1)=$B35))</f>
        <v>0</v>
      </c>
      <c r="AF35" s="12">
        <f ca="1">SUMPRODUCT((Tablo[SEMAINE]=$A27)*(OFFSET(Tablo[am/pm],0,AF$1)=$B35))</f>
        <v>0</v>
      </c>
      <c r="AG35" s="12">
        <f ca="1">SUMPRODUCT((Tablo[SEMAINE]=$A27)*(OFFSET(Tablo[am/pm],0,AG$1)=$B35))</f>
        <v>0</v>
      </c>
      <c r="AH35" s="12" t="e">
        <f ca="1">SUMPRODUCT((Tablo[Mois]=$A27)*(OFFSET(Tablo[JOUR],0,AH$1)=$B35))</f>
        <v>#N/A</v>
      </c>
      <c r="AI35" s="12" t="e">
        <f ca="1">SUMPRODUCT((Tablo[Mois]=$A27)*(OFFSET(Tablo[JOUR],0,AI$1)=$B35))</f>
        <v>#N/A</v>
      </c>
    </row>
    <row r="36" spans="1:35">
      <c r="A36" s="17"/>
      <c r="B36" s="31" t="s">
        <v>77</v>
      </c>
      <c r="C36" s="12" t="s">
        <v>56</v>
      </c>
      <c r="D36" s="12">
        <f ca="1">SUMPRODUCT((Tablo[Mois]=$A28)*(OFFSET(Tablo[JOUR],0,D$1)=$B36))</f>
        <v>0</v>
      </c>
      <c r="E36" s="12">
        <f ca="1">SUMPRODUCT((Tablo[Mois]=$A28)*(OFFSET(Tablo[JOUR],0,E$1)=$B36))</f>
        <v>0</v>
      </c>
      <c r="F36" s="12">
        <f ca="1">SUMPRODUCT((Tablo[Mois]=$A28)*(OFFSET(Tablo[JOUR],0,F$1)=$B36))</f>
        <v>0</v>
      </c>
      <c r="G36" s="12">
        <f ca="1">SUMPRODUCT((Tablo[Mois]=$A28)*(OFFSET(Tablo[JOUR],0,G$1)=$B36))</f>
        <v>0</v>
      </c>
      <c r="H36" s="12">
        <f ca="1">SUMPRODUCT((Tablo[Mois]=$A28)*(OFFSET(Tablo[JOUR],0,H$1)=$B36))</f>
        <v>0</v>
      </c>
      <c r="I36" s="12">
        <f ca="1">SUMPRODUCT((Tablo[Mois]=$A28)*(OFFSET(Tablo[JOUR],0,I$1)=$B36))</f>
        <v>0</v>
      </c>
      <c r="J36" s="12">
        <f ca="1">SUMPRODUCT((Tablo[Mois]=$A28)*(OFFSET(Tablo[JOUR],0,J$1)=$B36))</f>
        <v>0</v>
      </c>
      <c r="K36" s="12">
        <f ca="1">SUMPRODUCT((Tablo[Mois]=$A28)*(OFFSET(Tablo[JOUR],0,K$1)=$B36))</f>
        <v>0</v>
      </c>
      <c r="L36" s="12">
        <f ca="1">SUMPRODUCT((Tablo[Mois]=$A28)*(OFFSET(Tablo[JOUR],0,L$1)=$B36))</f>
        <v>0</v>
      </c>
      <c r="M36" s="12">
        <f ca="1">SUMPRODUCT((Tablo[Mois]=$A28)*(OFFSET(Tablo[JOUR],0,M$1)=$B36))</f>
        <v>0</v>
      </c>
      <c r="N36" s="12">
        <f ca="1">SUMPRODUCT((Tablo[Mois]=$A28)*(OFFSET(Tablo[JOUR],0,N$1)=$B36))</f>
        <v>0</v>
      </c>
      <c r="O36" s="12">
        <f ca="1">SUMPRODUCT((Tablo[Mois]=$A28)*(OFFSET(Tablo[JOUR],0,O$1)=$B36))</f>
        <v>0</v>
      </c>
      <c r="P36" s="12">
        <f ca="1">SUMPRODUCT((Tablo[Mois]=$A28)*(OFFSET(Tablo[JOUR],0,P$1)=$B36))</f>
        <v>0</v>
      </c>
      <c r="Q36" s="12">
        <f ca="1">SUMPRODUCT((Tablo[Mois]=$A28)*(OFFSET(Tablo[JOUR],0,Q$1)=$B36))</f>
        <v>0</v>
      </c>
      <c r="R36" s="12">
        <f ca="1">SUMPRODUCT((Tablo[Mois]=$A28)*(OFFSET(Tablo[JOUR],0,R$1)=$B36))</f>
        <v>0</v>
      </c>
      <c r="S36" s="12">
        <f ca="1">SUMPRODUCT((Tablo[Mois]=$A28)*(OFFSET(Tablo[JOUR],0,S$1)=$B36))</f>
        <v>0</v>
      </c>
      <c r="T36" s="12">
        <f ca="1">SUMPRODUCT((Tablo[Mois]=$A28)*(OFFSET(Tablo[JOUR],0,T$1)=$B36))</f>
        <v>0</v>
      </c>
      <c r="U36" s="12">
        <f ca="1">SUMPRODUCT((Tablo[Mois]=$A28)*(OFFSET(Tablo[JOUR],0,U$1)=$B36))</f>
        <v>0</v>
      </c>
      <c r="V36" s="12">
        <f ca="1">SUMPRODUCT((Tablo[Mois]=$A28)*(OFFSET(Tablo[JOUR],0,V$1)=$B36))</f>
        <v>0</v>
      </c>
      <c r="W36" s="12">
        <f ca="1">SUMPRODUCT((Tablo[Mois]=$A28)*(OFFSET(Tablo[JOUR],0,W$1)=$B36))</f>
        <v>0</v>
      </c>
      <c r="X36" s="12">
        <f ca="1">SUMPRODUCT((Tablo[Mois]=$A28)*(OFFSET(Tablo[JOUR],0,X$1)=$B36))</f>
        <v>0</v>
      </c>
      <c r="Y36" s="12">
        <f ca="1">SUMPRODUCT((Tablo[Mois]=$A28)*(OFFSET(Tablo[JOUR],0,Y$1)=$B36))</f>
        <v>0</v>
      </c>
      <c r="Z36" s="12">
        <f ca="1">SUMPRODUCT((Tablo[Mois]=$A28)*(OFFSET(Tablo[JOUR],0,Z$1)=$B36))</f>
        <v>0</v>
      </c>
      <c r="AA36" s="12">
        <f ca="1">SUMPRODUCT((Tablo[Mois]=$A28)*(OFFSET(Tablo[JOUR],0,AA$1)=$B36))</f>
        <v>0</v>
      </c>
      <c r="AB36" s="12">
        <f ca="1">SUMPRODUCT((Tablo[Mois]=$A28)*(OFFSET(Tablo[JOUR],0,AB$1)=$B36))</f>
        <v>0</v>
      </c>
      <c r="AC36" s="12">
        <f ca="1">SUMPRODUCT((Tablo[Mois]=$A28)*(OFFSET(Tablo[JOUR],0,AC$1)=$B36))</f>
        <v>0</v>
      </c>
      <c r="AD36" s="12">
        <f ca="1">SUMPRODUCT((Tablo[Mois]=$A28)*(OFFSET(Tablo[JOUR],0,AD$1)=$B36))</f>
        <v>0</v>
      </c>
      <c r="AE36" s="12">
        <f ca="1">SUMPRODUCT((Tablo[Mois]=$A28)*(OFFSET(Tablo[JOUR],0,AE$1)=$B36))</f>
        <v>0</v>
      </c>
      <c r="AF36" s="12">
        <f ca="1">SUMPRODUCT((Tablo[SEMAINE]=$A28)*(OFFSET(Tablo[am/pm],0,AF$1)=$B36))</f>
        <v>0</v>
      </c>
      <c r="AG36" s="12">
        <f ca="1">SUMPRODUCT((Tablo[SEMAINE]=$A28)*(OFFSET(Tablo[am/pm],0,AG$1)=$B36))</f>
        <v>0</v>
      </c>
      <c r="AH36" s="12" t="e">
        <f ca="1">SUMPRODUCT((Tablo[Mois]=$A28)*(OFFSET(Tablo[JOUR],0,AH$1)=$B36))</f>
        <v>#N/A</v>
      </c>
      <c r="AI36" s="12" t="e">
        <f ca="1">SUMPRODUCT((Tablo[Mois]=$A28)*(OFFSET(Tablo[JOUR],0,AI$1)=$B36))</f>
        <v>#N/A</v>
      </c>
    </row>
    <row r="37" spans="1:35" s="10" customFormat="1" ht="13.5" thickBot="1">
      <c r="A37" s="9"/>
      <c r="B37" s="18" t="s">
        <v>32</v>
      </c>
      <c r="C37" s="10" t="s">
        <v>56</v>
      </c>
      <c r="D37" s="10">
        <f ca="1">SUMPRODUCT((Tablo[Mois]=$A26)*(OFFSET(Tablo[JOUR],0,D$1)=$B37))</f>
        <v>0</v>
      </c>
      <c r="E37" s="10">
        <f ca="1">SUMPRODUCT((Tablo[Mois]=$A26)*(OFFSET(Tablo[JOUR],0,E$1)=$B37))</f>
        <v>0</v>
      </c>
      <c r="F37" s="10">
        <f ca="1">SUMPRODUCT((Tablo[Mois]=$A26)*(OFFSET(Tablo[JOUR],0,F$1)=$B37))</f>
        <v>0</v>
      </c>
      <c r="G37" s="10">
        <f ca="1">SUMPRODUCT((Tablo[Mois]=$A26)*(OFFSET(Tablo[JOUR],0,G$1)=$B37))</f>
        <v>0</v>
      </c>
      <c r="H37" s="10">
        <f ca="1">SUMPRODUCT((Tablo[Mois]=$A26)*(OFFSET(Tablo[JOUR],0,H$1)=$B37))</f>
        <v>0</v>
      </c>
      <c r="I37" s="10">
        <f ca="1">SUMPRODUCT((Tablo[Mois]=$A26)*(OFFSET(Tablo[JOUR],0,I$1)=$B37))</f>
        <v>0</v>
      </c>
      <c r="J37" s="10">
        <f ca="1">SUMPRODUCT((Tablo[Mois]=$A26)*(OFFSET(Tablo[JOUR],0,J$1)=$B37))</f>
        <v>0</v>
      </c>
      <c r="K37" s="10">
        <f ca="1">SUMPRODUCT((Tablo[Mois]=$A26)*(OFFSET(Tablo[JOUR],0,K$1)=$B37))</f>
        <v>0</v>
      </c>
      <c r="L37" s="10">
        <f ca="1">SUMPRODUCT((Tablo[Mois]=$A26)*(OFFSET(Tablo[JOUR],0,L$1)=$B37))</f>
        <v>0</v>
      </c>
      <c r="M37" s="10">
        <f ca="1">SUMPRODUCT((Tablo[Mois]=$A26)*(OFFSET(Tablo[JOUR],0,M$1)=$B37))</f>
        <v>0</v>
      </c>
      <c r="N37" s="10">
        <f ca="1">SUMPRODUCT((Tablo[Mois]=$A26)*(OFFSET(Tablo[JOUR],0,N$1)=$B37))</f>
        <v>0</v>
      </c>
      <c r="O37" s="10">
        <f ca="1">SUMPRODUCT((Tablo[Mois]=$A26)*(OFFSET(Tablo[JOUR],0,O$1)=$B37))</f>
        <v>0</v>
      </c>
      <c r="P37" s="10">
        <f ca="1">SUMPRODUCT((Tablo[Mois]=$A26)*(OFFSET(Tablo[JOUR],0,P$1)=$B37))</f>
        <v>0</v>
      </c>
      <c r="Q37" s="10">
        <f ca="1">SUMPRODUCT((Tablo[Mois]=$A26)*(OFFSET(Tablo[JOUR],0,Q$1)=$B37))</f>
        <v>0</v>
      </c>
      <c r="R37" s="10">
        <f ca="1">SUMPRODUCT((Tablo[Mois]=$A26)*(OFFSET(Tablo[JOUR],0,R$1)=$B37))</f>
        <v>0</v>
      </c>
      <c r="S37" s="10">
        <f ca="1">SUMPRODUCT((Tablo[Mois]=$A26)*(OFFSET(Tablo[JOUR],0,S$1)=$B37))</f>
        <v>0</v>
      </c>
      <c r="T37" s="10">
        <f ca="1">SUMPRODUCT((Tablo[Mois]=$A26)*(OFFSET(Tablo[JOUR],0,T$1)=$B37))</f>
        <v>0</v>
      </c>
      <c r="U37" s="10">
        <f ca="1">SUMPRODUCT((Tablo[Mois]=$A26)*(OFFSET(Tablo[JOUR],0,U$1)=$B37))</f>
        <v>0</v>
      </c>
      <c r="V37" s="10">
        <f ca="1">SUMPRODUCT((Tablo[Mois]=$A26)*(OFFSET(Tablo[JOUR],0,V$1)=$B37))</f>
        <v>0</v>
      </c>
      <c r="W37" s="10">
        <f ca="1">SUMPRODUCT((Tablo[Mois]=$A26)*(OFFSET(Tablo[JOUR],0,W$1)=$B37))</f>
        <v>0</v>
      </c>
      <c r="X37" s="10">
        <f ca="1">SUMPRODUCT((Tablo[Mois]=$A26)*(OFFSET(Tablo[JOUR],0,X$1)=$B37))</f>
        <v>0</v>
      </c>
      <c r="Y37" s="10">
        <f ca="1">SUMPRODUCT((Tablo[Mois]=$A26)*(OFFSET(Tablo[JOUR],0,Y$1)=$B37))</f>
        <v>0</v>
      </c>
      <c r="Z37" s="10">
        <f ca="1">SUMPRODUCT((Tablo[Mois]=$A26)*(OFFSET(Tablo[JOUR],0,Z$1)=$B37))</f>
        <v>0</v>
      </c>
      <c r="AA37" s="10">
        <f ca="1">SUMPRODUCT((Tablo[Mois]=$A26)*(OFFSET(Tablo[JOUR],0,AA$1)=$B37))</f>
        <v>0</v>
      </c>
      <c r="AB37" s="10">
        <f ca="1">SUMPRODUCT((Tablo[Mois]=$A26)*(OFFSET(Tablo[JOUR],0,AB$1)=$B37))</f>
        <v>0</v>
      </c>
      <c r="AC37" s="10">
        <f ca="1">SUMPRODUCT((Tablo[Mois]=$A26)*(OFFSET(Tablo[JOUR],0,AC$1)=$B37))</f>
        <v>0</v>
      </c>
      <c r="AD37" s="10">
        <f ca="1">SUMPRODUCT((Tablo[Mois]=$A26)*(OFFSET(Tablo[JOUR],0,AD$1)=$B37))</f>
        <v>0</v>
      </c>
      <c r="AE37" s="10">
        <f ca="1">SUMPRODUCT((Tablo[Mois]=$A26)*(OFFSET(Tablo[JOUR],0,AE$1)=$B37))</f>
        <v>2</v>
      </c>
      <c r="AF37" s="10">
        <f ca="1">SUMPRODUCT((Tablo[SEMAINE]=$A26)*(OFFSET(Tablo[am/pm],0,AF$1)=$B37))</f>
        <v>0</v>
      </c>
      <c r="AG37" s="10">
        <f ca="1">SUMPRODUCT((Tablo[SEMAINE]=$A26)*(OFFSET(Tablo[am/pm],0,AG$1)=$B37))</f>
        <v>0</v>
      </c>
      <c r="AH37" s="10" t="e">
        <f ca="1">SUMPRODUCT((Tablo[Mois]=$A26)*(OFFSET(Tablo[JOUR],0,AH$1)=$B37))</f>
        <v>#N/A</v>
      </c>
      <c r="AI37" s="10" t="e">
        <f ca="1">SUMPRODUCT((Tablo[Mois]=$A26)*(OFFSET(Tablo[JOUR],0,AI$1)=$B37))</f>
        <v>#N/A</v>
      </c>
    </row>
    <row r="38" spans="1:35" s="8" customFormat="1">
      <c r="A38" s="11">
        <f>EOMONTH(A26+1,0)</f>
        <v>42855</v>
      </c>
      <c r="B38" s="8" t="s">
        <v>17</v>
      </c>
      <c r="C38" s="8" t="s">
        <v>37</v>
      </c>
      <c r="D38" s="19">
        <f ca="1">SUMPRODUCT((Tablo[Mois]=$A38)*(Tablo[JOUR]=$B38),(OFFSET(Tablo[JOUR],0,D$1)))</f>
        <v>0</v>
      </c>
      <c r="E38" s="19">
        <f ca="1">SUMPRODUCT((Tablo[Mois]=$A38)*(Tablo[JOUR]=$B38),(OFFSET(Tablo[JOUR],0,E$1)))</f>
        <v>0</v>
      </c>
      <c r="F38" s="19">
        <f ca="1">SUMPRODUCT((Tablo[Mois]=$A38)*(Tablo[JOUR]=$B38),(OFFSET(Tablo[JOUR],0,F$1)))</f>
        <v>0</v>
      </c>
      <c r="G38" s="19">
        <f ca="1">SUMPRODUCT((Tablo[Mois]=$A38)*(Tablo[JOUR]=$B38),(OFFSET(Tablo[JOUR],0,G$1)))</f>
        <v>0</v>
      </c>
      <c r="H38" s="19">
        <f ca="1">SUMPRODUCT((Tablo[Mois]=$A38)*(Tablo[JOUR]=$B38),(OFFSET(Tablo[JOUR],0,H$1)))</f>
        <v>0</v>
      </c>
      <c r="I38" s="19">
        <f ca="1">SUMPRODUCT((Tablo[Mois]=$A38)*(Tablo[JOUR]=$B38),(OFFSET(Tablo[JOUR],0,I$1)))</f>
        <v>0</v>
      </c>
      <c r="J38" s="19">
        <f ca="1">SUMPRODUCT((Tablo[Mois]=$A38)*(Tablo[JOUR]=$B38),(OFFSET(Tablo[JOUR],0,J$1)))</f>
        <v>0</v>
      </c>
      <c r="K38" s="19">
        <f ca="1">SUMPRODUCT((Tablo[Mois]=$A38)*(Tablo[JOUR]=$B38),(OFFSET(Tablo[JOUR],0,K$1)))</f>
        <v>0</v>
      </c>
      <c r="L38" s="19">
        <f ca="1">SUMPRODUCT((Tablo[Mois]=$A38)*(Tablo[JOUR]=$B38),(OFFSET(Tablo[JOUR],0,L$1)))</f>
        <v>0</v>
      </c>
      <c r="M38" s="19">
        <f ca="1">SUMPRODUCT((Tablo[Mois]=$A38)*(Tablo[JOUR]=$B38),(OFFSET(Tablo[JOUR],0,M$1)))</f>
        <v>0</v>
      </c>
      <c r="N38" s="19">
        <f ca="1">SUMPRODUCT((Tablo[Mois]=$A38)*(Tablo[JOUR]=$B38),(OFFSET(Tablo[JOUR],0,N$1)))</f>
        <v>0</v>
      </c>
      <c r="O38" s="19">
        <f ca="1">SUMPRODUCT((Tablo[Mois]=$A38)*(Tablo[JOUR]=$B38),(OFFSET(Tablo[JOUR],0,O$1)))</f>
        <v>0</v>
      </c>
      <c r="P38" s="19">
        <f ca="1">SUMPRODUCT((Tablo[Mois]=$A38)*(Tablo[JOUR]=$B38),(OFFSET(Tablo[JOUR],0,P$1)))</f>
        <v>0</v>
      </c>
      <c r="Q38" s="19">
        <f ca="1">SUMPRODUCT((Tablo[Mois]=$A38)*(Tablo[JOUR]=$B38),(OFFSET(Tablo[JOUR],0,Q$1)))</f>
        <v>0</v>
      </c>
      <c r="R38" s="19">
        <f ca="1">SUMPRODUCT((Tablo[Mois]=$A38)*(Tablo[JOUR]=$B38),(OFFSET(Tablo[JOUR],0,R$1)))</f>
        <v>0</v>
      </c>
      <c r="S38" s="19">
        <f ca="1">SUMPRODUCT((Tablo[Mois]=$A38)*(Tablo[JOUR]=$B38),(OFFSET(Tablo[JOUR],0,S$1)))</f>
        <v>0</v>
      </c>
      <c r="T38" s="19">
        <f ca="1">SUMPRODUCT((Tablo[Mois]=$A38)*(Tablo[JOUR]=$B38),(OFFSET(Tablo[JOUR],0,T$1)))</f>
        <v>0</v>
      </c>
      <c r="U38" s="19">
        <f ca="1">SUMPRODUCT((Tablo[Mois]=$A38)*(Tablo[JOUR]=$B38),(OFFSET(Tablo[JOUR],0,U$1)))</f>
        <v>0</v>
      </c>
      <c r="V38" s="19">
        <f ca="1">SUMPRODUCT((Tablo[Mois]=$A38)*(Tablo[JOUR]=$B38),(OFFSET(Tablo[JOUR],0,V$1)))</f>
        <v>0</v>
      </c>
      <c r="W38" s="19">
        <f ca="1">SUMPRODUCT((Tablo[Mois]=$A38)*(Tablo[JOUR]=$B38),(OFFSET(Tablo[JOUR],0,W$1)))</f>
        <v>0</v>
      </c>
      <c r="X38" s="19">
        <f ca="1">SUMPRODUCT((Tablo[Mois]=$A38)*(Tablo[JOUR]=$B38),(OFFSET(Tablo[JOUR],0,X$1)))</f>
        <v>0</v>
      </c>
      <c r="Y38" s="19">
        <f ca="1">SUMPRODUCT((Tablo[Mois]=$A38)*(Tablo[JOUR]=$B38),(OFFSET(Tablo[JOUR],0,Y$1)))</f>
        <v>0</v>
      </c>
      <c r="Z38" s="19">
        <f ca="1">SUMPRODUCT((Tablo[Mois]=$A38)*(Tablo[JOUR]=$B38),(OFFSET(Tablo[JOUR],0,Z$1)))</f>
        <v>0</v>
      </c>
      <c r="AA38" s="19">
        <f ca="1">SUMPRODUCT((Tablo[Mois]=$A38)*(Tablo[JOUR]=$B38),(OFFSET(Tablo[JOUR],0,AA$1)))</f>
        <v>0</v>
      </c>
      <c r="AB38" s="19">
        <f ca="1">SUMPRODUCT((Tablo[Mois]=$A38)*(Tablo[JOUR]=$B38),(OFFSET(Tablo[JOUR],0,AB$1)))</f>
        <v>0</v>
      </c>
      <c r="AC38" s="19">
        <f ca="1">SUMPRODUCT((Tablo[Mois]=$A38)*(Tablo[JOUR]=$B38),(OFFSET(Tablo[JOUR],0,AC$1)))</f>
        <v>0</v>
      </c>
      <c r="AD38" s="19">
        <f ca="1">SUMPRODUCT((Tablo[Mois]=$A38)*(Tablo[JOUR]=$B38),(OFFSET(Tablo[JOUR],0,AD$1)))</f>
        <v>0</v>
      </c>
      <c r="AE38" s="19">
        <f ca="1">SUMPRODUCT((Tablo[Mois]=$A38)*(Tablo[JOUR]=$B38),(OFFSET(Tablo[JOUR],0,AE$1)))</f>
        <v>0</v>
      </c>
      <c r="AF38" s="19">
        <f ca="1">SUMPRODUCT((Tablo[SEMAINE]=$A38)*(Tablo[am/pm]=$B38),(OFFSET(Tablo[am/pm],0,AF$1)))</f>
        <v>0</v>
      </c>
      <c r="AG38" s="19">
        <f ca="1">SUMPRODUCT((Tablo[SEMAINE]=$A38)*(Tablo[am/pm]=$B38),(OFFSET(Tablo[am/pm],0,AG$1)))</f>
        <v>0</v>
      </c>
      <c r="AH38" s="19" t="e">
        <f ca="1">SUMPRODUCT((Tablo[Mois]=$A38)*(Tablo[JOUR]=$B38),(OFFSET(Tablo[JOUR],0,AH$1)))</f>
        <v>#N/A</v>
      </c>
      <c r="AI38" s="19" t="e">
        <f ca="1">SUMPRODUCT((Tablo[Mois]=$A38)*(Tablo[JOUR]=$B38),(OFFSET(Tablo[JOUR],0,AI$1)))</f>
        <v>#N/A</v>
      </c>
    </row>
    <row r="39" spans="1:35">
      <c r="A39" s="17"/>
      <c r="B39" s="12" t="s">
        <v>18</v>
      </c>
      <c r="C39" s="12" t="s">
        <v>37</v>
      </c>
      <c r="D39" s="20">
        <f ca="1">SUMPRODUCT((Tablo[Mois]=$A38)*(Tablo[JOUR]=$B39),(OFFSET(Tablo[JOUR],0,D$1)))</f>
        <v>0</v>
      </c>
      <c r="E39" s="20">
        <f ca="1">SUMPRODUCT((Tablo[Mois]=$A38)*(Tablo[JOUR]=$B39),(OFFSET(Tablo[JOUR],0,E$1)))</f>
        <v>0</v>
      </c>
      <c r="F39" s="20">
        <f ca="1">SUMPRODUCT((Tablo[Mois]=$A38)*(Tablo[JOUR]=$B39),(OFFSET(Tablo[JOUR],0,F$1)))</f>
        <v>0</v>
      </c>
      <c r="G39" s="20">
        <f ca="1">SUMPRODUCT((Tablo[Mois]=$A38)*(Tablo[JOUR]=$B39),(OFFSET(Tablo[JOUR],0,G$1)))</f>
        <v>0</v>
      </c>
      <c r="H39" s="20">
        <f ca="1">SUMPRODUCT((Tablo[Mois]=$A38)*(Tablo[JOUR]=$B39),(OFFSET(Tablo[JOUR],0,H$1)))</f>
        <v>0</v>
      </c>
      <c r="I39" s="20">
        <f ca="1">SUMPRODUCT((Tablo[Mois]=$A38)*(Tablo[JOUR]=$B39),(OFFSET(Tablo[JOUR],0,I$1)))</f>
        <v>0</v>
      </c>
      <c r="J39" s="20">
        <f ca="1">SUMPRODUCT((Tablo[Mois]=$A38)*(Tablo[JOUR]=$B39),(OFFSET(Tablo[JOUR],0,J$1)))</f>
        <v>0</v>
      </c>
      <c r="K39" s="20">
        <f ca="1">SUMPRODUCT((Tablo[Mois]=$A38)*(Tablo[JOUR]=$B39),(OFFSET(Tablo[JOUR],0,K$1)))</f>
        <v>0</v>
      </c>
      <c r="L39" s="20">
        <f ca="1">SUMPRODUCT((Tablo[Mois]=$A38)*(Tablo[JOUR]=$B39),(OFFSET(Tablo[JOUR],0,L$1)))</f>
        <v>0</v>
      </c>
      <c r="M39" s="20">
        <f ca="1">SUMPRODUCT((Tablo[Mois]=$A38)*(Tablo[JOUR]=$B39),(OFFSET(Tablo[JOUR],0,M$1)))</f>
        <v>0</v>
      </c>
      <c r="N39" s="20">
        <f ca="1">SUMPRODUCT((Tablo[Mois]=$A38)*(Tablo[JOUR]=$B39),(OFFSET(Tablo[JOUR],0,N$1)))</f>
        <v>0</v>
      </c>
      <c r="O39" s="20">
        <f ca="1">SUMPRODUCT((Tablo[Mois]=$A38)*(Tablo[JOUR]=$B39),(OFFSET(Tablo[JOUR],0,O$1)))</f>
        <v>0</v>
      </c>
      <c r="P39" s="20">
        <f ca="1">SUMPRODUCT((Tablo[Mois]=$A38)*(Tablo[JOUR]=$B39),(OFFSET(Tablo[JOUR],0,P$1)))</f>
        <v>0</v>
      </c>
      <c r="Q39" s="20">
        <f ca="1">SUMPRODUCT((Tablo[Mois]=$A38)*(Tablo[JOUR]=$B39),(OFFSET(Tablo[JOUR],0,Q$1)))</f>
        <v>0</v>
      </c>
      <c r="R39" s="20">
        <f ca="1">SUMPRODUCT((Tablo[Mois]=$A38)*(Tablo[JOUR]=$B39),(OFFSET(Tablo[JOUR],0,R$1)))</f>
        <v>0</v>
      </c>
      <c r="S39" s="20">
        <f ca="1">SUMPRODUCT((Tablo[Mois]=$A38)*(Tablo[JOUR]=$B39),(OFFSET(Tablo[JOUR],0,S$1)))</f>
        <v>0</v>
      </c>
      <c r="T39" s="20">
        <f ca="1">SUMPRODUCT((Tablo[Mois]=$A38)*(Tablo[JOUR]=$B39),(OFFSET(Tablo[JOUR],0,T$1)))</f>
        <v>0</v>
      </c>
      <c r="U39" s="20">
        <f ca="1">SUMPRODUCT((Tablo[Mois]=$A38)*(Tablo[JOUR]=$B39),(OFFSET(Tablo[JOUR],0,U$1)))</f>
        <v>0</v>
      </c>
      <c r="V39" s="20">
        <f ca="1">SUMPRODUCT((Tablo[Mois]=$A38)*(Tablo[JOUR]=$B39),(OFFSET(Tablo[JOUR],0,V$1)))</f>
        <v>0</v>
      </c>
      <c r="W39" s="20">
        <f ca="1">SUMPRODUCT((Tablo[Mois]=$A38)*(Tablo[JOUR]=$B39),(OFFSET(Tablo[JOUR],0,W$1)))</f>
        <v>0</v>
      </c>
      <c r="X39" s="20">
        <f ca="1">SUMPRODUCT((Tablo[Mois]=$A38)*(Tablo[JOUR]=$B39),(OFFSET(Tablo[JOUR],0,X$1)))</f>
        <v>0</v>
      </c>
      <c r="Y39" s="20">
        <f ca="1">SUMPRODUCT((Tablo[Mois]=$A38)*(Tablo[JOUR]=$B39),(OFFSET(Tablo[JOUR],0,Y$1)))</f>
        <v>0</v>
      </c>
      <c r="Z39" s="20">
        <f ca="1">SUMPRODUCT((Tablo[Mois]=$A38)*(Tablo[JOUR]=$B39),(OFFSET(Tablo[JOUR],0,Z$1)))</f>
        <v>0</v>
      </c>
      <c r="AA39" s="20">
        <f ca="1">SUMPRODUCT((Tablo[Mois]=$A38)*(Tablo[JOUR]=$B39),(OFFSET(Tablo[JOUR],0,AA$1)))</f>
        <v>0</v>
      </c>
      <c r="AB39" s="20">
        <f ca="1">SUMPRODUCT((Tablo[Mois]=$A38)*(Tablo[JOUR]=$B39),(OFFSET(Tablo[JOUR],0,AB$1)))</f>
        <v>0</v>
      </c>
      <c r="AC39" s="20">
        <f ca="1">SUMPRODUCT((Tablo[Mois]=$A38)*(Tablo[JOUR]=$B39),(OFFSET(Tablo[JOUR],0,AC$1)))</f>
        <v>0</v>
      </c>
      <c r="AD39" s="20">
        <f ca="1">SUMPRODUCT((Tablo[Mois]=$A38)*(Tablo[JOUR]=$B39),(OFFSET(Tablo[JOUR],0,AD$1)))</f>
        <v>0</v>
      </c>
      <c r="AE39" s="20">
        <f ca="1">SUMPRODUCT((Tablo[Mois]=$A38)*(Tablo[JOUR]=$B39),(OFFSET(Tablo[JOUR],0,AE$1)))</f>
        <v>0</v>
      </c>
      <c r="AF39" s="20">
        <f ca="1">SUMPRODUCT((Tablo[SEMAINE]=$A38)*(Tablo[am/pm]=$B39),(OFFSET(Tablo[am/pm],0,AF$1)))</f>
        <v>0</v>
      </c>
      <c r="AG39" s="20">
        <f ca="1">SUMPRODUCT((Tablo[SEMAINE]=$A38)*(Tablo[am/pm]=$B39),(OFFSET(Tablo[am/pm],0,AG$1)))</f>
        <v>0</v>
      </c>
      <c r="AH39" s="20" t="e">
        <f ca="1">SUMPRODUCT((Tablo[Mois]=$A38)*(Tablo[JOUR]=$B39),(OFFSET(Tablo[JOUR],0,AH$1)))</f>
        <v>#N/A</v>
      </c>
      <c r="AI39" s="20" t="e">
        <f ca="1">SUMPRODUCT((Tablo[Mois]=$A38)*(Tablo[JOUR]=$B39),(OFFSET(Tablo[JOUR],0,AI$1)))</f>
        <v>#N/A</v>
      </c>
    </row>
    <row r="40" spans="1:35" s="23" customFormat="1">
      <c r="A40" s="22"/>
      <c r="B40" s="23" t="s">
        <v>16</v>
      </c>
      <c r="C40" s="24" t="s">
        <v>38</v>
      </c>
      <c r="D40" s="20">
        <f ca="1">SUMPRODUCT((Tablo[Mois]=$A38)*(Tablo[JOUR]=$B40),(OFFSET(Tablo[JOUR],0,D$1)))</f>
        <v>7</v>
      </c>
      <c r="E40" s="20">
        <f ca="1">SUMPRODUCT((Tablo[Mois]=$A38)*(Tablo[JOUR]=$B40),(OFFSET(Tablo[JOUR],0,E$1)))</f>
        <v>7</v>
      </c>
      <c r="F40" s="20">
        <f ca="1">SUMPRODUCT((Tablo[Mois]=$A38)*(Tablo[JOUR]=$B40),(OFFSET(Tablo[JOUR],0,F$1)))</f>
        <v>7</v>
      </c>
      <c r="G40" s="20">
        <f ca="1">SUMPRODUCT((Tablo[Mois]=$A38)*(Tablo[JOUR]=$B40),(OFFSET(Tablo[JOUR],0,G$1)))</f>
        <v>7</v>
      </c>
      <c r="H40" s="20">
        <f ca="1">SUMPRODUCT((Tablo[Mois]=$A38)*(Tablo[JOUR]=$B40),(OFFSET(Tablo[JOUR],0,H$1)))</f>
        <v>7</v>
      </c>
      <c r="I40" s="20">
        <f ca="1">SUMPRODUCT((Tablo[Mois]=$A38)*(Tablo[JOUR]=$B40),(OFFSET(Tablo[JOUR],0,I$1)))</f>
        <v>7</v>
      </c>
      <c r="J40" s="20">
        <f ca="1">SUMPRODUCT((Tablo[Mois]=$A38)*(Tablo[JOUR]=$B40),(OFFSET(Tablo[JOUR],0,J$1)))</f>
        <v>7</v>
      </c>
      <c r="K40" s="20">
        <f ca="1">SUMPRODUCT((Tablo[Mois]=$A38)*(Tablo[JOUR]=$B40),(OFFSET(Tablo[JOUR],0,K$1)))</f>
        <v>7</v>
      </c>
      <c r="L40" s="20">
        <f ca="1">SUMPRODUCT((Tablo[Mois]=$A38)*(Tablo[JOUR]=$B40),(OFFSET(Tablo[JOUR],0,L$1)))</f>
        <v>7</v>
      </c>
      <c r="M40" s="20">
        <f ca="1">SUMPRODUCT((Tablo[Mois]=$A38)*(Tablo[JOUR]=$B40),(OFFSET(Tablo[JOUR],0,M$1)))</f>
        <v>7</v>
      </c>
      <c r="N40" s="20">
        <f ca="1">SUMPRODUCT((Tablo[Mois]=$A38)*(Tablo[JOUR]=$B40),(OFFSET(Tablo[JOUR],0,N$1)))</f>
        <v>7</v>
      </c>
      <c r="O40" s="20">
        <f ca="1">SUMPRODUCT((Tablo[Mois]=$A38)*(Tablo[JOUR]=$B40),(OFFSET(Tablo[JOUR],0,O$1)))</f>
        <v>7</v>
      </c>
      <c r="P40" s="20">
        <f ca="1">SUMPRODUCT((Tablo[Mois]=$A38)*(Tablo[JOUR]=$B40),(OFFSET(Tablo[JOUR],0,P$1)))</f>
        <v>7</v>
      </c>
      <c r="Q40" s="20">
        <f ca="1">SUMPRODUCT((Tablo[Mois]=$A38)*(Tablo[JOUR]=$B40),(OFFSET(Tablo[JOUR],0,Q$1)))</f>
        <v>7</v>
      </c>
      <c r="R40" s="20">
        <f ca="1">SUMPRODUCT((Tablo[Mois]=$A38)*(Tablo[JOUR]=$B40),(OFFSET(Tablo[JOUR],0,R$1)))</f>
        <v>7</v>
      </c>
      <c r="S40" s="20">
        <f ca="1">SUMPRODUCT((Tablo[Mois]=$A38)*(Tablo[JOUR]=$B40),(OFFSET(Tablo[JOUR],0,S$1)))</f>
        <v>7</v>
      </c>
      <c r="T40" s="20">
        <f ca="1">SUMPRODUCT((Tablo[Mois]=$A38)*(Tablo[JOUR]=$B40),(OFFSET(Tablo[JOUR],0,T$1)))</f>
        <v>7</v>
      </c>
      <c r="U40" s="20">
        <f ca="1">SUMPRODUCT((Tablo[Mois]=$A38)*(Tablo[JOUR]=$B40),(OFFSET(Tablo[JOUR],0,U$1)))</f>
        <v>7</v>
      </c>
      <c r="V40" s="20">
        <f ca="1">SUMPRODUCT((Tablo[Mois]=$A38)*(Tablo[JOUR]=$B40),(OFFSET(Tablo[JOUR],0,V$1)))</f>
        <v>7</v>
      </c>
      <c r="W40" s="20">
        <f ca="1">SUMPRODUCT((Tablo[Mois]=$A38)*(Tablo[JOUR]=$B40),(OFFSET(Tablo[JOUR],0,W$1)))</f>
        <v>7</v>
      </c>
      <c r="X40" s="20">
        <f ca="1">SUMPRODUCT((Tablo[Mois]=$A38)*(Tablo[JOUR]=$B40),(OFFSET(Tablo[JOUR],0,X$1)))</f>
        <v>7</v>
      </c>
      <c r="Y40" s="20">
        <f ca="1">SUMPRODUCT((Tablo[Mois]=$A38)*(Tablo[JOUR]=$B40),(OFFSET(Tablo[JOUR],0,Y$1)))</f>
        <v>7</v>
      </c>
      <c r="Z40" s="20">
        <f ca="1">SUMPRODUCT((Tablo[Mois]=$A38)*(Tablo[JOUR]=$B40),(OFFSET(Tablo[JOUR],0,Z$1)))</f>
        <v>7</v>
      </c>
      <c r="AA40" s="20">
        <f ca="1">SUMPRODUCT((Tablo[Mois]=$A38)*(Tablo[JOUR]=$B40),(OFFSET(Tablo[JOUR],0,AA$1)))</f>
        <v>7</v>
      </c>
      <c r="AB40" s="20">
        <f ca="1">SUMPRODUCT((Tablo[Mois]=$A38)*(Tablo[JOUR]=$B40),(OFFSET(Tablo[JOUR],0,AB$1)))</f>
        <v>7</v>
      </c>
      <c r="AC40" s="20">
        <f ca="1">SUMPRODUCT((Tablo[Mois]=$A38)*(Tablo[JOUR]=$B40),(OFFSET(Tablo[JOUR],0,AC$1)))</f>
        <v>7</v>
      </c>
      <c r="AD40" s="20">
        <f ca="1">SUMPRODUCT((Tablo[Mois]=$A38)*(Tablo[JOUR]=$B40),(OFFSET(Tablo[JOUR],0,AD$1)))</f>
        <v>7</v>
      </c>
      <c r="AE40" s="20">
        <f ca="1">SUMPRODUCT((Tablo[Mois]=$A38)*(Tablo[JOUR]=$B40),(OFFSET(Tablo[JOUR],0,AE$1)))</f>
        <v>7</v>
      </c>
      <c r="AF40" s="20">
        <f ca="1">SUMPRODUCT((Tablo[SEMAINE]=$A38)*(Tablo[am/pm]=$B40),(OFFSET(Tablo[am/pm],0,AF$1)))</f>
        <v>0</v>
      </c>
      <c r="AG40" s="20">
        <f ca="1">SUMPRODUCT((Tablo[SEMAINE]=$A38)*(Tablo[am/pm]=$B40),(OFFSET(Tablo[am/pm],0,AG$1)))</f>
        <v>0</v>
      </c>
      <c r="AH40" s="20" t="e">
        <f ca="1">SUMPRODUCT((Tablo[Mois]=$A38)*(Tablo[JOUR]=$B40),(OFFSET(Tablo[JOUR],0,AH$1)))</f>
        <v>#N/A</v>
      </c>
      <c r="AI40" s="20" t="e">
        <f ca="1">SUMPRODUCT((Tablo[Mois]=$A38)*(Tablo[JOUR]=$B40),(OFFSET(Tablo[JOUR],0,AI$1)))</f>
        <v>#N/A</v>
      </c>
    </row>
    <row r="41" spans="1:35">
      <c r="A41" s="17"/>
      <c r="B41" s="14" t="s">
        <v>19</v>
      </c>
      <c r="C41" s="12" t="s">
        <v>38</v>
      </c>
      <c r="D41" s="12">
        <f>SUMPRODUCT((Tablo[Mois]=$A38)*(COUNTIF(JF,Tablo[JOUR])))</f>
        <v>1</v>
      </c>
      <c r="E41" s="12">
        <f>SUMPRODUCT((Tablo[Mois]=$A38)*(COUNTIF(JF,Tablo[JOUR])))</f>
        <v>1</v>
      </c>
      <c r="F41" s="12">
        <f>SUMPRODUCT((Tablo[Mois]=$A38)*(COUNTIF(JF,Tablo[JOUR])))</f>
        <v>1</v>
      </c>
      <c r="G41" s="12">
        <f>SUMPRODUCT((Tablo[Mois]=$A38)*(COUNTIF(JF,Tablo[JOUR])))</f>
        <v>1</v>
      </c>
      <c r="H41" s="12">
        <f>SUMPRODUCT((Tablo[Mois]=$A38)*(COUNTIF(JF,Tablo[JOUR])))</f>
        <v>1</v>
      </c>
      <c r="I41" s="12">
        <f>SUMPRODUCT((Tablo[Mois]=$A38)*(COUNTIF(JF,Tablo[JOUR])))</f>
        <v>1</v>
      </c>
      <c r="J41" s="12">
        <f>SUMPRODUCT((Tablo[Mois]=$A38)*(COUNTIF(JF,Tablo[JOUR])))</f>
        <v>1</v>
      </c>
      <c r="K41" s="12">
        <f>SUMPRODUCT((Tablo[Mois]=$A38)*(COUNTIF(JF,Tablo[JOUR])))</f>
        <v>1</v>
      </c>
      <c r="L41" s="12">
        <f>SUMPRODUCT((Tablo[Mois]=$A38)*(COUNTIF(JF,Tablo[JOUR])))</f>
        <v>1</v>
      </c>
      <c r="M41" s="12">
        <f>SUMPRODUCT((Tablo[Mois]=$A38)*(COUNTIF(JF,Tablo[JOUR])))</f>
        <v>1</v>
      </c>
      <c r="N41" s="12">
        <f>SUMPRODUCT((Tablo[Mois]=$A38)*(COUNTIF(JF,Tablo[JOUR])))</f>
        <v>1</v>
      </c>
      <c r="O41" s="12">
        <f>SUMPRODUCT((Tablo[Mois]=$A38)*(COUNTIF(JF,Tablo[JOUR])))</f>
        <v>1</v>
      </c>
      <c r="P41" s="12">
        <f>SUMPRODUCT((Tablo[Mois]=$A38)*(COUNTIF(JF,Tablo[JOUR])))</f>
        <v>1</v>
      </c>
      <c r="Q41" s="12">
        <f>SUMPRODUCT((Tablo[Mois]=$A38)*(COUNTIF(JF,Tablo[JOUR])))</f>
        <v>1</v>
      </c>
      <c r="R41" s="12">
        <f>SUMPRODUCT((Tablo[Mois]=$A38)*(COUNTIF(JF,Tablo[JOUR])))</f>
        <v>1</v>
      </c>
      <c r="S41" s="12">
        <f>SUMPRODUCT((Tablo[Mois]=$A38)*(COUNTIF(JF,Tablo[JOUR])))</f>
        <v>1</v>
      </c>
      <c r="T41" s="12">
        <f>SUMPRODUCT((Tablo[Mois]=$A38)*(COUNTIF(JF,Tablo[JOUR])))</f>
        <v>1</v>
      </c>
      <c r="U41" s="12">
        <f>SUMPRODUCT((Tablo[Mois]=$A38)*(COUNTIF(JF,Tablo[JOUR])))</f>
        <v>1</v>
      </c>
      <c r="V41" s="12">
        <f>SUMPRODUCT((Tablo[Mois]=$A38)*(COUNTIF(JF,Tablo[JOUR])))</f>
        <v>1</v>
      </c>
      <c r="W41" s="12">
        <f>SUMPRODUCT((Tablo[Mois]=$A38)*(COUNTIF(JF,Tablo[JOUR])))</f>
        <v>1</v>
      </c>
      <c r="X41" s="12">
        <f>SUMPRODUCT((Tablo[Mois]=$A38)*(COUNTIF(JF,Tablo[JOUR])))</f>
        <v>1</v>
      </c>
      <c r="Y41" s="12">
        <f>SUMPRODUCT((Tablo[Mois]=$A38)*(COUNTIF(JF,Tablo[JOUR])))</f>
        <v>1</v>
      </c>
      <c r="Z41" s="12">
        <f>SUMPRODUCT((Tablo[Mois]=$A38)*(COUNTIF(JF,Tablo[JOUR])))</f>
        <v>1</v>
      </c>
      <c r="AA41" s="12">
        <f>SUMPRODUCT((Tablo[Mois]=$A38)*(COUNTIF(JF,Tablo[JOUR])))</f>
        <v>1</v>
      </c>
      <c r="AB41" s="12">
        <f>SUMPRODUCT((Tablo[Mois]=$A38)*(COUNTIF(JF,Tablo[JOUR])))</f>
        <v>1</v>
      </c>
      <c r="AC41" s="12">
        <f>SUMPRODUCT((Tablo[Mois]=$A38)*(COUNTIF(JF,Tablo[JOUR])))</f>
        <v>1</v>
      </c>
      <c r="AD41" s="12">
        <f>SUMPRODUCT((Tablo[Mois]=$A38)*(COUNTIF(JF,Tablo[JOUR])))</f>
        <v>1</v>
      </c>
      <c r="AE41" s="12">
        <f>SUMPRODUCT((Tablo[Mois]=$A38)*(COUNTIF(JF,Tablo[JOUR])))</f>
        <v>1</v>
      </c>
      <c r="AF41" s="12">
        <f>SUMPRODUCT((Tablo[SEMAINE]=$A38)*(COUNTIF(JF,Tablo[am/pm])))</f>
        <v>0</v>
      </c>
      <c r="AG41" s="12">
        <f>SUMPRODUCT((Tablo[SEMAINE]=$A38)*(COUNTIF(JF,Tablo[am/pm])))</f>
        <v>0</v>
      </c>
      <c r="AH41" s="12">
        <f>SUMPRODUCT((Tablo[Mois]=$A38)*(COUNTIF(JF,Tablo[JOUR])))</f>
        <v>1</v>
      </c>
      <c r="AI41" s="12">
        <f>SUMPRODUCT((Tablo[Mois]=$A38)*(COUNTIF(JF,Tablo[JOUR])))</f>
        <v>1</v>
      </c>
    </row>
    <row r="42" spans="1:35">
      <c r="A42" s="17"/>
      <c r="B42" s="15" t="s">
        <v>34</v>
      </c>
      <c r="C42" s="12" t="s">
        <v>56</v>
      </c>
      <c r="D42" s="12">
        <f ca="1">SUMPRODUCT((Tablo[Mois]=$A38)*(OFFSET(Tablo[JOUR],0,D$1)=$B42))</f>
        <v>0</v>
      </c>
      <c r="E42" s="12">
        <f ca="1">SUMPRODUCT((Tablo[Mois]=$A38)*(OFFSET(Tablo[JOUR],0,E$1)=$B42))</f>
        <v>0</v>
      </c>
      <c r="F42" s="12">
        <f ca="1">SUMPRODUCT((Tablo[Mois]=$A38)*(OFFSET(Tablo[JOUR],0,F$1)=$B42))</f>
        <v>0</v>
      </c>
      <c r="G42" s="12">
        <f ca="1">SUMPRODUCT((Tablo[Mois]=$A38)*(OFFSET(Tablo[JOUR],0,G$1)=$B42))</f>
        <v>0</v>
      </c>
      <c r="H42" s="12">
        <f ca="1">SUMPRODUCT((Tablo[Mois]=$A38)*(OFFSET(Tablo[JOUR],0,H$1)=$B42))</f>
        <v>0</v>
      </c>
      <c r="I42" s="12">
        <f ca="1">SUMPRODUCT((Tablo[Mois]=$A38)*(OFFSET(Tablo[JOUR],0,I$1)=$B42))</f>
        <v>0</v>
      </c>
      <c r="J42" s="12">
        <f ca="1">SUMPRODUCT((Tablo[Mois]=$A38)*(OFFSET(Tablo[JOUR],0,J$1)=$B42))</f>
        <v>0</v>
      </c>
      <c r="K42" s="12">
        <f ca="1">SUMPRODUCT((Tablo[Mois]=$A38)*(OFFSET(Tablo[JOUR],0,K$1)=$B42))</f>
        <v>0</v>
      </c>
      <c r="L42" s="12">
        <f ca="1">SUMPRODUCT((Tablo[Mois]=$A38)*(OFFSET(Tablo[JOUR],0,L$1)=$B42))</f>
        <v>0</v>
      </c>
      <c r="M42" s="12">
        <f ca="1">SUMPRODUCT((Tablo[Mois]=$A38)*(OFFSET(Tablo[JOUR],0,M$1)=$B42))</f>
        <v>0</v>
      </c>
      <c r="N42" s="12">
        <f ca="1">SUMPRODUCT((Tablo[Mois]=$A38)*(OFFSET(Tablo[JOUR],0,N$1)=$B42))</f>
        <v>0</v>
      </c>
      <c r="O42" s="12">
        <f ca="1">SUMPRODUCT((Tablo[Mois]=$A38)*(OFFSET(Tablo[JOUR],0,O$1)=$B42))</f>
        <v>0</v>
      </c>
      <c r="P42" s="12">
        <f ca="1">SUMPRODUCT((Tablo[Mois]=$A38)*(OFFSET(Tablo[JOUR],0,P$1)=$B42))</f>
        <v>0</v>
      </c>
      <c r="Q42" s="12">
        <f ca="1">SUMPRODUCT((Tablo[Mois]=$A38)*(OFFSET(Tablo[JOUR],0,Q$1)=$B42))</f>
        <v>0</v>
      </c>
      <c r="R42" s="12">
        <f ca="1">SUMPRODUCT((Tablo[Mois]=$A38)*(OFFSET(Tablo[JOUR],0,R$1)=$B42))</f>
        <v>0</v>
      </c>
      <c r="S42" s="12">
        <f ca="1">SUMPRODUCT((Tablo[Mois]=$A38)*(OFFSET(Tablo[JOUR],0,S$1)=$B42))</f>
        <v>0</v>
      </c>
      <c r="T42" s="12">
        <f ca="1">SUMPRODUCT((Tablo[Mois]=$A38)*(OFFSET(Tablo[JOUR],0,T$1)=$B42))</f>
        <v>0</v>
      </c>
      <c r="U42" s="12">
        <f ca="1">SUMPRODUCT((Tablo[Mois]=$A38)*(OFFSET(Tablo[JOUR],0,U$1)=$B42))</f>
        <v>0</v>
      </c>
      <c r="V42" s="12">
        <f ca="1">SUMPRODUCT((Tablo[Mois]=$A38)*(OFFSET(Tablo[JOUR],0,V$1)=$B42))</f>
        <v>0</v>
      </c>
      <c r="W42" s="12">
        <f ca="1">SUMPRODUCT((Tablo[Mois]=$A38)*(OFFSET(Tablo[JOUR],0,W$1)=$B42))</f>
        <v>0</v>
      </c>
      <c r="X42" s="12">
        <f ca="1">SUMPRODUCT((Tablo[Mois]=$A38)*(OFFSET(Tablo[JOUR],0,X$1)=$B42))</f>
        <v>0</v>
      </c>
      <c r="Y42" s="12">
        <f ca="1">SUMPRODUCT((Tablo[Mois]=$A38)*(OFFSET(Tablo[JOUR],0,Y$1)=$B42))</f>
        <v>0</v>
      </c>
      <c r="Z42" s="12">
        <f ca="1">SUMPRODUCT((Tablo[Mois]=$A38)*(OFFSET(Tablo[JOUR],0,Z$1)=$B42))</f>
        <v>0</v>
      </c>
      <c r="AA42" s="12">
        <f ca="1">SUMPRODUCT((Tablo[Mois]=$A38)*(OFFSET(Tablo[JOUR],0,AA$1)=$B42))</f>
        <v>0</v>
      </c>
      <c r="AB42" s="12">
        <f ca="1">SUMPRODUCT((Tablo[Mois]=$A38)*(OFFSET(Tablo[JOUR],0,AB$1)=$B42))</f>
        <v>0</v>
      </c>
      <c r="AC42" s="12">
        <f ca="1">SUMPRODUCT((Tablo[Mois]=$A38)*(OFFSET(Tablo[JOUR],0,AC$1)=$B42))</f>
        <v>0</v>
      </c>
      <c r="AD42" s="12">
        <f ca="1">SUMPRODUCT((Tablo[Mois]=$A38)*(OFFSET(Tablo[JOUR],0,AD$1)=$B42))</f>
        <v>0</v>
      </c>
      <c r="AE42" s="12">
        <f ca="1">SUMPRODUCT((Tablo[Mois]=$A38)*(OFFSET(Tablo[JOUR],0,AE$1)=$B42))</f>
        <v>0</v>
      </c>
      <c r="AF42" s="12">
        <f ca="1">SUMPRODUCT((Tablo[SEMAINE]=$A38)*(OFFSET(Tablo[am/pm],0,AF$1)=$B42))</f>
        <v>0</v>
      </c>
      <c r="AG42" s="12">
        <f ca="1">SUMPRODUCT((Tablo[SEMAINE]=$A38)*(OFFSET(Tablo[am/pm],0,AG$1)=$B42))</f>
        <v>0</v>
      </c>
      <c r="AH42" s="12" t="e">
        <f ca="1">SUMPRODUCT((Tablo[Mois]=$A38)*(OFFSET(Tablo[JOUR],0,AH$1)=$B42))</f>
        <v>#N/A</v>
      </c>
      <c r="AI42" s="12" t="e">
        <f ca="1">SUMPRODUCT((Tablo[Mois]=$A38)*(OFFSET(Tablo[JOUR],0,AI$1)=$B42))</f>
        <v>#N/A</v>
      </c>
    </row>
    <row r="43" spans="1:35">
      <c r="A43" s="17"/>
      <c r="B43" s="16" t="s">
        <v>33</v>
      </c>
      <c r="C43" s="12" t="s">
        <v>56</v>
      </c>
      <c r="D43" s="12">
        <f ca="1">SUMPRODUCT((Tablo[Mois]=$A38)*(OFFSET(Tablo[JOUR],0,D$1)=$B43))</f>
        <v>0</v>
      </c>
      <c r="E43" s="12">
        <f ca="1">SUMPRODUCT((Tablo[Mois]=$A38)*(OFFSET(Tablo[JOUR],0,E$1)=$B43))</f>
        <v>0</v>
      </c>
      <c r="F43" s="12">
        <f ca="1">SUMPRODUCT((Tablo[Mois]=$A38)*(OFFSET(Tablo[JOUR],0,F$1)=$B43))</f>
        <v>0</v>
      </c>
      <c r="G43" s="12">
        <f ca="1">SUMPRODUCT((Tablo[Mois]=$A38)*(OFFSET(Tablo[JOUR],0,G$1)=$B43))</f>
        <v>0</v>
      </c>
      <c r="H43" s="12">
        <f ca="1">SUMPRODUCT((Tablo[Mois]=$A38)*(OFFSET(Tablo[JOUR],0,H$1)=$B43))</f>
        <v>0</v>
      </c>
      <c r="I43" s="12">
        <f ca="1">SUMPRODUCT((Tablo[Mois]=$A38)*(OFFSET(Tablo[JOUR],0,I$1)=$B43))</f>
        <v>0</v>
      </c>
      <c r="J43" s="12">
        <f ca="1">SUMPRODUCT((Tablo[Mois]=$A38)*(OFFSET(Tablo[JOUR],0,J$1)=$B43))</f>
        <v>0</v>
      </c>
      <c r="K43" s="12">
        <f ca="1">SUMPRODUCT((Tablo[Mois]=$A38)*(OFFSET(Tablo[JOUR],0,K$1)=$B43))</f>
        <v>0</v>
      </c>
      <c r="L43" s="12">
        <f ca="1">SUMPRODUCT((Tablo[Mois]=$A38)*(OFFSET(Tablo[JOUR],0,L$1)=$B43))</f>
        <v>0</v>
      </c>
      <c r="M43" s="12">
        <f ca="1">SUMPRODUCT((Tablo[Mois]=$A38)*(OFFSET(Tablo[JOUR],0,M$1)=$B43))</f>
        <v>0</v>
      </c>
      <c r="N43" s="12">
        <f ca="1">SUMPRODUCT((Tablo[Mois]=$A38)*(OFFSET(Tablo[JOUR],0,N$1)=$B43))</f>
        <v>0</v>
      </c>
      <c r="O43" s="12">
        <f ca="1">SUMPRODUCT((Tablo[Mois]=$A38)*(OFFSET(Tablo[JOUR],0,O$1)=$B43))</f>
        <v>0</v>
      </c>
      <c r="P43" s="12">
        <f ca="1">SUMPRODUCT((Tablo[Mois]=$A38)*(OFFSET(Tablo[JOUR],0,P$1)=$B43))</f>
        <v>0</v>
      </c>
      <c r="Q43" s="12">
        <f ca="1">SUMPRODUCT((Tablo[Mois]=$A38)*(OFFSET(Tablo[JOUR],0,Q$1)=$B43))</f>
        <v>0</v>
      </c>
      <c r="R43" s="12">
        <f ca="1">SUMPRODUCT((Tablo[Mois]=$A38)*(OFFSET(Tablo[JOUR],0,R$1)=$B43))</f>
        <v>0</v>
      </c>
      <c r="S43" s="12">
        <f ca="1">SUMPRODUCT((Tablo[Mois]=$A38)*(OFFSET(Tablo[JOUR],0,S$1)=$B43))</f>
        <v>0</v>
      </c>
      <c r="T43" s="12">
        <f ca="1">SUMPRODUCT((Tablo[Mois]=$A38)*(OFFSET(Tablo[JOUR],0,T$1)=$B43))</f>
        <v>0</v>
      </c>
      <c r="U43" s="12">
        <f ca="1">SUMPRODUCT((Tablo[Mois]=$A38)*(OFFSET(Tablo[JOUR],0,U$1)=$B43))</f>
        <v>0</v>
      </c>
      <c r="V43" s="12">
        <f ca="1">SUMPRODUCT((Tablo[Mois]=$A38)*(OFFSET(Tablo[JOUR],0,V$1)=$B43))</f>
        <v>0</v>
      </c>
      <c r="W43" s="12">
        <f ca="1">SUMPRODUCT((Tablo[Mois]=$A38)*(OFFSET(Tablo[JOUR],0,W$1)=$B43))</f>
        <v>0</v>
      </c>
      <c r="X43" s="12">
        <f ca="1">SUMPRODUCT((Tablo[Mois]=$A38)*(OFFSET(Tablo[JOUR],0,X$1)=$B43))</f>
        <v>0</v>
      </c>
      <c r="Y43" s="12">
        <f ca="1">SUMPRODUCT((Tablo[Mois]=$A38)*(OFFSET(Tablo[JOUR],0,Y$1)=$B43))</f>
        <v>0</v>
      </c>
      <c r="Z43" s="12">
        <f ca="1">SUMPRODUCT((Tablo[Mois]=$A38)*(OFFSET(Tablo[JOUR],0,Z$1)=$B43))</f>
        <v>0</v>
      </c>
      <c r="AA43" s="12">
        <f ca="1">SUMPRODUCT((Tablo[Mois]=$A38)*(OFFSET(Tablo[JOUR],0,AA$1)=$B43))</f>
        <v>0</v>
      </c>
      <c r="AB43" s="12">
        <f ca="1">SUMPRODUCT((Tablo[Mois]=$A38)*(OFFSET(Tablo[JOUR],0,AB$1)=$B43))</f>
        <v>0</v>
      </c>
      <c r="AC43" s="12">
        <f ca="1">SUMPRODUCT((Tablo[Mois]=$A38)*(OFFSET(Tablo[JOUR],0,AC$1)=$B43))</f>
        <v>0</v>
      </c>
      <c r="AD43" s="12">
        <f ca="1">SUMPRODUCT((Tablo[Mois]=$A38)*(OFFSET(Tablo[JOUR],0,AD$1)=$B43))</f>
        <v>0</v>
      </c>
      <c r="AE43" s="12">
        <f ca="1">SUMPRODUCT((Tablo[Mois]=$A38)*(OFFSET(Tablo[JOUR],0,AE$1)=$B43))</f>
        <v>0</v>
      </c>
      <c r="AF43" s="12">
        <f ca="1">SUMPRODUCT((Tablo[SEMAINE]=$A38)*(OFFSET(Tablo[am/pm],0,AF$1)=$B43))</f>
        <v>0</v>
      </c>
      <c r="AG43" s="12">
        <f ca="1">SUMPRODUCT((Tablo[SEMAINE]=$A38)*(OFFSET(Tablo[am/pm],0,AG$1)=$B43))</f>
        <v>0</v>
      </c>
      <c r="AH43" s="12" t="e">
        <f ca="1">SUMPRODUCT((Tablo[Mois]=$A38)*(OFFSET(Tablo[JOUR],0,AH$1)=$B43))</f>
        <v>#N/A</v>
      </c>
      <c r="AI43" s="12" t="e">
        <f ca="1">SUMPRODUCT((Tablo[Mois]=$A38)*(OFFSET(Tablo[JOUR],0,AI$1)=$B43))</f>
        <v>#N/A</v>
      </c>
    </row>
    <row r="44" spans="1:35">
      <c r="A44" s="17"/>
      <c r="B44" s="30" t="s">
        <v>44</v>
      </c>
      <c r="C44" s="12" t="s">
        <v>56</v>
      </c>
      <c r="D44" s="12">
        <f ca="1">SUMPRODUCT((Tablo[Mois]=$A38)*(OFFSET(Tablo[JOUR],0,D$1)=$B44))</f>
        <v>0</v>
      </c>
      <c r="E44" s="12">
        <f ca="1">SUMPRODUCT((Tablo[Mois]=$A38)*(OFFSET(Tablo[JOUR],0,E$1)=$B44))</f>
        <v>0</v>
      </c>
      <c r="F44" s="12">
        <f ca="1">SUMPRODUCT((Tablo[Mois]=$A38)*(OFFSET(Tablo[JOUR],0,F$1)=$B44))</f>
        <v>0</v>
      </c>
      <c r="G44" s="12">
        <f ca="1">SUMPRODUCT((Tablo[Mois]=$A38)*(OFFSET(Tablo[JOUR],0,G$1)=$B44))</f>
        <v>0</v>
      </c>
      <c r="H44" s="12">
        <f ca="1">SUMPRODUCT((Tablo[Mois]=$A38)*(OFFSET(Tablo[JOUR],0,H$1)=$B44))</f>
        <v>0</v>
      </c>
      <c r="I44" s="12">
        <f ca="1">SUMPRODUCT((Tablo[Mois]=$A38)*(OFFSET(Tablo[JOUR],0,I$1)=$B44))</f>
        <v>0</v>
      </c>
      <c r="J44" s="12">
        <f ca="1">SUMPRODUCT((Tablo[Mois]=$A38)*(OFFSET(Tablo[JOUR],0,J$1)=$B44))</f>
        <v>0</v>
      </c>
      <c r="K44" s="12">
        <f ca="1">SUMPRODUCT((Tablo[Mois]=$A38)*(OFFSET(Tablo[JOUR],0,K$1)=$B44))</f>
        <v>0</v>
      </c>
      <c r="L44" s="12">
        <f ca="1">SUMPRODUCT((Tablo[Mois]=$A38)*(OFFSET(Tablo[JOUR],0,L$1)=$B44))</f>
        <v>0</v>
      </c>
      <c r="M44" s="12">
        <f ca="1">SUMPRODUCT((Tablo[Mois]=$A38)*(OFFSET(Tablo[JOUR],0,M$1)=$B44))</f>
        <v>0</v>
      </c>
      <c r="N44" s="12">
        <f ca="1">SUMPRODUCT((Tablo[Mois]=$A38)*(OFFSET(Tablo[JOUR],0,N$1)=$B44))</f>
        <v>0</v>
      </c>
      <c r="O44" s="12">
        <f ca="1">SUMPRODUCT((Tablo[Mois]=$A38)*(OFFSET(Tablo[JOUR],0,O$1)=$B44))</f>
        <v>0</v>
      </c>
      <c r="P44" s="12">
        <f ca="1">SUMPRODUCT((Tablo[Mois]=$A38)*(OFFSET(Tablo[JOUR],0,P$1)=$B44))</f>
        <v>0</v>
      </c>
      <c r="Q44" s="12">
        <f ca="1">SUMPRODUCT((Tablo[Mois]=$A38)*(OFFSET(Tablo[JOUR],0,Q$1)=$B44))</f>
        <v>0</v>
      </c>
      <c r="R44" s="12">
        <f ca="1">SUMPRODUCT((Tablo[Mois]=$A38)*(OFFSET(Tablo[JOUR],0,R$1)=$B44))</f>
        <v>0</v>
      </c>
      <c r="S44" s="12">
        <f ca="1">SUMPRODUCT((Tablo[Mois]=$A38)*(OFFSET(Tablo[JOUR],0,S$1)=$B44))</f>
        <v>0</v>
      </c>
      <c r="T44" s="12">
        <f ca="1">SUMPRODUCT((Tablo[Mois]=$A38)*(OFFSET(Tablo[JOUR],0,T$1)=$B44))</f>
        <v>0</v>
      </c>
      <c r="U44" s="12">
        <f ca="1">SUMPRODUCT((Tablo[Mois]=$A38)*(OFFSET(Tablo[JOUR],0,U$1)=$B44))</f>
        <v>0</v>
      </c>
      <c r="V44" s="12">
        <f ca="1">SUMPRODUCT((Tablo[Mois]=$A38)*(OFFSET(Tablo[JOUR],0,V$1)=$B44))</f>
        <v>0</v>
      </c>
      <c r="W44" s="12">
        <f ca="1">SUMPRODUCT((Tablo[Mois]=$A38)*(OFFSET(Tablo[JOUR],0,W$1)=$B44))</f>
        <v>0</v>
      </c>
      <c r="X44" s="12">
        <f ca="1">SUMPRODUCT((Tablo[Mois]=$A38)*(OFFSET(Tablo[JOUR],0,X$1)=$B44))</f>
        <v>0</v>
      </c>
      <c r="Y44" s="12">
        <f ca="1">SUMPRODUCT((Tablo[Mois]=$A38)*(OFFSET(Tablo[JOUR],0,Y$1)=$B44))</f>
        <v>0</v>
      </c>
      <c r="Z44" s="12">
        <f ca="1">SUMPRODUCT((Tablo[Mois]=$A38)*(OFFSET(Tablo[JOUR],0,Z$1)=$B44))</f>
        <v>0</v>
      </c>
      <c r="AA44" s="12">
        <f ca="1">SUMPRODUCT((Tablo[Mois]=$A38)*(OFFSET(Tablo[JOUR],0,AA$1)=$B44))</f>
        <v>0</v>
      </c>
      <c r="AB44" s="12">
        <f ca="1">SUMPRODUCT((Tablo[Mois]=$A38)*(OFFSET(Tablo[JOUR],0,AB$1)=$B44))</f>
        <v>0</v>
      </c>
      <c r="AC44" s="12">
        <f ca="1">SUMPRODUCT((Tablo[Mois]=$A38)*(OFFSET(Tablo[JOUR],0,AC$1)=$B44))</f>
        <v>0</v>
      </c>
      <c r="AD44" s="12">
        <f ca="1">SUMPRODUCT((Tablo[Mois]=$A38)*(OFFSET(Tablo[JOUR],0,AD$1)=$B44))</f>
        <v>0</v>
      </c>
      <c r="AE44" s="12">
        <f ca="1">SUMPRODUCT((Tablo[Mois]=$A38)*(OFFSET(Tablo[JOUR],0,AE$1)=$B44))</f>
        <v>0</v>
      </c>
      <c r="AF44" s="12">
        <f ca="1">SUMPRODUCT((Tablo[SEMAINE]=$A38)*(OFFSET(Tablo[am/pm],0,AF$1)=$B44))</f>
        <v>0</v>
      </c>
      <c r="AG44" s="12">
        <f ca="1">SUMPRODUCT((Tablo[SEMAINE]=$A38)*(OFFSET(Tablo[am/pm],0,AG$1)=$B44))</f>
        <v>0</v>
      </c>
      <c r="AH44" s="12" t="e">
        <f ca="1">SUMPRODUCT((Tablo[Mois]=$A38)*(OFFSET(Tablo[JOUR],0,AH$1)=$B44))</f>
        <v>#N/A</v>
      </c>
      <c r="AI44" s="12" t="e">
        <f ca="1">SUMPRODUCT((Tablo[Mois]=$A38)*(OFFSET(Tablo[JOUR],0,AI$1)=$B44))</f>
        <v>#N/A</v>
      </c>
    </row>
    <row r="45" spans="1:35">
      <c r="A45" s="17"/>
      <c r="B45" s="16" t="s">
        <v>45</v>
      </c>
      <c r="C45" s="12" t="s">
        <v>56</v>
      </c>
      <c r="D45" s="12">
        <f ca="1">SUMPRODUCT((Tablo[Mois]=$A38)*(OFFSET(Tablo[JOUR],0,D$1)=$B45))</f>
        <v>0</v>
      </c>
      <c r="E45" s="12">
        <f ca="1">SUMPRODUCT((Tablo[Mois]=$A38)*(OFFSET(Tablo[JOUR],0,E$1)=$B45))</f>
        <v>0</v>
      </c>
      <c r="F45" s="12">
        <f ca="1">SUMPRODUCT((Tablo[Mois]=$A38)*(OFFSET(Tablo[JOUR],0,F$1)=$B45))</f>
        <v>0</v>
      </c>
      <c r="G45" s="12">
        <f ca="1">SUMPRODUCT((Tablo[Mois]=$A38)*(OFFSET(Tablo[JOUR],0,G$1)=$B45))</f>
        <v>0</v>
      </c>
      <c r="H45" s="12">
        <f ca="1">SUMPRODUCT((Tablo[Mois]=$A38)*(OFFSET(Tablo[JOUR],0,H$1)=$B45))</f>
        <v>0</v>
      </c>
      <c r="I45" s="12">
        <f ca="1">SUMPRODUCT((Tablo[Mois]=$A38)*(OFFSET(Tablo[JOUR],0,I$1)=$B45))</f>
        <v>0</v>
      </c>
      <c r="J45" s="12">
        <f ca="1">SUMPRODUCT((Tablo[Mois]=$A38)*(OFFSET(Tablo[JOUR],0,J$1)=$B45))</f>
        <v>0</v>
      </c>
      <c r="K45" s="12">
        <f ca="1">SUMPRODUCT((Tablo[Mois]=$A38)*(OFFSET(Tablo[JOUR],0,K$1)=$B45))</f>
        <v>0</v>
      </c>
      <c r="L45" s="12">
        <f ca="1">SUMPRODUCT((Tablo[Mois]=$A38)*(OFFSET(Tablo[JOUR],0,L$1)=$B45))</f>
        <v>0</v>
      </c>
      <c r="M45" s="12">
        <f ca="1">SUMPRODUCT((Tablo[Mois]=$A38)*(OFFSET(Tablo[JOUR],0,M$1)=$B45))</f>
        <v>0</v>
      </c>
      <c r="N45" s="12">
        <f ca="1">SUMPRODUCT((Tablo[Mois]=$A38)*(OFFSET(Tablo[JOUR],0,N$1)=$B45))</f>
        <v>0</v>
      </c>
      <c r="O45" s="12">
        <f ca="1">SUMPRODUCT((Tablo[Mois]=$A38)*(OFFSET(Tablo[JOUR],0,O$1)=$B45))</f>
        <v>0</v>
      </c>
      <c r="P45" s="12">
        <f ca="1">SUMPRODUCT((Tablo[Mois]=$A38)*(OFFSET(Tablo[JOUR],0,P$1)=$B45))</f>
        <v>0</v>
      </c>
      <c r="Q45" s="12">
        <f ca="1">SUMPRODUCT((Tablo[Mois]=$A38)*(OFFSET(Tablo[JOUR],0,Q$1)=$B45))</f>
        <v>0</v>
      </c>
      <c r="R45" s="12">
        <f ca="1">SUMPRODUCT((Tablo[Mois]=$A38)*(OFFSET(Tablo[JOUR],0,R$1)=$B45))</f>
        <v>0</v>
      </c>
      <c r="S45" s="12">
        <f ca="1">SUMPRODUCT((Tablo[Mois]=$A38)*(OFFSET(Tablo[JOUR],0,S$1)=$B45))</f>
        <v>0</v>
      </c>
      <c r="T45" s="12">
        <f ca="1">SUMPRODUCT((Tablo[Mois]=$A38)*(OFFSET(Tablo[JOUR],0,T$1)=$B45))</f>
        <v>0</v>
      </c>
      <c r="U45" s="12">
        <f ca="1">SUMPRODUCT((Tablo[Mois]=$A38)*(OFFSET(Tablo[JOUR],0,U$1)=$B45))</f>
        <v>0</v>
      </c>
      <c r="V45" s="12">
        <f ca="1">SUMPRODUCT((Tablo[Mois]=$A38)*(OFFSET(Tablo[JOUR],0,V$1)=$B45))</f>
        <v>0</v>
      </c>
      <c r="W45" s="12">
        <f ca="1">SUMPRODUCT((Tablo[Mois]=$A38)*(OFFSET(Tablo[JOUR],0,W$1)=$B45))</f>
        <v>0</v>
      </c>
      <c r="X45" s="12">
        <f ca="1">SUMPRODUCT((Tablo[Mois]=$A38)*(OFFSET(Tablo[JOUR],0,X$1)=$B45))</f>
        <v>0</v>
      </c>
      <c r="Y45" s="12">
        <f ca="1">SUMPRODUCT((Tablo[Mois]=$A38)*(OFFSET(Tablo[JOUR],0,Y$1)=$B45))</f>
        <v>0</v>
      </c>
      <c r="Z45" s="12">
        <f ca="1">SUMPRODUCT((Tablo[Mois]=$A38)*(OFFSET(Tablo[JOUR],0,Z$1)=$B45))</f>
        <v>0</v>
      </c>
      <c r="AA45" s="12">
        <f ca="1">SUMPRODUCT((Tablo[Mois]=$A38)*(OFFSET(Tablo[JOUR],0,AA$1)=$B45))</f>
        <v>0</v>
      </c>
      <c r="AB45" s="12">
        <f ca="1">SUMPRODUCT((Tablo[Mois]=$A38)*(OFFSET(Tablo[JOUR],0,AB$1)=$B45))</f>
        <v>0</v>
      </c>
      <c r="AC45" s="12">
        <f ca="1">SUMPRODUCT((Tablo[Mois]=$A38)*(OFFSET(Tablo[JOUR],0,AC$1)=$B45))</f>
        <v>0</v>
      </c>
      <c r="AD45" s="12">
        <f ca="1">SUMPRODUCT((Tablo[Mois]=$A38)*(OFFSET(Tablo[JOUR],0,AD$1)=$B45))</f>
        <v>0</v>
      </c>
      <c r="AE45" s="12">
        <f ca="1">SUMPRODUCT((Tablo[Mois]=$A38)*(OFFSET(Tablo[JOUR],0,AE$1)=$B45))</f>
        <v>0</v>
      </c>
      <c r="AF45" s="12">
        <f ca="1">SUMPRODUCT((Tablo[SEMAINE]=$A38)*(OFFSET(Tablo[am/pm],0,AF$1)=$B45))</f>
        <v>0</v>
      </c>
      <c r="AG45" s="12">
        <f ca="1">SUMPRODUCT((Tablo[SEMAINE]=$A38)*(OFFSET(Tablo[am/pm],0,AG$1)=$B45))</f>
        <v>0</v>
      </c>
      <c r="AH45" s="12" t="e">
        <f ca="1">SUMPRODUCT((Tablo[Mois]=$A38)*(OFFSET(Tablo[JOUR],0,AH$1)=$B45))</f>
        <v>#N/A</v>
      </c>
      <c r="AI45" s="12" t="e">
        <f ca="1">SUMPRODUCT((Tablo[Mois]=$A38)*(OFFSET(Tablo[JOUR],0,AI$1)=$B45))</f>
        <v>#N/A</v>
      </c>
    </row>
    <row r="46" spans="1:35">
      <c r="A46" s="17"/>
      <c r="B46" s="31" t="s">
        <v>46</v>
      </c>
      <c r="C46" s="23" t="s">
        <v>38</v>
      </c>
      <c r="D46" s="12">
        <f ca="1">SUMPRODUCT((Tablo[Mois]=$A38)*(OFFSET(Tablo[JOUR],0,D$1)=$B46))</f>
        <v>0</v>
      </c>
      <c r="E46" s="12">
        <f ca="1">SUMPRODUCT((Tablo[Mois]=$A38)*(OFFSET(Tablo[JOUR],0,E$1)=$B46))</f>
        <v>0</v>
      </c>
      <c r="F46" s="12">
        <f ca="1">SUMPRODUCT((Tablo[Mois]=$A38)*(OFFSET(Tablo[JOUR],0,F$1)=$B46))</f>
        <v>0</v>
      </c>
      <c r="G46" s="12">
        <f ca="1">SUMPRODUCT((Tablo[Mois]=$A38)*(OFFSET(Tablo[JOUR],0,G$1)=$B46))</f>
        <v>0</v>
      </c>
      <c r="H46" s="12">
        <f ca="1">SUMPRODUCT((Tablo[Mois]=$A38)*(OFFSET(Tablo[JOUR],0,H$1)=$B46))</f>
        <v>0</v>
      </c>
      <c r="I46" s="12">
        <f ca="1">SUMPRODUCT((Tablo[Mois]=$A38)*(OFFSET(Tablo[JOUR],0,I$1)=$B46))</f>
        <v>0</v>
      </c>
      <c r="J46" s="12">
        <f ca="1">SUMPRODUCT((Tablo[Mois]=$A38)*(OFFSET(Tablo[JOUR],0,J$1)=$B46))</f>
        <v>0</v>
      </c>
      <c r="K46" s="12">
        <f ca="1">SUMPRODUCT((Tablo[Mois]=$A38)*(OFFSET(Tablo[JOUR],0,K$1)=$B46))</f>
        <v>0</v>
      </c>
      <c r="L46" s="12">
        <f ca="1">SUMPRODUCT((Tablo[Mois]=$A38)*(OFFSET(Tablo[JOUR],0,L$1)=$B46))</f>
        <v>0</v>
      </c>
      <c r="M46" s="12">
        <f ca="1">SUMPRODUCT((Tablo[Mois]=$A38)*(OFFSET(Tablo[JOUR],0,M$1)=$B46))</f>
        <v>0</v>
      </c>
      <c r="N46" s="12">
        <f ca="1">SUMPRODUCT((Tablo[Mois]=$A38)*(OFFSET(Tablo[JOUR],0,N$1)=$B46))</f>
        <v>0</v>
      </c>
      <c r="O46" s="12">
        <f ca="1">SUMPRODUCT((Tablo[Mois]=$A38)*(OFFSET(Tablo[JOUR],0,O$1)=$B46))</f>
        <v>0</v>
      </c>
      <c r="P46" s="12">
        <f ca="1">SUMPRODUCT((Tablo[Mois]=$A38)*(OFFSET(Tablo[JOUR],0,P$1)=$B46))</f>
        <v>0</v>
      </c>
      <c r="Q46" s="12">
        <f ca="1">SUMPRODUCT((Tablo[Mois]=$A38)*(OFFSET(Tablo[JOUR],0,Q$1)=$B46))</f>
        <v>0</v>
      </c>
      <c r="R46" s="12">
        <f ca="1">SUMPRODUCT((Tablo[Mois]=$A38)*(OFFSET(Tablo[JOUR],0,R$1)=$B46))</f>
        <v>0</v>
      </c>
      <c r="S46" s="12">
        <f ca="1">SUMPRODUCT((Tablo[Mois]=$A38)*(OFFSET(Tablo[JOUR],0,S$1)=$B46))</f>
        <v>0</v>
      </c>
      <c r="T46" s="12">
        <f ca="1">SUMPRODUCT((Tablo[Mois]=$A38)*(OFFSET(Tablo[JOUR],0,T$1)=$B46))</f>
        <v>0</v>
      </c>
      <c r="U46" s="12">
        <f ca="1">SUMPRODUCT((Tablo[Mois]=$A38)*(OFFSET(Tablo[JOUR],0,U$1)=$B46))</f>
        <v>0</v>
      </c>
      <c r="V46" s="12">
        <f ca="1">SUMPRODUCT((Tablo[Mois]=$A38)*(OFFSET(Tablo[JOUR],0,V$1)=$B46))</f>
        <v>0</v>
      </c>
      <c r="W46" s="12">
        <f ca="1">SUMPRODUCT((Tablo[Mois]=$A38)*(OFFSET(Tablo[JOUR],0,W$1)=$B46))</f>
        <v>0</v>
      </c>
      <c r="X46" s="12">
        <f ca="1">SUMPRODUCT((Tablo[Mois]=$A38)*(OFFSET(Tablo[JOUR],0,X$1)=$B46))</f>
        <v>0</v>
      </c>
      <c r="Y46" s="12">
        <f ca="1">SUMPRODUCT((Tablo[Mois]=$A38)*(OFFSET(Tablo[JOUR],0,Y$1)=$B46))</f>
        <v>0</v>
      </c>
      <c r="Z46" s="12">
        <f ca="1">SUMPRODUCT((Tablo[Mois]=$A38)*(OFFSET(Tablo[JOUR],0,Z$1)=$B46))</f>
        <v>0</v>
      </c>
      <c r="AA46" s="12">
        <f ca="1">SUMPRODUCT((Tablo[Mois]=$A38)*(OFFSET(Tablo[JOUR],0,AA$1)=$B46))</f>
        <v>0</v>
      </c>
      <c r="AB46" s="12">
        <f ca="1">SUMPRODUCT((Tablo[Mois]=$A38)*(OFFSET(Tablo[JOUR],0,AB$1)=$B46))</f>
        <v>0</v>
      </c>
      <c r="AC46" s="12">
        <f ca="1">SUMPRODUCT((Tablo[Mois]=$A38)*(OFFSET(Tablo[JOUR],0,AC$1)=$B46))</f>
        <v>0</v>
      </c>
      <c r="AD46" s="12">
        <f ca="1">SUMPRODUCT((Tablo[Mois]=$A38)*(OFFSET(Tablo[JOUR],0,AD$1)=$B46))</f>
        <v>0</v>
      </c>
      <c r="AE46" s="12">
        <f ca="1">SUMPRODUCT((Tablo[Mois]=$A38)*(OFFSET(Tablo[JOUR],0,AE$1)=$B46))</f>
        <v>0</v>
      </c>
      <c r="AF46" s="12">
        <f ca="1">SUMPRODUCT((Tablo[SEMAINE]=$A38)*(OFFSET(Tablo[am/pm],0,AF$1)=$B46))</f>
        <v>0</v>
      </c>
      <c r="AG46" s="12">
        <f ca="1">SUMPRODUCT((Tablo[SEMAINE]=$A38)*(OFFSET(Tablo[am/pm],0,AG$1)=$B46))</f>
        <v>0</v>
      </c>
      <c r="AH46" s="12" t="e">
        <f ca="1">SUMPRODUCT((Tablo[Mois]=$A38)*(OFFSET(Tablo[JOUR],0,AH$1)=$B46))</f>
        <v>#N/A</v>
      </c>
      <c r="AI46" s="12" t="e">
        <f ca="1">SUMPRODUCT((Tablo[Mois]=$A38)*(OFFSET(Tablo[JOUR],0,AI$1)=$B46))</f>
        <v>#N/A</v>
      </c>
    </row>
    <row r="47" spans="1:35">
      <c r="A47" s="17"/>
      <c r="B47" s="31" t="s">
        <v>74</v>
      </c>
      <c r="C47" s="12" t="s">
        <v>56</v>
      </c>
      <c r="D47" s="12">
        <f ca="1">SUMPRODUCT((Tablo[Mois]=$A39)*(OFFSET(Tablo[JOUR],0,D$1)=$B47))</f>
        <v>0</v>
      </c>
      <c r="E47" s="12">
        <f ca="1">SUMPRODUCT((Tablo[Mois]=$A39)*(OFFSET(Tablo[JOUR],0,E$1)=$B47))</f>
        <v>0</v>
      </c>
      <c r="F47" s="12">
        <f ca="1">SUMPRODUCT((Tablo[Mois]=$A39)*(OFFSET(Tablo[JOUR],0,F$1)=$B47))</f>
        <v>0</v>
      </c>
      <c r="G47" s="12">
        <f ca="1">SUMPRODUCT((Tablo[Mois]=$A39)*(OFFSET(Tablo[JOUR],0,G$1)=$B47))</f>
        <v>0</v>
      </c>
      <c r="H47" s="12">
        <f ca="1">SUMPRODUCT((Tablo[Mois]=$A39)*(OFFSET(Tablo[JOUR],0,H$1)=$B47))</f>
        <v>0</v>
      </c>
      <c r="I47" s="12">
        <f ca="1">SUMPRODUCT((Tablo[Mois]=$A39)*(OFFSET(Tablo[JOUR],0,I$1)=$B47))</f>
        <v>0</v>
      </c>
      <c r="J47" s="12">
        <f ca="1">SUMPRODUCT((Tablo[Mois]=$A39)*(OFFSET(Tablo[JOUR],0,J$1)=$B47))</f>
        <v>0</v>
      </c>
      <c r="K47" s="12">
        <f ca="1">SUMPRODUCT((Tablo[Mois]=$A39)*(OFFSET(Tablo[JOUR],0,K$1)=$B47))</f>
        <v>0</v>
      </c>
      <c r="L47" s="12">
        <f ca="1">SUMPRODUCT((Tablo[Mois]=$A39)*(OFFSET(Tablo[JOUR],0,L$1)=$B47))</f>
        <v>0</v>
      </c>
      <c r="M47" s="12">
        <f ca="1">SUMPRODUCT((Tablo[Mois]=$A39)*(OFFSET(Tablo[JOUR],0,M$1)=$B47))</f>
        <v>0</v>
      </c>
      <c r="N47" s="12">
        <f ca="1">SUMPRODUCT((Tablo[Mois]=$A39)*(OFFSET(Tablo[JOUR],0,N$1)=$B47))</f>
        <v>0</v>
      </c>
      <c r="O47" s="12">
        <f ca="1">SUMPRODUCT((Tablo[Mois]=$A39)*(OFFSET(Tablo[JOUR],0,O$1)=$B47))</f>
        <v>0</v>
      </c>
      <c r="P47" s="12">
        <f ca="1">SUMPRODUCT((Tablo[Mois]=$A39)*(OFFSET(Tablo[JOUR],0,P$1)=$B47))</f>
        <v>0</v>
      </c>
      <c r="Q47" s="12">
        <f ca="1">SUMPRODUCT((Tablo[Mois]=$A39)*(OFFSET(Tablo[JOUR],0,Q$1)=$B47))</f>
        <v>0</v>
      </c>
      <c r="R47" s="12">
        <f ca="1">SUMPRODUCT((Tablo[Mois]=$A39)*(OFFSET(Tablo[JOUR],0,R$1)=$B47))</f>
        <v>0</v>
      </c>
      <c r="S47" s="12">
        <f ca="1">SUMPRODUCT((Tablo[Mois]=$A39)*(OFFSET(Tablo[JOUR],0,S$1)=$B47))</f>
        <v>0</v>
      </c>
      <c r="T47" s="12">
        <f ca="1">SUMPRODUCT((Tablo[Mois]=$A39)*(OFFSET(Tablo[JOUR],0,T$1)=$B47))</f>
        <v>0</v>
      </c>
      <c r="U47" s="12">
        <f ca="1">SUMPRODUCT((Tablo[Mois]=$A39)*(OFFSET(Tablo[JOUR],0,U$1)=$B47))</f>
        <v>0</v>
      </c>
      <c r="V47" s="12">
        <f ca="1">SUMPRODUCT((Tablo[Mois]=$A39)*(OFFSET(Tablo[JOUR],0,V$1)=$B47))</f>
        <v>0</v>
      </c>
      <c r="W47" s="12">
        <f ca="1">SUMPRODUCT((Tablo[Mois]=$A39)*(OFFSET(Tablo[JOUR],0,W$1)=$B47))</f>
        <v>0</v>
      </c>
      <c r="X47" s="12">
        <f ca="1">SUMPRODUCT((Tablo[Mois]=$A39)*(OFFSET(Tablo[JOUR],0,X$1)=$B47))</f>
        <v>0</v>
      </c>
      <c r="Y47" s="12">
        <f ca="1">SUMPRODUCT((Tablo[Mois]=$A39)*(OFFSET(Tablo[JOUR],0,Y$1)=$B47))</f>
        <v>0</v>
      </c>
      <c r="Z47" s="12">
        <f ca="1">SUMPRODUCT((Tablo[Mois]=$A39)*(OFFSET(Tablo[JOUR],0,Z$1)=$B47))</f>
        <v>0</v>
      </c>
      <c r="AA47" s="12">
        <f ca="1">SUMPRODUCT((Tablo[Mois]=$A39)*(OFFSET(Tablo[JOUR],0,AA$1)=$B47))</f>
        <v>0</v>
      </c>
      <c r="AB47" s="12">
        <f ca="1">SUMPRODUCT((Tablo[Mois]=$A39)*(OFFSET(Tablo[JOUR],0,AB$1)=$B47))</f>
        <v>0</v>
      </c>
      <c r="AC47" s="12">
        <f ca="1">SUMPRODUCT((Tablo[Mois]=$A39)*(OFFSET(Tablo[JOUR],0,AC$1)=$B47))</f>
        <v>0</v>
      </c>
      <c r="AD47" s="12">
        <f ca="1">SUMPRODUCT((Tablo[Mois]=$A39)*(OFFSET(Tablo[JOUR],0,AD$1)=$B47))</f>
        <v>0</v>
      </c>
      <c r="AE47" s="12">
        <f ca="1">SUMPRODUCT((Tablo[Mois]=$A39)*(OFFSET(Tablo[JOUR],0,AE$1)=$B47))</f>
        <v>0</v>
      </c>
      <c r="AF47" s="12">
        <f ca="1">SUMPRODUCT((Tablo[SEMAINE]=$A39)*(OFFSET(Tablo[am/pm],0,AF$1)=$B47))</f>
        <v>0</v>
      </c>
      <c r="AG47" s="12">
        <f ca="1">SUMPRODUCT((Tablo[SEMAINE]=$A39)*(OFFSET(Tablo[am/pm],0,AG$1)=$B47))</f>
        <v>0</v>
      </c>
      <c r="AH47" s="12" t="e">
        <f ca="1">SUMPRODUCT((Tablo[Mois]=$A39)*(OFFSET(Tablo[JOUR],0,AH$1)=$B47))</f>
        <v>#N/A</v>
      </c>
      <c r="AI47" s="12" t="e">
        <f ca="1">SUMPRODUCT((Tablo[Mois]=$A39)*(OFFSET(Tablo[JOUR],0,AI$1)=$B47))</f>
        <v>#N/A</v>
      </c>
    </row>
    <row r="48" spans="1:35">
      <c r="A48" s="17"/>
      <c r="B48" s="31" t="s">
        <v>77</v>
      </c>
      <c r="C48" s="12" t="s">
        <v>56</v>
      </c>
      <c r="D48" s="12">
        <f ca="1">SUMPRODUCT((Tablo[Mois]=$A40)*(OFFSET(Tablo[JOUR],0,D$1)=$B48))</f>
        <v>0</v>
      </c>
      <c r="E48" s="12">
        <f ca="1">SUMPRODUCT((Tablo[Mois]=$A40)*(OFFSET(Tablo[JOUR],0,E$1)=$B48))</f>
        <v>0</v>
      </c>
      <c r="F48" s="12">
        <f ca="1">SUMPRODUCT((Tablo[Mois]=$A40)*(OFFSET(Tablo[JOUR],0,F$1)=$B48))</f>
        <v>0</v>
      </c>
      <c r="G48" s="12">
        <f ca="1">SUMPRODUCT((Tablo[Mois]=$A40)*(OFFSET(Tablo[JOUR],0,G$1)=$B48))</f>
        <v>0</v>
      </c>
      <c r="H48" s="12">
        <f ca="1">SUMPRODUCT((Tablo[Mois]=$A40)*(OFFSET(Tablo[JOUR],0,H$1)=$B48))</f>
        <v>0</v>
      </c>
      <c r="I48" s="12">
        <f ca="1">SUMPRODUCT((Tablo[Mois]=$A40)*(OFFSET(Tablo[JOUR],0,I$1)=$B48))</f>
        <v>0</v>
      </c>
      <c r="J48" s="12">
        <f ca="1">SUMPRODUCT((Tablo[Mois]=$A40)*(OFFSET(Tablo[JOUR],0,J$1)=$B48))</f>
        <v>0</v>
      </c>
      <c r="K48" s="12">
        <f ca="1">SUMPRODUCT((Tablo[Mois]=$A40)*(OFFSET(Tablo[JOUR],0,K$1)=$B48))</f>
        <v>0</v>
      </c>
      <c r="L48" s="12">
        <f ca="1">SUMPRODUCT((Tablo[Mois]=$A40)*(OFFSET(Tablo[JOUR],0,L$1)=$B48))</f>
        <v>0</v>
      </c>
      <c r="M48" s="12">
        <f ca="1">SUMPRODUCT((Tablo[Mois]=$A40)*(OFFSET(Tablo[JOUR],0,M$1)=$B48))</f>
        <v>0</v>
      </c>
      <c r="N48" s="12">
        <f ca="1">SUMPRODUCT((Tablo[Mois]=$A40)*(OFFSET(Tablo[JOUR],0,N$1)=$B48))</f>
        <v>0</v>
      </c>
      <c r="O48" s="12">
        <f ca="1">SUMPRODUCT((Tablo[Mois]=$A40)*(OFFSET(Tablo[JOUR],0,O$1)=$B48))</f>
        <v>0</v>
      </c>
      <c r="P48" s="12">
        <f ca="1">SUMPRODUCT((Tablo[Mois]=$A40)*(OFFSET(Tablo[JOUR],0,P$1)=$B48))</f>
        <v>0</v>
      </c>
      <c r="Q48" s="12">
        <f ca="1">SUMPRODUCT((Tablo[Mois]=$A40)*(OFFSET(Tablo[JOUR],0,Q$1)=$B48))</f>
        <v>0</v>
      </c>
      <c r="R48" s="12">
        <f ca="1">SUMPRODUCT((Tablo[Mois]=$A40)*(OFFSET(Tablo[JOUR],0,R$1)=$B48))</f>
        <v>0</v>
      </c>
      <c r="S48" s="12">
        <f ca="1">SUMPRODUCT((Tablo[Mois]=$A40)*(OFFSET(Tablo[JOUR],0,S$1)=$B48))</f>
        <v>0</v>
      </c>
      <c r="T48" s="12">
        <f ca="1">SUMPRODUCT((Tablo[Mois]=$A40)*(OFFSET(Tablo[JOUR],0,T$1)=$B48))</f>
        <v>0</v>
      </c>
      <c r="U48" s="12">
        <f ca="1">SUMPRODUCT((Tablo[Mois]=$A40)*(OFFSET(Tablo[JOUR],0,U$1)=$B48))</f>
        <v>0</v>
      </c>
      <c r="V48" s="12">
        <f ca="1">SUMPRODUCT((Tablo[Mois]=$A40)*(OFFSET(Tablo[JOUR],0,V$1)=$B48))</f>
        <v>0</v>
      </c>
      <c r="W48" s="12">
        <f ca="1">SUMPRODUCT((Tablo[Mois]=$A40)*(OFFSET(Tablo[JOUR],0,W$1)=$B48))</f>
        <v>0</v>
      </c>
      <c r="X48" s="12">
        <f ca="1">SUMPRODUCT((Tablo[Mois]=$A40)*(OFFSET(Tablo[JOUR],0,X$1)=$B48))</f>
        <v>0</v>
      </c>
      <c r="Y48" s="12">
        <f ca="1">SUMPRODUCT((Tablo[Mois]=$A40)*(OFFSET(Tablo[JOUR],0,Y$1)=$B48))</f>
        <v>0</v>
      </c>
      <c r="Z48" s="12">
        <f ca="1">SUMPRODUCT((Tablo[Mois]=$A40)*(OFFSET(Tablo[JOUR],0,Z$1)=$B48))</f>
        <v>0</v>
      </c>
      <c r="AA48" s="12">
        <f ca="1">SUMPRODUCT((Tablo[Mois]=$A40)*(OFFSET(Tablo[JOUR],0,AA$1)=$B48))</f>
        <v>0</v>
      </c>
      <c r="AB48" s="12">
        <f ca="1">SUMPRODUCT((Tablo[Mois]=$A40)*(OFFSET(Tablo[JOUR],0,AB$1)=$B48))</f>
        <v>0</v>
      </c>
      <c r="AC48" s="12">
        <f ca="1">SUMPRODUCT((Tablo[Mois]=$A40)*(OFFSET(Tablo[JOUR],0,AC$1)=$B48))</f>
        <v>0</v>
      </c>
      <c r="AD48" s="12">
        <f ca="1">SUMPRODUCT((Tablo[Mois]=$A40)*(OFFSET(Tablo[JOUR],0,AD$1)=$B48))</f>
        <v>0</v>
      </c>
      <c r="AE48" s="12">
        <f ca="1">SUMPRODUCT((Tablo[Mois]=$A40)*(OFFSET(Tablo[JOUR],0,AE$1)=$B48))</f>
        <v>0</v>
      </c>
      <c r="AF48" s="12">
        <f ca="1">SUMPRODUCT((Tablo[SEMAINE]=$A40)*(OFFSET(Tablo[am/pm],0,AF$1)=$B48))</f>
        <v>0</v>
      </c>
      <c r="AG48" s="12">
        <f ca="1">SUMPRODUCT((Tablo[SEMAINE]=$A40)*(OFFSET(Tablo[am/pm],0,AG$1)=$B48))</f>
        <v>0</v>
      </c>
      <c r="AH48" s="12" t="e">
        <f ca="1">SUMPRODUCT((Tablo[Mois]=$A40)*(OFFSET(Tablo[JOUR],0,AH$1)=$B48))</f>
        <v>#N/A</v>
      </c>
      <c r="AI48" s="12" t="e">
        <f ca="1">SUMPRODUCT((Tablo[Mois]=$A40)*(OFFSET(Tablo[JOUR],0,AI$1)=$B48))</f>
        <v>#N/A</v>
      </c>
    </row>
    <row r="49" spans="1:35" s="10" customFormat="1" ht="13.5" thickBot="1">
      <c r="A49" s="9"/>
      <c r="B49" s="18" t="s">
        <v>32</v>
      </c>
      <c r="C49" s="10" t="s">
        <v>56</v>
      </c>
      <c r="D49" s="10">
        <f ca="1">SUMPRODUCT((Tablo[Mois]=$A38)*(OFFSET(Tablo[JOUR],0,D$1)=$B49))</f>
        <v>0</v>
      </c>
      <c r="E49" s="10">
        <f ca="1">SUMPRODUCT((Tablo[Mois]=$A38)*(OFFSET(Tablo[JOUR],0,E$1)=$B49))</f>
        <v>0</v>
      </c>
      <c r="F49" s="10">
        <f ca="1">SUMPRODUCT((Tablo[Mois]=$A38)*(OFFSET(Tablo[JOUR],0,F$1)=$B49))</f>
        <v>0</v>
      </c>
      <c r="G49" s="10">
        <f ca="1">SUMPRODUCT((Tablo[Mois]=$A38)*(OFFSET(Tablo[JOUR],0,G$1)=$B49))</f>
        <v>0</v>
      </c>
      <c r="H49" s="10">
        <f ca="1">SUMPRODUCT((Tablo[Mois]=$A38)*(OFFSET(Tablo[JOUR],0,H$1)=$B49))</f>
        <v>0</v>
      </c>
      <c r="I49" s="10">
        <f ca="1">SUMPRODUCT((Tablo[Mois]=$A38)*(OFFSET(Tablo[JOUR],0,I$1)=$B49))</f>
        <v>0</v>
      </c>
      <c r="J49" s="10">
        <f ca="1">SUMPRODUCT((Tablo[Mois]=$A38)*(OFFSET(Tablo[JOUR],0,J$1)=$B49))</f>
        <v>0</v>
      </c>
      <c r="K49" s="10">
        <f ca="1">SUMPRODUCT((Tablo[Mois]=$A38)*(OFFSET(Tablo[JOUR],0,K$1)=$B49))</f>
        <v>0</v>
      </c>
      <c r="L49" s="10">
        <f ca="1">SUMPRODUCT((Tablo[Mois]=$A38)*(OFFSET(Tablo[JOUR],0,L$1)=$B49))</f>
        <v>0</v>
      </c>
      <c r="M49" s="10">
        <f ca="1">SUMPRODUCT((Tablo[Mois]=$A38)*(OFFSET(Tablo[JOUR],0,M$1)=$B49))</f>
        <v>0</v>
      </c>
      <c r="N49" s="10">
        <f ca="1">SUMPRODUCT((Tablo[Mois]=$A38)*(OFFSET(Tablo[JOUR],0,N$1)=$B49))</f>
        <v>0</v>
      </c>
      <c r="O49" s="10">
        <f ca="1">SUMPRODUCT((Tablo[Mois]=$A38)*(OFFSET(Tablo[JOUR],0,O$1)=$B49))</f>
        <v>0</v>
      </c>
      <c r="P49" s="10">
        <f ca="1">SUMPRODUCT((Tablo[Mois]=$A38)*(OFFSET(Tablo[JOUR],0,P$1)=$B49))</f>
        <v>0</v>
      </c>
      <c r="Q49" s="10">
        <f ca="1">SUMPRODUCT((Tablo[Mois]=$A38)*(OFFSET(Tablo[JOUR],0,Q$1)=$B49))</f>
        <v>0</v>
      </c>
      <c r="R49" s="10">
        <f ca="1">SUMPRODUCT((Tablo[Mois]=$A38)*(OFFSET(Tablo[JOUR],0,R$1)=$B49))</f>
        <v>0</v>
      </c>
      <c r="S49" s="10">
        <f ca="1">SUMPRODUCT((Tablo[Mois]=$A38)*(OFFSET(Tablo[JOUR],0,S$1)=$B49))</f>
        <v>0</v>
      </c>
      <c r="T49" s="10">
        <f ca="1">SUMPRODUCT((Tablo[Mois]=$A38)*(OFFSET(Tablo[JOUR],0,T$1)=$B49))</f>
        <v>0</v>
      </c>
      <c r="U49" s="10">
        <f ca="1">SUMPRODUCT((Tablo[Mois]=$A38)*(OFFSET(Tablo[JOUR],0,U$1)=$B49))</f>
        <v>0</v>
      </c>
      <c r="V49" s="10">
        <f ca="1">SUMPRODUCT((Tablo[Mois]=$A38)*(OFFSET(Tablo[JOUR],0,V$1)=$B49))</f>
        <v>0</v>
      </c>
      <c r="W49" s="10">
        <f ca="1">SUMPRODUCT((Tablo[Mois]=$A38)*(OFFSET(Tablo[JOUR],0,W$1)=$B49))</f>
        <v>0</v>
      </c>
      <c r="X49" s="10">
        <f ca="1">SUMPRODUCT((Tablo[Mois]=$A38)*(OFFSET(Tablo[JOUR],0,X$1)=$B49))</f>
        <v>0</v>
      </c>
      <c r="Y49" s="10">
        <f ca="1">SUMPRODUCT((Tablo[Mois]=$A38)*(OFFSET(Tablo[JOUR],0,Y$1)=$B49))</f>
        <v>0</v>
      </c>
      <c r="Z49" s="10">
        <f ca="1">SUMPRODUCT((Tablo[Mois]=$A38)*(OFFSET(Tablo[JOUR],0,Z$1)=$B49))</f>
        <v>0</v>
      </c>
      <c r="AA49" s="10">
        <f ca="1">SUMPRODUCT((Tablo[Mois]=$A38)*(OFFSET(Tablo[JOUR],0,AA$1)=$B49))</f>
        <v>0</v>
      </c>
      <c r="AB49" s="10">
        <f ca="1">SUMPRODUCT((Tablo[Mois]=$A38)*(OFFSET(Tablo[JOUR],0,AB$1)=$B49))</f>
        <v>0</v>
      </c>
      <c r="AC49" s="10">
        <f ca="1">SUMPRODUCT((Tablo[Mois]=$A38)*(OFFSET(Tablo[JOUR],0,AC$1)=$B49))</f>
        <v>0</v>
      </c>
      <c r="AD49" s="10">
        <f ca="1">SUMPRODUCT((Tablo[Mois]=$A38)*(OFFSET(Tablo[JOUR],0,AD$1)=$B49))</f>
        <v>0</v>
      </c>
      <c r="AE49" s="10">
        <f ca="1">SUMPRODUCT((Tablo[Mois]=$A38)*(OFFSET(Tablo[JOUR],0,AE$1)=$B49))</f>
        <v>0</v>
      </c>
      <c r="AF49" s="10">
        <f ca="1">SUMPRODUCT((Tablo[SEMAINE]=$A38)*(OFFSET(Tablo[am/pm],0,AF$1)=$B49))</f>
        <v>0</v>
      </c>
      <c r="AG49" s="10">
        <f ca="1">SUMPRODUCT((Tablo[SEMAINE]=$A38)*(OFFSET(Tablo[am/pm],0,AG$1)=$B49))</f>
        <v>0</v>
      </c>
      <c r="AH49" s="10" t="e">
        <f ca="1">SUMPRODUCT((Tablo[Mois]=$A38)*(OFFSET(Tablo[JOUR],0,AH$1)=$B49))</f>
        <v>#N/A</v>
      </c>
      <c r="AI49" s="10" t="e">
        <f ca="1">SUMPRODUCT((Tablo[Mois]=$A38)*(OFFSET(Tablo[JOUR],0,AI$1)=$B49))</f>
        <v>#N/A</v>
      </c>
    </row>
    <row r="50" spans="1:35" s="8" customFormat="1">
      <c r="A50" s="11">
        <f>EOMONTH(A38+1,0)</f>
        <v>42886</v>
      </c>
      <c r="B50" s="8" t="s">
        <v>17</v>
      </c>
      <c r="C50" s="8" t="s">
        <v>37</v>
      </c>
      <c r="D50" s="19">
        <f ca="1">SUMPRODUCT((Tablo[Mois]=$A50)*(Tablo[JOUR]=$B50),(OFFSET(Tablo[JOUR],0,D$1)))</f>
        <v>0</v>
      </c>
      <c r="E50" s="19">
        <f ca="1">SUMPRODUCT((Tablo[Mois]=$A50)*(Tablo[JOUR]=$B50),(OFFSET(Tablo[JOUR],0,E$1)))</f>
        <v>0</v>
      </c>
      <c r="F50" s="19">
        <f ca="1">SUMPRODUCT((Tablo[Mois]=$A50)*(Tablo[JOUR]=$B50),(OFFSET(Tablo[JOUR],0,F$1)))</f>
        <v>0</v>
      </c>
      <c r="G50" s="19">
        <f ca="1">SUMPRODUCT((Tablo[Mois]=$A50)*(Tablo[JOUR]=$B50),(OFFSET(Tablo[JOUR],0,G$1)))</f>
        <v>0</v>
      </c>
      <c r="H50" s="19">
        <f ca="1">SUMPRODUCT((Tablo[Mois]=$A50)*(Tablo[JOUR]=$B50),(OFFSET(Tablo[JOUR],0,H$1)))</f>
        <v>0</v>
      </c>
      <c r="I50" s="19">
        <f ca="1">SUMPRODUCT((Tablo[Mois]=$A50)*(Tablo[JOUR]=$B50),(OFFSET(Tablo[JOUR],0,I$1)))</f>
        <v>0</v>
      </c>
      <c r="J50" s="19">
        <f ca="1">SUMPRODUCT((Tablo[Mois]=$A50)*(Tablo[JOUR]=$B50),(OFFSET(Tablo[JOUR],0,J$1)))</f>
        <v>0</v>
      </c>
      <c r="K50" s="19">
        <f ca="1">SUMPRODUCT((Tablo[Mois]=$A50)*(Tablo[JOUR]=$B50),(OFFSET(Tablo[JOUR],0,K$1)))</f>
        <v>0</v>
      </c>
      <c r="L50" s="19">
        <f ca="1">SUMPRODUCT((Tablo[Mois]=$A50)*(Tablo[JOUR]=$B50),(OFFSET(Tablo[JOUR],0,L$1)))</f>
        <v>0</v>
      </c>
      <c r="M50" s="19">
        <f ca="1">SUMPRODUCT((Tablo[Mois]=$A50)*(Tablo[JOUR]=$B50),(OFFSET(Tablo[JOUR],0,M$1)))</f>
        <v>0</v>
      </c>
      <c r="N50" s="19">
        <f ca="1">SUMPRODUCT((Tablo[Mois]=$A50)*(Tablo[JOUR]=$B50),(OFFSET(Tablo[JOUR],0,N$1)))</f>
        <v>0</v>
      </c>
      <c r="O50" s="19">
        <f ca="1">SUMPRODUCT((Tablo[Mois]=$A50)*(Tablo[JOUR]=$B50),(OFFSET(Tablo[JOUR],0,O$1)))</f>
        <v>0</v>
      </c>
      <c r="P50" s="19">
        <f ca="1">SUMPRODUCT((Tablo[Mois]=$A50)*(Tablo[JOUR]=$B50),(OFFSET(Tablo[JOUR],0,P$1)))</f>
        <v>0</v>
      </c>
      <c r="Q50" s="19">
        <f ca="1">SUMPRODUCT((Tablo[Mois]=$A50)*(Tablo[JOUR]=$B50),(OFFSET(Tablo[JOUR],0,Q$1)))</f>
        <v>0</v>
      </c>
      <c r="R50" s="19">
        <f ca="1">SUMPRODUCT((Tablo[Mois]=$A50)*(Tablo[JOUR]=$B50),(OFFSET(Tablo[JOUR],0,R$1)))</f>
        <v>0</v>
      </c>
      <c r="S50" s="19">
        <f ca="1">SUMPRODUCT((Tablo[Mois]=$A50)*(Tablo[JOUR]=$B50),(OFFSET(Tablo[JOUR],0,S$1)))</f>
        <v>0</v>
      </c>
      <c r="T50" s="19">
        <f ca="1">SUMPRODUCT((Tablo[Mois]=$A50)*(Tablo[JOUR]=$B50),(OFFSET(Tablo[JOUR],0,T$1)))</f>
        <v>0</v>
      </c>
      <c r="U50" s="19">
        <f ca="1">SUMPRODUCT((Tablo[Mois]=$A50)*(Tablo[JOUR]=$B50),(OFFSET(Tablo[JOUR],0,U$1)))</f>
        <v>0</v>
      </c>
      <c r="V50" s="19">
        <f ca="1">SUMPRODUCT((Tablo[Mois]=$A50)*(Tablo[JOUR]=$B50),(OFFSET(Tablo[JOUR],0,V$1)))</f>
        <v>0</v>
      </c>
      <c r="W50" s="19">
        <f ca="1">SUMPRODUCT((Tablo[Mois]=$A50)*(Tablo[JOUR]=$B50),(OFFSET(Tablo[JOUR],0,W$1)))</f>
        <v>0</v>
      </c>
      <c r="X50" s="19">
        <f ca="1">SUMPRODUCT((Tablo[Mois]=$A50)*(Tablo[JOUR]=$B50),(OFFSET(Tablo[JOUR],0,X$1)))</f>
        <v>0</v>
      </c>
      <c r="Y50" s="19">
        <f ca="1">SUMPRODUCT((Tablo[Mois]=$A50)*(Tablo[JOUR]=$B50),(OFFSET(Tablo[JOUR],0,Y$1)))</f>
        <v>0</v>
      </c>
      <c r="Z50" s="19">
        <f ca="1">SUMPRODUCT((Tablo[Mois]=$A50)*(Tablo[JOUR]=$B50),(OFFSET(Tablo[JOUR],0,Z$1)))</f>
        <v>0</v>
      </c>
      <c r="AA50" s="19">
        <f ca="1">SUMPRODUCT((Tablo[Mois]=$A50)*(Tablo[JOUR]=$B50),(OFFSET(Tablo[JOUR],0,AA$1)))</f>
        <v>0</v>
      </c>
      <c r="AB50" s="19">
        <f ca="1">SUMPRODUCT((Tablo[Mois]=$A50)*(Tablo[JOUR]=$B50),(OFFSET(Tablo[JOUR],0,AB$1)))</f>
        <v>0</v>
      </c>
      <c r="AC50" s="19">
        <f ca="1">SUMPRODUCT((Tablo[Mois]=$A50)*(Tablo[JOUR]=$B50),(OFFSET(Tablo[JOUR],0,AC$1)))</f>
        <v>0</v>
      </c>
      <c r="AD50" s="19">
        <f ca="1">SUMPRODUCT((Tablo[Mois]=$A50)*(Tablo[JOUR]=$B50),(OFFSET(Tablo[JOUR],0,AD$1)))</f>
        <v>0</v>
      </c>
      <c r="AE50" s="19">
        <f ca="1">SUMPRODUCT((Tablo[Mois]=$A50)*(Tablo[JOUR]=$B50),(OFFSET(Tablo[JOUR],0,AE$1)))</f>
        <v>0</v>
      </c>
      <c r="AF50" s="19">
        <f ca="1">SUMPRODUCT((Tablo[SEMAINE]=$A50)*(Tablo[am/pm]=$B50),(OFFSET(Tablo[am/pm],0,AF$1)))</f>
        <v>0</v>
      </c>
      <c r="AG50" s="19">
        <f ca="1">SUMPRODUCT((Tablo[SEMAINE]=$A50)*(Tablo[am/pm]=$B50),(OFFSET(Tablo[am/pm],0,AG$1)))</f>
        <v>0</v>
      </c>
      <c r="AH50" s="19" t="e">
        <f ca="1">SUMPRODUCT((Tablo[Mois]=$A50)*(Tablo[JOUR]=$B50),(OFFSET(Tablo[JOUR],0,AH$1)))</f>
        <v>#N/A</v>
      </c>
      <c r="AI50" s="19" t="e">
        <f ca="1">SUMPRODUCT((Tablo[Mois]=$A50)*(Tablo[JOUR]=$B50),(OFFSET(Tablo[JOUR],0,AI$1)))</f>
        <v>#N/A</v>
      </c>
    </row>
    <row r="51" spans="1:35">
      <c r="A51" s="17"/>
      <c r="B51" s="12" t="s">
        <v>18</v>
      </c>
      <c r="C51" s="12" t="s">
        <v>37</v>
      </c>
      <c r="D51" s="20">
        <f ca="1">SUMPRODUCT((Tablo[Mois]=$A50)*(Tablo[JOUR]=$B51),(OFFSET(Tablo[JOUR],0,D$1)))</f>
        <v>0</v>
      </c>
      <c r="E51" s="20">
        <f ca="1">SUMPRODUCT((Tablo[Mois]=$A50)*(Tablo[JOUR]=$B51),(OFFSET(Tablo[JOUR],0,E$1)))</f>
        <v>0</v>
      </c>
      <c r="F51" s="20">
        <f ca="1">SUMPRODUCT((Tablo[Mois]=$A50)*(Tablo[JOUR]=$B51),(OFFSET(Tablo[JOUR],0,F$1)))</f>
        <v>0</v>
      </c>
      <c r="G51" s="20">
        <f ca="1">SUMPRODUCT((Tablo[Mois]=$A50)*(Tablo[JOUR]=$B51),(OFFSET(Tablo[JOUR],0,G$1)))</f>
        <v>0</v>
      </c>
      <c r="H51" s="20">
        <f ca="1">SUMPRODUCT((Tablo[Mois]=$A50)*(Tablo[JOUR]=$B51),(OFFSET(Tablo[JOUR],0,H$1)))</f>
        <v>0</v>
      </c>
      <c r="I51" s="20">
        <f ca="1">SUMPRODUCT((Tablo[Mois]=$A50)*(Tablo[JOUR]=$B51),(OFFSET(Tablo[JOUR],0,I$1)))</f>
        <v>0</v>
      </c>
      <c r="J51" s="20">
        <f ca="1">SUMPRODUCT((Tablo[Mois]=$A50)*(Tablo[JOUR]=$B51),(OFFSET(Tablo[JOUR],0,J$1)))</f>
        <v>0</v>
      </c>
      <c r="K51" s="20">
        <f ca="1">SUMPRODUCT((Tablo[Mois]=$A50)*(Tablo[JOUR]=$B51),(OFFSET(Tablo[JOUR],0,K$1)))</f>
        <v>0</v>
      </c>
      <c r="L51" s="20">
        <f ca="1">SUMPRODUCT((Tablo[Mois]=$A50)*(Tablo[JOUR]=$B51),(OFFSET(Tablo[JOUR],0,L$1)))</f>
        <v>0</v>
      </c>
      <c r="M51" s="20">
        <f ca="1">SUMPRODUCT((Tablo[Mois]=$A50)*(Tablo[JOUR]=$B51),(OFFSET(Tablo[JOUR],0,M$1)))</f>
        <v>0</v>
      </c>
      <c r="N51" s="20">
        <f ca="1">SUMPRODUCT((Tablo[Mois]=$A50)*(Tablo[JOUR]=$B51),(OFFSET(Tablo[JOUR],0,N$1)))</f>
        <v>0</v>
      </c>
      <c r="O51" s="20">
        <f ca="1">SUMPRODUCT((Tablo[Mois]=$A50)*(Tablo[JOUR]=$B51),(OFFSET(Tablo[JOUR],0,O$1)))</f>
        <v>0</v>
      </c>
      <c r="P51" s="20">
        <f ca="1">SUMPRODUCT((Tablo[Mois]=$A50)*(Tablo[JOUR]=$B51),(OFFSET(Tablo[JOUR],0,P$1)))</f>
        <v>0</v>
      </c>
      <c r="Q51" s="20">
        <f ca="1">SUMPRODUCT((Tablo[Mois]=$A50)*(Tablo[JOUR]=$B51),(OFFSET(Tablo[JOUR],0,Q$1)))</f>
        <v>0</v>
      </c>
      <c r="R51" s="20">
        <f ca="1">SUMPRODUCT((Tablo[Mois]=$A50)*(Tablo[JOUR]=$B51),(OFFSET(Tablo[JOUR],0,R$1)))</f>
        <v>0</v>
      </c>
      <c r="S51" s="20">
        <f ca="1">SUMPRODUCT((Tablo[Mois]=$A50)*(Tablo[JOUR]=$B51),(OFFSET(Tablo[JOUR],0,S$1)))</f>
        <v>0</v>
      </c>
      <c r="T51" s="20">
        <f ca="1">SUMPRODUCT((Tablo[Mois]=$A50)*(Tablo[JOUR]=$B51),(OFFSET(Tablo[JOUR],0,T$1)))</f>
        <v>0</v>
      </c>
      <c r="U51" s="20">
        <f ca="1">SUMPRODUCT((Tablo[Mois]=$A50)*(Tablo[JOUR]=$B51),(OFFSET(Tablo[JOUR],0,U$1)))</f>
        <v>0</v>
      </c>
      <c r="V51" s="20">
        <f ca="1">SUMPRODUCT((Tablo[Mois]=$A50)*(Tablo[JOUR]=$B51),(OFFSET(Tablo[JOUR],0,V$1)))</f>
        <v>0</v>
      </c>
      <c r="W51" s="20">
        <f ca="1">SUMPRODUCT((Tablo[Mois]=$A50)*(Tablo[JOUR]=$B51),(OFFSET(Tablo[JOUR],0,W$1)))</f>
        <v>0</v>
      </c>
      <c r="X51" s="20">
        <f ca="1">SUMPRODUCT((Tablo[Mois]=$A50)*(Tablo[JOUR]=$B51),(OFFSET(Tablo[JOUR],0,X$1)))</f>
        <v>0</v>
      </c>
      <c r="Y51" s="20">
        <f ca="1">SUMPRODUCT((Tablo[Mois]=$A50)*(Tablo[JOUR]=$B51),(OFFSET(Tablo[JOUR],0,Y$1)))</f>
        <v>0</v>
      </c>
      <c r="Z51" s="20">
        <f ca="1">SUMPRODUCT((Tablo[Mois]=$A50)*(Tablo[JOUR]=$B51),(OFFSET(Tablo[JOUR],0,Z$1)))</f>
        <v>0</v>
      </c>
      <c r="AA51" s="20">
        <f ca="1">SUMPRODUCT((Tablo[Mois]=$A50)*(Tablo[JOUR]=$B51),(OFFSET(Tablo[JOUR],0,AA$1)))</f>
        <v>0</v>
      </c>
      <c r="AB51" s="20">
        <f ca="1">SUMPRODUCT((Tablo[Mois]=$A50)*(Tablo[JOUR]=$B51),(OFFSET(Tablo[JOUR],0,AB$1)))</f>
        <v>0</v>
      </c>
      <c r="AC51" s="20">
        <f ca="1">SUMPRODUCT((Tablo[Mois]=$A50)*(Tablo[JOUR]=$B51),(OFFSET(Tablo[JOUR],0,AC$1)))</f>
        <v>0</v>
      </c>
      <c r="AD51" s="20">
        <f ca="1">SUMPRODUCT((Tablo[Mois]=$A50)*(Tablo[JOUR]=$B51),(OFFSET(Tablo[JOUR],0,AD$1)))</f>
        <v>0</v>
      </c>
      <c r="AE51" s="20">
        <f ca="1">SUMPRODUCT((Tablo[Mois]=$A50)*(Tablo[JOUR]=$B51),(OFFSET(Tablo[JOUR],0,AE$1)))</f>
        <v>0</v>
      </c>
      <c r="AF51" s="20">
        <f ca="1">SUMPRODUCT((Tablo[SEMAINE]=$A50)*(Tablo[am/pm]=$B51),(OFFSET(Tablo[am/pm],0,AF$1)))</f>
        <v>0</v>
      </c>
      <c r="AG51" s="20">
        <f ca="1">SUMPRODUCT((Tablo[SEMAINE]=$A50)*(Tablo[am/pm]=$B51),(OFFSET(Tablo[am/pm],0,AG$1)))</f>
        <v>0</v>
      </c>
      <c r="AH51" s="20" t="e">
        <f ca="1">SUMPRODUCT((Tablo[Mois]=$A50)*(Tablo[JOUR]=$B51),(OFFSET(Tablo[JOUR],0,AH$1)))</f>
        <v>#N/A</v>
      </c>
      <c r="AI51" s="20" t="e">
        <f ca="1">SUMPRODUCT((Tablo[Mois]=$A50)*(Tablo[JOUR]=$B51),(OFFSET(Tablo[JOUR],0,AI$1)))</f>
        <v>#N/A</v>
      </c>
    </row>
    <row r="52" spans="1:35" s="23" customFormat="1">
      <c r="A52" s="22"/>
      <c r="B52" s="23" t="s">
        <v>16</v>
      </c>
      <c r="C52" s="24" t="s">
        <v>38</v>
      </c>
      <c r="D52" s="20">
        <f ca="1">SUMPRODUCT((Tablo[Mois]=$A50)*(Tablo[JOUR]=$B52),(OFFSET(Tablo[JOUR],0,D$1)))</f>
        <v>21</v>
      </c>
      <c r="E52" s="20">
        <f ca="1">SUMPRODUCT((Tablo[Mois]=$A50)*(Tablo[JOUR]=$B52),(OFFSET(Tablo[JOUR],0,E$1)))</f>
        <v>21</v>
      </c>
      <c r="F52" s="20">
        <f ca="1">SUMPRODUCT((Tablo[Mois]=$A50)*(Tablo[JOUR]=$B52),(OFFSET(Tablo[JOUR],0,F$1)))</f>
        <v>21</v>
      </c>
      <c r="G52" s="20">
        <f ca="1">SUMPRODUCT((Tablo[Mois]=$A50)*(Tablo[JOUR]=$B52),(OFFSET(Tablo[JOUR],0,G$1)))</f>
        <v>21</v>
      </c>
      <c r="H52" s="20">
        <f ca="1">SUMPRODUCT((Tablo[Mois]=$A50)*(Tablo[JOUR]=$B52),(OFFSET(Tablo[JOUR],0,H$1)))</f>
        <v>21</v>
      </c>
      <c r="I52" s="20">
        <f ca="1">SUMPRODUCT((Tablo[Mois]=$A50)*(Tablo[JOUR]=$B52),(OFFSET(Tablo[JOUR],0,I$1)))</f>
        <v>21</v>
      </c>
      <c r="J52" s="20">
        <f ca="1">SUMPRODUCT((Tablo[Mois]=$A50)*(Tablo[JOUR]=$B52),(OFFSET(Tablo[JOUR],0,J$1)))</f>
        <v>21</v>
      </c>
      <c r="K52" s="20">
        <f ca="1">SUMPRODUCT((Tablo[Mois]=$A50)*(Tablo[JOUR]=$B52),(OFFSET(Tablo[JOUR],0,K$1)))</f>
        <v>21</v>
      </c>
      <c r="L52" s="20">
        <f ca="1">SUMPRODUCT((Tablo[Mois]=$A50)*(Tablo[JOUR]=$B52),(OFFSET(Tablo[JOUR],0,L$1)))</f>
        <v>21</v>
      </c>
      <c r="M52" s="20">
        <f ca="1">SUMPRODUCT((Tablo[Mois]=$A50)*(Tablo[JOUR]=$B52),(OFFSET(Tablo[JOUR],0,M$1)))</f>
        <v>21</v>
      </c>
      <c r="N52" s="20">
        <f ca="1">SUMPRODUCT((Tablo[Mois]=$A50)*(Tablo[JOUR]=$B52),(OFFSET(Tablo[JOUR],0,N$1)))</f>
        <v>21</v>
      </c>
      <c r="O52" s="20">
        <f ca="1">SUMPRODUCT((Tablo[Mois]=$A50)*(Tablo[JOUR]=$B52),(OFFSET(Tablo[JOUR],0,O$1)))</f>
        <v>21</v>
      </c>
      <c r="P52" s="20">
        <f ca="1">SUMPRODUCT((Tablo[Mois]=$A50)*(Tablo[JOUR]=$B52),(OFFSET(Tablo[JOUR],0,P$1)))</f>
        <v>21</v>
      </c>
      <c r="Q52" s="20">
        <f ca="1">SUMPRODUCT((Tablo[Mois]=$A50)*(Tablo[JOUR]=$B52),(OFFSET(Tablo[JOUR],0,Q$1)))</f>
        <v>21</v>
      </c>
      <c r="R52" s="20">
        <f ca="1">SUMPRODUCT((Tablo[Mois]=$A50)*(Tablo[JOUR]=$B52),(OFFSET(Tablo[JOUR],0,R$1)))</f>
        <v>21</v>
      </c>
      <c r="S52" s="20">
        <f ca="1">SUMPRODUCT((Tablo[Mois]=$A50)*(Tablo[JOUR]=$B52),(OFFSET(Tablo[JOUR],0,S$1)))</f>
        <v>21</v>
      </c>
      <c r="T52" s="20">
        <f ca="1">SUMPRODUCT((Tablo[Mois]=$A50)*(Tablo[JOUR]=$B52),(OFFSET(Tablo[JOUR],0,T$1)))</f>
        <v>21</v>
      </c>
      <c r="U52" s="20">
        <f ca="1">SUMPRODUCT((Tablo[Mois]=$A50)*(Tablo[JOUR]=$B52),(OFFSET(Tablo[JOUR],0,U$1)))</f>
        <v>21</v>
      </c>
      <c r="V52" s="20">
        <f ca="1">SUMPRODUCT((Tablo[Mois]=$A50)*(Tablo[JOUR]=$B52),(OFFSET(Tablo[JOUR],0,V$1)))</f>
        <v>0</v>
      </c>
      <c r="W52" s="20">
        <f ca="1">SUMPRODUCT((Tablo[Mois]=$A50)*(Tablo[JOUR]=$B52),(OFFSET(Tablo[JOUR],0,W$1)))</f>
        <v>0</v>
      </c>
      <c r="X52" s="20">
        <f ca="1">SUMPRODUCT((Tablo[Mois]=$A50)*(Tablo[JOUR]=$B52),(OFFSET(Tablo[JOUR],0,X$1)))</f>
        <v>0</v>
      </c>
      <c r="Y52" s="20">
        <f ca="1">SUMPRODUCT((Tablo[Mois]=$A50)*(Tablo[JOUR]=$B52),(OFFSET(Tablo[JOUR],0,Y$1)))</f>
        <v>0</v>
      </c>
      <c r="Z52" s="20">
        <f ca="1">SUMPRODUCT((Tablo[Mois]=$A50)*(Tablo[JOUR]=$B52),(OFFSET(Tablo[JOUR],0,Z$1)))</f>
        <v>0</v>
      </c>
      <c r="AA52" s="20">
        <f ca="1">SUMPRODUCT((Tablo[Mois]=$A50)*(Tablo[JOUR]=$B52),(OFFSET(Tablo[JOUR],0,AA$1)))</f>
        <v>0</v>
      </c>
      <c r="AB52" s="20">
        <f ca="1">SUMPRODUCT((Tablo[Mois]=$A50)*(Tablo[JOUR]=$B52),(OFFSET(Tablo[JOUR],0,AB$1)))</f>
        <v>0</v>
      </c>
      <c r="AC52" s="20">
        <f ca="1">SUMPRODUCT((Tablo[Mois]=$A50)*(Tablo[JOUR]=$B52),(OFFSET(Tablo[JOUR],0,AC$1)))</f>
        <v>0</v>
      </c>
      <c r="AD52" s="20">
        <f ca="1">SUMPRODUCT((Tablo[Mois]=$A50)*(Tablo[JOUR]=$B52),(OFFSET(Tablo[JOUR],0,AD$1)))</f>
        <v>0</v>
      </c>
      <c r="AE52" s="20">
        <f ca="1">SUMPRODUCT((Tablo[Mois]=$A50)*(Tablo[JOUR]=$B52),(OFFSET(Tablo[JOUR],0,AE$1)))</f>
        <v>0</v>
      </c>
      <c r="AF52" s="20">
        <f ca="1">SUMPRODUCT((Tablo[SEMAINE]=$A50)*(Tablo[am/pm]=$B52),(OFFSET(Tablo[am/pm],0,AF$1)))</f>
        <v>0</v>
      </c>
      <c r="AG52" s="20">
        <f ca="1">SUMPRODUCT((Tablo[SEMAINE]=$A50)*(Tablo[am/pm]=$B52),(OFFSET(Tablo[am/pm],0,AG$1)))</f>
        <v>0</v>
      </c>
      <c r="AH52" s="20" t="e">
        <f ca="1">SUMPRODUCT((Tablo[Mois]=$A50)*(Tablo[JOUR]=$B52),(OFFSET(Tablo[JOUR],0,AH$1)))</f>
        <v>#N/A</v>
      </c>
      <c r="AI52" s="20" t="e">
        <f ca="1">SUMPRODUCT((Tablo[Mois]=$A50)*(Tablo[JOUR]=$B52),(OFFSET(Tablo[JOUR],0,AI$1)))</f>
        <v>#N/A</v>
      </c>
    </row>
    <row r="53" spans="1:35">
      <c r="A53" s="17"/>
      <c r="B53" s="14" t="s">
        <v>19</v>
      </c>
      <c r="C53" s="12" t="s">
        <v>38</v>
      </c>
      <c r="D53" s="12">
        <f>SUMPRODUCT((Tablo[Mois]=$A50)*(COUNTIF(JF,Tablo[JOUR])))</f>
        <v>3</v>
      </c>
      <c r="E53" s="12">
        <f>SUMPRODUCT((Tablo[Mois]=$A50)*(COUNTIF(JF,Tablo[JOUR])))</f>
        <v>3</v>
      </c>
      <c r="F53" s="12">
        <f>SUMPRODUCT((Tablo[Mois]=$A50)*(COUNTIF(JF,Tablo[JOUR])))</f>
        <v>3</v>
      </c>
      <c r="G53" s="12">
        <f>SUMPRODUCT((Tablo[Mois]=$A50)*(COUNTIF(JF,Tablo[JOUR])))</f>
        <v>3</v>
      </c>
      <c r="H53" s="12">
        <f>SUMPRODUCT((Tablo[Mois]=$A50)*(COUNTIF(JF,Tablo[JOUR])))</f>
        <v>3</v>
      </c>
      <c r="I53" s="12">
        <f>SUMPRODUCT((Tablo[Mois]=$A50)*(COUNTIF(JF,Tablo[JOUR])))</f>
        <v>3</v>
      </c>
      <c r="J53" s="12">
        <f>SUMPRODUCT((Tablo[Mois]=$A50)*(COUNTIF(JF,Tablo[JOUR])))</f>
        <v>3</v>
      </c>
      <c r="K53" s="12">
        <f>SUMPRODUCT((Tablo[Mois]=$A50)*(COUNTIF(JF,Tablo[JOUR])))</f>
        <v>3</v>
      </c>
      <c r="L53" s="12">
        <f>SUMPRODUCT((Tablo[Mois]=$A50)*(COUNTIF(JF,Tablo[JOUR])))</f>
        <v>3</v>
      </c>
      <c r="M53" s="12">
        <f>SUMPRODUCT((Tablo[Mois]=$A50)*(COUNTIF(JF,Tablo[JOUR])))</f>
        <v>3</v>
      </c>
      <c r="N53" s="12">
        <f>SUMPRODUCT((Tablo[Mois]=$A50)*(COUNTIF(JF,Tablo[JOUR])))</f>
        <v>3</v>
      </c>
      <c r="O53" s="12">
        <f>SUMPRODUCT((Tablo[Mois]=$A50)*(COUNTIF(JF,Tablo[JOUR])))</f>
        <v>3</v>
      </c>
      <c r="P53" s="12">
        <f>SUMPRODUCT((Tablo[Mois]=$A50)*(COUNTIF(JF,Tablo[JOUR])))</f>
        <v>3</v>
      </c>
      <c r="Q53" s="12">
        <f>SUMPRODUCT((Tablo[Mois]=$A50)*(COUNTIF(JF,Tablo[JOUR])))</f>
        <v>3</v>
      </c>
      <c r="R53" s="12">
        <f>SUMPRODUCT((Tablo[Mois]=$A50)*(COUNTIF(JF,Tablo[JOUR])))</f>
        <v>3</v>
      </c>
      <c r="S53" s="12">
        <f>SUMPRODUCT((Tablo[Mois]=$A50)*(COUNTIF(JF,Tablo[JOUR])))</f>
        <v>3</v>
      </c>
      <c r="T53" s="12">
        <f>SUMPRODUCT((Tablo[Mois]=$A50)*(COUNTIF(JF,Tablo[JOUR])))</f>
        <v>3</v>
      </c>
      <c r="U53" s="12">
        <f>SUMPRODUCT((Tablo[Mois]=$A50)*(COUNTIF(JF,Tablo[JOUR])))</f>
        <v>3</v>
      </c>
      <c r="V53" s="12">
        <f>SUMPRODUCT((Tablo[Mois]=$A50)*(COUNTIF(JF,Tablo[JOUR])))</f>
        <v>3</v>
      </c>
      <c r="W53" s="12">
        <f>SUMPRODUCT((Tablo[Mois]=$A50)*(COUNTIF(JF,Tablo[JOUR])))</f>
        <v>3</v>
      </c>
      <c r="X53" s="12">
        <f>SUMPRODUCT((Tablo[Mois]=$A50)*(COUNTIF(JF,Tablo[JOUR])))</f>
        <v>3</v>
      </c>
      <c r="Y53" s="12">
        <f>SUMPRODUCT((Tablo[Mois]=$A50)*(COUNTIF(JF,Tablo[JOUR])))</f>
        <v>3</v>
      </c>
      <c r="Z53" s="12">
        <f>SUMPRODUCT((Tablo[Mois]=$A50)*(COUNTIF(JF,Tablo[JOUR])))</f>
        <v>3</v>
      </c>
      <c r="AA53" s="12">
        <f>SUMPRODUCT((Tablo[Mois]=$A50)*(COUNTIF(JF,Tablo[JOUR])))</f>
        <v>3</v>
      </c>
      <c r="AB53" s="12">
        <f>SUMPRODUCT((Tablo[Mois]=$A50)*(COUNTIF(JF,Tablo[JOUR])))</f>
        <v>3</v>
      </c>
      <c r="AC53" s="12">
        <f>SUMPRODUCT((Tablo[Mois]=$A50)*(COUNTIF(JF,Tablo[JOUR])))</f>
        <v>3</v>
      </c>
      <c r="AD53" s="12">
        <f>SUMPRODUCT((Tablo[Mois]=$A50)*(COUNTIF(JF,Tablo[JOUR])))</f>
        <v>3</v>
      </c>
      <c r="AE53" s="12">
        <f>SUMPRODUCT((Tablo[Mois]=$A50)*(COUNTIF(JF,Tablo[JOUR])))</f>
        <v>3</v>
      </c>
      <c r="AF53" s="12">
        <f>SUMPRODUCT((Tablo[SEMAINE]=$A50)*(COUNTIF(JF,Tablo[am/pm])))</f>
        <v>0</v>
      </c>
      <c r="AG53" s="12">
        <f>SUMPRODUCT((Tablo[SEMAINE]=$A50)*(COUNTIF(JF,Tablo[am/pm])))</f>
        <v>0</v>
      </c>
      <c r="AH53" s="12">
        <f>SUMPRODUCT((Tablo[Mois]=$A50)*(COUNTIF(JF,Tablo[JOUR])))</f>
        <v>3</v>
      </c>
      <c r="AI53" s="12">
        <f>SUMPRODUCT((Tablo[Mois]=$A50)*(COUNTIF(JF,Tablo[JOUR])))</f>
        <v>3</v>
      </c>
    </row>
    <row r="54" spans="1:35">
      <c r="A54" s="17"/>
      <c r="B54" s="15" t="s">
        <v>34</v>
      </c>
      <c r="C54" s="12" t="s">
        <v>56</v>
      </c>
      <c r="D54" s="12">
        <f ca="1">SUMPRODUCT((Tablo[Mois]=$A50)*(OFFSET(Tablo[JOUR],0,D$1)=$B54))</f>
        <v>0</v>
      </c>
      <c r="E54" s="12">
        <f ca="1">SUMPRODUCT((Tablo[Mois]=$A50)*(OFFSET(Tablo[JOUR],0,E$1)=$B54))</f>
        <v>0</v>
      </c>
      <c r="F54" s="12">
        <f ca="1">SUMPRODUCT((Tablo[Mois]=$A50)*(OFFSET(Tablo[JOUR],0,F$1)=$B54))</f>
        <v>0</v>
      </c>
      <c r="G54" s="12">
        <f ca="1">SUMPRODUCT((Tablo[Mois]=$A50)*(OFFSET(Tablo[JOUR],0,G$1)=$B54))</f>
        <v>0</v>
      </c>
      <c r="H54" s="12">
        <f ca="1">SUMPRODUCT((Tablo[Mois]=$A50)*(OFFSET(Tablo[JOUR],0,H$1)=$B54))</f>
        <v>0</v>
      </c>
      <c r="I54" s="12">
        <f ca="1">SUMPRODUCT((Tablo[Mois]=$A50)*(OFFSET(Tablo[JOUR],0,I$1)=$B54))</f>
        <v>0</v>
      </c>
      <c r="J54" s="12">
        <f ca="1">SUMPRODUCT((Tablo[Mois]=$A50)*(OFFSET(Tablo[JOUR],0,J$1)=$B54))</f>
        <v>0</v>
      </c>
      <c r="K54" s="12">
        <f ca="1">SUMPRODUCT((Tablo[Mois]=$A50)*(OFFSET(Tablo[JOUR],0,K$1)=$B54))</f>
        <v>0</v>
      </c>
      <c r="L54" s="12">
        <f ca="1">SUMPRODUCT((Tablo[Mois]=$A50)*(OFFSET(Tablo[JOUR],0,L$1)=$B54))</f>
        <v>0</v>
      </c>
      <c r="M54" s="12">
        <f ca="1">SUMPRODUCT((Tablo[Mois]=$A50)*(OFFSET(Tablo[JOUR],0,M$1)=$B54))</f>
        <v>0</v>
      </c>
      <c r="N54" s="12">
        <f ca="1">SUMPRODUCT((Tablo[Mois]=$A50)*(OFFSET(Tablo[JOUR],0,N$1)=$B54))</f>
        <v>0</v>
      </c>
      <c r="O54" s="12">
        <f ca="1">SUMPRODUCT((Tablo[Mois]=$A50)*(OFFSET(Tablo[JOUR],0,O$1)=$B54))</f>
        <v>0</v>
      </c>
      <c r="P54" s="12">
        <f ca="1">SUMPRODUCT((Tablo[Mois]=$A50)*(OFFSET(Tablo[JOUR],0,P$1)=$B54))</f>
        <v>0</v>
      </c>
      <c r="Q54" s="12">
        <f ca="1">SUMPRODUCT((Tablo[Mois]=$A50)*(OFFSET(Tablo[JOUR],0,Q$1)=$B54))</f>
        <v>0</v>
      </c>
      <c r="R54" s="12">
        <f ca="1">SUMPRODUCT((Tablo[Mois]=$A50)*(OFFSET(Tablo[JOUR],0,R$1)=$B54))</f>
        <v>0</v>
      </c>
      <c r="S54" s="12">
        <f ca="1">SUMPRODUCT((Tablo[Mois]=$A50)*(OFFSET(Tablo[JOUR],0,S$1)=$B54))</f>
        <v>0</v>
      </c>
      <c r="T54" s="12">
        <f ca="1">SUMPRODUCT((Tablo[Mois]=$A50)*(OFFSET(Tablo[JOUR],0,T$1)=$B54))</f>
        <v>0</v>
      </c>
      <c r="U54" s="12">
        <f ca="1">SUMPRODUCT((Tablo[Mois]=$A50)*(OFFSET(Tablo[JOUR],0,U$1)=$B54))</f>
        <v>0</v>
      </c>
      <c r="V54" s="12">
        <f ca="1">SUMPRODUCT((Tablo[Mois]=$A50)*(OFFSET(Tablo[JOUR],0,V$1)=$B54))</f>
        <v>0</v>
      </c>
      <c r="W54" s="12">
        <f ca="1">SUMPRODUCT((Tablo[Mois]=$A50)*(OFFSET(Tablo[JOUR],0,W$1)=$B54))</f>
        <v>0</v>
      </c>
      <c r="X54" s="12">
        <f ca="1">SUMPRODUCT((Tablo[Mois]=$A50)*(OFFSET(Tablo[JOUR],0,X$1)=$B54))</f>
        <v>0</v>
      </c>
      <c r="Y54" s="12">
        <f ca="1">SUMPRODUCT((Tablo[Mois]=$A50)*(OFFSET(Tablo[JOUR],0,Y$1)=$B54))</f>
        <v>0</v>
      </c>
      <c r="Z54" s="12">
        <f ca="1">SUMPRODUCT((Tablo[Mois]=$A50)*(OFFSET(Tablo[JOUR],0,Z$1)=$B54))</f>
        <v>0</v>
      </c>
      <c r="AA54" s="12">
        <f ca="1">SUMPRODUCT((Tablo[Mois]=$A50)*(OFFSET(Tablo[JOUR],0,AA$1)=$B54))</f>
        <v>0</v>
      </c>
      <c r="AB54" s="12">
        <f ca="1">SUMPRODUCT((Tablo[Mois]=$A50)*(OFFSET(Tablo[JOUR],0,AB$1)=$B54))</f>
        <v>0</v>
      </c>
      <c r="AC54" s="12">
        <f ca="1">SUMPRODUCT((Tablo[Mois]=$A50)*(OFFSET(Tablo[JOUR],0,AC$1)=$B54))</f>
        <v>0</v>
      </c>
      <c r="AD54" s="12">
        <f ca="1">SUMPRODUCT((Tablo[Mois]=$A50)*(OFFSET(Tablo[JOUR],0,AD$1)=$B54))</f>
        <v>0</v>
      </c>
      <c r="AE54" s="12">
        <f ca="1">SUMPRODUCT((Tablo[Mois]=$A50)*(OFFSET(Tablo[JOUR],0,AE$1)=$B54))</f>
        <v>0</v>
      </c>
      <c r="AF54" s="12">
        <f ca="1">SUMPRODUCT((Tablo[SEMAINE]=$A50)*(OFFSET(Tablo[am/pm],0,AF$1)=$B54))</f>
        <v>0</v>
      </c>
      <c r="AG54" s="12">
        <f ca="1">SUMPRODUCT((Tablo[SEMAINE]=$A50)*(OFFSET(Tablo[am/pm],0,AG$1)=$B54))</f>
        <v>0</v>
      </c>
      <c r="AH54" s="12" t="e">
        <f ca="1">SUMPRODUCT((Tablo[Mois]=$A50)*(OFFSET(Tablo[JOUR],0,AH$1)=$B54))</f>
        <v>#N/A</v>
      </c>
      <c r="AI54" s="12" t="e">
        <f ca="1">SUMPRODUCT((Tablo[Mois]=$A50)*(OFFSET(Tablo[JOUR],0,AI$1)=$B54))</f>
        <v>#N/A</v>
      </c>
    </row>
    <row r="55" spans="1:35">
      <c r="A55" s="17"/>
      <c r="B55" s="16" t="s">
        <v>33</v>
      </c>
      <c r="C55" s="12" t="s">
        <v>56</v>
      </c>
      <c r="D55" s="12">
        <f ca="1">SUMPRODUCT((Tablo[Mois]=$A50)*(OFFSET(Tablo[JOUR],0,D$1)=$B55))</f>
        <v>0</v>
      </c>
      <c r="E55" s="12">
        <f ca="1">SUMPRODUCT((Tablo[Mois]=$A50)*(OFFSET(Tablo[JOUR],0,E$1)=$B55))</f>
        <v>0</v>
      </c>
      <c r="F55" s="12">
        <f ca="1">SUMPRODUCT((Tablo[Mois]=$A50)*(OFFSET(Tablo[JOUR],0,F$1)=$B55))</f>
        <v>0</v>
      </c>
      <c r="G55" s="12">
        <f ca="1">SUMPRODUCT((Tablo[Mois]=$A50)*(OFFSET(Tablo[JOUR],0,G$1)=$B55))</f>
        <v>0</v>
      </c>
      <c r="H55" s="12">
        <f ca="1">SUMPRODUCT((Tablo[Mois]=$A50)*(OFFSET(Tablo[JOUR],0,H$1)=$B55))</f>
        <v>0</v>
      </c>
      <c r="I55" s="12">
        <f ca="1">SUMPRODUCT((Tablo[Mois]=$A50)*(OFFSET(Tablo[JOUR],0,I$1)=$B55))</f>
        <v>0</v>
      </c>
      <c r="J55" s="12">
        <f ca="1">SUMPRODUCT((Tablo[Mois]=$A50)*(OFFSET(Tablo[JOUR],0,J$1)=$B55))</f>
        <v>0</v>
      </c>
      <c r="K55" s="12">
        <f ca="1">SUMPRODUCT((Tablo[Mois]=$A50)*(OFFSET(Tablo[JOUR],0,K$1)=$B55))</f>
        <v>0</v>
      </c>
      <c r="L55" s="12">
        <f ca="1">SUMPRODUCT((Tablo[Mois]=$A50)*(OFFSET(Tablo[JOUR],0,L$1)=$B55))</f>
        <v>0</v>
      </c>
      <c r="M55" s="12">
        <f ca="1">SUMPRODUCT((Tablo[Mois]=$A50)*(OFFSET(Tablo[JOUR],0,M$1)=$B55))</f>
        <v>0</v>
      </c>
      <c r="N55" s="12">
        <f ca="1">SUMPRODUCT((Tablo[Mois]=$A50)*(OFFSET(Tablo[JOUR],0,N$1)=$B55))</f>
        <v>0</v>
      </c>
      <c r="O55" s="12">
        <f ca="1">SUMPRODUCT((Tablo[Mois]=$A50)*(OFFSET(Tablo[JOUR],0,O$1)=$B55))</f>
        <v>0</v>
      </c>
      <c r="P55" s="12">
        <f ca="1">SUMPRODUCT((Tablo[Mois]=$A50)*(OFFSET(Tablo[JOUR],0,P$1)=$B55))</f>
        <v>0</v>
      </c>
      <c r="Q55" s="12">
        <f ca="1">SUMPRODUCT((Tablo[Mois]=$A50)*(OFFSET(Tablo[JOUR],0,Q$1)=$B55))</f>
        <v>0</v>
      </c>
      <c r="R55" s="12">
        <f ca="1">SUMPRODUCT((Tablo[Mois]=$A50)*(OFFSET(Tablo[JOUR],0,R$1)=$B55))</f>
        <v>0</v>
      </c>
      <c r="S55" s="12">
        <f ca="1">SUMPRODUCT((Tablo[Mois]=$A50)*(OFFSET(Tablo[JOUR],0,S$1)=$B55))</f>
        <v>0</v>
      </c>
      <c r="T55" s="12">
        <f ca="1">SUMPRODUCT((Tablo[Mois]=$A50)*(OFFSET(Tablo[JOUR],0,T$1)=$B55))</f>
        <v>0</v>
      </c>
      <c r="U55" s="12">
        <f ca="1">SUMPRODUCT((Tablo[Mois]=$A50)*(OFFSET(Tablo[JOUR],0,U$1)=$B55))</f>
        <v>0</v>
      </c>
      <c r="V55" s="12">
        <f ca="1">SUMPRODUCT((Tablo[Mois]=$A50)*(OFFSET(Tablo[JOUR],0,V$1)=$B55))</f>
        <v>0</v>
      </c>
      <c r="W55" s="12">
        <f ca="1">SUMPRODUCT((Tablo[Mois]=$A50)*(OFFSET(Tablo[JOUR],0,W$1)=$B55))</f>
        <v>0</v>
      </c>
      <c r="X55" s="12">
        <f ca="1">SUMPRODUCT((Tablo[Mois]=$A50)*(OFFSET(Tablo[JOUR],0,X$1)=$B55))</f>
        <v>0</v>
      </c>
      <c r="Y55" s="12">
        <f ca="1">SUMPRODUCT((Tablo[Mois]=$A50)*(OFFSET(Tablo[JOUR],0,Y$1)=$B55))</f>
        <v>0</v>
      </c>
      <c r="Z55" s="12">
        <f ca="1">SUMPRODUCT((Tablo[Mois]=$A50)*(OFFSET(Tablo[JOUR],0,Z$1)=$B55))</f>
        <v>0</v>
      </c>
      <c r="AA55" s="12">
        <f ca="1">SUMPRODUCT((Tablo[Mois]=$A50)*(OFFSET(Tablo[JOUR],0,AA$1)=$B55))</f>
        <v>0</v>
      </c>
      <c r="AB55" s="12">
        <f ca="1">SUMPRODUCT((Tablo[Mois]=$A50)*(OFFSET(Tablo[JOUR],0,AB$1)=$B55))</f>
        <v>0</v>
      </c>
      <c r="AC55" s="12">
        <f ca="1">SUMPRODUCT((Tablo[Mois]=$A50)*(OFFSET(Tablo[JOUR],0,AC$1)=$B55))</f>
        <v>0</v>
      </c>
      <c r="AD55" s="12">
        <f ca="1">SUMPRODUCT((Tablo[Mois]=$A50)*(OFFSET(Tablo[JOUR],0,AD$1)=$B55))</f>
        <v>0</v>
      </c>
      <c r="AE55" s="12">
        <f ca="1">SUMPRODUCT((Tablo[Mois]=$A50)*(OFFSET(Tablo[JOUR],0,AE$1)=$B55))</f>
        <v>0</v>
      </c>
      <c r="AF55" s="12">
        <f ca="1">SUMPRODUCT((Tablo[SEMAINE]=$A50)*(OFFSET(Tablo[am/pm],0,AF$1)=$B55))</f>
        <v>0</v>
      </c>
      <c r="AG55" s="12">
        <f ca="1">SUMPRODUCT((Tablo[SEMAINE]=$A50)*(OFFSET(Tablo[am/pm],0,AG$1)=$B55))</f>
        <v>0</v>
      </c>
      <c r="AH55" s="12" t="e">
        <f ca="1">SUMPRODUCT((Tablo[Mois]=$A50)*(OFFSET(Tablo[JOUR],0,AH$1)=$B55))</f>
        <v>#N/A</v>
      </c>
      <c r="AI55" s="12" t="e">
        <f ca="1">SUMPRODUCT((Tablo[Mois]=$A50)*(OFFSET(Tablo[JOUR],0,AI$1)=$B55))</f>
        <v>#N/A</v>
      </c>
    </row>
    <row r="56" spans="1:35">
      <c r="A56" s="17"/>
      <c r="B56" s="30" t="s">
        <v>44</v>
      </c>
      <c r="C56" s="12" t="s">
        <v>56</v>
      </c>
      <c r="D56" s="12">
        <f ca="1">SUMPRODUCT((Tablo[Mois]=$A50)*(OFFSET(Tablo[JOUR],0,D$1)=$B56))</f>
        <v>0</v>
      </c>
      <c r="E56" s="12">
        <f ca="1">SUMPRODUCT((Tablo[Mois]=$A50)*(OFFSET(Tablo[JOUR],0,E$1)=$B56))</f>
        <v>0</v>
      </c>
      <c r="F56" s="12">
        <f ca="1">SUMPRODUCT((Tablo[Mois]=$A50)*(OFFSET(Tablo[JOUR],0,F$1)=$B56))</f>
        <v>0</v>
      </c>
      <c r="G56" s="12">
        <f ca="1">SUMPRODUCT((Tablo[Mois]=$A50)*(OFFSET(Tablo[JOUR],0,G$1)=$B56))</f>
        <v>0</v>
      </c>
      <c r="H56" s="12">
        <f ca="1">SUMPRODUCT((Tablo[Mois]=$A50)*(OFFSET(Tablo[JOUR],0,H$1)=$B56))</f>
        <v>0</v>
      </c>
      <c r="I56" s="12">
        <f ca="1">SUMPRODUCT((Tablo[Mois]=$A50)*(OFFSET(Tablo[JOUR],0,I$1)=$B56))</f>
        <v>0</v>
      </c>
      <c r="J56" s="12">
        <f ca="1">SUMPRODUCT((Tablo[Mois]=$A50)*(OFFSET(Tablo[JOUR],0,J$1)=$B56))</f>
        <v>0</v>
      </c>
      <c r="K56" s="12">
        <f ca="1">SUMPRODUCT((Tablo[Mois]=$A50)*(OFFSET(Tablo[JOUR],0,K$1)=$B56))</f>
        <v>0</v>
      </c>
      <c r="L56" s="12">
        <f ca="1">SUMPRODUCT((Tablo[Mois]=$A50)*(OFFSET(Tablo[JOUR],0,L$1)=$B56))</f>
        <v>0</v>
      </c>
      <c r="M56" s="12">
        <f ca="1">SUMPRODUCT((Tablo[Mois]=$A50)*(OFFSET(Tablo[JOUR],0,M$1)=$B56))</f>
        <v>0</v>
      </c>
      <c r="N56" s="12">
        <f ca="1">SUMPRODUCT((Tablo[Mois]=$A50)*(OFFSET(Tablo[JOUR],0,N$1)=$B56))</f>
        <v>0</v>
      </c>
      <c r="O56" s="12">
        <f ca="1">SUMPRODUCT((Tablo[Mois]=$A50)*(OFFSET(Tablo[JOUR],0,O$1)=$B56))</f>
        <v>0</v>
      </c>
      <c r="P56" s="12">
        <f ca="1">SUMPRODUCT((Tablo[Mois]=$A50)*(OFFSET(Tablo[JOUR],0,P$1)=$B56))</f>
        <v>0</v>
      </c>
      <c r="Q56" s="12">
        <f ca="1">SUMPRODUCT((Tablo[Mois]=$A50)*(OFFSET(Tablo[JOUR],0,Q$1)=$B56))</f>
        <v>0</v>
      </c>
      <c r="R56" s="12">
        <f ca="1">SUMPRODUCT((Tablo[Mois]=$A50)*(OFFSET(Tablo[JOUR],0,R$1)=$B56))</f>
        <v>0</v>
      </c>
      <c r="S56" s="12">
        <f ca="1">SUMPRODUCT((Tablo[Mois]=$A50)*(OFFSET(Tablo[JOUR],0,S$1)=$B56))</f>
        <v>0</v>
      </c>
      <c r="T56" s="12">
        <f ca="1">SUMPRODUCT((Tablo[Mois]=$A50)*(OFFSET(Tablo[JOUR],0,T$1)=$B56))</f>
        <v>0</v>
      </c>
      <c r="U56" s="12">
        <f ca="1">SUMPRODUCT((Tablo[Mois]=$A50)*(OFFSET(Tablo[JOUR],0,U$1)=$B56))</f>
        <v>0</v>
      </c>
      <c r="V56" s="12">
        <f ca="1">SUMPRODUCT((Tablo[Mois]=$A50)*(OFFSET(Tablo[JOUR],0,V$1)=$B56))</f>
        <v>0</v>
      </c>
      <c r="W56" s="12">
        <f ca="1">SUMPRODUCT((Tablo[Mois]=$A50)*(OFFSET(Tablo[JOUR],0,W$1)=$B56))</f>
        <v>0</v>
      </c>
      <c r="X56" s="12">
        <f ca="1">SUMPRODUCT((Tablo[Mois]=$A50)*(OFFSET(Tablo[JOUR],0,X$1)=$B56))</f>
        <v>0</v>
      </c>
      <c r="Y56" s="12">
        <f ca="1">SUMPRODUCT((Tablo[Mois]=$A50)*(OFFSET(Tablo[JOUR],0,Y$1)=$B56))</f>
        <v>0</v>
      </c>
      <c r="Z56" s="12">
        <f ca="1">SUMPRODUCT((Tablo[Mois]=$A50)*(OFFSET(Tablo[JOUR],0,Z$1)=$B56))</f>
        <v>0</v>
      </c>
      <c r="AA56" s="12">
        <f ca="1">SUMPRODUCT((Tablo[Mois]=$A50)*(OFFSET(Tablo[JOUR],0,AA$1)=$B56))</f>
        <v>0</v>
      </c>
      <c r="AB56" s="12">
        <f ca="1">SUMPRODUCT((Tablo[Mois]=$A50)*(OFFSET(Tablo[JOUR],0,AB$1)=$B56))</f>
        <v>0</v>
      </c>
      <c r="AC56" s="12">
        <f ca="1">SUMPRODUCT((Tablo[Mois]=$A50)*(OFFSET(Tablo[JOUR],0,AC$1)=$B56))</f>
        <v>0</v>
      </c>
      <c r="AD56" s="12">
        <f ca="1">SUMPRODUCT((Tablo[Mois]=$A50)*(OFFSET(Tablo[JOUR],0,AD$1)=$B56))</f>
        <v>0</v>
      </c>
      <c r="AE56" s="12">
        <f ca="1">SUMPRODUCT((Tablo[Mois]=$A50)*(OFFSET(Tablo[JOUR],0,AE$1)=$B56))</f>
        <v>0</v>
      </c>
      <c r="AF56" s="12">
        <f ca="1">SUMPRODUCT((Tablo[SEMAINE]=$A50)*(OFFSET(Tablo[am/pm],0,AF$1)=$B56))</f>
        <v>0</v>
      </c>
      <c r="AG56" s="12">
        <f ca="1">SUMPRODUCT((Tablo[SEMAINE]=$A50)*(OFFSET(Tablo[am/pm],0,AG$1)=$B56))</f>
        <v>0</v>
      </c>
      <c r="AH56" s="12" t="e">
        <f ca="1">SUMPRODUCT((Tablo[Mois]=$A50)*(OFFSET(Tablo[JOUR],0,AH$1)=$B56))</f>
        <v>#N/A</v>
      </c>
      <c r="AI56" s="12" t="e">
        <f ca="1">SUMPRODUCT((Tablo[Mois]=$A50)*(OFFSET(Tablo[JOUR],0,AI$1)=$B56))</f>
        <v>#N/A</v>
      </c>
    </row>
    <row r="57" spans="1:35">
      <c r="A57" s="17"/>
      <c r="B57" s="16" t="s">
        <v>45</v>
      </c>
      <c r="C57" s="12" t="s">
        <v>56</v>
      </c>
      <c r="D57" s="12">
        <f ca="1">SUMPRODUCT((Tablo[Mois]=$A50)*(OFFSET(Tablo[JOUR],0,D$1)=$B57))</f>
        <v>0</v>
      </c>
      <c r="E57" s="12">
        <f ca="1">SUMPRODUCT((Tablo[Mois]=$A50)*(OFFSET(Tablo[JOUR],0,E$1)=$B57))</f>
        <v>0</v>
      </c>
      <c r="F57" s="12">
        <f ca="1">SUMPRODUCT((Tablo[Mois]=$A50)*(OFFSET(Tablo[JOUR],0,F$1)=$B57))</f>
        <v>0</v>
      </c>
      <c r="G57" s="12">
        <f ca="1">SUMPRODUCT((Tablo[Mois]=$A50)*(OFFSET(Tablo[JOUR],0,G$1)=$B57))</f>
        <v>0</v>
      </c>
      <c r="H57" s="12">
        <f ca="1">SUMPRODUCT((Tablo[Mois]=$A50)*(OFFSET(Tablo[JOUR],0,H$1)=$B57))</f>
        <v>0</v>
      </c>
      <c r="I57" s="12">
        <f ca="1">SUMPRODUCT((Tablo[Mois]=$A50)*(OFFSET(Tablo[JOUR],0,I$1)=$B57))</f>
        <v>0</v>
      </c>
      <c r="J57" s="12">
        <f ca="1">SUMPRODUCT((Tablo[Mois]=$A50)*(OFFSET(Tablo[JOUR],0,J$1)=$B57))</f>
        <v>0</v>
      </c>
      <c r="K57" s="12">
        <f ca="1">SUMPRODUCT((Tablo[Mois]=$A50)*(OFFSET(Tablo[JOUR],0,K$1)=$B57))</f>
        <v>0</v>
      </c>
      <c r="L57" s="12">
        <f ca="1">SUMPRODUCT((Tablo[Mois]=$A50)*(OFFSET(Tablo[JOUR],0,L$1)=$B57))</f>
        <v>0</v>
      </c>
      <c r="M57" s="12">
        <f ca="1">SUMPRODUCT((Tablo[Mois]=$A50)*(OFFSET(Tablo[JOUR],0,M$1)=$B57))</f>
        <v>0</v>
      </c>
      <c r="N57" s="12">
        <f ca="1">SUMPRODUCT((Tablo[Mois]=$A50)*(OFFSET(Tablo[JOUR],0,N$1)=$B57))</f>
        <v>0</v>
      </c>
      <c r="O57" s="12">
        <f ca="1">SUMPRODUCT((Tablo[Mois]=$A50)*(OFFSET(Tablo[JOUR],0,O$1)=$B57))</f>
        <v>0</v>
      </c>
      <c r="P57" s="12">
        <f ca="1">SUMPRODUCT((Tablo[Mois]=$A50)*(OFFSET(Tablo[JOUR],0,P$1)=$B57))</f>
        <v>0</v>
      </c>
      <c r="Q57" s="12">
        <f ca="1">SUMPRODUCT((Tablo[Mois]=$A50)*(OFFSET(Tablo[JOUR],0,Q$1)=$B57))</f>
        <v>0</v>
      </c>
      <c r="R57" s="12">
        <f ca="1">SUMPRODUCT((Tablo[Mois]=$A50)*(OFFSET(Tablo[JOUR],0,R$1)=$B57))</f>
        <v>0</v>
      </c>
      <c r="S57" s="12">
        <f ca="1">SUMPRODUCT((Tablo[Mois]=$A50)*(OFFSET(Tablo[JOUR],0,S$1)=$B57))</f>
        <v>0</v>
      </c>
      <c r="T57" s="12">
        <f ca="1">SUMPRODUCT((Tablo[Mois]=$A50)*(OFFSET(Tablo[JOUR],0,T$1)=$B57))</f>
        <v>0</v>
      </c>
      <c r="U57" s="12">
        <f ca="1">SUMPRODUCT((Tablo[Mois]=$A50)*(OFFSET(Tablo[JOUR],0,U$1)=$B57))</f>
        <v>0</v>
      </c>
      <c r="V57" s="12">
        <f ca="1">SUMPRODUCT((Tablo[Mois]=$A50)*(OFFSET(Tablo[JOUR],0,V$1)=$B57))</f>
        <v>0</v>
      </c>
      <c r="W57" s="12">
        <f ca="1">SUMPRODUCT((Tablo[Mois]=$A50)*(OFFSET(Tablo[JOUR],0,W$1)=$B57))</f>
        <v>0</v>
      </c>
      <c r="X57" s="12">
        <f ca="1">SUMPRODUCT((Tablo[Mois]=$A50)*(OFFSET(Tablo[JOUR],0,X$1)=$B57))</f>
        <v>0</v>
      </c>
      <c r="Y57" s="12">
        <f ca="1">SUMPRODUCT((Tablo[Mois]=$A50)*(OFFSET(Tablo[JOUR],0,Y$1)=$B57))</f>
        <v>0</v>
      </c>
      <c r="Z57" s="12">
        <f ca="1">SUMPRODUCT((Tablo[Mois]=$A50)*(OFFSET(Tablo[JOUR],0,Z$1)=$B57))</f>
        <v>0</v>
      </c>
      <c r="AA57" s="12">
        <f ca="1">SUMPRODUCT((Tablo[Mois]=$A50)*(OFFSET(Tablo[JOUR],0,AA$1)=$B57))</f>
        <v>0</v>
      </c>
      <c r="AB57" s="12">
        <f ca="1">SUMPRODUCT((Tablo[Mois]=$A50)*(OFFSET(Tablo[JOUR],0,AB$1)=$B57))</f>
        <v>0</v>
      </c>
      <c r="AC57" s="12">
        <f ca="1">SUMPRODUCT((Tablo[Mois]=$A50)*(OFFSET(Tablo[JOUR],0,AC$1)=$B57))</f>
        <v>0</v>
      </c>
      <c r="AD57" s="12">
        <f ca="1">SUMPRODUCT((Tablo[Mois]=$A50)*(OFFSET(Tablo[JOUR],0,AD$1)=$B57))</f>
        <v>0</v>
      </c>
      <c r="AE57" s="12">
        <f ca="1">SUMPRODUCT((Tablo[Mois]=$A50)*(OFFSET(Tablo[JOUR],0,AE$1)=$B57))</f>
        <v>0</v>
      </c>
      <c r="AF57" s="12">
        <f ca="1">SUMPRODUCT((Tablo[SEMAINE]=$A50)*(OFFSET(Tablo[am/pm],0,AF$1)=$B57))</f>
        <v>0</v>
      </c>
      <c r="AG57" s="12">
        <f ca="1">SUMPRODUCT((Tablo[SEMAINE]=$A50)*(OFFSET(Tablo[am/pm],0,AG$1)=$B57))</f>
        <v>0</v>
      </c>
      <c r="AH57" s="12" t="e">
        <f ca="1">SUMPRODUCT((Tablo[Mois]=$A50)*(OFFSET(Tablo[JOUR],0,AH$1)=$B57))</f>
        <v>#N/A</v>
      </c>
      <c r="AI57" s="12" t="e">
        <f ca="1">SUMPRODUCT((Tablo[Mois]=$A50)*(OFFSET(Tablo[JOUR],0,AI$1)=$B57))</f>
        <v>#N/A</v>
      </c>
    </row>
    <row r="58" spans="1:35">
      <c r="A58" s="17"/>
      <c r="B58" s="31" t="s">
        <v>46</v>
      </c>
      <c r="C58" s="12" t="s">
        <v>56</v>
      </c>
      <c r="D58" s="12">
        <f ca="1">SUMPRODUCT((Tablo[Mois]=$A50)*(OFFSET(Tablo[JOUR],0,D$1)=$B58))</f>
        <v>0</v>
      </c>
      <c r="E58" s="12">
        <f ca="1">SUMPRODUCT((Tablo[Mois]=$A50)*(OFFSET(Tablo[JOUR],0,E$1)=$B58))</f>
        <v>0</v>
      </c>
      <c r="F58" s="12">
        <f ca="1">SUMPRODUCT((Tablo[Mois]=$A50)*(OFFSET(Tablo[JOUR],0,F$1)=$B58))</f>
        <v>0</v>
      </c>
      <c r="G58" s="12">
        <f ca="1">SUMPRODUCT((Tablo[Mois]=$A50)*(OFFSET(Tablo[JOUR],0,G$1)=$B58))</f>
        <v>0</v>
      </c>
      <c r="H58" s="12">
        <f ca="1">SUMPRODUCT((Tablo[Mois]=$A50)*(OFFSET(Tablo[JOUR],0,H$1)=$B58))</f>
        <v>0</v>
      </c>
      <c r="I58" s="12">
        <f ca="1">SUMPRODUCT((Tablo[Mois]=$A50)*(OFFSET(Tablo[JOUR],0,I$1)=$B58))</f>
        <v>0</v>
      </c>
      <c r="J58" s="12">
        <f ca="1">SUMPRODUCT((Tablo[Mois]=$A50)*(OFFSET(Tablo[JOUR],0,J$1)=$B58))</f>
        <v>0</v>
      </c>
      <c r="K58" s="12">
        <f ca="1">SUMPRODUCT((Tablo[Mois]=$A50)*(OFFSET(Tablo[JOUR],0,K$1)=$B58))</f>
        <v>0</v>
      </c>
      <c r="L58" s="12">
        <f ca="1">SUMPRODUCT((Tablo[Mois]=$A50)*(OFFSET(Tablo[JOUR],0,L$1)=$B58))</f>
        <v>0</v>
      </c>
      <c r="M58" s="12">
        <f ca="1">SUMPRODUCT((Tablo[Mois]=$A50)*(OFFSET(Tablo[JOUR],0,M$1)=$B58))</f>
        <v>0</v>
      </c>
      <c r="N58" s="12">
        <f ca="1">SUMPRODUCT((Tablo[Mois]=$A50)*(OFFSET(Tablo[JOUR],0,N$1)=$B58))</f>
        <v>0</v>
      </c>
      <c r="O58" s="12">
        <f ca="1">SUMPRODUCT((Tablo[Mois]=$A50)*(OFFSET(Tablo[JOUR],0,O$1)=$B58))</f>
        <v>0</v>
      </c>
      <c r="P58" s="12">
        <f ca="1">SUMPRODUCT((Tablo[Mois]=$A50)*(OFFSET(Tablo[JOUR],0,P$1)=$B58))</f>
        <v>0</v>
      </c>
      <c r="Q58" s="12">
        <f ca="1">SUMPRODUCT((Tablo[Mois]=$A50)*(OFFSET(Tablo[JOUR],0,Q$1)=$B58))</f>
        <v>0</v>
      </c>
      <c r="R58" s="12">
        <f ca="1">SUMPRODUCT((Tablo[Mois]=$A50)*(OFFSET(Tablo[JOUR],0,R$1)=$B58))</f>
        <v>0</v>
      </c>
      <c r="S58" s="12">
        <f ca="1">SUMPRODUCT((Tablo[Mois]=$A50)*(OFFSET(Tablo[JOUR],0,S$1)=$B58))</f>
        <v>0</v>
      </c>
      <c r="T58" s="12">
        <f ca="1">SUMPRODUCT((Tablo[Mois]=$A50)*(OFFSET(Tablo[JOUR],0,T$1)=$B58))</f>
        <v>0</v>
      </c>
      <c r="U58" s="12">
        <f ca="1">SUMPRODUCT((Tablo[Mois]=$A50)*(OFFSET(Tablo[JOUR],0,U$1)=$B58))</f>
        <v>0</v>
      </c>
      <c r="V58" s="12">
        <f ca="1">SUMPRODUCT((Tablo[Mois]=$A50)*(OFFSET(Tablo[JOUR],0,V$1)=$B58))</f>
        <v>0</v>
      </c>
      <c r="W58" s="12">
        <f ca="1">SUMPRODUCT((Tablo[Mois]=$A50)*(OFFSET(Tablo[JOUR],0,W$1)=$B58))</f>
        <v>0</v>
      </c>
      <c r="X58" s="12">
        <f ca="1">SUMPRODUCT((Tablo[Mois]=$A50)*(OFFSET(Tablo[JOUR],0,X$1)=$B58))</f>
        <v>0</v>
      </c>
      <c r="Y58" s="12">
        <f ca="1">SUMPRODUCT((Tablo[Mois]=$A50)*(OFFSET(Tablo[JOUR],0,Y$1)=$B58))</f>
        <v>0</v>
      </c>
      <c r="Z58" s="12">
        <f ca="1">SUMPRODUCT((Tablo[Mois]=$A50)*(OFFSET(Tablo[JOUR],0,Z$1)=$B58))</f>
        <v>0</v>
      </c>
      <c r="AA58" s="12">
        <f ca="1">SUMPRODUCT((Tablo[Mois]=$A50)*(OFFSET(Tablo[JOUR],0,AA$1)=$B58))</f>
        <v>0</v>
      </c>
      <c r="AB58" s="12">
        <f ca="1">SUMPRODUCT((Tablo[Mois]=$A50)*(OFFSET(Tablo[JOUR],0,AB$1)=$B58))</f>
        <v>0</v>
      </c>
      <c r="AC58" s="12">
        <f ca="1">SUMPRODUCT((Tablo[Mois]=$A50)*(OFFSET(Tablo[JOUR],0,AC$1)=$B58))</f>
        <v>0</v>
      </c>
      <c r="AD58" s="12">
        <f ca="1">SUMPRODUCT((Tablo[Mois]=$A50)*(OFFSET(Tablo[JOUR],0,AD$1)=$B58))</f>
        <v>0</v>
      </c>
      <c r="AE58" s="12">
        <f ca="1">SUMPRODUCT((Tablo[Mois]=$A50)*(OFFSET(Tablo[JOUR],0,AE$1)=$B58))</f>
        <v>0</v>
      </c>
      <c r="AF58" s="12">
        <f ca="1">SUMPRODUCT((Tablo[SEMAINE]=$A50)*(OFFSET(Tablo[am/pm],0,AF$1)=$B58))</f>
        <v>0</v>
      </c>
      <c r="AG58" s="12">
        <f ca="1">SUMPRODUCT((Tablo[SEMAINE]=$A50)*(OFFSET(Tablo[am/pm],0,AG$1)=$B58))</f>
        <v>0</v>
      </c>
      <c r="AH58" s="12" t="e">
        <f ca="1">SUMPRODUCT((Tablo[Mois]=$A50)*(OFFSET(Tablo[JOUR],0,AH$1)=$B58))</f>
        <v>#N/A</v>
      </c>
      <c r="AI58" s="12" t="e">
        <f ca="1">SUMPRODUCT((Tablo[Mois]=$A50)*(OFFSET(Tablo[JOUR],0,AI$1)=$B58))</f>
        <v>#N/A</v>
      </c>
    </row>
    <row r="59" spans="1:35">
      <c r="A59" s="17"/>
      <c r="B59" s="31" t="s">
        <v>74</v>
      </c>
      <c r="C59" s="23" t="s">
        <v>38</v>
      </c>
      <c r="D59" s="12">
        <f ca="1">SUMPRODUCT((Tablo[Mois]=$A51)*(OFFSET(Tablo[JOUR],0,D$1)=$B59))</f>
        <v>0</v>
      </c>
      <c r="E59" s="12">
        <f ca="1">SUMPRODUCT((Tablo[Mois]=$A51)*(OFFSET(Tablo[JOUR],0,E$1)=$B59))</f>
        <v>0</v>
      </c>
      <c r="F59" s="12">
        <f ca="1">SUMPRODUCT((Tablo[Mois]=$A51)*(OFFSET(Tablo[JOUR],0,F$1)=$B59))</f>
        <v>0</v>
      </c>
      <c r="G59" s="12">
        <f ca="1">SUMPRODUCT((Tablo[Mois]=$A51)*(OFFSET(Tablo[JOUR],0,G$1)=$B59))</f>
        <v>0</v>
      </c>
      <c r="H59" s="12">
        <f ca="1">SUMPRODUCT((Tablo[Mois]=$A51)*(OFFSET(Tablo[JOUR],0,H$1)=$B59))</f>
        <v>0</v>
      </c>
      <c r="I59" s="12">
        <f ca="1">SUMPRODUCT((Tablo[Mois]=$A51)*(OFFSET(Tablo[JOUR],0,I$1)=$B59))</f>
        <v>0</v>
      </c>
      <c r="J59" s="12">
        <f ca="1">SUMPRODUCT((Tablo[Mois]=$A51)*(OFFSET(Tablo[JOUR],0,J$1)=$B59))</f>
        <v>0</v>
      </c>
      <c r="K59" s="12">
        <f ca="1">SUMPRODUCT((Tablo[Mois]=$A51)*(OFFSET(Tablo[JOUR],0,K$1)=$B59))</f>
        <v>0</v>
      </c>
      <c r="L59" s="12">
        <f ca="1">SUMPRODUCT((Tablo[Mois]=$A51)*(OFFSET(Tablo[JOUR],0,L$1)=$B59))</f>
        <v>0</v>
      </c>
      <c r="M59" s="12">
        <f ca="1">SUMPRODUCT((Tablo[Mois]=$A51)*(OFFSET(Tablo[JOUR],0,M$1)=$B59))</f>
        <v>0</v>
      </c>
      <c r="N59" s="12">
        <f ca="1">SUMPRODUCT((Tablo[Mois]=$A51)*(OFFSET(Tablo[JOUR],0,N$1)=$B59))</f>
        <v>0</v>
      </c>
      <c r="O59" s="12">
        <f ca="1">SUMPRODUCT((Tablo[Mois]=$A51)*(OFFSET(Tablo[JOUR],0,O$1)=$B59))</f>
        <v>0</v>
      </c>
      <c r="P59" s="12">
        <f ca="1">SUMPRODUCT((Tablo[Mois]=$A51)*(OFFSET(Tablo[JOUR],0,P$1)=$B59))</f>
        <v>0</v>
      </c>
      <c r="Q59" s="12">
        <f ca="1">SUMPRODUCT((Tablo[Mois]=$A51)*(OFFSET(Tablo[JOUR],0,Q$1)=$B59))</f>
        <v>0</v>
      </c>
      <c r="R59" s="12">
        <f ca="1">SUMPRODUCT((Tablo[Mois]=$A51)*(OFFSET(Tablo[JOUR],0,R$1)=$B59))</f>
        <v>0</v>
      </c>
      <c r="S59" s="12">
        <f ca="1">SUMPRODUCT((Tablo[Mois]=$A51)*(OFFSET(Tablo[JOUR],0,S$1)=$B59))</f>
        <v>0</v>
      </c>
      <c r="T59" s="12">
        <f ca="1">SUMPRODUCT((Tablo[Mois]=$A51)*(OFFSET(Tablo[JOUR],0,T$1)=$B59))</f>
        <v>0</v>
      </c>
      <c r="U59" s="12">
        <f ca="1">SUMPRODUCT((Tablo[Mois]=$A51)*(OFFSET(Tablo[JOUR],0,U$1)=$B59))</f>
        <v>0</v>
      </c>
      <c r="V59" s="12">
        <f ca="1">SUMPRODUCT((Tablo[Mois]=$A51)*(OFFSET(Tablo[JOUR],0,V$1)=$B59))</f>
        <v>0</v>
      </c>
      <c r="W59" s="12">
        <f ca="1">SUMPRODUCT((Tablo[Mois]=$A51)*(OFFSET(Tablo[JOUR],0,W$1)=$B59))</f>
        <v>0</v>
      </c>
      <c r="X59" s="12">
        <f ca="1">SUMPRODUCT((Tablo[Mois]=$A51)*(OFFSET(Tablo[JOUR],0,X$1)=$B59))</f>
        <v>0</v>
      </c>
      <c r="Y59" s="12">
        <f ca="1">SUMPRODUCT((Tablo[Mois]=$A51)*(OFFSET(Tablo[JOUR],0,Y$1)=$B59))</f>
        <v>0</v>
      </c>
      <c r="Z59" s="12">
        <f ca="1">SUMPRODUCT((Tablo[Mois]=$A51)*(OFFSET(Tablo[JOUR],0,Z$1)=$B59))</f>
        <v>0</v>
      </c>
      <c r="AA59" s="12">
        <f ca="1">SUMPRODUCT((Tablo[Mois]=$A51)*(OFFSET(Tablo[JOUR],0,AA$1)=$B59))</f>
        <v>0</v>
      </c>
      <c r="AB59" s="12">
        <f ca="1">SUMPRODUCT((Tablo[Mois]=$A51)*(OFFSET(Tablo[JOUR],0,AB$1)=$B59))</f>
        <v>0</v>
      </c>
      <c r="AC59" s="12">
        <f ca="1">SUMPRODUCT((Tablo[Mois]=$A51)*(OFFSET(Tablo[JOUR],0,AC$1)=$B59))</f>
        <v>0</v>
      </c>
      <c r="AD59" s="12">
        <f ca="1">SUMPRODUCT((Tablo[Mois]=$A51)*(OFFSET(Tablo[JOUR],0,AD$1)=$B59))</f>
        <v>0</v>
      </c>
      <c r="AE59" s="12">
        <f ca="1">SUMPRODUCT((Tablo[Mois]=$A51)*(OFFSET(Tablo[JOUR],0,AE$1)=$B59))</f>
        <v>0</v>
      </c>
      <c r="AF59" s="12">
        <f ca="1">SUMPRODUCT((Tablo[SEMAINE]=$A51)*(OFFSET(Tablo[am/pm],0,AF$1)=$B59))</f>
        <v>0</v>
      </c>
      <c r="AG59" s="12">
        <f ca="1">SUMPRODUCT((Tablo[SEMAINE]=$A51)*(OFFSET(Tablo[am/pm],0,AG$1)=$B59))</f>
        <v>0</v>
      </c>
      <c r="AH59" s="12" t="e">
        <f ca="1">SUMPRODUCT((Tablo[Mois]=$A51)*(OFFSET(Tablo[JOUR],0,AH$1)=$B59))</f>
        <v>#N/A</v>
      </c>
      <c r="AI59" s="12" t="e">
        <f ca="1">SUMPRODUCT((Tablo[Mois]=$A51)*(OFFSET(Tablo[JOUR],0,AI$1)=$B59))</f>
        <v>#N/A</v>
      </c>
    </row>
    <row r="60" spans="1:35">
      <c r="A60" s="17"/>
      <c r="B60" s="31" t="s">
        <v>46</v>
      </c>
      <c r="C60" s="12" t="s">
        <v>56</v>
      </c>
      <c r="D60" s="12">
        <f ca="1">SUMPRODUCT((Tablo[Mois]=$A52)*(OFFSET(Tablo[JOUR],0,D$1)=$B60))</f>
        <v>0</v>
      </c>
      <c r="E60" s="12">
        <f ca="1">SUMPRODUCT((Tablo[Mois]=$A52)*(OFFSET(Tablo[JOUR],0,E$1)=$B60))</f>
        <v>0</v>
      </c>
      <c r="F60" s="12">
        <f ca="1">SUMPRODUCT((Tablo[Mois]=$A52)*(OFFSET(Tablo[JOUR],0,F$1)=$B60))</f>
        <v>0</v>
      </c>
      <c r="G60" s="12">
        <f ca="1">SUMPRODUCT((Tablo[Mois]=$A52)*(OFFSET(Tablo[JOUR],0,G$1)=$B60))</f>
        <v>0</v>
      </c>
      <c r="H60" s="12">
        <f ca="1">SUMPRODUCT((Tablo[Mois]=$A52)*(OFFSET(Tablo[JOUR],0,H$1)=$B60))</f>
        <v>0</v>
      </c>
      <c r="I60" s="12">
        <f ca="1">SUMPRODUCT((Tablo[Mois]=$A52)*(OFFSET(Tablo[JOUR],0,I$1)=$B60))</f>
        <v>0</v>
      </c>
      <c r="J60" s="12">
        <f ca="1">SUMPRODUCT((Tablo[Mois]=$A52)*(OFFSET(Tablo[JOUR],0,J$1)=$B60))</f>
        <v>0</v>
      </c>
      <c r="K60" s="12">
        <f ca="1">SUMPRODUCT((Tablo[Mois]=$A52)*(OFFSET(Tablo[JOUR],0,K$1)=$B60))</f>
        <v>0</v>
      </c>
      <c r="L60" s="12">
        <f ca="1">SUMPRODUCT((Tablo[Mois]=$A52)*(OFFSET(Tablo[JOUR],0,L$1)=$B60))</f>
        <v>0</v>
      </c>
      <c r="M60" s="12">
        <f ca="1">SUMPRODUCT((Tablo[Mois]=$A52)*(OFFSET(Tablo[JOUR],0,M$1)=$B60))</f>
        <v>0</v>
      </c>
      <c r="N60" s="12">
        <f ca="1">SUMPRODUCT((Tablo[Mois]=$A52)*(OFFSET(Tablo[JOUR],0,N$1)=$B60))</f>
        <v>0</v>
      </c>
      <c r="O60" s="12">
        <f ca="1">SUMPRODUCT((Tablo[Mois]=$A52)*(OFFSET(Tablo[JOUR],0,O$1)=$B60))</f>
        <v>0</v>
      </c>
      <c r="P60" s="12">
        <f ca="1">SUMPRODUCT((Tablo[Mois]=$A52)*(OFFSET(Tablo[JOUR],0,P$1)=$B60))</f>
        <v>0</v>
      </c>
      <c r="Q60" s="12">
        <f ca="1">SUMPRODUCT((Tablo[Mois]=$A52)*(OFFSET(Tablo[JOUR],0,Q$1)=$B60))</f>
        <v>0</v>
      </c>
      <c r="R60" s="12">
        <f ca="1">SUMPRODUCT((Tablo[Mois]=$A52)*(OFFSET(Tablo[JOUR],0,R$1)=$B60))</f>
        <v>0</v>
      </c>
      <c r="S60" s="12">
        <f ca="1">SUMPRODUCT((Tablo[Mois]=$A52)*(OFFSET(Tablo[JOUR],0,S$1)=$B60))</f>
        <v>0</v>
      </c>
      <c r="T60" s="12">
        <f ca="1">SUMPRODUCT((Tablo[Mois]=$A52)*(OFFSET(Tablo[JOUR],0,T$1)=$B60))</f>
        <v>0</v>
      </c>
      <c r="U60" s="12">
        <f ca="1">SUMPRODUCT((Tablo[Mois]=$A52)*(OFFSET(Tablo[JOUR],0,U$1)=$B60))</f>
        <v>0</v>
      </c>
      <c r="V60" s="12">
        <f ca="1">SUMPRODUCT((Tablo[Mois]=$A52)*(OFFSET(Tablo[JOUR],0,V$1)=$B60))</f>
        <v>0</v>
      </c>
      <c r="W60" s="12">
        <f ca="1">SUMPRODUCT((Tablo[Mois]=$A52)*(OFFSET(Tablo[JOUR],0,W$1)=$B60))</f>
        <v>0</v>
      </c>
      <c r="X60" s="12">
        <f ca="1">SUMPRODUCT((Tablo[Mois]=$A52)*(OFFSET(Tablo[JOUR],0,X$1)=$B60))</f>
        <v>0</v>
      </c>
      <c r="Y60" s="12">
        <f ca="1">SUMPRODUCT((Tablo[Mois]=$A52)*(OFFSET(Tablo[JOUR],0,Y$1)=$B60))</f>
        <v>0</v>
      </c>
      <c r="Z60" s="12">
        <f ca="1">SUMPRODUCT((Tablo[Mois]=$A52)*(OFFSET(Tablo[JOUR],0,Z$1)=$B60))</f>
        <v>0</v>
      </c>
      <c r="AA60" s="12">
        <f ca="1">SUMPRODUCT((Tablo[Mois]=$A52)*(OFFSET(Tablo[JOUR],0,AA$1)=$B60))</f>
        <v>0</v>
      </c>
      <c r="AB60" s="12">
        <f ca="1">SUMPRODUCT((Tablo[Mois]=$A52)*(OFFSET(Tablo[JOUR],0,AB$1)=$B60))</f>
        <v>0</v>
      </c>
      <c r="AC60" s="12">
        <f ca="1">SUMPRODUCT((Tablo[Mois]=$A52)*(OFFSET(Tablo[JOUR],0,AC$1)=$B60))</f>
        <v>0</v>
      </c>
      <c r="AD60" s="12">
        <f ca="1">SUMPRODUCT((Tablo[Mois]=$A52)*(OFFSET(Tablo[JOUR],0,AD$1)=$B60))</f>
        <v>0</v>
      </c>
      <c r="AE60" s="12">
        <f ca="1">SUMPRODUCT((Tablo[Mois]=$A52)*(OFFSET(Tablo[JOUR],0,AE$1)=$B60))</f>
        <v>0</v>
      </c>
      <c r="AF60" s="12">
        <f ca="1">SUMPRODUCT((Tablo[SEMAINE]=$A52)*(OFFSET(Tablo[am/pm],0,AF$1)=$B60))</f>
        <v>0</v>
      </c>
      <c r="AG60" s="12">
        <f ca="1">SUMPRODUCT((Tablo[SEMAINE]=$A52)*(OFFSET(Tablo[am/pm],0,AG$1)=$B60))</f>
        <v>0</v>
      </c>
      <c r="AH60" s="12" t="e">
        <f ca="1">SUMPRODUCT((Tablo[Mois]=$A52)*(OFFSET(Tablo[JOUR],0,AH$1)=$B60))</f>
        <v>#N/A</v>
      </c>
      <c r="AI60" s="12" t="e">
        <f ca="1">SUMPRODUCT((Tablo[Mois]=$A52)*(OFFSET(Tablo[JOUR],0,AI$1)=$B60))</f>
        <v>#N/A</v>
      </c>
    </row>
    <row r="61" spans="1:35" s="10" customFormat="1" ht="13.5" thickBot="1">
      <c r="A61" s="9"/>
      <c r="B61" s="18" t="s">
        <v>32</v>
      </c>
      <c r="C61" s="10" t="s">
        <v>56</v>
      </c>
      <c r="D61" s="10">
        <f ca="1">SUMPRODUCT((Tablo[Mois]=$A50)*(OFFSET(Tablo[JOUR],0,D$1)=$B61))</f>
        <v>0</v>
      </c>
      <c r="E61" s="10">
        <f ca="1">SUMPRODUCT((Tablo[Mois]=$A50)*(OFFSET(Tablo[JOUR],0,E$1)=$B61))</f>
        <v>0</v>
      </c>
      <c r="F61" s="10">
        <f ca="1">SUMPRODUCT((Tablo[Mois]=$A50)*(OFFSET(Tablo[JOUR],0,F$1)=$B61))</f>
        <v>0</v>
      </c>
      <c r="G61" s="10">
        <f ca="1">SUMPRODUCT((Tablo[Mois]=$A50)*(OFFSET(Tablo[JOUR],0,G$1)=$B61))</f>
        <v>0</v>
      </c>
      <c r="H61" s="10">
        <f ca="1">SUMPRODUCT((Tablo[Mois]=$A50)*(OFFSET(Tablo[JOUR],0,H$1)=$B61))</f>
        <v>0</v>
      </c>
      <c r="I61" s="10">
        <f ca="1">SUMPRODUCT((Tablo[Mois]=$A50)*(OFFSET(Tablo[JOUR],0,I$1)=$B61))</f>
        <v>0</v>
      </c>
      <c r="J61" s="10">
        <f ca="1">SUMPRODUCT((Tablo[Mois]=$A50)*(OFFSET(Tablo[JOUR],0,J$1)=$B61))</f>
        <v>0</v>
      </c>
      <c r="K61" s="10">
        <f ca="1">SUMPRODUCT((Tablo[Mois]=$A50)*(OFFSET(Tablo[JOUR],0,K$1)=$B61))</f>
        <v>0</v>
      </c>
      <c r="L61" s="10">
        <f ca="1">SUMPRODUCT((Tablo[Mois]=$A50)*(OFFSET(Tablo[JOUR],0,L$1)=$B61))</f>
        <v>0</v>
      </c>
      <c r="M61" s="10">
        <f ca="1">SUMPRODUCT((Tablo[Mois]=$A50)*(OFFSET(Tablo[JOUR],0,M$1)=$B61))</f>
        <v>0</v>
      </c>
      <c r="N61" s="10">
        <f ca="1">SUMPRODUCT((Tablo[Mois]=$A50)*(OFFSET(Tablo[JOUR],0,N$1)=$B61))</f>
        <v>0</v>
      </c>
      <c r="O61" s="10">
        <f ca="1">SUMPRODUCT((Tablo[Mois]=$A50)*(OFFSET(Tablo[JOUR],0,O$1)=$B61))</f>
        <v>0</v>
      </c>
      <c r="P61" s="10">
        <f ca="1">SUMPRODUCT((Tablo[Mois]=$A50)*(OFFSET(Tablo[JOUR],0,P$1)=$B61))</f>
        <v>0</v>
      </c>
      <c r="Q61" s="10">
        <f ca="1">SUMPRODUCT((Tablo[Mois]=$A50)*(OFFSET(Tablo[JOUR],0,Q$1)=$B61))</f>
        <v>0</v>
      </c>
      <c r="R61" s="10">
        <f ca="1">SUMPRODUCT((Tablo[Mois]=$A50)*(OFFSET(Tablo[JOUR],0,R$1)=$B61))</f>
        <v>0</v>
      </c>
      <c r="S61" s="10">
        <f ca="1">SUMPRODUCT((Tablo[Mois]=$A50)*(OFFSET(Tablo[JOUR],0,S$1)=$B61))</f>
        <v>0</v>
      </c>
      <c r="T61" s="10">
        <f ca="1">SUMPRODUCT((Tablo[Mois]=$A50)*(OFFSET(Tablo[JOUR],0,T$1)=$B61))</f>
        <v>0</v>
      </c>
      <c r="U61" s="10">
        <f ca="1">SUMPRODUCT((Tablo[Mois]=$A50)*(OFFSET(Tablo[JOUR],0,U$1)=$B61))</f>
        <v>0</v>
      </c>
      <c r="V61" s="10">
        <f ca="1">SUMPRODUCT((Tablo[Mois]=$A50)*(OFFSET(Tablo[JOUR],0,V$1)=$B61))</f>
        <v>0</v>
      </c>
      <c r="W61" s="10">
        <f ca="1">SUMPRODUCT((Tablo[Mois]=$A50)*(OFFSET(Tablo[JOUR],0,W$1)=$B61))</f>
        <v>0</v>
      </c>
      <c r="X61" s="10">
        <f ca="1">SUMPRODUCT((Tablo[Mois]=$A50)*(OFFSET(Tablo[JOUR],0,X$1)=$B61))</f>
        <v>0</v>
      </c>
      <c r="Y61" s="10">
        <f ca="1">SUMPRODUCT((Tablo[Mois]=$A50)*(OFFSET(Tablo[JOUR],0,Y$1)=$B61))</f>
        <v>0</v>
      </c>
      <c r="Z61" s="10">
        <f ca="1">SUMPRODUCT((Tablo[Mois]=$A50)*(OFFSET(Tablo[JOUR],0,Z$1)=$B61))</f>
        <v>0</v>
      </c>
      <c r="AA61" s="10">
        <f ca="1">SUMPRODUCT((Tablo[Mois]=$A50)*(OFFSET(Tablo[JOUR],0,AA$1)=$B61))</f>
        <v>0</v>
      </c>
      <c r="AB61" s="10">
        <f ca="1">SUMPRODUCT((Tablo[Mois]=$A50)*(OFFSET(Tablo[JOUR],0,AB$1)=$B61))</f>
        <v>0</v>
      </c>
      <c r="AC61" s="10">
        <f ca="1">SUMPRODUCT((Tablo[Mois]=$A50)*(OFFSET(Tablo[JOUR],0,AC$1)=$B61))</f>
        <v>0</v>
      </c>
      <c r="AD61" s="10">
        <f ca="1">SUMPRODUCT((Tablo[Mois]=$A50)*(OFFSET(Tablo[JOUR],0,AD$1)=$B61))</f>
        <v>0</v>
      </c>
      <c r="AE61" s="10">
        <f ca="1">SUMPRODUCT((Tablo[Mois]=$A50)*(OFFSET(Tablo[JOUR],0,AE$1)=$B61))</f>
        <v>0</v>
      </c>
      <c r="AF61" s="10">
        <f ca="1">SUMPRODUCT((Tablo[SEMAINE]=$A50)*(OFFSET(Tablo[am/pm],0,AF$1)=$B61))</f>
        <v>0</v>
      </c>
      <c r="AG61" s="10">
        <f ca="1">SUMPRODUCT((Tablo[SEMAINE]=$A50)*(OFFSET(Tablo[am/pm],0,AG$1)=$B61))</f>
        <v>0</v>
      </c>
      <c r="AH61" s="10" t="e">
        <f ca="1">SUMPRODUCT((Tablo[Mois]=$A50)*(OFFSET(Tablo[JOUR],0,AH$1)=$B61))</f>
        <v>#N/A</v>
      </c>
      <c r="AI61" s="10" t="e">
        <f ca="1">SUMPRODUCT((Tablo[Mois]=$A50)*(OFFSET(Tablo[JOUR],0,AI$1)=$B61))</f>
        <v>#N/A</v>
      </c>
    </row>
    <row r="62" spans="1:35" s="8" customFormat="1">
      <c r="A62" s="11">
        <f>EOMONTH(A50+1,0)</f>
        <v>42916</v>
      </c>
      <c r="B62" s="8" t="s">
        <v>17</v>
      </c>
      <c r="C62" s="8" t="s">
        <v>37</v>
      </c>
      <c r="D62" s="19">
        <f ca="1">SUMPRODUCT((Tablo[Mois]=$A62)*(Tablo[JOUR]=$B62),(OFFSET(Tablo[JOUR],0,D$1)))</f>
        <v>0</v>
      </c>
      <c r="E62" s="19">
        <f ca="1">SUMPRODUCT((Tablo[Mois]=$A62)*(Tablo[JOUR]=$B62),(OFFSET(Tablo[JOUR],0,E$1)))</f>
        <v>0</v>
      </c>
      <c r="F62" s="19">
        <f ca="1">SUMPRODUCT((Tablo[Mois]=$A62)*(Tablo[JOUR]=$B62),(OFFSET(Tablo[JOUR],0,F$1)))</f>
        <v>0</v>
      </c>
      <c r="G62" s="19">
        <f ca="1">SUMPRODUCT((Tablo[Mois]=$A62)*(Tablo[JOUR]=$B62),(OFFSET(Tablo[JOUR],0,G$1)))</f>
        <v>0</v>
      </c>
      <c r="H62" s="19">
        <f ca="1">SUMPRODUCT((Tablo[Mois]=$A62)*(Tablo[JOUR]=$B62),(OFFSET(Tablo[JOUR],0,H$1)))</f>
        <v>0</v>
      </c>
      <c r="I62" s="19">
        <f ca="1">SUMPRODUCT((Tablo[Mois]=$A62)*(Tablo[JOUR]=$B62),(OFFSET(Tablo[JOUR],0,I$1)))</f>
        <v>0</v>
      </c>
      <c r="J62" s="19">
        <f ca="1">SUMPRODUCT((Tablo[Mois]=$A62)*(Tablo[JOUR]=$B62),(OFFSET(Tablo[JOUR],0,J$1)))</f>
        <v>0</v>
      </c>
      <c r="K62" s="19">
        <f ca="1">SUMPRODUCT((Tablo[Mois]=$A62)*(Tablo[JOUR]=$B62),(OFFSET(Tablo[JOUR],0,K$1)))</f>
        <v>0</v>
      </c>
      <c r="L62" s="19">
        <f ca="1">SUMPRODUCT((Tablo[Mois]=$A62)*(Tablo[JOUR]=$B62),(OFFSET(Tablo[JOUR],0,L$1)))</f>
        <v>0</v>
      </c>
      <c r="M62" s="19">
        <f ca="1">SUMPRODUCT((Tablo[Mois]=$A62)*(Tablo[JOUR]=$B62),(OFFSET(Tablo[JOUR],0,M$1)))</f>
        <v>0</v>
      </c>
      <c r="N62" s="19">
        <f ca="1">SUMPRODUCT((Tablo[Mois]=$A62)*(Tablo[JOUR]=$B62),(OFFSET(Tablo[JOUR],0,N$1)))</f>
        <v>0</v>
      </c>
      <c r="O62" s="19">
        <f ca="1">SUMPRODUCT((Tablo[Mois]=$A62)*(Tablo[JOUR]=$B62),(OFFSET(Tablo[JOUR],0,O$1)))</f>
        <v>0</v>
      </c>
      <c r="P62" s="19">
        <f ca="1">SUMPRODUCT((Tablo[Mois]=$A62)*(Tablo[JOUR]=$B62),(OFFSET(Tablo[JOUR],0,P$1)))</f>
        <v>0</v>
      </c>
      <c r="Q62" s="19">
        <f ca="1">SUMPRODUCT((Tablo[Mois]=$A62)*(Tablo[JOUR]=$B62),(OFFSET(Tablo[JOUR],0,Q$1)))</f>
        <v>0</v>
      </c>
      <c r="R62" s="19">
        <f ca="1">SUMPRODUCT((Tablo[Mois]=$A62)*(Tablo[JOUR]=$B62),(OFFSET(Tablo[JOUR],0,R$1)))</f>
        <v>0</v>
      </c>
      <c r="S62" s="19">
        <f ca="1">SUMPRODUCT((Tablo[Mois]=$A62)*(Tablo[JOUR]=$B62),(OFFSET(Tablo[JOUR],0,S$1)))</f>
        <v>0</v>
      </c>
      <c r="T62" s="19">
        <f ca="1">SUMPRODUCT((Tablo[Mois]=$A62)*(Tablo[JOUR]=$B62),(OFFSET(Tablo[JOUR],0,T$1)))</f>
        <v>0</v>
      </c>
      <c r="U62" s="19">
        <f ca="1">SUMPRODUCT((Tablo[Mois]=$A62)*(Tablo[JOUR]=$B62),(OFFSET(Tablo[JOUR],0,U$1)))</f>
        <v>0</v>
      </c>
      <c r="V62" s="19">
        <f ca="1">SUMPRODUCT((Tablo[Mois]=$A62)*(Tablo[JOUR]=$B62),(OFFSET(Tablo[JOUR],0,V$1)))</f>
        <v>0</v>
      </c>
      <c r="W62" s="19">
        <f ca="1">SUMPRODUCT((Tablo[Mois]=$A62)*(Tablo[JOUR]=$B62),(OFFSET(Tablo[JOUR],0,W$1)))</f>
        <v>0</v>
      </c>
      <c r="X62" s="19">
        <f ca="1">SUMPRODUCT((Tablo[Mois]=$A62)*(Tablo[JOUR]=$B62),(OFFSET(Tablo[JOUR],0,X$1)))</f>
        <v>0</v>
      </c>
      <c r="Y62" s="19">
        <f ca="1">SUMPRODUCT((Tablo[Mois]=$A62)*(Tablo[JOUR]=$B62),(OFFSET(Tablo[JOUR],0,Y$1)))</f>
        <v>0</v>
      </c>
      <c r="Z62" s="19">
        <f ca="1">SUMPRODUCT((Tablo[Mois]=$A62)*(Tablo[JOUR]=$B62),(OFFSET(Tablo[JOUR],0,Z$1)))</f>
        <v>0</v>
      </c>
      <c r="AA62" s="19">
        <f ca="1">SUMPRODUCT((Tablo[Mois]=$A62)*(Tablo[JOUR]=$B62),(OFFSET(Tablo[JOUR],0,AA$1)))</f>
        <v>0</v>
      </c>
      <c r="AB62" s="19">
        <f ca="1">SUMPRODUCT((Tablo[Mois]=$A62)*(Tablo[JOUR]=$B62),(OFFSET(Tablo[JOUR],0,AB$1)))</f>
        <v>0</v>
      </c>
      <c r="AC62" s="19">
        <f ca="1">SUMPRODUCT((Tablo[Mois]=$A62)*(Tablo[JOUR]=$B62),(OFFSET(Tablo[JOUR],0,AC$1)))</f>
        <v>0</v>
      </c>
      <c r="AD62" s="19">
        <f ca="1">SUMPRODUCT((Tablo[Mois]=$A62)*(Tablo[JOUR]=$B62),(OFFSET(Tablo[JOUR],0,AD$1)))</f>
        <v>0</v>
      </c>
      <c r="AE62" s="19">
        <f ca="1">SUMPRODUCT((Tablo[Mois]=$A62)*(Tablo[JOUR]=$B62),(OFFSET(Tablo[JOUR],0,AE$1)))</f>
        <v>0</v>
      </c>
      <c r="AF62" s="19">
        <f ca="1">SUMPRODUCT((Tablo[SEMAINE]=$A62)*(Tablo[am/pm]=$B62),(OFFSET(Tablo[am/pm],0,AF$1)))</f>
        <v>0</v>
      </c>
      <c r="AG62" s="19">
        <f ca="1">SUMPRODUCT((Tablo[SEMAINE]=$A62)*(Tablo[am/pm]=$B62),(OFFSET(Tablo[am/pm],0,AG$1)))</f>
        <v>0</v>
      </c>
      <c r="AH62" s="19" t="e">
        <f ca="1">SUMPRODUCT((Tablo[Mois]=$A62)*(Tablo[JOUR]=$B62),(OFFSET(Tablo[JOUR],0,AH$1)))</f>
        <v>#N/A</v>
      </c>
      <c r="AI62" s="19" t="e">
        <f ca="1">SUMPRODUCT((Tablo[Mois]=$A62)*(Tablo[JOUR]=$B62),(OFFSET(Tablo[JOUR],0,AI$1)))</f>
        <v>#N/A</v>
      </c>
    </row>
    <row r="63" spans="1:35">
      <c r="A63" s="17"/>
      <c r="B63" s="12" t="s">
        <v>18</v>
      </c>
      <c r="C63" s="12" t="s">
        <v>37</v>
      </c>
      <c r="D63" s="20">
        <f ca="1">SUMPRODUCT((Tablo[Mois]=$A62)*(Tablo[JOUR]=$B63),(OFFSET(Tablo[JOUR],0,D$1)))</f>
        <v>0</v>
      </c>
      <c r="E63" s="20">
        <f ca="1">SUMPRODUCT((Tablo[Mois]=$A62)*(Tablo[JOUR]=$B63),(OFFSET(Tablo[JOUR],0,E$1)))</f>
        <v>0</v>
      </c>
      <c r="F63" s="20">
        <f ca="1">SUMPRODUCT((Tablo[Mois]=$A62)*(Tablo[JOUR]=$B63),(OFFSET(Tablo[JOUR],0,F$1)))</f>
        <v>0</v>
      </c>
      <c r="G63" s="20">
        <f ca="1">SUMPRODUCT((Tablo[Mois]=$A62)*(Tablo[JOUR]=$B63),(OFFSET(Tablo[JOUR],0,G$1)))</f>
        <v>0</v>
      </c>
      <c r="H63" s="20">
        <f ca="1">SUMPRODUCT((Tablo[Mois]=$A62)*(Tablo[JOUR]=$B63),(OFFSET(Tablo[JOUR],0,H$1)))</f>
        <v>0</v>
      </c>
      <c r="I63" s="20">
        <f ca="1">SUMPRODUCT((Tablo[Mois]=$A62)*(Tablo[JOUR]=$B63),(OFFSET(Tablo[JOUR],0,I$1)))</f>
        <v>0</v>
      </c>
      <c r="J63" s="20">
        <f ca="1">SUMPRODUCT((Tablo[Mois]=$A62)*(Tablo[JOUR]=$B63),(OFFSET(Tablo[JOUR],0,J$1)))</f>
        <v>0</v>
      </c>
      <c r="K63" s="20">
        <f ca="1">SUMPRODUCT((Tablo[Mois]=$A62)*(Tablo[JOUR]=$B63),(OFFSET(Tablo[JOUR],0,K$1)))</f>
        <v>0</v>
      </c>
      <c r="L63" s="20">
        <f ca="1">SUMPRODUCT((Tablo[Mois]=$A62)*(Tablo[JOUR]=$B63),(OFFSET(Tablo[JOUR],0,L$1)))</f>
        <v>0</v>
      </c>
      <c r="M63" s="20">
        <f ca="1">SUMPRODUCT((Tablo[Mois]=$A62)*(Tablo[JOUR]=$B63),(OFFSET(Tablo[JOUR],0,M$1)))</f>
        <v>0</v>
      </c>
      <c r="N63" s="20">
        <f ca="1">SUMPRODUCT((Tablo[Mois]=$A62)*(Tablo[JOUR]=$B63),(OFFSET(Tablo[JOUR],0,N$1)))</f>
        <v>0</v>
      </c>
      <c r="O63" s="20">
        <f ca="1">SUMPRODUCT((Tablo[Mois]=$A62)*(Tablo[JOUR]=$B63),(OFFSET(Tablo[JOUR],0,O$1)))</f>
        <v>0</v>
      </c>
      <c r="P63" s="20">
        <f ca="1">SUMPRODUCT((Tablo[Mois]=$A62)*(Tablo[JOUR]=$B63),(OFFSET(Tablo[JOUR],0,P$1)))</f>
        <v>0</v>
      </c>
      <c r="Q63" s="20">
        <f ca="1">SUMPRODUCT((Tablo[Mois]=$A62)*(Tablo[JOUR]=$B63),(OFFSET(Tablo[JOUR],0,Q$1)))</f>
        <v>0</v>
      </c>
      <c r="R63" s="20">
        <f ca="1">SUMPRODUCT((Tablo[Mois]=$A62)*(Tablo[JOUR]=$B63),(OFFSET(Tablo[JOUR],0,R$1)))</f>
        <v>0</v>
      </c>
      <c r="S63" s="20">
        <f ca="1">SUMPRODUCT((Tablo[Mois]=$A62)*(Tablo[JOUR]=$B63),(OFFSET(Tablo[JOUR],0,S$1)))</f>
        <v>0</v>
      </c>
      <c r="T63" s="20">
        <f ca="1">SUMPRODUCT((Tablo[Mois]=$A62)*(Tablo[JOUR]=$B63),(OFFSET(Tablo[JOUR],0,T$1)))</f>
        <v>0</v>
      </c>
      <c r="U63" s="20">
        <f ca="1">SUMPRODUCT((Tablo[Mois]=$A62)*(Tablo[JOUR]=$B63),(OFFSET(Tablo[JOUR],0,U$1)))</f>
        <v>0</v>
      </c>
      <c r="V63" s="20">
        <f ca="1">SUMPRODUCT((Tablo[Mois]=$A62)*(Tablo[JOUR]=$B63),(OFFSET(Tablo[JOUR],0,V$1)))</f>
        <v>0</v>
      </c>
      <c r="W63" s="20">
        <f ca="1">SUMPRODUCT((Tablo[Mois]=$A62)*(Tablo[JOUR]=$B63),(OFFSET(Tablo[JOUR],0,W$1)))</f>
        <v>0</v>
      </c>
      <c r="X63" s="20">
        <f ca="1">SUMPRODUCT((Tablo[Mois]=$A62)*(Tablo[JOUR]=$B63),(OFFSET(Tablo[JOUR],0,X$1)))</f>
        <v>0</v>
      </c>
      <c r="Y63" s="20">
        <f ca="1">SUMPRODUCT((Tablo[Mois]=$A62)*(Tablo[JOUR]=$B63),(OFFSET(Tablo[JOUR],0,Y$1)))</f>
        <v>0</v>
      </c>
      <c r="Z63" s="20">
        <f ca="1">SUMPRODUCT((Tablo[Mois]=$A62)*(Tablo[JOUR]=$B63),(OFFSET(Tablo[JOUR],0,Z$1)))</f>
        <v>0</v>
      </c>
      <c r="AA63" s="20">
        <f ca="1">SUMPRODUCT((Tablo[Mois]=$A62)*(Tablo[JOUR]=$B63),(OFFSET(Tablo[JOUR],0,AA$1)))</f>
        <v>0</v>
      </c>
      <c r="AB63" s="20">
        <f ca="1">SUMPRODUCT((Tablo[Mois]=$A62)*(Tablo[JOUR]=$B63),(OFFSET(Tablo[JOUR],0,AB$1)))</f>
        <v>0</v>
      </c>
      <c r="AC63" s="20">
        <f ca="1">SUMPRODUCT((Tablo[Mois]=$A62)*(Tablo[JOUR]=$B63),(OFFSET(Tablo[JOUR],0,AC$1)))</f>
        <v>0</v>
      </c>
      <c r="AD63" s="20">
        <f ca="1">SUMPRODUCT((Tablo[Mois]=$A62)*(Tablo[JOUR]=$B63),(OFFSET(Tablo[JOUR],0,AD$1)))</f>
        <v>0</v>
      </c>
      <c r="AE63" s="20">
        <f ca="1">SUMPRODUCT((Tablo[Mois]=$A62)*(Tablo[JOUR]=$B63),(OFFSET(Tablo[JOUR],0,AE$1)))</f>
        <v>0</v>
      </c>
      <c r="AF63" s="20">
        <f ca="1">SUMPRODUCT((Tablo[SEMAINE]=$A62)*(Tablo[am/pm]=$B63),(OFFSET(Tablo[am/pm],0,AF$1)))</f>
        <v>0</v>
      </c>
      <c r="AG63" s="20">
        <f ca="1">SUMPRODUCT((Tablo[SEMAINE]=$A62)*(Tablo[am/pm]=$B63),(OFFSET(Tablo[am/pm],0,AG$1)))</f>
        <v>0</v>
      </c>
      <c r="AH63" s="20" t="e">
        <f ca="1">SUMPRODUCT((Tablo[Mois]=$A62)*(Tablo[JOUR]=$B63),(OFFSET(Tablo[JOUR],0,AH$1)))</f>
        <v>#N/A</v>
      </c>
      <c r="AI63" s="20" t="e">
        <f ca="1">SUMPRODUCT((Tablo[Mois]=$A62)*(Tablo[JOUR]=$B63),(OFFSET(Tablo[JOUR],0,AI$1)))</f>
        <v>#N/A</v>
      </c>
    </row>
    <row r="64" spans="1:35" s="23" customFormat="1">
      <c r="A64" s="22"/>
      <c r="B64" s="23" t="s">
        <v>16</v>
      </c>
      <c r="C64" s="24" t="s">
        <v>38</v>
      </c>
      <c r="D64" s="20">
        <f ca="1">SUMPRODUCT((Tablo[Mois]=$A62)*(Tablo[JOUR]=$B64),(OFFSET(Tablo[JOUR],0,D$1)))</f>
        <v>7</v>
      </c>
      <c r="E64" s="20">
        <f ca="1">SUMPRODUCT((Tablo[Mois]=$A62)*(Tablo[JOUR]=$B64),(OFFSET(Tablo[JOUR],0,E$1)))</f>
        <v>7</v>
      </c>
      <c r="F64" s="20">
        <f ca="1">SUMPRODUCT((Tablo[Mois]=$A62)*(Tablo[JOUR]=$B64),(OFFSET(Tablo[JOUR],0,F$1)))</f>
        <v>7</v>
      </c>
      <c r="G64" s="20">
        <f ca="1">SUMPRODUCT((Tablo[Mois]=$A62)*(Tablo[JOUR]=$B64),(OFFSET(Tablo[JOUR],0,G$1)))</f>
        <v>7</v>
      </c>
      <c r="H64" s="20">
        <f ca="1">SUMPRODUCT((Tablo[Mois]=$A62)*(Tablo[JOUR]=$B64),(OFFSET(Tablo[JOUR],0,H$1)))</f>
        <v>7</v>
      </c>
      <c r="I64" s="20">
        <f ca="1">SUMPRODUCT((Tablo[Mois]=$A62)*(Tablo[JOUR]=$B64),(OFFSET(Tablo[JOUR],0,I$1)))</f>
        <v>7</v>
      </c>
      <c r="J64" s="20">
        <f ca="1">SUMPRODUCT((Tablo[Mois]=$A62)*(Tablo[JOUR]=$B64),(OFFSET(Tablo[JOUR],0,J$1)))</f>
        <v>7</v>
      </c>
      <c r="K64" s="20">
        <f ca="1">SUMPRODUCT((Tablo[Mois]=$A62)*(Tablo[JOUR]=$B64),(OFFSET(Tablo[JOUR],0,K$1)))</f>
        <v>7</v>
      </c>
      <c r="L64" s="20">
        <f ca="1">SUMPRODUCT((Tablo[Mois]=$A62)*(Tablo[JOUR]=$B64),(OFFSET(Tablo[JOUR],0,L$1)))</f>
        <v>7</v>
      </c>
      <c r="M64" s="20">
        <f ca="1">SUMPRODUCT((Tablo[Mois]=$A62)*(Tablo[JOUR]=$B64),(OFFSET(Tablo[JOUR],0,M$1)))</f>
        <v>7</v>
      </c>
      <c r="N64" s="20">
        <f ca="1">SUMPRODUCT((Tablo[Mois]=$A62)*(Tablo[JOUR]=$B64),(OFFSET(Tablo[JOUR],0,N$1)))</f>
        <v>7</v>
      </c>
      <c r="O64" s="20">
        <f ca="1">SUMPRODUCT((Tablo[Mois]=$A62)*(Tablo[JOUR]=$B64),(OFFSET(Tablo[JOUR],0,O$1)))</f>
        <v>7</v>
      </c>
      <c r="P64" s="20">
        <f ca="1">SUMPRODUCT((Tablo[Mois]=$A62)*(Tablo[JOUR]=$B64),(OFFSET(Tablo[JOUR],0,P$1)))</f>
        <v>7</v>
      </c>
      <c r="Q64" s="20">
        <f ca="1">SUMPRODUCT((Tablo[Mois]=$A62)*(Tablo[JOUR]=$B64),(OFFSET(Tablo[JOUR],0,Q$1)))</f>
        <v>7</v>
      </c>
      <c r="R64" s="20">
        <f ca="1">SUMPRODUCT((Tablo[Mois]=$A62)*(Tablo[JOUR]=$B64),(OFFSET(Tablo[JOUR],0,R$1)))</f>
        <v>7</v>
      </c>
      <c r="S64" s="20">
        <f ca="1">SUMPRODUCT((Tablo[Mois]=$A62)*(Tablo[JOUR]=$B64),(OFFSET(Tablo[JOUR],0,S$1)))</f>
        <v>7</v>
      </c>
      <c r="T64" s="20">
        <f ca="1">SUMPRODUCT((Tablo[Mois]=$A62)*(Tablo[JOUR]=$B64),(OFFSET(Tablo[JOUR],0,T$1)))</f>
        <v>7</v>
      </c>
      <c r="U64" s="20">
        <f ca="1">SUMPRODUCT((Tablo[Mois]=$A62)*(Tablo[JOUR]=$B64),(OFFSET(Tablo[JOUR],0,U$1)))</f>
        <v>7</v>
      </c>
      <c r="V64" s="20">
        <f ca="1">SUMPRODUCT((Tablo[Mois]=$A62)*(Tablo[JOUR]=$B64),(OFFSET(Tablo[JOUR],0,V$1)))</f>
        <v>0</v>
      </c>
      <c r="W64" s="20">
        <f ca="1">SUMPRODUCT((Tablo[Mois]=$A62)*(Tablo[JOUR]=$B64),(OFFSET(Tablo[JOUR],0,W$1)))</f>
        <v>0</v>
      </c>
      <c r="X64" s="20">
        <f ca="1">SUMPRODUCT((Tablo[Mois]=$A62)*(Tablo[JOUR]=$B64),(OFFSET(Tablo[JOUR],0,X$1)))</f>
        <v>0</v>
      </c>
      <c r="Y64" s="20">
        <f ca="1">SUMPRODUCT((Tablo[Mois]=$A62)*(Tablo[JOUR]=$B64),(OFFSET(Tablo[JOUR],0,Y$1)))</f>
        <v>0</v>
      </c>
      <c r="Z64" s="20">
        <f ca="1">SUMPRODUCT((Tablo[Mois]=$A62)*(Tablo[JOUR]=$B64),(OFFSET(Tablo[JOUR],0,Z$1)))</f>
        <v>0</v>
      </c>
      <c r="AA64" s="20">
        <f ca="1">SUMPRODUCT((Tablo[Mois]=$A62)*(Tablo[JOUR]=$B64),(OFFSET(Tablo[JOUR],0,AA$1)))</f>
        <v>0</v>
      </c>
      <c r="AB64" s="20">
        <f ca="1">SUMPRODUCT((Tablo[Mois]=$A62)*(Tablo[JOUR]=$B64),(OFFSET(Tablo[JOUR],0,AB$1)))</f>
        <v>0</v>
      </c>
      <c r="AC64" s="20">
        <f ca="1">SUMPRODUCT((Tablo[Mois]=$A62)*(Tablo[JOUR]=$B64),(OFFSET(Tablo[JOUR],0,AC$1)))</f>
        <v>0</v>
      </c>
      <c r="AD64" s="20">
        <f ca="1">SUMPRODUCT((Tablo[Mois]=$A62)*(Tablo[JOUR]=$B64),(OFFSET(Tablo[JOUR],0,AD$1)))</f>
        <v>0</v>
      </c>
      <c r="AE64" s="20">
        <f ca="1">SUMPRODUCT((Tablo[Mois]=$A62)*(Tablo[JOUR]=$B64),(OFFSET(Tablo[JOUR],0,AE$1)))</f>
        <v>0</v>
      </c>
      <c r="AF64" s="20">
        <f ca="1">SUMPRODUCT((Tablo[SEMAINE]=$A62)*(Tablo[am/pm]=$B64),(OFFSET(Tablo[am/pm],0,AF$1)))</f>
        <v>0</v>
      </c>
      <c r="AG64" s="20">
        <f ca="1">SUMPRODUCT((Tablo[SEMAINE]=$A62)*(Tablo[am/pm]=$B64),(OFFSET(Tablo[am/pm],0,AG$1)))</f>
        <v>0</v>
      </c>
      <c r="AH64" s="20" t="e">
        <f ca="1">SUMPRODUCT((Tablo[Mois]=$A62)*(Tablo[JOUR]=$B64),(OFFSET(Tablo[JOUR],0,AH$1)))</f>
        <v>#N/A</v>
      </c>
      <c r="AI64" s="20" t="e">
        <f ca="1">SUMPRODUCT((Tablo[Mois]=$A62)*(Tablo[JOUR]=$B64),(OFFSET(Tablo[JOUR],0,AI$1)))</f>
        <v>#N/A</v>
      </c>
    </row>
    <row r="65" spans="1:35">
      <c r="A65" s="17"/>
      <c r="B65" s="14" t="s">
        <v>19</v>
      </c>
      <c r="C65" s="12" t="s">
        <v>38</v>
      </c>
      <c r="D65" s="12">
        <f>SUMPRODUCT((Tablo[Mois]=$A62)*(COUNTIF(JF,Tablo[JOUR])))</f>
        <v>1</v>
      </c>
      <c r="E65" s="12">
        <f>SUMPRODUCT((Tablo[Mois]=$A62)*(COUNTIF(JF,Tablo[JOUR])))</f>
        <v>1</v>
      </c>
      <c r="F65" s="12">
        <f>SUMPRODUCT((Tablo[Mois]=$A62)*(COUNTIF(JF,Tablo[JOUR])))</f>
        <v>1</v>
      </c>
      <c r="G65" s="12">
        <f>SUMPRODUCT((Tablo[Mois]=$A62)*(COUNTIF(JF,Tablo[JOUR])))</f>
        <v>1</v>
      </c>
      <c r="H65" s="12">
        <f>SUMPRODUCT((Tablo[Mois]=$A62)*(COUNTIF(JF,Tablo[JOUR])))</f>
        <v>1</v>
      </c>
      <c r="I65" s="12">
        <f>SUMPRODUCT((Tablo[Mois]=$A62)*(COUNTIF(JF,Tablo[JOUR])))</f>
        <v>1</v>
      </c>
      <c r="J65" s="12">
        <f>SUMPRODUCT((Tablo[Mois]=$A62)*(COUNTIF(JF,Tablo[JOUR])))</f>
        <v>1</v>
      </c>
      <c r="K65" s="12">
        <f>SUMPRODUCT((Tablo[Mois]=$A62)*(COUNTIF(JF,Tablo[JOUR])))</f>
        <v>1</v>
      </c>
      <c r="L65" s="12">
        <f>SUMPRODUCT((Tablo[Mois]=$A62)*(COUNTIF(JF,Tablo[JOUR])))</f>
        <v>1</v>
      </c>
      <c r="M65" s="12">
        <f>SUMPRODUCT((Tablo[Mois]=$A62)*(COUNTIF(JF,Tablo[JOUR])))</f>
        <v>1</v>
      </c>
      <c r="N65" s="12">
        <f>SUMPRODUCT((Tablo[Mois]=$A62)*(COUNTIF(JF,Tablo[JOUR])))</f>
        <v>1</v>
      </c>
      <c r="O65" s="12">
        <f>SUMPRODUCT((Tablo[Mois]=$A62)*(COUNTIF(JF,Tablo[JOUR])))</f>
        <v>1</v>
      </c>
      <c r="P65" s="12">
        <f>SUMPRODUCT((Tablo[Mois]=$A62)*(COUNTIF(JF,Tablo[JOUR])))</f>
        <v>1</v>
      </c>
      <c r="Q65" s="12">
        <f>SUMPRODUCT((Tablo[Mois]=$A62)*(COUNTIF(JF,Tablo[JOUR])))</f>
        <v>1</v>
      </c>
      <c r="R65" s="12">
        <f>SUMPRODUCT((Tablo[Mois]=$A62)*(COUNTIF(JF,Tablo[JOUR])))</f>
        <v>1</v>
      </c>
      <c r="S65" s="12">
        <f>SUMPRODUCT((Tablo[Mois]=$A62)*(COUNTIF(JF,Tablo[JOUR])))</f>
        <v>1</v>
      </c>
      <c r="T65" s="12">
        <f>SUMPRODUCT((Tablo[Mois]=$A62)*(COUNTIF(JF,Tablo[JOUR])))</f>
        <v>1</v>
      </c>
      <c r="U65" s="12">
        <f>SUMPRODUCT((Tablo[Mois]=$A62)*(COUNTIF(JF,Tablo[JOUR])))</f>
        <v>1</v>
      </c>
      <c r="V65" s="12">
        <f>SUMPRODUCT((Tablo[Mois]=$A62)*(COUNTIF(JF,Tablo[JOUR])))</f>
        <v>1</v>
      </c>
      <c r="W65" s="12">
        <f>SUMPRODUCT((Tablo[Mois]=$A62)*(COUNTIF(JF,Tablo[JOUR])))</f>
        <v>1</v>
      </c>
      <c r="X65" s="12">
        <f>SUMPRODUCT((Tablo[Mois]=$A62)*(COUNTIF(JF,Tablo[JOUR])))</f>
        <v>1</v>
      </c>
      <c r="Y65" s="12">
        <f>SUMPRODUCT((Tablo[Mois]=$A62)*(COUNTIF(JF,Tablo[JOUR])))</f>
        <v>1</v>
      </c>
      <c r="Z65" s="12">
        <f>SUMPRODUCT((Tablo[Mois]=$A62)*(COUNTIF(JF,Tablo[JOUR])))</f>
        <v>1</v>
      </c>
      <c r="AA65" s="12">
        <f>SUMPRODUCT((Tablo[Mois]=$A62)*(COUNTIF(JF,Tablo[JOUR])))</f>
        <v>1</v>
      </c>
      <c r="AB65" s="12">
        <f>SUMPRODUCT((Tablo[Mois]=$A62)*(COUNTIF(JF,Tablo[JOUR])))</f>
        <v>1</v>
      </c>
      <c r="AC65" s="12">
        <f>SUMPRODUCT((Tablo[Mois]=$A62)*(COUNTIF(JF,Tablo[JOUR])))</f>
        <v>1</v>
      </c>
      <c r="AD65" s="12">
        <f>SUMPRODUCT((Tablo[Mois]=$A62)*(COUNTIF(JF,Tablo[JOUR])))</f>
        <v>1</v>
      </c>
      <c r="AE65" s="12">
        <f>SUMPRODUCT((Tablo[Mois]=$A62)*(COUNTIF(JF,Tablo[JOUR])))</f>
        <v>1</v>
      </c>
      <c r="AF65" s="12">
        <f>SUMPRODUCT((Tablo[SEMAINE]=$A62)*(COUNTIF(JF,Tablo[am/pm])))</f>
        <v>0</v>
      </c>
      <c r="AG65" s="12">
        <f>SUMPRODUCT((Tablo[SEMAINE]=$A62)*(COUNTIF(JF,Tablo[am/pm])))</f>
        <v>0</v>
      </c>
      <c r="AH65" s="12">
        <f>SUMPRODUCT((Tablo[Mois]=$A62)*(COUNTIF(JF,Tablo[JOUR])))</f>
        <v>1</v>
      </c>
      <c r="AI65" s="12">
        <f>SUMPRODUCT((Tablo[Mois]=$A62)*(COUNTIF(JF,Tablo[JOUR])))</f>
        <v>1</v>
      </c>
    </row>
    <row r="66" spans="1:35">
      <c r="A66" s="17"/>
      <c r="B66" s="15" t="s">
        <v>34</v>
      </c>
      <c r="C66" s="12" t="s">
        <v>56</v>
      </c>
      <c r="D66" s="12">
        <f ca="1">SUMPRODUCT((Tablo[Mois]=$A62)*(OFFSET(Tablo[JOUR],0,D$1)=$B66))</f>
        <v>0</v>
      </c>
      <c r="E66" s="12">
        <f ca="1">SUMPRODUCT((Tablo[Mois]=$A62)*(OFFSET(Tablo[JOUR],0,E$1)=$B66))</f>
        <v>0</v>
      </c>
      <c r="F66" s="12">
        <f ca="1">SUMPRODUCT((Tablo[Mois]=$A62)*(OFFSET(Tablo[JOUR],0,F$1)=$B66))</f>
        <v>0</v>
      </c>
      <c r="G66" s="12">
        <f ca="1">SUMPRODUCT((Tablo[Mois]=$A62)*(OFFSET(Tablo[JOUR],0,G$1)=$B66))</f>
        <v>0</v>
      </c>
      <c r="H66" s="12">
        <f ca="1">SUMPRODUCT((Tablo[Mois]=$A62)*(OFFSET(Tablo[JOUR],0,H$1)=$B66))</f>
        <v>0</v>
      </c>
      <c r="I66" s="12">
        <f ca="1">SUMPRODUCT((Tablo[Mois]=$A62)*(OFFSET(Tablo[JOUR],0,I$1)=$B66))</f>
        <v>0</v>
      </c>
      <c r="J66" s="12">
        <f ca="1">SUMPRODUCT((Tablo[Mois]=$A62)*(OFFSET(Tablo[JOUR],0,J$1)=$B66))</f>
        <v>0</v>
      </c>
      <c r="K66" s="12">
        <f ca="1">SUMPRODUCT((Tablo[Mois]=$A62)*(OFFSET(Tablo[JOUR],0,K$1)=$B66))</f>
        <v>0</v>
      </c>
      <c r="L66" s="12">
        <f ca="1">SUMPRODUCT((Tablo[Mois]=$A62)*(OFFSET(Tablo[JOUR],0,L$1)=$B66))</f>
        <v>0</v>
      </c>
      <c r="M66" s="12">
        <f ca="1">SUMPRODUCT((Tablo[Mois]=$A62)*(OFFSET(Tablo[JOUR],0,M$1)=$B66))</f>
        <v>0</v>
      </c>
      <c r="N66" s="12">
        <f ca="1">SUMPRODUCT((Tablo[Mois]=$A62)*(OFFSET(Tablo[JOUR],0,N$1)=$B66))</f>
        <v>0</v>
      </c>
      <c r="O66" s="12">
        <f ca="1">SUMPRODUCT((Tablo[Mois]=$A62)*(OFFSET(Tablo[JOUR],0,O$1)=$B66))</f>
        <v>0</v>
      </c>
      <c r="P66" s="12">
        <f ca="1">SUMPRODUCT((Tablo[Mois]=$A62)*(OFFSET(Tablo[JOUR],0,P$1)=$B66))</f>
        <v>0</v>
      </c>
      <c r="Q66" s="12">
        <f ca="1">SUMPRODUCT((Tablo[Mois]=$A62)*(OFFSET(Tablo[JOUR],0,Q$1)=$B66))</f>
        <v>0</v>
      </c>
      <c r="R66" s="12">
        <f ca="1">SUMPRODUCT((Tablo[Mois]=$A62)*(OFFSET(Tablo[JOUR],0,R$1)=$B66))</f>
        <v>0</v>
      </c>
      <c r="S66" s="12">
        <f ca="1">SUMPRODUCT((Tablo[Mois]=$A62)*(OFFSET(Tablo[JOUR],0,S$1)=$B66))</f>
        <v>0</v>
      </c>
      <c r="T66" s="12">
        <f ca="1">SUMPRODUCT((Tablo[Mois]=$A62)*(OFFSET(Tablo[JOUR],0,T$1)=$B66))</f>
        <v>0</v>
      </c>
      <c r="U66" s="12">
        <f ca="1">SUMPRODUCT((Tablo[Mois]=$A62)*(OFFSET(Tablo[JOUR],0,U$1)=$B66))</f>
        <v>0</v>
      </c>
      <c r="V66" s="12">
        <f ca="1">SUMPRODUCT((Tablo[Mois]=$A62)*(OFFSET(Tablo[JOUR],0,V$1)=$B66))</f>
        <v>0</v>
      </c>
      <c r="W66" s="12">
        <f ca="1">SUMPRODUCT((Tablo[Mois]=$A62)*(OFFSET(Tablo[JOUR],0,W$1)=$B66))</f>
        <v>0</v>
      </c>
      <c r="X66" s="12">
        <f ca="1">SUMPRODUCT((Tablo[Mois]=$A62)*(OFFSET(Tablo[JOUR],0,X$1)=$B66))</f>
        <v>0</v>
      </c>
      <c r="Y66" s="12">
        <f ca="1">SUMPRODUCT((Tablo[Mois]=$A62)*(OFFSET(Tablo[JOUR],0,Y$1)=$B66))</f>
        <v>0</v>
      </c>
      <c r="Z66" s="12">
        <f ca="1">SUMPRODUCT((Tablo[Mois]=$A62)*(OFFSET(Tablo[JOUR],0,Z$1)=$B66))</f>
        <v>0</v>
      </c>
      <c r="AA66" s="12">
        <f ca="1">SUMPRODUCT((Tablo[Mois]=$A62)*(OFFSET(Tablo[JOUR],0,AA$1)=$B66))</f>
        <v>0</v>
      </c>
      <c r="AB66" s="12">
        <f ca="1">SUMPRODUCT((Tablo[Mois]=$A62)*(OFFSET(Tablo[JOUR],0,AB$1)=$B66))</f>
        <v>0</v>
      </c>
      <c r="AC66" s="12">
        <f ca="1">SUMPRODUCT((Tablo[Mois]=$A62)*(OFFSET(Tablo[JOUR],0,AC$1)=$B66))</f>
        <v>0</v>
      </c>
      <c r="AD66" s="12">
        <f ca="1">SUMPRODUCT((Tablo[Mois]=$A62)*(OFFSET(Tablo[JOUR],0,AD$1)=$B66))</f>
        <v>0</v>
      </c>
      <c r="AE66" s="12">
        <f ca="1">SUMPRODUCT((Tablo[Mois]=$A62)*(OFFSET(Tablo[JOUR],0,AE$1)=$B66))</f>
        <v>0</v>
      </c>
      <c r="AF66" s="12">
        <f ca="1">SUMPRODUCT((Tablo[SEMAINE]=$A62)*(OFFSET(Tablo[am/pm],0,AF$1)=$B66))</f>
        <v>0</v>
      </c>
      <c r="AG66" s="12">
        <f ca="1">SUMPRODUCT((Tablo[SEMAINE]=$A62)*(OFFSET(Tablo[am/pm],0,AG$1)=$B66))</f>
        <v>0</v>
      </c>
      <c r="AH66" s="12" t="e">
        <f ca="1">SUMPRODUCT((Tablo[Mois]=$A62)*(OFFSET(Tablo[JOUR],0,AH$1)=$B66))</f>
        <v>#N/A</v>
      </c>
      <c r="AI66" s="12" t="e">
        <f ca="1">SUMPRODUCT((Tablo[Mois]=$A62)*(OFFSET(Tablo[JOUR],0,AI$1)=$B66))</f>
        <v>#N/A</v>
      </c>
    </row>
    <row r="67" spans="1:35">
      <c r="A67" s="17"/>
      <c r="B67" s="16" t="s">
        <v>33</v>
      </c>
      <c r="C67" s="12" t="s">
        <v>56</v>
      </c>
      <c r="D67" s="12">
        <f ca="1">SUMPRODUCT((Tablo[Mois]=$A62)*(OFFSET(Tablo[JOUR],0,D$1)=$B67))</f>
        <v>0</v>
      </c>
      <c r="E67" s="12">
        <f ca="1">SUMPRODUCT((Tablo[Mois]=$A62)*(OFFSET(Tablo[JOUR],0,E$1)=$B67))</f>
        <v>0</v>
      </c>
      <c r="F67" s="12">
        <f ca="1">SUMPRODUCT((Tablo[Mois]=$A62)*(OFFSET(Tablo[JOUR],0,F$1)=$B67))</f>
        <v>0</v>
      </c>
      <c r="G67" s="12">
        <f ca="1">SUMPRODUCT((Tablo[Mois]=$A62)*(OFFSET(Tablo[JOUR],0,G$1)=$B67))</f>
        <v>0</v>
      </c>
      <c r="H67" s="12">
        <f ca="1">SUMPRODUCT((Tablo[Mois]=$A62)*(OFFSET(Tablo[JOUR],0,H$1)=$B67))</f>
        <v>0</v>
      </c>
      <c r="I67" s="12">
        <f ca="1">SUMPRODUCT((Tablo[Mois]=$A62)*(OFFSET(Tablo[JOUR],0,I$1)=$B67))</f>
        <v>0</v>
      </c>
      <c r="J67" s="12">
        <f ca="1">SUMPRODUCT((Tablo[Mois]=$A62)*(OFFSET(Tablo[JOUR],0,J$1)=$B67))</f>
        <v>0</v>
      </c>
      <c r="K67" s="12">
        <f ca="1">SUMPRODUCT((Tablo[Mois]=$A62)*(OFFSET(Tablo[JOUR],0,K$1)=$B67))</f>
        <v>0</v>
      </c>
      <c r="L67" s="12">
        <f ca="1">SUMPRODUCT((Tablo[Mois]=$A62)*(OFFSET(Tablo[JOUR],0,L$1)=$B67))</f>
        <v>0</v>
      </c>
      <c r="M67" s="12">
        <f ca="1">SUMPRODUCT((Tablo[Mois]=$A62)*(OFFSET(Tablo[JOUR],0,M$1)=$B67))</f>
        <v>0</v>
      </c>
      <c r="N67" s="12">
        <f ca="1">SUMPRODUCT((Tablo[Mois]=$A62)*(OFFSET(Tablo[JOUR],0,N$1)=$B67))</f>
        <v>0</v>
      </c>
      <c r="O67" s="12">
        <f ca="1">SUMPRODUCT((Tablo[Mois]=$A62)*(OFFSET(Tablo[JOUR],0,O$1)=$B67))</f>
        <v>0</v>
      </c>
      <c r="P67" s="12">
        <f ca="1">SUMPRODUCT((Tablo[Mois]=$A62)*(OFFSET(Tablo[JOUR],0,P$1)=$B67))</f>
        <v>0</v>
      </c>
      <c r="Q67" s="12">
        <f ca="1">SUMPRODUCT((Tablo[Mois]=$A62)*(OFFSET(Tablo[JOUR],0,Q$1)=$B67))</f>
        <v>0</v>
      </c>
      <c r="R67" s="12">
        <f ca="1">SUMPRODUCT((Tablo[Mois]=$A62)*(OFFSET(Tablo[JOUR],0,R$1)=$B67))</f>
        <v>0</v>
      </c>
      <c r="S67" s="12">
        <f ca="1">SUMPRODUCT((Tablo[Mois]=$A62)*(OFFSET(Tablo[JOUR],0,S$1)=$B67))</f>
        <v>0</v>
      </c>
      <c r="T67" s="12">
        <f ca="1">SUMPRODUCT((Tablo[Mois]=$A62)*(OFFSET(Tablo[JOUR],0,T$1)=$B67))</f>
        <v>0</v>
      </c>
      <c r="U67" s="12">
        <f ca="1">SUMPRODUCT((Tablo[Mois]=$A62)*(OFFSET(Tablo[JOUR],0,U$1)=$B67))</f>
        <v>0</v>
      </c>
      <c r="V67" s="12">
        <f ca="1">SUMPRODUCT((Tablo[Mois]=$A62)*(OFFSET(Tablo[JOUR],0,V$1)=$B67))</f>
        <v>0</v>
      </c>
      <c r="W67" s="12">
        <f ca="1">SUMPRODUCT((Tablo[Mois]=$A62)*(OFFSET(Tablo[JOUR],0,W$1)=$B67))</f>
        <v>0</v>
      </c>
      <c r="X67" s="12">
        <f ca="1">SUMPRODUCT((Tablo[Mois]=$A62)*(OFFSET(Tablo[JOUR],0,X$1)=$B67))</f>
        <v>0</v>
      </c>
      <c r="Y67" s="12">
        <f ca="1">SUMPRODUCT((Tablo[Mois]=$A62)*(OFFSET(Tablo[JOUR],0,Y$1)=$B67))</f>
        <v>0</v>
      </c>
      <c r="Z67" s="12">
        <f ca="1">SUMPRODUCT((Tablo[Mois]=$A62)*(OFFSET(Tablo[JOUR],0,Z$1)=$B67))</f>
        <v>0</v>
      </c>
      <c r="AA67" s="12">
        <f ca="1">SUMPRODUCT((Tablo[Mois]=$A62)*(OFFSET(Tablo[JOUR],0,AA$1)=$B67))</f>
        <v>0</v>
      </c>
      <c r="AB67" s="12">
        <f ca="1">SUMPRODUCT((Tablo[Mois]=$A62)*(OFFSET(Tablo[JOUR],0,AB$1)=$B67))</f>
        <v>0</v>
      </c>
      <c r="AC67" s="12">
        <f ca="1">SUMPRODUCT((Tablo[Mois]=$A62)*(OFFSET(Tablo[JOUR],0,AC$1)=$B67))</f>
        <v>0</v>
      </c>
      <c r="AD67" s="12">
        <f ca="1">SUMPRODUCT((Tablo[Mois]=$A62)*(OFFSET(Tablo[JOUR],0,AD$1)=$B67))</f>
        <v>0</v>
      </c>
      <c r="AE67" s="12">
        <f ca="1">SUMPRODUCT((Tablo[Mois]=$A62)*(OFFSET(Tablo[JOUR],0,AE$1)=$B67))</f>
        <v>0</v>
      </c>
      <c r="AF67" s="12">
        <f ca="1">SUMPRODUCT((Tablo[SEMAINE]=$A62)*(OFFSET(Tablo[am/pm],0,AF$1)=$B67))</f>
        <v>0</v>
      </c>
      <c r="AG67" s="12">
        <f ca="1">SUMPRODUCT((Tablo[SEMAINE]=$A62)*(OFFSET(Tablo[am/pm],0,AG$1)=$B67))</f>
        <v>0</v>
      </c>
      <c r="AH67" s="12" t="e">
        <f ca="1">SUMPRODUCT((Tablo[Mois]=$A62)*(OFFSET(Tablo[JOUR],0,AH$1)=$B67))</f>
        <v>#N/A</v>
      </c>
      <c r="AI67" s="12" t="e">
        <f ca="1">SUMPRODUCT((Tablo[Mois]=$A62)*(OFFSET(Tablo[JOUR],0,AI$1)=$B67))</f>
        <v>#N/A</v>
      </c>
    </row>
    <row r="68" spans="1:35">
      <c r="A68" s="17"/>
      <c r="B68" s="30" t="s">
        <v>44</v>
      </c>
      <c r="C68" s="12" t="s">
        <v>56</v>
      </c>
      <c r="D68" s="12">
        <f ca="1">SUMPRODUCT((Tablo[Mois]=$A62)*(OFFSET(Tablo[JOUR],0,D$1)=$B68))</f>
        <v>0</v>
      </c>
      <c r="E68" s="12">
        <f ca="1">SUMPRODUCT((Tablo[Mois]=$A62)*(OFFSET(Tablo[JOUR],0,E$1)=$B68))</f>
        <v>0</v>
      </c>
      <c r="F68" s="12">
        <f ca="1">SUMPRODUCT((Tablo[Mois]=$A62)*(OFFSET(Tablo[JOUR],0,F$1)=$B68))</f>
        <v>0</v>
      </c>
      <c r="G68" s="12">
        <f ca="1">SUMPRODUCT((Tablo[Mois]=$A62)*(OFFSET(Tablo[JOUR],0,G$1)=$B68))</f>
        <v>0</v>
      </c>
      <c r="H68" s="12">
        <f ca="1">SUMPRODUCT((Tablo[Mois]=$A62)*(OFFSET(Tablo[JOUR],0,H$1)=$B68))</f>
        <v>0</v>
      </c>
      <c r="I68" s="12">
        <f ca="1">SUMPRODUCT((Tablo[Mois]=$A62)*(OFFSET(Tablo[JOUR],0,I$1)=$B68))</f>
        <v>0</v>
      </c>
      <c r="J68" s="12">
        <f ca="1">SUMPRODUCT((Tablo[Mois]=$A62)*(OFFSET(Tablo[JOUR],0,J$1)=$B68))</f>
        <v>0</v>
      </c>
      <c r="K68" s="12">
        <f ca="1">SUMPRODUCT((Tablo[Mois]=$A62)*(OFFSET(Tablo[JOUR],0,K$1)=$B68))</f>
        <v>0</v>
      </c>
      <c r="L68" s="12">
        <f ca="1">SUMPRODUCT((Tablo[Mois]=$A62)*(OFFSET(Tablo[JOUR],0,L$1)=$B68))</f>
        <v>0</v>
      </c>
      <c r="M68" s="12">
        <f ca="1">SUMPRODUCT((Tablo[Mois]=$A62)*(OFFSET(Tablo[JOUR],0,M$1)=$B68))</f>
        <v>0</v>
      </c>
      <c r="N68" s="12">
        <f ca="1">SUMPRODUCT((Tablo[Mois]=$A62)*(OFFSET(Tablo[JOUR],0,N$1)=$B68))</f>
        <v>0</v>
      </c>
      <c r="O68" s="12">
        <f ca="1">SUMPRODUCT((Tablo[Mois]=$A62)*(OFFSET(Tablo[JOUR],0,O$1)=$B68))</f>
        <v>0</v>
      </c>
      <c r="P68" s="12">
        <f ca="1">SUMPRODUCT((Tablo[Mois]=$A62)*(OFFSET(Tablo[JOUR],0,P$1)=$B68))</f>
        <v>0</v>
      </c>
      <c r="Q68" s="12">
        <f ca="1">SUMPRODUCT((Tablo[Mois]=$A62)*(OFFSET(Tablo[JOUR],0,Q$1)=$B68))</f>
        <v>0</v>
      </c>
      <c r="R68" s="12">
        <f ca="1">SUMPRODUCT((Tablo[Mois]=$A62)*(OFFSET(Tablo[JOUR],0,R$1)=$B68))</f>
        <v>0</v>
      </c>
      <c r="S68" s="12">
        <f ca="1">SUMPRODUCT((Tablo[Mois]=$A62)*(OFFSET(Tablo[JOUR],0,S$1)=$B68))</f>
        <v>0</v>
      </c>
      <c r="T68" s="12">
        <f ca="1">SUMPRODUCT((Tablo[Mois]=$A62)*(OFFSET(Tablo[JOUR],0,T$1)=$B68))</f>
        <v>0</v>
      </c>
      <c r="U68" s="12">
        <f ca="1">SUMPRODUCT((Tablo[Mois]=$A62)*(OFFSET(Tablo[JOUR],0,U$1)=$B68))</f>
        <v>0</v>
      </c>
      <c r="V68" s="12">
        <f ca="1">SUMPRODUCT((Tablo[Mois]=$A62)*(OFFSET(Tablo[JOUR],0,V$1)=$B68))</f>
        <v>0</v>
      </c>
      <c r="W68" s="12">
        <f ca="1">SUMPRODUCT((Tablo[Mois]=$A62)*(OFFSET(Tablo[JOUR],0,W$1)=$B68))</f>
        <v>0</v>
      </c>
      <c r="X68" s="12">
        <f ca="1">SUMPRODUCT((Tablo[Mois]=$A62)*(OFFSET(Tablo[JOUR],0,X$1)=$B68))</f>
        <v>0</v>
      </c>
      <c r="Y68" s="12">
        <f ca="1">SUMPRODUCT((Tablo[Mois]=$A62)*(OFFSET(Tablo[JOUR],0,Y$1)=$B68))</f>
        <v>0</v>
      </c>
      <c r="Z68" s="12">
        <f ca="1">SUMPRODUCT((Tablo[Mois]=$A62)*(OFFSET(Tablo[JOUR],0,Z$1)=$B68))</f>
        <v>0</v>
      </c>
      <c r="AA68" s="12">
        <f ca="1">SUMPRODUCT((Tablo[Mois]=$A62)*(OFFSET(Tablo[JOUR],0,AA$1)=$B68))</f>
        <v>0</v>
      </c>
      <c r="AB68" s="12">
        <f ca="1">SUMPRODUCT((Tablo[Mois]=$A62)*(OFFSET(Tablo[JOUR],0,AB$1)=$B68))</f>
        <v>0</v>
      </c>
      <c r="AC68" s="12">
        <f ca="1">SUMPRODUCT((Tablo[Mois]=$A62)*(OFFSET(Tablo[JOUR],0,AC$1)=$B68))</f>
        <v>0</v>
      </c>
      <c r="AD68" s="12">
        <f ca="1">SUMPRODUCT((Tablo[Mois]=$A62)*(OFFSET(Tablo[JOUR],0,AD$1)=$B68))</f>
        <v>0</v>
      </c>
      <c r="AE68" s="12">
        <f ca="1">SUMPRODUCT((Tablo[Mois]=$A62)*(OFFSET(Tablo[JOUR],0,AE$1)=$B68))</f>
        <v>0</v>
      </c>
      <c r="AF68" s="12">
        <f ca="1">SUMPRODUCT((Tablo[SEMAINE]=$A62)*(OFFSET(Tablo[am/pm],0,AF$1)=$B68))</f>
        <v>0</v>
      </c>
      <c r="AG68" s="12">
        <f ca="1">SUMPRODUCT((Tablo[SEMAINE]=$A62)*(OFFSET(Tablo[am/pm],0,AG$1)=$B68))</f>
        <v>0</v>
      </c>
      <c r="AH68" s="12" t="e">
        <f ca="1">SUMPRODUCT((Tablo[Mois]=$A62)*(OFFSET(Tablo[JOUR],0,AH$1)=$B68))</f>
        <v>#N/A</v>
      </c>
      <c r="AI68" s="12" t="e">
        <f ca="1">SUMPRODUCT((Tablo[Mois]=$A62)*(OFFSET(Tablo[JOUR],0,AI$1)=$B68))</f>
        <v>#N/A</v>
      </c>
    </row>
    <row r="69" spans="1:35">
      <c r="A69" s="17"/>
      <c r="B69" s="16" t="s">
        <v>45</v>
      </c>
      <c r="C69" s="12" t="s">
        <v>56</v>
      </c>
      <c r="D69" s="12">
        <f ca="1">SUMPRODUCT((Tablo[Mois]=$A62)*(OFFSET(Tablo[JOUR],0,D$1)=$B69))</f>
        <v>0</v>
      </c>
      <c r="E69" s="12">
        <f ca="1">SUMPRODUCT((Tablo[Mois]=$A62)*(OFFSET(Tablo[JOUR],0,E$1)=$B69))</f>
        <v>0</v>
      </c>
      <c r="F69" s="12">
        <f ca="1">SUMPRODUCT((Tablo[Mois]=$A62)*(OFFSET(Tablo[JOUR],0,F$1)=$B69))</f>
        <v>0</v>
      </c>
      <c r="G69" s="12">
        <f ca="1">SUMPRODUCT((Tablo[Mois]=$A62)*(OFFSET(Tablo[JOUR],0,G$1)=$B69))</f>
        <v>0</v>
      </c>
      <c r="H69" s="12">
        <f ca="1">SUMPRODUCT((Tablo[Mois]=$A62)*(OFFSET(Tablo[JOUR],0,H$1)=$B69))</f>
        <v>0</v>
      </c>
      <c r="I69" s="12">
        <f ca="1">SUMPRODUCT((Tablo[Mois]=$A62)*(OFFSET(Tablo[JOUR],0,I$1)=$B69))</f>
        <v>0</v>
      </c>
      <c r="J69" s="12">
        <f ca="1">SUMPRODUCT((Tablo[Mois]=$A62)*(OFFSET(Tablo[JOUR],0,J$1)=$B69))</f>
        <v>0</v>
      </c>
      <c r="K69" s="12">
        <f ca="1">SUMPRODUCT((Tablo[Mois]=$A62)*(OFFSET(Tablo[JOUR],0,K$1)=$B69))</f>
        <v>0</v>
      </c>
      <c r="L69" s="12">
        <f ca="1">SUMPRODUCT((Tablo[Mois]=$A62)*(OFFSET(Tablo[JOUR],0,L$1)=$B69))</f>
        <v>0</v>
      </c>
      <c r="M69" s="12">
        <f ca="1">SUMPRODUCT((Tablo[Mois]=$A62)*(OFFSET(Tablo[JOUR],0,M$1)=$B69))</f>
        <v>0</v>
      </c>
      <c r="N69" s="12">
        <f ca="1">SUMPRODUCT((Tablo[Mois]=$A62)*(OFFSET(Tablo[JOUR],0,N$1)=$B69))</f>
        <v>0</v>
      </c>
      <c r="O69" s="12">
        <f ca="1">SUMPRODUCT((Tablo[Mois]=$A62)*(OFFSET(Tablo[JOUR],0,O$1)=$B69))</f>
        <v>0</v>
      </c>
      <c r="P69" s="12">
        <f ca="1">SUMPRODUCT((Tablo[Mois]=$A62)*(OFFSET(Tablo[JOUR],0,P$1)=$B69))</f>
        <v>0</v>
      </c>
      <c r="Q69" s="12">
        <f ca="1">SUMPRODUCT((Tablo[Mois]=$A62)*(OFFSET(Tablo[JOUR],0,Q$1)=$B69))</f>
        <v>0</v>
      </c>
      <c r="R69" s="12">
        <f ca="1">SUMPRODUCT((Tablo[Mois]=$A62)*(OFFSET(Tablo[JOUR],0,R$1)=$B69))</f>
        <v>0</v>
      </c>
      <c r="S69" s="12">
        <f ca="1">SUMPRODUCT((Tablo[Mois]=$A62)*(OFFSET(Tablo[JOUR],0,S$1)=$B69))</f>
        <v>0</v>
      </c>
      <c r="T69" s="12">
        <f ca="1">SUMPRODUCT((Tablo[Mois]=$A62)*(OFFSET(Tablo[JOUR],0,T$1)=$B69))</f>
        <v>0</v>
      </c>
      <c r="U69" s="12">
        <f ca="1">SUMPRODUCT((Tablo[Mois]=$A62)*(OFFSET(Tablo[JOUR],0,U$1)=$B69))</f>
        <v>0</v>
      </c>
      <c r="V69" s="12">
        <f ca="1">SUMPRODUCT((Tablo[Mois]=$A62)*(OFFSET(Tablo[JOUR],0,V$1)=$B69))</f>
        <v>0</v>
      </c>
      <c r="W69" s="12">
        <f ca="1">SUMPRODUCT((Tablo[Mois]=$A62)*(OFFSET(Tablo[JOUR],0,W$1)=$B69))</f>
        <v>0</v>
      </c>
      <c r="X69" s="12">
        <f ca="1">SUMPRODUCT((Tablo[Mois]=$A62)*(OFFSET(Tablo[JOUR],0,X$1)=$B69))</f>
        <v>0</v>
      </c>
      <c r="Y69" s="12">
        <f ca="1">SUMPRODUCT((Tablo[Mois]=$A62)*(OFFSET(Tablo[JOUR],0,Y$1)=$B69))</f>
        <v>0</v>
      </c>
      <c r="Z69" s="12">
        <f ca="1">SUMPRODUCT((Tablo[Mois]=$A62)*(OFFSET(Tablo[JOUR],0,Z$1)=$B69))</f>
        <v>0</v>
      </c>
      <c r="AA69" s="12">
        <f ca="1">SUMPRODUCT((Tablo[Mois]=$A62)*(OFFSET(Tablo[JOUR],0,AA$1)=$B69))</f>
        <v>0</v>
      </c>
      <c r="AB69" s="12">
        <f ca="1">SUMPRODUCT((Tablo[Mois]=$A62)*(OFFSET(Tablo[JOUR],0,AB$1)=$B69))</f>
        <v>0</v>
      </c>
      <c r="AC69" s="12">
        <f ca="1">SUMPRODUCT((Tablo[Mois]=$A62)*(OFFSET(Tablo[JOUR],0,AC$1)=$B69))</f>
        <v>0</v>
      </c>
      <c r="AD69" s="12">
        <f ca="1">SUMPRODUCT((Tablo[Mois]=$A62)*(OFFSET(Tablo[JOUR],0,AD$1)=$B69))</f>
        <v>0</v>
      </c>
      <c r="AE69" s="12">
        <f ca="1">SUMPRODUCT((Tablo[Mois]=$A62)*(OFFSET(Tablo[JOUR],0,AE$1)=$B69))</f>
        <v>0</v>
      </c>
      <c r="AF69" s="12">
        <f ca="1">SUMPRODUCT((Tablo[SEMAINE]=$A62)*(OFFSET(Tablo[am/pm],0,AF$1)=$B69))</f>
        <v>0</v>
      </c>
      <c r="AG69" s="12">
        <f ca="1">SUMPRODUCT((Tablo[SEMAINE]=$A62)*(OFFSET(Tablo[am/pm],0,AG$1)=$B69))</f>
        <v>0</v>
      </c>
      <c r="AH69" s="12" t="e">
        <f ca="1">SUMPRODUCT((Tablo[Mois]=$A62)*(OFFSET(Tablo[JOUR],0,AH$1)=$B69))</f>
        <v>#N/A</v>
      </c>
      <c r="AI69" s="12" t="e">
        <f ca="1">SUMPRODUCT((Tablo[Mois]=$A62)*(OFFSET(Tablo[JOUR],0,AI$1)=$B69))</f>
        <v>#N/A</v>
      </c>
    </row>
    <row r="70" spans="1:35">
      <c r="A70" s="17"/>
      <c r="B70" s="31" t="s">
        <v>46</v>
      </c>
      <c r="C70" s="12" t="s">
        <v>56</v>
      </c>
      <c r="D70" s="12">
        <f ca="1">SUMPRODUCT((Tablo[Mois]=$A62)*(OFFSET(Tablo[JOUR],0,D$1)=$B70))</f>
        <v>0</v>
      </c>
      <c r="E70" s="12">
        <f ca="1">SUMPRODUCT((Tablo[Mois]=$A62)*(OFFSET(Tablo[JOUR],0,E$1)=$B70))</f>
        <v>0</v>
      </c>
      <c r="F70" s="12">
        <f ca="1">SUMPRODUCT((Tablo[Mois]=$A62)*(OFFSET(Tablo[JOUR],0,F$1)=$B70))</f>
        <v>0</v>
      </c>
      <c r="G70" s="12">
        <f ca="1">SUMPRODUCT((Tablo[Mois]=$A62)*(OFFSET(Tablo[JOUR],0,G$1)=$B70))</f>
        <v>0</v>
      </c>
      <c r="H70" s="12">
        <f ca="1">SUMPRODUCT((Tablo[Mois]=$A62)*(OFFSET(Tablo[JOUR],0,H$1)=$B70))</f>
        <v>0</v>
      </c>
      <c r="I70" s="12">
        <f ca="1">SUMPRODUCT((Tablo[Mois]=$A62)*(OFFSET(Tablo[JOUR],0,I$1)=$B70))</f>
        <v>0</v>
      </c>
      <c r="J70" s="12">
        <f ca="1">SUMPRODUCT((Tablo[Mois]=$A62)*(OFFSET(Tablo[JOUR],0,J$1)=$B70))</f>
        <v>0</v>
      </c>
      <c r="K70" s="12">
        <f ca="1">SUMPRODUCT((Tablo[Mois]=$A62)*(OFFSET(Tablo[JOUR],0,K$1)=$B70))</f>
        <v>0</v>
      </c>
      <c r="L70" s="12">
        <f ca="1">SUMPRODUCT((Tablo[Mois]=$A62)*(OFFSET(Tablo[JOUR],0,L$1)=$B70))</f>
        <v>0</v>
      </c>
      <c r="M70" s="12">
        <f ca="1">SUMPRODUCT((Tablo[Mois]=$A62)*(OFFSET(Tablo[JOUR],0,M$1)=$B70))</f>
        <v>0</v>
      </c>
      <c r="N70" s="12">
        <f ca="1">SUMPRODUCT((Tablo[Mois]=$A62)*(OFFSET(Tablo[JOUR],0,N$1)=$B70))</f>
        <v>0</v>
      </c>
      <c r="O70" s="12">
        <f ca="1">SUMPRODUCT((Tablo[Mois]=$A62)*(OFFSET(Tablo[JOUR],0,O$1)=$B70))</f>
        <v>0</v>
      </c>
      <c r="P70" s="12">
        <f ca="1">SUMPRODUCT((Tablo[Mois]=$A62)*(OFFSET(Tablo[JOUR],0,P$1)=$B70))</f>
        <v>0</v>
      </c>
      <c r="Q70" s="12">
        <f ca="1">SUMPRODUCT((Tablo[Mois]=$A62)*(OFFSET(Tablo[JOUR],0,Q$1)=$B70))</f>
        <v>0</v>
      </c>
      <c r="R70" s="12">
        <f ca="1">SUMPRODUCT((Tablo[Mois]=$A62)*(OFFSET(Tablo[JOUR],0,R$1)=$B70))</f>
        <v>0</v>
      </c>
      <c r="S70" s="12">
        <f ca="1">SUMPRODUCT((Tablo[Mois]=$A62)*(OFFSET(Tablo[JOUR],0,S$1)=$B70))</f>
        <v>0</v>
      </c>
      <c r="T70" s="12">
        <f ca="1">SUMPRODUCT((Tablo[Mois]=$A62)*(OFFSET(Tablo[JOUR],0,T$1)=$B70))</f>
        <v>0</v>
      </c>
      <c r="U70" s="12">
        <f ca="1">SUMPRODUCT((Tablo[Mois]=$A62)*(OFFSET(Tablo[JOUR],0,U$1)=$B70))</f>
        <v>0</v>
      </c>
      <c r="V70" s="12">
        <f ca="1">SUMPRODUCT((Tablo[Mois]=$A62)*(OFFSET(Tablo[JOUR],0,V$1)=$B70))</f>
        <v>0</v>
      </c>
      <c r="W70" s="12">
        <f ca="1">SUMPRODUCT((Tablo[Mois]=$A62)*(OFFSET(Tablo[JOUR],0,W$1)=$B70))</f>
        <v>0</v>
      </c>
      <c r="X70" s="12">
        <f ca="1">SUMPRODUCT((Tablo[Mois]=$A62)*(OFFSET(Tablo[JOUR],0,X$1)=$B70))</f>
        <v>0</v>
      </c>
      <c r="Y70" s="12">
        <f ca="1">SUMPRODUCT((Tablo[Mois]=$A62)*(OFFSET(Tablo[JOUR],0,Y$1)=$B70))</f>
        <v>0</v>
      </c>
      <c r="Z70" s="12">
        <f ca="1">SUMPRODUCT((Tablo[Mois]=$A62)*(OFFSET(Tablo[JOUR],0,Z$1)=$B70))</f>
        <v>0</v>
      </c>
      <c r="AA70" s="12">
        <f ca="1">SUMPRODUCT((Tablo[Mois]=$A62)*(OFFSET(Tablo[JOUR],0,AA$1)=$B70))</f>
        <v>0</v>
      </c>
      <c r="AB70" s="12">
        <f ca="1">SUMPRODUCT((Tablo[Mois]=$A62)*(OFFSET(Tablo[JOUR],0,AB$1)=$B70))</f>
        <v>0</v>
      </c>
      <c r="AC70" s="12">
        <f ca="1">SUMPRODUCT((Tablo[Mois]=$A62)*(OFFSET(Tablo[JOUR],0,AC$1)=$B70))</f>
        <v>0</v>
      </c>
      <c r="AD70" s="12">
        <f ca="1">SUMPRODUCT((Tablo[Mois]=$A62)*(OFFSET(Tablo[JOUR],0,AD$1)=$B70))</f>
        <v>0</v>
      </c>
      <c r="AE70" s="12">
        <f ca="1">SUMPRODUCT((Tablo[Mois]=$A62)*(OFFSET(Tablo[JOUR],0,AE$1)=$B70))</f>
        <v>0</v>
      </c>
      <c r="AF70" s="12">
        <f ca="1">SUMPRODUCT((Tablo[SEMAINE]=$A62)*(OFFSET(Tablo[am/pm],0,AF$1)=$B70))</f>
        <v>0</v>
      </c>
      <c r="AG70" s="12">
        <f ca="1">SUMPRODUCT((Tablo[SEMAINE]=$A62)*(OFFSET(Tablo[am/pm],0,AG$1)=$B70))</f>
        <v>0</v>
      </c>
      <c r="AH70" s="12" t="e">
        <f ca="1">SUMPRODUCT((Tablo[Mois]=$A62)*(OFFSET(Tablo[JOUR],0,AH$1)=$B70))</f>
        <v>#N/A</v>
      </c>
      <c r="AI70" s="12" t="e">
        <f ca="1">SUMPRODUCT((Tablo[Mois]=$A62)*(OFFSET(Tablo[JOUR],0,AI$1)=$B70))</f>
        <v>#N/A</v>
      </c>
    </row>
    <row r="71" spans="1:35">
      <c r="A71" s="17"/>
      <c r="B71" s="31" t="s">
        <v>74</v>
      </c>
      <c r="C71" s="66" t="s">
        <v>38</v>
      </c>
    </row>
    <row r="72" spans="1:35">
      <c r="A72" s="17"/>
      <c r="B72" s="31" t="s">
        <v>77</v>
      </c>
      <c r="C72" s="24" t="s">
        <v>56</v>
      </c>
    </row>
    <row r="73" spans="1:35" s="10" customFormat="1" ht="13.5" thickBot="1">
      <c r="A73" s="9"/>
      <c r="B73" s="18" t="s">
        <v>32</v>
      </c>
      <c r="C73" s="10" t="s">
        <v>56</v>
      </c>
      <c r="D73" s="10">
        <f ca="1">SUMPRODUCT((Tablo[Mois]=$A62)*(OFFSET(Tablo[JOUR],0,D$1)=$B73))</f>
        <v>0</v>
      </c>
      <c r="E73" s="10">
        <f ca="1">SUMPRODUCT((Tablo[Mois]=$A62)*(OFFSET(Tablo[JOUR],0,E$1)=$B73))</f>
        <v>0</v>
      </c>
      <c r="F73" s="10">
        <f ca="1">SUMPRODUCT((Tablo[Mois]=$A62)*(OFFSET(Tablo[JOUR],0,F$1)=$B73))</f>
        <v>0</v>
      </c>
      <c r="G73" s="10">
        <f ca="1">SUMPRODUCT((Tablo[Mois]=$A62)*(OFFSET(Tablo[JOUR],0,G$1)=$B73))</f>
        <v>0</v>
      </c>
      <c r="H73" s="10">
        <f ca="1">SUMPRODUCT((Tablo[Mois]=$A62)*(OFFSET(Tablo[JOUR],0,H$1)=$B73))</f>
        <v>0</v>
      </c>
      <c r="I73" s="10">
        <f ca="1">SUMPRODUCT((Tablo[Mois]=$A62)*(OFFSET(Tablo[JOUR],0,I$1)=$B73))</f>
        <v>0</v>
      </c>
      <c r="J73" s="10">
        <f ca="1">SUMPRODUCT((Tablo[Mois]=$A62)*(OFFSET(Tablo[JOUR],0,J$1)=$B73))</f>
        <v>0</v>
      </c>
      <c r="K73" s="10">
        <f ca="1">SUMPRODUCT((Tablo[Mois]=$A62)*(OFFSET(Tablo[JOUR],0,K$1)=$B73))</f>
        <v>0</v>
      </c>
      <c r="L73" s="10">
        <f ca="1">SUMPRODUCT((Tablo[Mois]=$A62)*(OFFSET(Tablo[JOUR],0,L$1)=$B73))</f>
        <v>0</v>
      </c>
      <c r="M73" s="10">
        <f ca="1">SUMPRODUCT((Tablo[Mois]=$A62)*(OFFSET(Tablo[JOUR],0,M$1)=$B73))</f>
        <v>0</v>
      </c>
      <c r="N73" s="10">
        <f ca="1">SUMPRODUCT((Tablo[Mois]=$A62)*(OFFSET(Tablo[JOUR],0,N$1)=$B73))</f>
        <v>0</v>
      </c>
      <c r="O73" s="10">
        <f ca="1">SUMPRODUCT((Tablo[Mois]=$A62)*(OFFSET(Tablo[JOUR],0,O$1)=$B73))</f>
        <v>0</v>
      </c>
      <c r="P73" s="10">
        <f ca="1">SUMPRODUCT((Tablo[Mois]=$A62)*(OFFSET(Tablo[JOUR],0,P$1)=$B73))</f>
        <v>0</v>
      </c>
      <c r="Q73" s="10">
        <f ca="1">SUMPRODUCT((Tablo[Mois]=$A62)*(OFFSET(Tablo[JOUR],0,Q$1)=$B73))</f>
        <v>0</v>
      </c>
      <c r="R73" s="10">
        <f ca="1">SUMPRODUCT((Tablo[Mois]=$A62)*(OFFSET(Tablo[JOUR],0,R$1)=$B73))</f>
        <v>0</v>
      </c>
      <c r="S73" s="10">
        <f ca="1">SUMPRODUCT((Tablo[Mois]=$A62)*(OFFSET(Tablo[JOUR],0,S$1)=$B73))</f>
        <v>0</v>
      </c>
      <c r="T73" s="10">
        <f ca="1">SUMPRODUCT((Tablo[Mois]=$A62)*(OFFSET(Tablo[JOUR],0,T$1)=$B73))</f>
        <v>0</v>
      </c>
      <c r="U73" s="10">
        <f ca="1">SUMPRODUCT((Tablo[Mois]=$A62)*(OFFSET(Tablo[JOUR],0,U$1)=$B73))</f>
        <v>0</v>
      </c>
      <c r="V73" s="10">
        <f ca="1">SUMPRODUCT((Tablo[Mois]=$A62)*(OFFSET(Tablo[JOUR],0,V$1)=$B73))</f>
        <v>0</v>
      </c>
      <c r="W73" s="10">
        <f ca="1">SUMPRODUCT((Tablo[Mois]=$A62)*(OFFSET(Tablo[JOUR],0,W$1)=$B73))</f>
        <v>0</v>
      </c>
      <c r="X73" s="10">
        <f ca="1">SUMPRODUCT((Tablo[Mois]=$A62)*(OFFSET(Tablo[JOUR],0,X$1)=$B73))</f>
        <v>0</v>
      </c>
      <c r="Y73" s="10">
        <f ca="1">SUMPRODUCT((Tablo[Mois]=$A62)*(OFFSET(Tablo[JOUR],0,Y$1)=$B73))</f>
        <v>0</v>
      </c>
      <c r="Z73" s="10">
        <f ca="1">SUMPRODUCT((Tablo[Mois]=$A62)*(OFFSET(Tablo[JOUR],0,Z$1)=$B73))</f>
        <v>0</v>
      </c>
      <c r="AA73" s="10">
        <f ca="1">SUMPRODUCT((Tablo[Mois]=$A62)*(OFFSET(Tablo[JOUR],0,AA$1)=$B73))</f>
        <v>0</v>
      </c>
      <c r="AB73" s="10">
        <f ca="1">SUMPRODUCT((Tablo[Mois]=$A62)*(OFFSET(Tablo[JOUR],0,AB$1)=$B73))</f>
        <v>0</v>
      </c>
      <c r="AC73" s="10">
        <f ca="1">SUMPRODUCT((Tablo[Mois]=$A62)*(OFFSET(Tablo[JOUR],0,AC$1)=$B73))</f>
        <v>0</v>
      </c>
      <c r="AD73" s="10">
        <f ca="1">SUMPRODUCT((Tablo[Mois]=$A62)*(OFFSET(Tablo[JOUR],0,AD$1)=$B73))</f>
        <v>0</v>
      </c>
      <c r="AE73" s="10">
        <f ca="1">SUMPRODUCT((Tablo[Mois]=$A62)*(OFFSET(Tablo[JOUR],0,AE$1)=$B73))</f>
        <v>0</v>
      </c>
      <c r="AF73" s="10">
        <f ca="1">SUMPRODUCT((Tablo[SEMAINE]=$A62)*(OFFSET(Tablo[am/pm],0,AF$1)=$B73))</f>
        <v>0</v>
      </c>
      <c r="AG73" s="10">
        <f ca="1">SUMPRODUCT((Tablo[SEMAINE]=$A62)*(OFFSET(Tablo[am/pm],0,AG$1)=$B73))</f>
        <v>0</v>
      </c>
      <c r="AH73" s="10" t="e">
        <f ca="1">SUMPRODUCT((Tablo[Mois]=$A62)*(OFFSET(Tablo[JOUR],0,AH$1)=$B73))</f>
        <v>#N/A</v>
      </c>
      <c r="AI73" s="10" t="e">
        <f ca="1">SUMPRODUCT((Tablo[Mois]=$A62)*(OFFSET(Tablo[JOUR],0,AI$1)=$B73))</f>
        <v>#N/A</v>
      </c>
    </row>
  </sheetData>
  <sheetProtection sheet="1" formatCells="0" formatColumns="0" formatRows="0"/>
  <conditionalFormatting sqref="B6:B13">
    <cfRule type="cellIs" dxfId="165" priority="173" operator="equal">
      <formula>"ABS"</formula>
    </cfRule>
    <cfRule type="cellIs" dxfId="164" priority="174" operator="equal">
      <formula>"CON"</formula>
    </cfRule>
    <cfRule type="cellIs" dxfId="163" priority="175" operator="equal">
      <formula>"MAL"</formula>
    </cfRule>
  </conditionalFormatting>
  <conditionalFormatting sqref="B17:B19 B25">
    <cfRule type="cellIs" dxfId="162" priority="170" operator="equal">
      <formula>"ABS"</formula>
    </cfRule>
    <cfRule type="cellIs" dxfId="161" priority="171" operator="equal">
      <formula>"CON"</formula>
    </cfRule>
    <cfRule type="cellIs" dxfId="160" priority="172" operator="equal">
      <formula>"MAL"</formula>
    </cfRule>
  </conditionalFormatting>
  <conditionalFormatting sqref="B29:B31 B37">
    <cfRule type="cellIs" dxfId="159" priority="167" operator="equal">
      <formula>"ABS"</formula>
    </cfRule>
    <cfRule type="cellIs" dxfId="158" priority="168" operator="equal">
      <formula>"CON"</formula>
    </cfRule>
    <cfRule type="cellIs" dxfId="157" priority="169" operator="equal">
      <formula>"MAL"</formula>
    </cfRule>
  </conditionalFormatting>
  <conditionalFormatting sqref="B41:B43 B49">
    <cfRule type="cellIs" dxfId="156" priority="164" operator="equal">
      <formula>"ABS"</formula>
    </cfRule>
    <cfRule type="cellIs" dxfId="155" priority="165" operator="equal">
      <formula>"CON"</formula>
    </cfRule>
    <cfRule type="cellIs" dxfId="154" priority="166" operator="equal">
      <formula>"MAL"</formula>
    </cfRule>
  </conditionalFormatting>
  <conditionalFormatting sqref="B53:B55 B61">
    <cfRule type="cellIs" dxfId="153" priority="161" operator="equal">
      <formula>"ABS"</formula>
    </cfRule>
    <cfRule type="cellIs" dxfId="152" priority="162" operator="equal">
      <formula>"CON"</formula>
    </cfRule>
    <cfRule type="cellIs" dxfId="151" priority="163" operator="equal">
      <formula>"MAL"</formula>
    </cfRule>
  </conditionalFormatting>
  <conditionalFormatting sqref="B65:B67 B73">
    <cfRule type="cellIs" dxfId="150" priority="158" operator="equal">
      <formula>"ABS"</formula>
    </cfRule>
    <cfRule type="cellIs" dxfId="149" priority="159" operator="equal">
      <formula>"CON"</formula>
    </cfRule>
    <cfRule type="cellIs" dxfId="148" priority="160" operator="equal">
      <formula>"MAL"</formula>
    </cfRule>
  </conditionalFormatting>
  <conditionalFormatting sqref="D37:U39 D49:U51 D61:U63 D73:U73 D29:U31 D41:U43 D53:U55 D65:U67 D25:U27 D3:U15 D17:U19">
    <cfRule type="cellIs" dxfId="147" priority="139" operator="equal">
      <formula>"""RET"""</formula>
    </cfRule>
  </conditionalFormatting>
  <conditionalFormatting sqref="B20:B24">
    <cfRule type="cellIs" dxfId="146" priority="136" operator="equal">
      <formula>"ABS"</formula>
    </cfRule>
    <cfRule type="cellIs" dxfId="145" priority="137" operator="equal">
      <formula>"CON"</formula>
    </cfRule>
    <cfRule type="cellIs" dxfId="144" priority="138" operator="equal">
      <formula>"MAL"</formula>
    </cfRule>
  </conditionalFormatting>
  <conditionalFormatting sqref="D20:U24">
    <cfRule type="cellIs" dxfId="143" priority="135" operator="equal">
      <formula>"""RET"""</formula>
    </cfRule>
  </conditionalFormatting>
  <conditionalFormatting sqref="B32:B36">
    <cfRule type="cellIs" dxfId="142" priority="132" operator="equal">
      <formula>"ABS"</formula>
    </cfRule>
    <cfRule type="cellIs" dxfId="141" priority="133" operator="equal">
      <formula>"CON"</formula>
    </cfRule>
    <cfRule type="cellIs" dxfId="140" priority="134" operator="equal">
      <formula>"MAL"</formula>
    </cfRule>
  </conditionalFormatting>
  <conditionalFormatting sqref="D32:U36">
    <cfRule type="cellIs" dxfId="139" priority="131" operator="equal">
      <formula>"""RET"""</formula>
    </cfRule>
  </conditionalFormatting>
  <conditionalFormatting sqref="D44:U48">
    <cfRule type="cellIs" dxfId="138" priority="127" operator="equal">
      <formula>"""RET"""</formula>
    </cfRule>
  </conditionalFormatting>
  <conditionalFormatting sqref="B44:B48">
    <cfRule type="cellIs" dxfId="137" priority="128" operator="equal">
      <formula>"ABS"</formula>
    </cfRule>
    <cfRule type="cellIs" dxfId="136" priority="129" operator="equal">
      <formula>"CON"</formula>
    </cfRule>
    <cfRule type="cellIs" dxfId="135" priority="130" operator="equal">
      <formula>"MAL"</formula>
    </cfRule>
  </conditionalFormatting>
  <conditionalFormatting sqref="D56:U60">
    <cfRule type="cellIs" dxfId="134" priority="123" operator="equal">
      <formula>"""RET"""</formula>
    </cfRule>
  </conditionalFormatting>
  <conditionalFormatting sqref="B56:B60">
    <cfRule type="cellIs" dxfId="133" priority="124" operator="equal">
      <formula>"ABS"</formula>
    </cfRule>
    <cfRule type="cellIs" dxfId="132" priority="125" operator="equal">
      <formula>"CON"</formula>
    </cfRule>
    <cfRule type="cellIs" dxfId="131" priority="126" operator="equal">
      <formula>"MAL"</formula>
    </cfRule>
  </conditionalFormatting>
  <conditionalFormatting sqref="D68:U72">
    <cfRule type="cellIs" dxfId="130" priority="119" operator="equal">
      <formula>"""RET"""</formula>
    </cfRule>
  </conditionalFormatting>
  <conditionalFormatting sqref="B68:B72">
    <cfRule type="cellIs" dxfId="129" priority="120" operator="equal">
      <formula>"ABS"</formula>
    </cfRule>
    <cfRule type="cellIs" dxfId="128" priority="121" operator="equal">
      <formula>"CON"</formula>
    </cfRule>
    <cfRule type="cellIs" dxfId="127" priority="122" operator="equal">
      <formula>"MAL"</formula>
    </cfRule>
  </conditionalFormatting>
  <conditionalFormatting sqref="D16:U16">
    <cfRule type="cellIs" dxfId="126" priority="118" operator="equal">
      <formula>"""RET"""</formula>
    </cfRule>
  </conditionalFormatting>
  <conditionalFormatting sqref="D28:U28">
    <cfRule type="cellIs" dxfId="125" priority="117" operator="equal">
      <formula>"""RET"""</formula>
    </cfRule>
  </conditionalFormatting>
  <conditionalFormatting sqref="D40:U40">
    <cfRule type="cellIs" dxfId="124" priority="116" operator="equal">
      <formula>"""RET"""</formula>
    </cfRule>
  </conditionalFormatting>
  <conditionalFormatting sqref="D52:U52">
    <cfRule type="cellIs" dxfId="123" priority="115" operator="equal">
      <formula>"""RET"""</formula>
    </cfRule>
  </conditionalFormatting>
  <conditionalFormatting sqref="D64:U64">
    <cfRule type="cellIs" dxfId="122" priority="114" operator="equal">
      <formula>"""RET"""</formula>
    </cfRule>
  </conditionalFormatting>
  <conditionalFormatting sqref="V25:V27 V37:V39 V49:V51 V61:V63 V73 V3:V15 V29:V31 V41:V43 V53:V55 V65:V67 V17:V19">
    <cfRule type="cellIs" dxfId="121" priority="113" operator="equal">
      <formula>"""RET"""</formula>
    </cfRule>
  </conditionalFormatting>
  <conditionalFormatting sqref="V20:V24">
    <cfRule type="cellIs" dxfId="120" priority="112" operator="equal">
      <formula>"""RET"""</formula>
    </cfRule>
  </conditionalFormatting>
  <conditionalFormatting sqref="V32:V36">
    <cfRule type="cellIs" dxfId="119" priority="111" operator="equal">
      <formula>"""RET"""</formula>
    </cfRule>
  </conditionalFormatting>
  <conditionalFormatting sqref="V44:V48">
    <cfRule type="cellIs" dxfId="118" priority="110" operator="equal">
      <formula>"""RET"""</formula>
    </cfRule>
  </conditionalFormatting>
  <conditionalFormatting sqref="V56:V60">
    <cfRule type="cellIs" dxfId="117" priority="109" operator="equal">
      <formula>"""RET"""</formula>
    </cfRule>
  </conditionalFormatting>
  <conditionalFormatting sqref="V68:V72">
    <cfRule type="cellIs" dxfId="116" priority="108" operator="equal">
      <formula>"""RET"""</formula>
    </cfRule>
  </conditionalFormatting>
  <conditionalFormatting sqref="V16">
    <cfRule type="cellIs" dxfId="115" priority="107" operator="equal">
      <formula>"""RET"""</formula>
    </cfRule>
  </conditionalFormatting>
  <conditionalFormatting sqref="V28">
    <cfRule type="cellIs" dxfId="114" priority="106" operator="equal">
      <formula>"""RET"""</formula>
    </cfRule>
  </conditionalFormatting>
  <conditionalFormatting sqref="V40">
    <cfRule type="cellIs" dxfId="113" priority="105" operator="equal">
      <formula>"""RET"""</formula>
    </cfRule>
  </conditionalFormatting>
  <conditionalFormatting sqref="V52">
    <cfRule type="cellIs" dxfId="112" priority="104" operator="equal">
      <formula>"""RET"""</formula>
    </cfRule>
  </conditionalFormatting>
  <conditionalFormatting sqref="V64">
    <cfRule type="cellIs" dxfId="111" priority="103" operator="equal">
      <formula>"""RET"""</formula>
    </cfRule>
  </conditionalFormatting>
  <conditionalFormatting sqref="W25:W27 W37:W39 W49:W51 W61:W63 W73 W3:W15 W29:W31 W41:W43 W53:W55 W65:W67 W17:W19">
    <cfRule type="cellIs" dxfId="110" priority="102" operator="equal">
      <formula>"""RET"""</formula>
    </cfRule>
  </conditionalFormatting>
  <conditionalFormatting sqref="W20:W24">
    <cfRule type="cellIs" dxfId="109" priority="101" operator="equal">
      <formula>"""RET"""</formula>
    </cfRule>
  </conditionalFormatting>
  <conditionalFormatting sqref="W32:W36">
    <cfRule type="cellIs" dxfId="108" priority="100" operator="equal">
      <formula>"""RET"""</formula>
    </cfRule>
  </conditionalFormatting>
  <conditionalFormatting sqref="W44:W48">
    <cfRule type="cellIs" dxfId="107" priority="99" operator="equal">
      <formula>"""RET"""</formula>
    </cfRule>
  </conditionalFormatting>
  <conditionalFormatting sqref="W56:W60">
    <cfRule type="cellIs" dxfId="106" priority="98" operator="equal">
      <formula>"""RET"""</formula>
    </cfRule>
  </conditionalFormatting>
  <conditionalFormatting sqref="W68:W72">
    <cfRule type="cellIs" dxfId="105" priority="97" operator="equal">
      <formula>"""RET"""</formula>
    </cfRule>
  </conditionalFormatting>
  <conditionalFormatting sqref="W16">
    <cfRule type="cellIs" dxfId="104" priority="96" operator="equal">
      <formula>"""RET"""</formula>
    </cfRule>
  </conditionalFormatting>
  <conditionalFormatting sqref="W28">
    <cfRule type="cellIs" dxfId="103" priority="95" operator="equal">
      <formula>"""RET"""</formula>
    </cfRule>
  </conditionalFormatting>
  <conditionalFormatting sqref="W40">
    <cfRule type="cellIs" dxfId="102" priority="94" operator="equal">
      <formula>"""RET"""</formula>
    </cfRule>
  </conditionalFormatting>
  <conditionalFormatting sqref="W52">
    <cfRule type="cellIs" dxfId="101" priority="93" operator="equal">
      <formula>"""RET"""</formula>
    </cfRule>
  </conditionalFormatting>
  <conditionalFormatting sqref="W64">
    <cfRule type="cellIs" dxfId="100" priority="92" operator="equal">
      <formula>"""RET"""</formula>
    </cfRule>
  </conditionalFormatting>
  <conditionalFormatting sqref="X25:X27 X37:X39 X49:X51 X61:X63 X73 X3:X15 X29:X31 X41:X43 X53:X55 X65:X67 X17:X19">
    <cfRule type="cellIs" dxfId="99" priority="91" operator="equal">
      <formula>"""RET"""</formula>
    </cfRule>
  </conditionalFormatting>
  <conditionalFormatting sqref="X20:X24">
    <cfRule type="cellIs" dxfId="98" priority="90" operator="equal">
      <formula>"""RET"""</formula>
    </cfRule>
  </conditionalFormatting>
  <conditionalFormatting sqref="X32:X36">
    <cfRule type="cellIs" dxfId="97" priority="89" operator="equal">
      <formula>"""RET"""</formula>
    </cfRule>
  </conditionalFormatting>
  <conditionalFormatting sqref="X44:X48">
    <cfRule type="cellIs" dxfId="96" priority="88" operator="equal">
      <formula>"""RET"""</formula>
    </cfRule>
  </conditionalFormatting>
  <conditionalFormatting sqref="X56:X60">
    <cfRule type="cellIs" dxfId="95" priority="87" operator="equal">
      <formula>"""RET"""</formula>
    </cfRule>
  </conditionalFormatting>
  <conditionalFormatting sqref="X68:X72">
    <cfRule type="cellIs" dxfId="94" priority="86" operator="equal">
      <formula>"""RET"""</formula>
    </cfRule>
  </conditionalFormatting>
  <conditionalFormatting sqref="X16">
    <cfRule type="cellIs" dxfId="93" priority="85" operator="equal">
      <formula>"""RET"""</formula>
    </cfRule>
  </conditionalFormatting>
  <conditionalFormatting sqref="X28">
    <cfRule type="cellIs" dxfId="92" priority="84" operator="equal">
      <formula>"""RET"""</formula>
    </cfRule>
  </conditionalFormatting>
  <conditionalFormatting sqref="X40">
    <cfRule type="cellIs" dxfId="91" priority="83" operator="equal">
      <formula>"""RET"""</formula>
    </cfRule>
  </conditionalFormatting>
  <conditionalFormatting sqref="X52">
    <cfRule type="cellIs" dxfId="90" priority="82" operator="equal">
      <formula>"""RET"""</formula>
    </cfRule>
  </conditionalFormatting>
  <conditionalFormatting sqref="X64">
    <cfRule type="cellIs" dxfId="89" priority="81" operator="equal">
      <formula>"""RET"""</formula>
    </cfRule>
  </conditionalFormatting>
  <conditionalFormatting sqref="AI64">
    <cfRule type="cellIs" dxfId="88" priority="4" operator="equal">
      <formula>"""RET"""</formula>
    </cfRule>
  </conditionalFormatting>
  <conditionalFormatting sqref="Y25:Y27 Y37:Y39 Y49:Y51 Y61:Y63 Y73 Y3:Y15 Y29:Y31 Y41:Y43 Y53:Y55 Y65:Y67 Y17:Y19">
    <cfRule type="cellIs" dxfId="87" priority="80" operator="equal">
      <formula>"""RET"""</formula>
    </cfRule>
  </conditionalFormatting>
  <conditionalFormatting sqref="Y20:Y24">
    <cfRule type="cellIs" dxfId="86" priority="79" operator="equal">
      <formula>"""RET"""</formula>
    </cfRule>
  </conditionalFormatting>
  <conditionalFormatting sqref="Y32:Y36">
    <cfRule type="cellIs" dxfId="85" priority="78" operator="equal">
      <formula>"""RET"""</formula>
    </cfRule>
  </conditionalFormatting>
  <conditionalFormatting sqref="Y44:Y48">
    <cfRule type="cellIs" dxfId="84" priority="77" operator="equal">
      <formula>"""RET"""</formula>
    </cfRule>
  </conditionalFormatting>
  <conditionalFormatting sqref="Y56:Y60">
    <cfRule type="cellIs" dxfId="83" priority="76" operator="equal">
      <formula>"""RET"""</formula>
    </cfRule>
  </conditionalFormatting>
  <conditionalFormatting sqref="Y68:Y72">
    <cfRule type="cellIs" dxfId="82" priority="75" operator="equal">
      <formula>"""RET"""</formula>
    </cfRule>
  </conditionalFormatting>
  <conditionalFormatting sqref="Y16">
    <cfRule type="cellIs" dxfId="81" priority="74" operator="equal">
      <formula>"""RET"""</formula>
    </cfRule>
  </conditionalFormatting>
  <conditionalFormatting sqref="Y28">
    <cfRule type="cellIs" dxfId="80" priority="73" operator="equal">
      <formula>"""RET"""</formula>
    </cfRule>
  </conditionalFormatting>
  <conditionalFormatting sqref="Y40">
    <cfRule type="cellIs" dxfId="79" priority="72" operator="equal">
      <formula>"""RET"""</formula>
    </cfRule>
  </conditionalFormatting>
  <conditionalFormatting sqref="Y52">
    <cfRule type="cellIs" dxfId="78" priority="71" operator="equal">
      <formula>"""RET"""</formula>
    </cfRule>
  </conditionalFormatting>
  <conditionalFormatting sqref="Y64">
    <cfRule type="cellIs" dxfId="77" priority="70" operator="equal">
      <formula>"""RET"""</formula>
    </cfRule>
  </conditionalFormatting>
  <conditionalFormatting sqref="Z25:AC27 Z37:AC39 Z49:AC51 Z61:AC63 Z73:AC73 Z3:AC15 Z29:AC31 Z41:AC43 Z53:AC55 Z65:AC67 Z17:AC19">
    <cfRule type="cellIs" dxfId="76" priority="69" operator="equal">
      <formula>"""RET"""</formula>
    </cfRule>
  </conditionalFormatting>
  <conditionalFormatting sqref="Z20:AC24">
    <cfRule type="cellIs" dxfId="75" priority="68" operator="equal">
      <formula>"""RET"""</formula>
    </cfRule>
  </conditionalFormatting>
  <conditionalFormatting sqref="Z32:AC36">
    <cfRule type="cellIs" dxfId="74" priority="67" operator="equal">
      <formula>"""RET"""</formula>
    </cfRule>
  </conditionalFormatting>
  <conditionalFormatting sqref="Z44:AC48">
    <cfRule type="cellIs" dxfId="73" priority="66" operator="equal">
      <formula>"""RET"""</formula>
    </cfRule>
  </conditionalFormatting>
  <conditionalFormatting sqref="Z56:AC60">
    <cfRule type="cellIs" dxfId="72" priority="65" operator="equal">
      <formula>"""RET"""</formula>
    </cfRule>
  </conditionalFormatting>
  <conditionalFormatting sqref="Z68:AC72">
    <cfRule type="cellIs" dxfId="71" priority="64" operator="equal">
      <formula>"""RET"""</formula>
    </cfRule>
  </conditionalFormatting>
  <conditionalFormatting sqref="Z16:AC16">
    <cfRule type="cellIs" dxfId="70" priority="63" operator="equal">
      <formula>"""RET"""</formula>
    </cfRule>
  </conditionalFormatting>
  <conditionalFormatting sqref="Z28:AC28">
    <cfRule type="cellIs" dxfId="69" priority="62" operator="equal">
      <formula>"""RET"""</formula>
    </cfRule>
  </conditionalFormatting>
  <conditionalFormatting sqref="Z40:AC40">
    <cfRule type="cellIs" dxfId="68" priority="61" operator="equal">
      <formula>"""RET"""</formula>
    </cfRule>
  </conditionalFormatting>
  <conditionalFormatting sqref="Z52:AC52">
    <cfRule type="cellIs" dxfId="67" priority="60" operator="equal">
      <formula>"""RET"""</formula>
    </cfRule>
  </conditionalFormatting>
  <conditionalFormatting sqref="Z64:AC64">
    <cfRule type="cellIs" dxfId="66" priority="59" operator="equal">
      <formula>"""RET"""</formula>
    </cfRule>
  </conditionalFormatting>
  <conditionalFormatting sqref="AD25:AD27 AD37:AD39 AD49:AD51 AD61:AD63 AD73 AD3:AD15 AD29:AD31 AD41:AD43 AD53:AD55 AD65:AD67 AD17:AD19">
    <cfRule type="cellIs" dxfId="65" priority="58" operator="equal">
      <formula>"""RET"""</formula>
    </cfRule>
  </conditionalFormatting>
  <conditionalFormatting sqref="AD20:AD24">
    <cfRule type="cellIs" dxfId="64" priority="57" operator="equal">
      <formula>"""RET"""</formula>
    </cfRule>
  </conditionalFormatting>
  <conditionalFormatting sqref="AD32:AD36">
    <cfRule type="cellIs" dxfId="63" priority="56" operator="equal">
      <formula>"""RET"""</formula>
    </cfRule>
  </conditionalFormatting>
  <conditionalFormatting sqref="AD44:AD48">
    <cfRule type="cellIs" dxfId="62" priority="55" operator="equal">
      <formula>"""RET"""</formula>
    </cfRule>
  </conditionalFormatting>
  <conditionalFormatting sqref="AD56:AD60">
    <cfRule type="cellIs" dxfId="61" priority="54" operator="equal">
      <formula>"""RET"""</formula>
    </cfRule>
  </conditionalFormatting>
  <conditionalFormatting sqref="AD68:AD72">
    <cfRule type="cellIs" dxfId="60" priority="53" operator="equal">
      <formula>"""RET"""</formula>
    </cfRule>
  </conditionalFormatting>
  <conditionalFormatting sqref="AD16">
    <cfRule type="cellIs" dxfId="59" priority="52" operator="equal">
      <formula>"""RET"""</formula>
    </cfRule>
  </conditionalFormatting>
  <conditionalFormatting sqref="AD28">
    <cfRule type="cellIs" dxfId="58" priority="51" operator="equal">
      <formula>"""RET"""</formula>
    </cfRule>
  </conditionalFormatting>
  <conditionalFormatting sqref="AD40">
    <cfRule type="cellIs" dxfId="57" priority="50" operator="equal">
      <formula>"""RET"""</formula>
    </cfRule>
  </conditionalFormatting>
  <conditionalFormatting sqref="AD52">
    <cfRule type="cellIs" dxfId="56" priority="49" operator="equal">
      <formula>"""RET"""</formula>
    </cfRule>
  </conditionalFormatting>
  <conditionalFormatting sqref="AD64">
    <cfRule type="cellIs" dxfId="55" priority="48" operator="equal">
      <formula>"""RET"""</formula>
    </cfRule>
  </conditionalFormatting>
  <conditionalFormatting sqref="AE25:AF27 AE37:AF39 AE49:AF51 AE61:AF63 AE73:AF73 AE3:AF15 AE29:AF31 AE41:AF43 AE53:AF55 AE65:AF67 AE17:AF19">
    <cfRule type="cellIs" dxfId="54" priority="47" operator="equal">
      <formula>"""RET"""</formula>
    </cfRule>
  </conditionalFormatting>
  <conditionalFormatting sqref="AE20:AG24">
    <cfRule type="cellIs" dxfId="53" priority="46" operator="equal">
      <formula>"""RET"""</formula>
    </cfRule>
  </conditionalFormatting>
  <conditionalFormatting sqref="AE32:AG36">
    <cfRule type="cellIs" dxfId="52" priority="45" operator="equal">
      <formula>"""RET"""</formula>
    </cfRule>
  </conditionalFormatting>
  <conditionalFormatting sqref="AE44:AG48">
    <cfRule type="cellIs" dxfId="51" priority="44" operator="equal">
      <formula>"""RET"""</formula>
    </cfRule>
  </conditionalFormatting>
  <conditionalFormatting sqref="AE56:AG60">
    <cfRule type="cellIs" dxfId="50" priority="43" operator="equal">
      <formula>"""RET"""</formula>
    </cfRule>
  </conditionalFormatting>
  <conditionalFormatting sqref="AE68:AG72">
    <cfRule type="cellIs" dxfId="49" priority="42" operator="equal">
      <formula>"""RET"""</formula>
    </cfRule>
  </conditionalFormatting>
  <conditionalFormatting sqref="AE16:AG16">
    <cfRule type="cellIs" dxfId="48" priority="41" operator="equal">
      <formula>"""RET"""</formula>
    </cfRule>
  </conditionalFormatting>
  <conditionalFormatting sqref="AE28:AG28">
    <cfRule type="cellIs" dxfId="47" priority="40" operator="equal">
      <formula>"""RET"""</formula>
    </cfRule>
  </conditionalFormatting>
  <conditionalFormatting sqref="AE40:AG40">
    <cfRule type="cellIs" dxfId="46" priority="39" operator="equal">
      <formula>"""RET"""</formula>
    </cfRule>
  </conditionalFormatting>
  <conditionalFormatting sqref="AE52:AG52">
    <cfRule type="cellIs" dxfId="45" priority="38" operator="equal">
      <formula>"""RET"""</formula>
    </cfRule>
  </conditionalFormatting>
  <conditionalFormatting sqref="AE64:AG64">
    <cfRule type="cellIs" dxfId="44" priority="37" operator="equal">
      <formula>"""RET"""</formula>
    </cfRule>
  </conditionalFormatting>
  <conditionalFormatting sqref="AF25:AG27 AF37:AG39 AF49:AG51 AF61:AG63 AF73:AG73 AF3:AG15 AF29:AG31 AF41:AG43 AF53:AG55 AF65:AG67 AF17:AG19">
    <cfRule type="cellIs" dxfId="43" priority="36" operator="equal">
      <formula>"""RET"""</formula>
    </cfRule>
  </conditionalFormatting>
  <conditionalFormatting sqref="AF20:AG24">
    <cfRule type="cellIs" dxfId="42" priority="35" operator="equal">
      <formula>"""RET"""</formula>
    </cfRule>
  </conditionalFormatting>
  <conditionalFormatting sqref="AF32:AG36">
    <cfRule type="cellIs" dxfId="41" priority="34" operator="equal">
      <formula>"""RET"""</formula>
    </cfRule>
  </conditionalFormatting>
  <conditionalFormatting sqref="AF44:AG48">
    <cfRule type="cellIs" dxfId="40" priority="33" operator="equal">
      <formula>"""RET"""</formula>
    </cfRule>
  </conditionalFormatting>
  <conditionalFormatting sqref="AF56:AG60">
    <cfRule type="cellIs" dxfId="39" priority="32" operator="equal">
      <formula>"""RET"""</formula>
    </cfRule>
  </conditionalFormatting>
  <conditionalFormatting sqref="AF68:AG72">
    <cfRule type="cellIs" dxfId="38" priority="31" operator="equal">
      <formula>"""RET"""</formula>
    </cfRule>
  </conditionalFormatting>
  <conditionalFormatting sqref="AF16:AG16">
    <cfRule type="cellIs" dxfId="37" priority="30" operator="equal">
      <formula>"""RET"""</formula>
    </cfRule>
  </conditionalFormatting>
  <conditionalFormatting sqref="AF28:AG28">
    <cfRule type="cellIs" dxfId="36" priority="29" operator="equal">
      <formula>"""RET"""</formula>
    </cfRule>
  </conditionalFormatting>
  <conditionalFormatting sqref="AF40:AG40">
    <cfRule type="cellIs" dxfId="35" priority="28" operator="equal">
      <formula>"""RET"""</formula>
    </cfRule>
  </conditionalFormatting>
  <conditionalFormatting sqref="AF52:AG52">
    <cfRule type="cellIs" dxfId="34" priority="27" operator="equal">
      <formula>"""RET"""</formula>
    </cfRule>
  </conditionalFormatting>
  <conditionalFormatting sqref="AF64:AG64">
    <cfRule type="cellIs" dxfId="33" priority="26" operator="equal">
      <formula>"""RET"""</formula>
    </cfRule>
  </conditionalFormatting>
  <conditionalFormatting sqref="AH25:AH27 AH37:AH39 AH49:AH51 AH61:AH63 AH73 AH3:AH15 AH29:AH31 AH41:AH43 AH53:AH55 AH65:AH67 AH17:AH19">
    <cfRule type="cellIs" dxfId="32" priority="25" operator="equal">
      <formula>"""RET"""</formula>
    </cfRule>
  </conditionalFormatting>
  <conditionalFormatting sqref="AH20:AH24">
    <cfRule type="cellIs" dxfId="31" priority="24" operator="equal">
      <formula>"""RET"""</formula>
    </cfRule>
  </conditionalFormatting>
  <conditionalFormatting sqref="AH32:AH36">
    <cfRule type="cellIs" dxfId="30" priority="23" operator="equal">
      <formula>"""RET"""</formula>
    </cfRule>
  </conditionalFormatting>
  <conditionalFormatting sqref="AH44:AH48">
    <cfRule type="cellIs" dxfId="29" priority="22" operator="equal">
      <formula>"""RET"""</formula>
    </cfRule>
  </conditionalFormatting>
  <conditionalFormatting sqref="AH56:AH60">
    <cfRule type="cellIs" dxfId="28" priority="21" operator="equal">
      <formula>"""RET"""</formula>
    </cfRule>
  </conditionalFormatting>
  <conditionalFormatting sqref="AH68:AH72">
    <cfRule type="cellIs" dxfId="27" priority="20" operator="equal">
      <formula>"""RET"""</formula>
    </cfRule>
  </conditionalFormatting>
  <conditionalFormatting sqref="AH16">
    <cfRule type="cellIs" dxfId="26" priority="19" operator="equal">
      <formula>"""RET"""</formula>
    </cfRule>
  </conditionalFormatting>
  <conditionalFormatting sqref="AH28">
    <cfRule type="cellIs" dxfId="25" priority="18" operator="equal">
      <formula>"""RET"""</formula>
    </cfRule>
  </conditionalFormatting>
  <conditionalFormatting sqref="AH40">
    <cfRule type="cellIs" dxfId="24" priority="17" operator="equal">
      <formula>"""RET"""</formula>
    </cfRule>
  </conditionalFormatting>
  <conditionalFormatting sqref="AH52">
    <cfRule type="cellIs" dxfId="23" priority="16" operator="equal">
      <formula>"""RET"""</formula>
    </cfRule>
  </conditionalFormatting>
  <conditionalFormatting sqref="AH64">
    <cfRule type="cellIs" dxfId="22" priority="15" operator="equal">
      <formula>"""RET"""</formula>
    </cfRule>
  </conditionalFormatting>
  <conditionalFormatting sqref="AI25:AI27 AI37:AI39 AI49:AI51 AI61:AI63 AI73 AI3:AI15 AI29:AI31 AI41:AI43 AI53:AI55 AI65:AI67 AI17:AI19">
    <cfRule type="cellIs" dxfId="21" priority="14" operator="equal">
      <formula>"""RET"""</formula>
    </cfRule>
  </conditionalFormatting>
  <conditionalFormatting sqref="AI20:AI24">
    <cfRule type="cellIs" dxfId="20" priority="13" operator="equal">
      <formula>"""RET"""</formula>
    </cfRule>
  </conditionalFormatting>
  <conditionalFormatting sqref="AI32:AI36">
    <cfRule type="cellIs" dxfId="19" priority="12" operator="equal">
      <formula>"""RET"""</formula>
    </cfRule>
  </conditionalFormatting>
  <conditionalFormatting sqref="AI44:AI48">
    <cfRule type="cellIs" dxfId="18" priority="11" operator="equal">
      <formula>"""RET"""</formula>
    </cfRule>
  </conditionalFormatting>
  <conditionalFormatting sqref="AI56:AI60">
    <cfRule type="cellIs" dxfId="17" priority="10" operator="equal">
      <formula>"""RET"""</formula>
    </cfRule>
  </conditionalFormatting>
  <conditionalFormatting sqref="AI68:AI72">
    <cfRule type="cellIs" dxfId="16" priority="9" operator="equal">
      <formula>"""RET"""</formula>
    </cfRule>
  </conditionalFormatting>
  <conditionalFormatting sqref="AI16">
    <cfRule type="cellIs" dxfId="15" priority="8" operator="equal">
      <formula>"""RET"""</formula>
    </cfRule>
  </conditionalFormatting>
  <conditionalFormatting sqref="AI28">
    <cfRule type="cellIs" dxfId="14" priority="7" operator="equal">
      <formula>"""RET"""</formula>
    </cfRule>
  </conditionalFormatting>
  <conditionalFormatting sqref="AI40">
    <cfRule type="cellIs" dxfId="13" priority="6" operator="equal">
      <formula>"""RET"""</formula>
    </cfRule>
  </conditionalFormatting>
  <conditionalFormatting sqref="AI52">
    <cfRule type="cellIs" dxfId="12" priority="5" operator="equal">
      <formula>"""RET"""</formula>
    </cfRule>
  </conditionalFormatting>
  <conditionalFormatting sqref="A1:XFD1048576">
    <cfRule type="cellIs" dxfId="11" priority="1" operator="equal">
      <formula>"ASTREINTE"</formula>
    </cfRule>
    <cfRule type="cellIs" dxfId="10" priority="3" operator="equal">
      <formula>"RP"</formula>
    </cfRule>
  </conditionalFormatting>
  <conditionalFormatting sqref="AG25:AG27 AG37:AG39 AG49:AG51 AG61:AG63 AG73 AG3:AG15 AG17:AG19 AG29:AG31 AG41:AG43 AG53:AG55 AG65:AG67">
    <cfRule type="cellIs" dxfId="9" priority="2" operator="equal">
      <formula>"""RET"""</formula>
    </cfRule>
  </conditionalFormatting>
  <pageMargins left="0.7" right="0.7" top="0.75" bottom="0.75" header="0.3" footer="0.3"/>
  <pageSetup paperSize="9" orientation="portrait" r:id="rId1"/>
  <ignoredErrors>
    <ignoredError sqref="R9:U9 L9:P9 F9:J9 D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A6" sqref="A6"/>
    </sheetView>
  </sheetViews>
  <sheetFormatPr baseColWidth="10" defaultColWidth="14.28515625" defaultRowHeight="12.75"/>
  <cols>
    <col min="1" max="1" width="14.28515625" style="39"/>
  </cols>
  <sheetData>
    <row r="1" spans="1:9" ht="15">
      <c r="A1" s="39" t="s">
        <v>47</v>
      </c>
      <c r="B1" s="3" t="s">
        <v>50</v>
      </c>
      <c r="C1" s="3" t="s">
        <v>51</v>
      </c>
      <c r="D1" s="3"/>
      <c r="E1" s="33" t="s">
        <v>49</v>
      </c>
      <c r="F1" s="32" t="s">
        <v>50</v>
      </c>
      <c r="G1" s="32" t="s">
        <v>51</v>
      </c>
      <c r="I1" s="32" t="s">
        <v>52</v>
      </c>
    </row>
    <row r="2" spans="1:9">
      <c r="A2" s="40" t="s">
        <v>34</v>
      </c>
      <c r="B2" s="3">
        <v>3.5</v>
      </c>
      <c r="C2" s="3"/>
      <c r="D2" s="3"/>
      <c r="E2" s="34" t="s">
        <v>48</v>
      </c>
      <c r="F2" s="35">
        <v>7</v>
      </c>
      <c r="G2" s="35"/>
      <c r="I2" s="35">
        <v>35</v>
      </c>
    </row>
    <row r="3" spans="1:9">
      <c r="A3" s="41" t="s">
        <v>33</v>
      </c>
      <c r="B3" s="3"/>
      <c r="C3" s="3"/>
      <c r="D3" s="3"/>
      <c r="E3" s="3"/>
      <c r="F3" s="3"/>
      <c r="G3" s="3"/>
    </row>
    <row r="4" spans="1:9">
      <c r="A4" s="42" t="s">
        <v>44</v>
      </c>
      <c r="B4" s="3"/>
      <c r="C4" s="3"/>
      <c r="D4" s="3"/>
      <c r="E4" s="3"/>
      <c r="F4" s="3"/>
      <c r="G4" s="3"/>
    </row>
    <row r="5" spans="1:9">
      <c r="A5" s="41" t="s">
        <v>45</v>
      </c>
      <c r="B5" s="3">
        <v>3.5</v>
      </c>
      <c r="C5" s="3"/>
      <c r="D5" s="3"/>
      <c r="E5" s="3"/>
      <c r="F5" s="3"/>
      <c r="G5" s="3"/>
    </row>
    <row r="6" spans="1:9">
      <c r="A6" s="43" t="s">
        <v>74</v>
      </c>
      <c r="B6" s="3">
        <v>3.5</v>
      </c>
      <c r="C6" s="3">
        <v>3.5</v>
      </c>
      <c r="D6" s="3"/>
      <c r="E6" s="3"/>
      <c r="F6" s="3"/>
      <c r="G6" s="3"/>
    </row>
    <row r="7" spans="1:9">
      <c r="A7" s="44" t="s">
        <v>46</v>
      </c>
      <c r="B7" s="3">
        <v>3.5</v>
      </c>
      <c r="C7" s="3">
        <v>3.5</v>
      </c>
    </row>
    <row r="8" spans="1:9">
      <c r="A8" s="67" t="s">
        <v>77</v>
      </c>
      <c r="B8" s="3">
        <v>3.5</v>
      </c>
      <c r="C8" s="3"/>
    </row>
    <row r="9" spans="1:9" ht="13.5" thickBot="1">
      <c r="A9" s="45" t="s">
        <v>32</v>
      </c>
      <c r="B9" s="3"/>
      <c r="C9" s="3"/>
    </row>
  </sheetData>
  <sheetProtection sheet="1" objects="1" scenarios="1"/>
  <conditionalFormatting sqref="A2:A9">
    <cfRule type="cellIs" dxfId="8" priority="2" operator="equal">
      <formula>"ABS"</formula>
    </cfRule>
    <cfRule type="cellIs" dxfId="7" priority="3" operator="equal">
      <formula>"CON"</formula>
    </cfRule>
    <cfRule type="cellIs" dxfId="6" priority="4" operator="equal">
      <formula>"MAL"</formula>
    </cfRule>
  </conditionalFormatting>
  <conditionalFormatting sqref="A1:XFD1048576">
    <cfRule type="cellIs" dxfId="5" priority="1" operator="equal">
      <formula>"RP"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A20" sqref="A20"/>
    </sheetView>
  </sheetViews>
  <sheetFormatPr baseColWidth="10" defaultColWidth="10.85546875" defaultRowHeight="12.75"/>
  <cols>
    <col min="1" max="1" width="22" style="6" bestFit="1" customWidth="1"/>
    <col min="2" max="2" width="10.28515625" style="6" bestFit="1" customWidth="1"/>
    <col min="3" max="4" width="10.140625" style="6" bestFit="1" customWidth="1"/>
    <col min="5" max="5" width="9.85546875" style="6" bestFit="1" customWidth="1"/>
    <col min="6" max="6" width="10.28515625" style="6" bestFit="1" customWidth="1"/>
    <col min="7" max="7" width="10.140625" style="6" bestFit="1" customWidth="1"/>
    <col min="8" max="8" width="9.85546875" style="6" bestFit="1" customWidth="1"/>
    <col min="9" max="9" width="10.140625" style="6" bestFit="1" customWidth="1"/>
    <col min="10" max="10" width="10.28515625" style="6" bestFit="1" customWidth="1"/>
    <col min="11" max="11" width="9.85546875" style="6" bestFit="1" customWidth="1"/>
    <col min="12" max="16384" width="10.85546875" style="6"/>
  </cols>
  <sheetData>
    <row r="1" spans="1:11" s="3" customFormat="1">
      <c r="A1" s="1" t="s">
        <v>19</v>
      </c>
      <c r="B1" s="2">
        <v>2016</v>
      </c>
      <c r="C1" s="2">
        <f t="shared" ref="C1:K1" si="0">B1+1</f>
        <v>2017</v>
      </c>
      <c r="D1" s="2">
        <f t="shared" si="0"/>
        <v>2018</v>
      </c>
      <c r="E1" s="2">
        <f t="shared" si="0"/>
        <v>2019</v>
      </c>
      <c r="F1" s="2">
        <f t="shared" si="0"/>
        <v>2020</v>
      </c>
      <c r="G1" s="2">
        <f t="shared" si="0"/>
        <v>2021</v>
      </c>
      <c r="H1" s="2">
        <f t="shared" si="0"/>
        <v>2022</v>
      </c>
      <c r="I1" s="2">
        <f t="shared" si="0"/>
        <v>2023</v>
      </c>
      <c r="J1" s="2">
        <f t="shared" si="0"/>
        <v>2024</v>
      </c>
      <c r="K1" s="2">
        <f t="shared" si="0"/>
        <v>2025</v>
      </c>
    </row>
    <row r="2" spans="1:11">
      <c r="A2" s="4" t="s">
        <v>20</v>
      </c>
      <c r="B2" s="5">
        <f t="shared" ref="B2:K2" si="1">ROUND(DATE(B1,4,MOD(234-11*MOD(B1,19),30))/7,0)*7-6</f>
        <v>42456</v>
      </c>
      <c r="C2" s="5">
        <f t="shared" si="1"/>
        <v>42841</v>
      </c>
      <c r="D2" s="5">
        <f t="shared" si="1"/>
        <v>43191</v>
      </c>
      <c r="E2" s="5">
        <f t="shared" si="1"/>
        <v>43576</v>
      </c>
      <c r="F2" s="5">
        <f t="shared" si="1"/>
        <v>43933</v>
      </c>
      <c r="G2" s="5">
        <f t="shared" si="1"/>
        <v>44290</v>
      </c>
      <c r="H2" s="5">
        <f t="shared" si="1"/>
        <v>44668</v>
      </c>
      <c r="I2" s="5">
        <f t="shared" si="1"/>
        <v>45025</v>
      </c>
      <c r="J2" s="5">
        <f t="shared" si="1"/>
        <v>45382</v>
      </c>
      <c r="K2" s="5">
        <f t="shared" si="1"/>
        <v>45767</v>
      </c>
    </row>
    <row r="3" spans="1:11">
      <c r="A3" s="4" t="s">
        <v>21</v>
      </c>
      <c r="B3" s="5">
        <f t="shared" ref="B3:K3" si="2">B2+1</f>
        <v>42457</v>
      </c>
      <c r="C3" s="5">
        <f t="shared" si="2"/>
        <v>42842</v>
      </c>
      <c r="D3" s="5">
        <f t="shared" si="2"/>
        <v>43192</v>
      </c>
      <c r="E3" s="5">
        <f t="shared" si="2"/>
        <v>43577</v>
      </c>
      <c r="F3" s="5">
        <f t="shared" si="2"/>
        <v>43934</v>
      </c>
      <c r="G3" s="5">
        <f t="shared" si="2"/>
        <v>44291</v>
      </c>
      <c r="H3" s="5">
        <f t="shared" si="2"/>
        <v>44669</v>
      </c>
      <c r="I3" s="5">
        <f t="shared" si="2"/>
        <v>45026</v>
      </c>
      <c r="J3" s="5">
        <f t="shared" si="2"/>
        <v>45383</v>
      </c>
      <c r="K3" s="5">
        <f t="shared" si="2"/>
        <v>45768</v>
      </c>
    </row>
    <row r="4" spans="1:11">
      <c r="A4" s="4" t="s">
        <v>22</v>
      </c>
      <c r="B4" s="5">
        <f t="shared" ref="B4:K4" si="3">B2+39</f>
        <v>42495</v>
      </c>
      <c r="C4" s="5">
        <f t="shared" si="3"/>
        <v>42880</v>
      </c>
      <c r="D4" s="5">
        <f t="shared" si="3"/>
        <v>43230</v>
      </c>
      <c r="E4" s="5">
        <f t="shared" si="3"/>
        <v>43615</v>
      </c>
      <c r="F4" s="5">
        <f t="shared" si="3"/>
        <v>43972</v>
      </c>
      <c r="G4" s="5">
        <f t="shared" si="3"/>
        <v>44329</v>
      </c>
      <c r="H4" s="5">
        <f t="shared" si="3"/>
        <v>44707</v>
      </c>
      <c r="I4" s="5">
        <f t="shared" si="3"/>
        <v>45064</v>
      </c>
      <c r="J4" s="5">
        <f t="shared" si="3"/>
        <v>45421</v>
      </c>
      <c r="K4" s="5">
        <f t="shared" si="3"/>
        <v>45806</v>
      </c>
    </row>
    <row r="5" spans="1:11">
      <c r="A5" s="4" t="s">
        <v>23</v>
      </c>
      <c r="B5" s="5">
        <f t="shared" ref="B5:K5" si="4">B2+50</f>
        <v>42506</v>
      </c>
      <c r="C5" s="5">
        <f t="shared" si="4"/>
        <v>42891</v>
      </c>
      <c r="D5" s="5">
        <f t="shared" si="4"/>
        <v>43241</v>
      </c>
      <c r="E5" s="5">
        <f t="shared" si="4"/>
        <v>43626</v>
      </c>
      <c r="F5" s="5">
        <f t="shared" si="4"/>
        <v>43983</v>
      </c>
      <c r="G5" s="5">
        <f t="shared" si="4"/>
        <v>44340</v>
      </c>
      <c r="H5" s="5">
        <f t="shared" si="4"/>
        <v>44718</v>
      </c>
      <c r="I5" s="5">
        <f t="shared" si="4"/>
        <v>45075</v>
      </c>
      <c r="J5" s="5">
        <f t="shared" si="4"/>
        <v>45432</v>
      </c>
      <c r="K5" s="5">
        <f t="shared" si="4"/>
        <v>45817</v>
      </c>
    </row>
    <row r="6" spans="1:11">
      <c r="A6" s="4" t="s">
        <v>24</v>
      </c>
      <c r="B6" s="5">
        <f t="shared" ref="B6:K6" si="5">DATE(B1,1,1)</f>
        <v>42370</v>
      </c>
      <c r="C6" s="5">
        <f t="shared" si="5"/>
        <v>42736</v>
      </c>
      <c r="D6" s="5">
        <f t="shared" si="5"/>
        <v>43101</v>
      </c>
      <c r="E6" s="5">
        <f t="shared" si="5"/>
        <v>43466</v>
      </c>
      <c r="F6" s="5">
        <f t="shared" si="5"/>
        <v>43831</v>
      </c>
      <c r="G6" s="5">
        <f t="shared" si="5"/>
        <v>44197</v>
      </c>
      <c r="H6" s="5">
        <f t="shared" si="5"/>
        <v>44562</v>
      </c>
      <c r="I6" s="5">
        <f t="shared" si="5"/>
        <v>44927</v>
      </c>
      <c r="J6" s="5">
        <f t="shared" si="5"/>
        <v>45292</v>
      </c>
      <c r="K6" s="5">
        <f t="shared" si="5"/>
        <v>45658</v>
      </c>
    </row>
    <row r="7" spans="1:11">
      <c r="A7" s="4" t="s">
        <v>25</v>
      </c>
      <c r="B7" s="5">
        <f t="shared" ref="B7:K7" si="6">DATE(B1,5,1)</f>
        <v>42491</v>
      </c>
      <c r="C7" s="5">
        <f t="shared" si="6"/>
        <v>42856</v>
      </c>
      <c r="D7" s="5">
        <f t="shared" si="6"/>
        <v>43221</v>
      </c>
      <c r="E7" s="5">
        <f t="shared" si="6"/>
        <v>43586</v>
      </c>
      <c r="F7" s="5">
        <f t="shared" si="6"/>
        <v>43952</v>
      </c>
      <c r="G7" s="5">
        <f t="shared" si="6"/>
        <v>44317</v>
      </c>
      <c r="H7" s="5">
        <f t="shared" si="6"/>
        <v>44682</v>
      </c>
      <c r="I7" s="5">
        <f t="shared" si="6"/>
        <v>45047</v>
      </c>
      <c r="J7" s="5">
        <f t="shared" si="6"/>
        <v>45413</v>
      </c>
      <c r="K7" s="5">
        <f t="shared" si="6"/>
        <v>45778</v>
      </c>
    </row>
    <row r="8" spans="1:11">
      <c r="A8" s="4" t="s">
        <v>26</v>
      </c>
      <c r="B8" s="5">
        <f t="shared" ref="B8:K8" si="7">DATE(B1,5,8)</f>
        <v>42498</v>
      </c>
      <c r="C8" s="5">
        <f t="shared" si="7"/>
        <v>42863</v>
      </c>
      <c r="D8" s="5">
        <f t="shared" si="7"/>
        <v>43228</v>
      </c>
      <c r="E8" s="5">
        <f t="shared" si="7"/>
        <v>43593</v>
      </c>
      <c r="F8" s="5">
        <f t="shared" si="7"/>
        <v>43959</v>
      </c>
      <c r="G8" s="5">
        <f t="shared" si="7"/>
        <v>44324</v>
      </c>
      <c r="H8" s="5">
        <f t="shared" si="7"/>
        <v>44689</v>
      </c>
      <c r="I8" s="5">
        <f t="shared" si="7"/>
        <v>45054</v>
      </c>
      <c r="J8" s="5">
        <f t="shared" si="7"/>
        <v>45420</v>
      </c>
      <c r="K8" s="5">
        <f t="shared" si="7"/>
        <v>45785</v>
      </c>
    </row>
    <row r="9" spans="1:11">
      <c r="A9" s="4" t="s">
        <v>27</v>
      </c>
      <c r="B9" s="5">
        <f t="shared" ref="B9:K9" si="8">DATE(B1,7,14)</f>
        <v>42565</v>
      </c>
      <c r="C9" s="5">
        <f t="shared" si="8"/>
        <v>42930</v>
      </c>
      <c r="D9" s="5">
        <f t="shared" si="8"/>
        <v>43295</v>
      </c>
      <c r="E9" s="5">
        <f t="shared" si="8"/>
        <v>43660</v>
      </c>
      <c r="F9" s="5">
        <f t="shared" si="8"/>
        <v>44026</v>
      </c>
      <c r="G9" s="5">
        <f t="shared" si="8"/>
        <v>44391</v>
      </c>
      <c r="H9" s="5">
        <f t="shared" si="8"/>
        <v>44756</v>
      </c>
      <c r="I9" s="5">
        <f t="shared" si="8"/>
        <v>45121</v>
      </c>
      <c r="J9" s="5">
        <f t="shared" si="8"/>
        <v>45487</v>
      </c>
      <c r="K9" s="5">
        <f t="shared" si="8"/>
        <v>45852</v>
      </c>
    </row>
    <row r="10" spans="1:11">
      <c r="A10" s="4" t="s">
        <v>28</v>
      </c>
      <c r="B10" s="5">
        <f t="shared" ref="B10:K10" si="9">DATE(B1,8,15)</f>
        <v>42597</v>
      </c>
      <c r="C10" s="5">
        <f t="shared" si="9"/>
        <v>42962</v>
      </c>
      <c r="D10" s="5">
        <f t="shared" si="9"/>
        <v>43327</v>
      </c>
      <c r="E10" s="5">
        <f t="shared" si="9"/>
        <v>43692</v>
      </c>
      <c r="F10" s="5">
        <f t="shared" si="9"/>
        <v>44058</v>
      </c>
      <c r="G10" s="5">
        <f t="shared" si="9"/>
        <v>44423</v>
      </c>
      <c r="H10" s="5">
        <f t="shared" si="9"/>
        <v>44788</v>
      </c>
      <c r="I10" s="5">
        <f t="shared" si="9"/>
        <v>45153</v>
      </c>
      <c r="J10" s="5">
        <f t="shared" si="9"/>
        <v>45519</v>
      </c>
      <c r="K10" s="5">
        <f t="shared" si="9"/>
        <v>45884</v>
      </c>
    </row>
    <row r="11" spans="1:11">
      <c r="A11" s="4" t="s">
        <v>29</v>
      </c>
      <c r="B11" s="5">
        <f t="shared" ref="B11:K11" si="10">DATE(B1,11,1)</f>
        <v>42675</v>
      </c>
      <c r="C11" s="5">
        <f t="shared" si="10"/>
        <v>43040</v>
      </c>
      <c r="D11" s="5">
        <f t="shared" si="10"/>
        <v>43405</v>
      </c>
      <c r="E11" s="5">
        <f t="shared" si="10"/>
        <v>43770</v>
      </c>
      <c r="F11" s="5">
        <f t="shared" si="10"/>
        <v>44136</v>
      </c>
      <c r="G11" s="5">
        <f t="shared" si="10"/>
        <v>44501</v>
      </c>
      <c r="H11" s="5">
        <f t="shared" si="10"/>
        <v>44866</v>
      </c>
      <c r="I11" s="5">
        <f t="shared" si="10"/>
        <v>45231</v>
      </c>
      <c r="J11" s="5">
        <f t="shared" si="10"/>
        <v>45597</v>
      </c>
      <c r="K11" s="5">
        <f t="shared" si="10"/>
        <v>45962</v>
      </c>
    </row>
    <row r="12" spans="1:11">
      <c r="A12" s="4" t="s">
        <v>30</v>
      </c>
      <c r="B12" s="5">
        <f t="shared" ref="B12:K12" si="11">DATE(B1,11,11)</f>
        <v>42685</v>
      </c>
      <c r="C12" s="5">
        <f t="shared" si="11"/>
        <v>43050</v>
      </c>
      <c r="D12" s="5">
        <f t="shared" si="11"/>
        <v>43415</v>
      </c>
      <c r="E12" s="5">
        <f t="shared" si="11"/>
        <v>43780</v>
      </c>
      <c r="F12" s="5">
        <f t="shared" si="11"/>
        <v>44146</v>
      </c>
      <c r="G12" s="5">
        <f t="shared" si="11"/>
        <v>44511</v>
      </c>
      <c r="H12" s="5">
        <f t="shared" si="11"/>
        <v>44876</v>
      </c>
      <c r="I12" s="5">
        <f t="shared" si="11"/>
        <v>45241</v>
      </c>
      <c r="J12" s="5">
        <f t="shared" si="11"/>
        <v>45607</v>
      </c>
      <c r="K12" s="5">
        <f t="shared" si="11"/>
        <v>45972</v>
      </c>
    </row>
    <row r="13" spans="1:11">
      <c r="A13" s="4" t="s">
        <v>31</v>
      </c>
      <c r="B13" s="5">
        <f t="shared" ref="B13:K13" si="12">DATE(B1,12,25)</f>
        <v>42729</v>
      </c>
      <c r="C13" s="5">
        <f t="shared" si="12"/>
        <v>43094</v>
      </c>
      <c r="D13" s="5">
        <f t="shared" si="12"/>
        <v>43459</v>
      </c>
      <c r="E13" s="5">
        <f t="shared" si="12"/>
        <v>43824</v>
      </c>
      <c r="F13" s="5">
        <f t="shared" si="12"/>
        <v>44190</v>
      </c>
      <c r="G13" s="5">
        <f t="shared" si="12"/>
        <v>44555</v>
      </c>
      <c r="H13" s="5">
        <f t="shared" si="12"/>
        <v>44920</v>
      </c>
      <c r="I13" s="5">
        <f t="shared" si="12"/>
        <v>45285</v>
      </c>
      <c r="J13" s="5">
        <f t="shared" si="12"/>
        <v>45651</v>
      </c>
      <c r="K13" s="5">
        <f t="shared" si="12"/>
        <v>46016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Heures</vt:lpstr>
      <vt:lpstr>Heures asso</vt:lpstr>
      <vt:lpstr>récap</vt:lpstr>
      <vt:lpstr>param</vt:lpstr>
      <vt:lpstr>JF</vt:lpstr>
      <vt:lpstr>JF</vt:lpstr>
      <vt:lpstr>JFHN</vt:lpstr>
      <vt:lpstr>JFHS</vt:lpstr>
      <vt:lpstr>sem</vt:lpstr>
    </vt:vector>
  </TitlesOfParts>
  <Company>Lifting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Utilisateur</cp:lastModifiedBy>
  <cp:lastPrinted>2017-02-17T14:28:44Z</cp:lastPrinted>
  <dcterms:created xsi:type="dcterms:W3CDTF">2013-03-18T10:15:01Z</dcterms:created>
  <dcterms:modified xsi:type="dcterms:W3CDTF">2017-03-10T08:20:41Z</dcterms:modified>
</cp:coreProperties>
</file>