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xl/tables/table4.xml" ContentType="application/vnd.openxmlformats-officedocument.spreadsheetml.table+xml"/>
  <Override PartName="/xl/drawings/drawing2.xml" ContentType="application/vnd.openxmlformats-officedocument.drawing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 codeName="{37B6ACAC-4A07-160E-37E0-EFA003358AD4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Fanny ODD\Dropbox\laeti\"/>
    </mc:Choice>
  </mc:AlternateContent>
  <bookViews>
    <workbookView xWindow="0" yWindow="0" windowWidth="19440" windowHeight="7530" tabRatio="794" firstSheet="2" activeTab="5" xr2:uid="{00000000-000D-0000-FFFF-FFFF00000000}"/>
  </bookViews>
  <sheets>
    <sheet name="règles de gestion" sheetId="5" state="hidden" r:id="rId1"/>
    <sheet name="JF" sheetId="1" state="hidden" r:id="rId2"/>
    <sheet name="paramètres" sheetId="4" r:id="rId3"/>
    <sheet name="TCD" sheetId="7" state="hidden" r:id="rId4"/>
    <sheet name="BdD" sheetId="2" state="hidden" r:id="rId5"/>
    <sheet name="saisie" sheetId="3" r:id="rId6"/>
    <sheet name="synthèse mois" sheetId="8" r:id="rId7"/>
    <sheet name="synthèse semaine" sheetId="10" r:id="rId8"/>
  </sheets>
  <definedNames>
    <definedName name="JoursFeries">JF!$B$2:$I$13</definedName>
    <definedName name="motifs">OFFSET(paramètres!$F$1,1,,COUNTA(paramètres!$F:$F)-1)</definedName>
    <definedName name="noms">OFFSET(paramètres!$D$1,MATCH(saisie!$B$1,paramètres!$C:$C,0)-1,,MATCH(saisie!$B$1,paramètres!$C:$C,1)-MATCH(saisie!$B$1,paramètres!$C:$C,0)+1)</definedName>
    <definedName name="site">saisie!$B$1</definedName>
    <definedName name="sites">OFFSET(paramètres!$A$1,1,,COUNTA(paramètres!$A:$A)-1)</definedName>
  </definedNames>
  <calcPr calcId="171027"/>
  <pivotCaches>
    <pivotCache cacheId="0" r:id="rId9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2" l="1"/>
  <c r="L3" i="2"/>
  <c r="M3" i="2"/>
  <c r="N3" i="2"/>
  <c r="O3" i="2"/>
  <c r="P3" i="2"/>
  <c r="I68" i="3" l="1"/>
  <c r="I67" i="3"/>
  <c r="I66" i="3"/>
  <c r="I65" i="3"/>
  <c r="I64" i="3"/>
  <c r="I63" i="3"/>
  <c r="B63" i="3"/>
  <c r="B64" i="3" s="1"/>
  <c r="I62" i="3"/>
  <c r="C62" i="3"/>
  <c r="C63" i="3" s="1"/>
  <c r="I60" i="3"/>
  <c r="I59" i="3"/>
  <c r="I58" i="3"/>
  <c r="I57" i="3"/>
  <c r="I56" i="3"/>
  <c r="I55" i="3"/>
  <c r="B55" i="3"/>
  <c r="B56" i="3" s="1"/>
  <c r="I54" i="3"/>
  <c r="C54" i="3"/>
  <c r="C55" i="3" s="1"/>
  <c r="C56" i="3" s="1"/>
  <c r="C57" i="3" s="1"/>
  <c r="C58" i="3" s="1"/>
  <c r="C59" i="3" s="1"/>
  <c r="C60" i="3" s="1"/>
  <c r="I52" i="3"/>
  <c r="I51" i="3"/>
  <c r="I50" i="3"/>
  <c r="I49" i="3"/>
  <c r="I48" i="3"/>
  <c r="I47" i="3"/>
  <c r="B47" i="3"/>
  <c r="I46" i="3"/>
  <c r="C46" i="3"/>
  <c r="C47" i="3" s="1"/>
  <c r="C48" i="3" s="1"/>
  <c r="C49" i="3" s="1"/>
  <c r="C50" i="3" s="1"/>
  <c r="C51" i="3" s="1"/>
  <c r="C52" i="3" s="1"/>
  <c r="I44" i="3"/>
  <c r="I43" i="3"/>
  <c r="I42" i="3"/>
  <c r="I41" i="3"/>
  <c r="I40" i="3"/>
  <c r="I39" i="3"/>
  <c r="I38" i="3"/>
  <c r="I36" i="3"/>
  <c r="I35" i="3"/>
  <c r="I34" i="3"/>
  <c r="I33" i="3"/>
  <c r="I32" i="3"/>
  <c r="I31" i="3"/>
  <c r="I30" i="3"/>
  <c r="I28" i="3"/>
  <c r="I27" i="3"/>
  <c r="I26" i="3"/>
  <c r="I25" i="3"/>
  <c r="I24" i="3"/>
  <c r="I23" i="3"/>
  <c r="I22" i="3"/>
  <c r="I12" i="3"/>
  <c r="I11" i="3"/>
  <c r="I10" i="3"/>
  <c r="I9" i="3"/>
  <c r="I8" i="3"/>
  <c r="I7" i="3"/>
  <c r="I6" i="3"/>
  <c r="I17" i="3"/>
  <c r="I18" i="3"/>
  <c r="I19" i="3"/>
  <c r="I20" i="3"/>
  <c r="I14" i="3"/>
  <c r="I15" i="3"/>
  <c r="I16" i="3"/>
  <c r="J68" i="3" l="1"/>
  <c r="J12" i="3"/>
  <c r="J60" i="3"/>
  <c r="J52" i="3"/>
  <c r="C64" i="3"/>
  <c r="C65" i="3" s="1"/>
  <c r="C66" i="3" s="1"/>
  <c r="C67" i="3" s="1"/>
  <c r="C68" i="3" s="1"/>
  <c r="B65" i="3"/>
  <c r="B57" i="3"/>
  <c r="B48" i="3"/>
  <c r="B49" i="3" l="1"/>
  <c r="B58" i="3"/>
  <c r="B66" i="3"/>
  <c r="C38" i="3"/>
  <c r="C39" i="3" s="1"/>
  <c r="C30" i="3"/>
  <c r="C31" i="3" s="1"/>
  <c r="C22" i="3"/>
  <c r="C23" i="3" s="1"/>
  <c r="C14" i="3"/>
  <c r="C15" i="3" s="1"/>
  <c r="C6" i="3"/>
  <c r="B39" i="3"/>
  <c r="B40" i="3" s="1"/>
  <c r="B41" i="3" s="1"/>
  <c r="B42" i="3" s="1"/>
  <c r="B43" i="3" s="1"/>
  <c r="B44" i="3" s="1"/>
  <c r="B31" i="3"/>
  <c r="B32" i="3" s="1"/>
  <c r="B33" i="3" s="1"/>
  <c r="B34" i="3" s="1"/>
  <c r="B35" i="3" s="1"/>
  <c r="B36" i="3" s="1"/>
  <c r="B23" i="3"/>
  <c r="B24" i="3" s="1"/>
  <c r="B25" i="3" s="1"/>
  <c r="B26" i="3" s="1"/>
  <c r="B27" i="3" s="1"/>
  <c r="B28" i="3" s="1"/>
  <c r="B15" i="3"/>
  <c r="B16" i="3" s="1"/>
  <c r="B17" i="3" s="1"/>
  <c r="B18" i="3" s="1"/>
  <c r="B19" i="3" s="1"/>
  <c r="B20" i="3" s="1"/>
  <c r="B67" i="3" l="1"/>
  <c r="B59" i="3"/>
  <c r="B50" i="3"/>
  <c r="J20" i="3"/>
  <c r="J28" i="3"/>
  <c r="J36" i="3"/>
  <c r="J44" i="3"/>
  <c r="C40" i="3"/>
  <c r="C32" i="3"/>
  <c r="C24" i="3"/>
  <c r="C16" i="3"/>
  <c r="B7" i="3"/>
  <c r="B8" i="3" s="1"/>
  <c r="B9" i="3" s="1"/>
  <c r="B10" i="3" s="1"/>
  <c r="B11" i="3" s="1"/>
  <c r="B12" i="3" s="1"/>
  <c r="B60" i="3" l="1"/>
  <c r="B68" i="3"/>
  <c r="B51" i="3"/>
  <c r="C41" i="3"/>
  <c r="C33" i="3"/>
  <c r="C25" i="3"/>
  <c r="C17" i="3"/>
  <c r="B52" i="3" l="1"/>
  <c r="C42" i="3"/>
  <c r="C34" i="3"/>
  <c r="C26" i="3"/>
  <c r="C18" i="3"/>
  <c r="C43" i="3" l="1"/>
  <c r="C35" i="3"/>
  <c r="C27" i="3"/>
  <c r="C19" i="3"/>
  <c r="N2" i="2"/>
  <c r="M2" i="2"/>
  <c r="C44" i="3" l="1"/>
  <c r="C36" i="3"/>
  <c r="C28" i="3"/>
  <c r="C20" i="3"/>
  <c r="O2" i="2"/>
  <c r="P2" i="2" l="1"/>
  <c r="L2" i="2"/>
  <c r="K2" i="2"/>
  <c r="A53" i="3" l="1"/>
  <c r="A61" i="3"/>
  <c r="A54" i="3"/>
  <c r="A56" i="3"/>
  <c r="A55" i="3"/>
  <c r="A62" i="3"/>
  <c r="A63" i="3"/>
  <c r="A47" i="3"/>
  <c r="A46" i="3"/>
  <c r="A64" i="3"/>
  <c r="A57" i="3"/>
  <c r="A48" i="3"/>
  <c r="A65" i="3"/>
  <c r="A66" i="3"/>
  <c r="A49" i="3"/>
  <c r="A58" i="3"/>
  <c r="A67" i="3"/>
  <c r="A50" i="3"/>
  <c r="A59" i="3"/>
  <c r="A60" i="3"/>
  <c r="A68" i="3"/>
  <c r="A51" i="3"/>
  <c r="A52" i="3"/>
  <c r="A36" i="3"/>
  <c r="A44" i="3"/>
  <c r="A20" i="3"/>
  <c r="A21" i="3"/>
  <c r="A14" i="3"/>
  <c r="A29" i="3"/>
  <c r="A13" i="3"/>
  <c r="A37" i="3"/>
  <c r="A39" i="3"/>
  <c r="A15" i="3"/>
  <c r="A38" i="3"/>
  <c r="A6" i="3"/>
  <c r="A31" i="3"/>
  <c r="A23" i="3"/>
  <c r="A22" i="3"/>
  <c r="A30" i="3"/>
  <c r="A24" i="3"/>
  <c r="A16" i="3"/>
  <c r="A32" i="3"/>
  <c r="A40" i="3"/>
  <c r="A25" i="3"/>
  <c r="A41" i="3"/>
  <c r="A17" i="3"/>
  <c r="A33" i="3"/>
  <c r="A26" i="3"/>
  <c r="A18" i="3"/>
  <c r="A34" i="3"/>
  <c r="A42" i="3"/>
  <c r="A27" i="3"/>
  <c r="A35" i="3"/>
  <c r="A43" i="3"/>
  <c r="A19" i="3"/>
  <c r="A28" i="3"/>
  <c r="B12" i="1"/>
  <c r="C7" i="3" l="1"/>
  <c r="A7" i="3" s="1"/>
  <c r="B7" i="1"/>
  <c r="B9" i="1"/>
  <c r="B11" i="1"/>
  <c r="B13" i="1"/>
  <c r="B6" i="1"/>
  <c r="B10" i="1"/>
  <c r="B2" i="1"/>
  <c r="B8" i="1"/>
  <c r="C8" i="3" l="1"/>
  <c r="A8" i="3" s="1"/>
  <c r="B5" i="1"/>
  <c r="B3" i="1"/>
  <c r="B4" i="1"/>
  <c r="C12" i="1"/>
  <c r="C10" i="1"/>
  <c r="C8" i="1"/>
  <c r="C6" i="1"/>
  <c r="C2" i="1"/>
  <c r="C13" i="1"/>
  <c r="C11" i="1"/>
  <c r="C9" i="1"/>
  <c r="C7" i="1"/>
  <c r="C9" i="3" l="1"/>
  <c r="A9" i="3" s="1"/>
  <c r="C4" i="1"/>
  <c r="C5" i="1"/>
  <c r="C3" i="1"/>
  <c r="D11" i="1"/>
  <c r="D9" i="1"/>
  <c r="D7" i="1"/>
  <c r="D13" i="1"/>
  <c r="D12" i="1"/>
  <c r="D10" i="1"/>
  <c r="D8" i="1"/>
  <c r="D6" i="1"/>
  <c r="D2" i="1"/>
  <c r="C10" i="3" l="1"/>
  <c r="A10" i="3" s="1"/>
  <c r="E13" i="1"/>
  <c r="E11" i="1"/>
  <c r="E9" i="1"/>
  <c r="E7" i="1"/>
  <c r="E12" i="1"/>
  <c r="E10" i="1"/>
  <c r="E8" i="1"/>
  <c r="E6" i="1"/>
  <c r="E2" i="1"/>
  <c r="D5" i="1"/>
  <c r="D4" i="1"/>
  <c r="D3" i="1"/>
  <c r="C11" i="3" l="1"/>
  <c r="A11" i="3" s="1"/>
  <c r="E5" i="1"/>
  <c r="E3" i="1"/>
  <c r="E4" i="1"/>
  <c r="F12" i="1"/>
  <c r="F10" i="1"/>
  <c r="F8" i="1"/>
  <c r="F6" i="1"/>
  <c r="F2" i="1"/>
  <c r="F13" i="1"/>
  <c r="F11" i="1"/>
  <c r="F9" i="1"/>
  <c r="F7" i="1"/>
  <c r="C12" i="3" l="1"/>
  <c r="A12" i="3" s="1"/>
  <c r="F4" i="1"/>
  <c r="F5" i="1"/>
  <c r="F3" i="1"/>
  <c r="G12" i="1"/>
  <c r="G10" i="1"/>
  <c r="G8" i="1"/>
  <c r="G6" i="1"/>
  <c r="G2" i="1"/>
  <c r="G13" i="1"/>
  <c r="G11" i="1"/>
  <c r="G9" i="1"/>
  <c r="G7" i="1"/>
  <c r="G4" i="1" l="1"/>
  <c r="G5" i="1"/>
  <c r="G3" i="1"/>
  <c r="H11" i="1"/>
  <c r="H9" i="1"/>
  <c r="H7" i="1"/>
  <c r="H13" i="1"/>
  <c r="H2" i="1"/>
  <c r="H12" i="1"/>
  <c r="H10" i="1"/>
  <c r="H8" i="1"/>
  <c r="H6" i="1"/>
  <c r="I13" i="1" l="1"/>
  <c r="I11" i="1"/>
  <c r="I9" i="1"/>
  <c r="I7" i="1"/>
  <c r="I12" i="1"/>
  <c r="I10" i="1"/>
  <c r="I8" i="1"/>
  <c r="I6" i="1"/>
  <c r="I2" i="1"/>
  <c r="H3" i="1"/>
  <c r="H5" i="1"/>
  <c r="H4" i="1"/>
  <c r="I5" i="1" l="1"/>
  <c r="I3" i="1"/>
  <c r="I4" i="1"/>
</calcChain>
</file>

<file path=xl/sharedStrings.xml><?xml version="1.0" encoding="utf-8"?>
<sst xmlns="http://schemas.openxmlformats.org/spreadsheetml/2006/main" count="174" uniqueCount="107">
  <si>
    <t>JF</t>
  </si>
  <si>
    <t>Pâques</t>
  </si>
  <si>
    <t>Lundi de Pâques</t>
  </si>
  <si>
    <t>Ascension</t>
  </si>
  <si>
    <t>Pentecôte</t>
  </si>
  <si>
    <t>Premier de l'AN</t>
  </si>
  <si>
    <t>Fête du travail</t>
  </si>
  <si>
    <t>Victoire de 1945</t>
  </si>
  <si>
    <t>Fête nationale</t>
  </si>
  <si>
    <t>Assomption</t>
  </si>
  <si>
    <t>Toussaint</t>
  </si>
  <si>
    <t>Armistice</t>
  </si>
  <si>
    <t>Noël</t>
  </si>
  <si>
    <t>jours confondus</t>
  </si>
  <si>
    <t>jours consécutifs</t>
  </si>
  <si>
    <t>jours séparés d'un seul jour</t>
  </si>
  <si>
    <t>week end</t>
  </si>
  <si>
    <t>date</t>
  </si>
  <si>
    <t>site</t>
  </si>
  <si>
    <t>nom</t>
  </si>
  <si>
    <t>début1</t>
  </si>
  <si>
    <t>fin1</t>
  </si>
  <si>
    <t>début2</t>
  </si>
  <si>
    <t>fin2</t>
  </si>
  <si>
    <t>semaine</t>
  </si>
  <si>
    <t>année de référence</t>
  </si>
  <si>
    <t>sites</t>
  </si>
  <si>
    <t>noms</t>
  </si>
  <si>
    <t>noms :</t>
  </si>
  <si>
    <t>pas de matricules, c'est le nom qui est la clé</t>
  </si>
  <si>
    <t>si un nom apparaît sur 2 sites, il est considéré comme 2 individus différents</t>
  </si>
  <si>
    <t>a contrario, pas d'homonyme sur le même site</t>
  </si>
  <si>
    <t>saisies :</t>
  </si>
  <si>
    <t>format :</t>
  </si>
  <si>
    <t>saisir hh:mm</t>
  </si>
  <si>
    <t>si pas de minutes, saisir hh: avec le 2 points qui suit pour faire comprendre à excel qu'il s'agit d'heures en fraction de journées</t>
  </si>
  <si>
    <t>consolidation :</t>
  </si>
  <si>
    <t>consolidation automatique des BdD (base de données) de chaque site dans un même classeur</t>
  </si>
  <si>
    <t>accès aux informations vi les TCD tableaux croisés dynamiques</t>
  </si>
  <si>
    <t>Michel</t>
  </si>
  <si>
    <t>TEST</t>
  </si>
  <si>
    <t>Année</t>
  </si>
  <si>
    <t>Semaine</t>
  </si>
  <si>
    <t>début matin</t>
  </si>
  <si>
    <t>fin matin</t>
  </si>
  <si>
    <t>début apm</t>
  </si>
  <si>
    <t>fin apm</t>
  </si>
  <si>
    <t>durée</t>
  </si>
  <si>
    <t>motif</t>
  </si>
  <si>
    <t>motifs</t>
  </si>
  <si>
    <t>congés</t>
  </si>
  <si>
    <t>absence</t>
  </si>
  <si>
    <t>maladie</t>
  </si>
  <si>
    <t>clé</t>
  </si>
  <si>
    <t>Total général</t>
  </si>
  <si>
    <t>année</t>
  </si>
  <si>
    <t>mois</t>
  </si>
  <si>
    <t>Total Michel</t>
  </si>
  <si>
    <t>Total TEST</t>
  </si>
  <si>
    <t>Total 2018</t>
  </si>
  <si>
    <t>jour</t>
  </si>
  <si>
    <t>détaillées avec début et fin de 2 plages, par exemple matin et après-midi</t>
  </si>
  <si>
    <t>possibilité de recopier sur une plage de cellules</t>
  </si>
  <si>
    <t>HS</t>
  </si>
  <si>
    <t>Somme de durée</t>
  </si>
  <si>
    <t>Valeurs</t>
  </si>
  <si>
    <t>Somme de HS</t>
  </si>
  <si>
    <t>(vide)</t>
  </si>
  <si>
    <t>Nombre de date</t>
  </si>
  <si>
    <t>1/2 congé</t>
  </si>
  <si>
    <t>evt. famille</t>
  </si>
  <si>
    <t>possibilité de n'indiquer qu'une durée journalière : mettre une seule valeur dans fin apm dans ce cas</t>
  </si>
  <si>
    <t>possibilité de n'indiquer qu'un seul début et une seule fin et non 2 plages</t>
  </si>
  <si>
    <t>extension :</t>
  </si>
  <si>
    <t>déprotéger la feuille</t>
  </si>
  <si>
    <t>recopier un groupe de 8 lignes en respectant bien le "pas" de 8</t>
  </si>
  <si>
    <t>GEFCO</t>
  </si>
  <si>
    <t>Atelier</t>
  </si>
  <si>
    <t>Laetitia</t>
  </si>
  <si>
    <t>Guillaume</t>
  </si>
  <si>
    <t>Aurélie</t>
  </si>
  <si>
    <t>Mickael</t>
  </si>
  <si>
    <t>Moustapha</t>
  </si>
  <si>
    <t>Marc</t>
  </si>
  <si>
    <t>Jérémy</t>
  </si>
  <si>
    <t>Marouan</t>
  </si>
  <si>
    <t>Medhi</t>
  </si>
  <si>
    <t>Joris</t>
  </si>
  <si>
    <t>Jean-Pierre</t>
  </si>
  <si>
    <t>Jean-Luc</t>
  </si>
  <si>
    <t>Benjamin</t>
  </si>
  <si>
    <t>Tony</t>
  </si>
  <si>
    <t>Morgan</t>
  </si>
  <si>
    <t>Abdelhalim</t>
  </si>
  <si>
    <t>Amandine</t>
  </si>
  <si>
    <t>Rouen</t>
  </si>
  <si>
    <t>Jonathan</t>
  </si>
  <si>
    <t>Thomas</t>
  </si>
  <si>
    <t>Christopher</t>
  </si>
  <si>
    <t>Corentin</t>
  </si>
  <si>
    <t>Johnny</t>
  </si>
  <si>
    <t>Mécanique</t>
  </si>
  <si>
    <t>Didier</t>
  </si>
  <si>
    <t>Pascal</t>
  </si>
  <si>
    <t>Fabien</t>
  </si>
  <si>
    <t>Formation</t>
  </si>
  <si>
    <t>Retard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</si>
</sst>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\ dd\-mmm"/>
    <numFmt numFmtId="165" formatCode="ddd\ dd/mm/yyyy"/>
    <numFmt numFmtId="166" formatCode="ddd\ d\ mmm"/>
    <numFmt numFmtId="167" formatCode="[hh]:mm"/>
  </numFmts>
  <fonts count="9" x14ac:knownFonts="1"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Border="1" applyAlignment="1"/>
    <xf numFmtId="164" fontId="3" fillId="0" borderId="0" xfId="0" applyNumberFormat="1" applyFont="1" applyBorder="1" applyAlignment="1"/>
    <xf numFmtId="0" fontId="0" fillId="0" borderId="0" xfId="0" applyAlignment="1"/>
    <xf numFmtId="165" fontId="3" fillId="0" borderId="0" xfId="0" applyNumberFormat="1" applyFont="1" applyBorder="1" applyAlignment="1"/>
    <xf numFmtId="0" fontId="4" fillId="3" borderId="0" xfId="0" applyFont="1" applyFill="1" applyBorder="1" applyAlignment="1"/>
    <xf numFmtId="0" fontId="3" fillId="4" borderId="0" xfId="0" applyFont="1" applyFill="1" applyBorder="1" applyAlignment="1"/>
    <xf numFmtId="0" fontId="3" fillId="5" borderId="0" xfId="0" applyFont="1" applyFill="1" applyBorder="1" applyAlignment="1"/>
    <xf numFmtId="0" fontId="0" fillId="2" borderId="0" xfId="0" applyFill="1" applyAlignment="1"/>
    <xf numFmtId="0" fontId="0" fillId="6" borderId="0" xfId="0" applyFill="1" applyAlignment="1">
      <alignment horizontal="center"/>
    </xf>
    <xf numFmtId="0" fontId="0" fillId="6" borderId="0" xfId="0" applyFill="1"/>
    <xf numFmtId="167" fontId="0" fillId="7" borderId="1" xfId="0" applyNumberFormat="1" applyFill="1" applyBorder="1" applyAlignment="1">
      <alignment horizontal="center"/>
    </xf>
    <xf numFmtId="0" fontId="0" fillId="8" borderId="1" xfId="0" applyFill="1" applyBorder="1" applyAlignment="1" applyProtection="1">
      <alignment horizontal="center"/>
      <protection locked="0"/>
    </xf>
    <xf numFmtId="0" fontId="0" fillId="8" borderId="1" xfId="0" applyFill="1" applyBorder="1" applyProtection="1">
      <protection locked="0"/>
    </xf>
    <xf numFmtId="167" fontId="0" fillId="8" borderId="1" xfId="0" applyNumberFormat="1" applyFill="1" applyBorder="1" applyAlignment="1" applyProtection="1">
      <alignment horizontal="center"/>
      <protection locked="0"/>
    </xf>
    <xf numFmtId="14" fontId="0" fillId="0" borderId="0" xfId="0" applyNumberFormat="1"/>
    <xf numFmtId="167" fontId="0" fillId="0" borderId="0" xfId="0" applyNumberFormat="1"/>
    <xf numFmtId="0" fontId="0" fillId="0" borderId="0" xfId="0" applyNumberFormat="1"/>
    <xf numFmtId="0" fontId="5" fillId="9" borderId="1" xfId="0" applyFont="1" applyFill="1" applyBorder="1"/>
    <xf numFmtId="166" fontId="5" fillId="9" borderId="1" xfId="0" applyNumberFormat="1" applyFont="1" applyFill="1" applyBorder="1"/>
    <xf numFmtId="0" fontId="5" fillId="9" borderId="1" xfId="0" applyFont="1" applyFill="1" applyBorder="1" applyAlignment="1">
      <alignment horizontal="center"/>
    </xf>
    <xf numFmtId="0" fontId="0" fillId="0" borderId="0" xfId="0" pivotButton="1"/>
    <xf numFmtId="0" fontId="6" fillId="6" borderId="0" xfId="0" applyNumberFormat="1" applyFont="1" applyFill="1"/>
    <xf numFmtId="20" fontId="0" fillId="6" borderId="0" xfId="0" applyNumberFormat="1" applyFill="1" applyAlignment="1">
      <alignment horizontal="center"/>
    </xf>
    <xf numFmtId="0" fontId="6" fillId="6" borderId="0" xfId="0" applyFont="1" applyFill="1"/>
    <xf numFmtId="0" fontId="0" fillId="6" borderId="0" xfId="0" applyFill="1" applyAlignment="1" applyProtection="1">
      <alignment horizontal="center"/>
      <protection locked="0"/>
    </xf>
    <xf numFmtId="0" fontId="0" fillId="6" borderId="0" xfId="0" applyFill="1" applyProtection="1">
      <protection locked="0"/>
    </xf>
    <xf numFmtId="20" fontId="0" fillId="6" borderId="0" xfId="0" applyNumberFormat="1" applyFill="1" applyAlignment="1" applyProtection="1">
      <alignment horizontal="center"/>
      <protection locked="0"/>
    </xf>
    <xf numFmtId="0" fontId="7" fillId="6" borderId="0" xfId="0" applyFont="1" applyFill="1" applyProtection="1"/>
    <xf numFmtId="0" fontId="8" fillId="6" borderId="0" xfId="0" applyFont="1" applyFill="1" applyProtection="1">
      <protection locked="0"/>
    </xf>
  </cellXfs>
  <cellStyles count="1">
    <cellStyle name="Normal" xfId="0" builtinId="0"/>
  </cellStyles>
  <dxfs count="1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7" formatCode="[hh]:mm"/>
    </dxf>
    <dxf>
      <numFmt numFmtId="167" formatCode="[hh]:mm"/>
    </dxf>
    <dxf>
      <numFmt numFmtId="0" formatCode="General"/>
    </dxf>
    <dxf>
      <numFmt numFmtId="167" formatCode="[hh]:mm"/>
    </dxf>
    <dxf>
      <numFmt numFmtId="167" formatCode="[hh]:mm"/>
    </dxf>
    <dxf>
      <numFmt numFmtId="167" formatCode="[hh]:mm"/>
    </dxf>
    <dxf>
      <numFmt numFmtId="167" formatCode="[hh]:mm"/>
    </dxf>
    <dxf>
      <numFmt numFmtId="168" formatCode="m/d/yyyy"/>
    </dxf>
    <dxf>
      <fill>
        <patternFill>
          <bgColor theme="4" tint="0.59996337778862885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508000</xdr:colOff>
      <xdr:row>15</xdr:row>
      <xdr:rowOff>44450</xdr:rowOff>
    </xdr:from>
    <xdr:to>
      <xdr:col>6</xdr:col>
      <xdr:colOff>603250</xdr:colOff>
      <xdr:row>18</xdr:row>
      <xdr:rowOff>19050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556000" y="2806700"/>
          <a:ext cx="1619250" cy="527050"/>
        </a:xfrm>
        <a:prstGeom prst="wedgeRoundRectCallout">
          <a:avLst>
            <a:gd name="adj1" fmla="val -80441"/>
            <a:gd name="adj2" fmla="val -242319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liste à conserver triée par site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88900</xdr:colOff>
      <xdr:row>7</xdr:row>
      <xdr:rowOff>63500</xdr:rowOff>
    </xdr:from>
    <xdr:ext cx="3409588" cy="530658"/>
    <xdr:sp macro="" textlink="">
      <xdr:nvSpPr>
        <xdr:cNvPr id="2" name="accueil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/>
      </xdr:nvSpPr>
      <xdr:spPr>
        <a:xfrm>
          <a:off x="3746500" y="1352550"/>
          <a:ext cx="3409588" cy="530658"/>
        </a:xfrm>
        <a:prstGeom prst="rect">
          <a:avLst/>
        </a:prstGeom>
        <a:solidFill>
          <a:schemeClr val="accent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 b="1">
              <a:solidFill>
                <a:schemeClr val="bg1"/>
              </a:solidFill>
            </a:rPr>
            <a:t>Autorisez</a:t>
          </a:r>
          <a:r>
            <a:rPr lang="fr-FR" sz="1400" b="1" baseline="0">
              <a:solidFill>
                <a:schemeClr val="bg1"/>
              </a:solidFill>
            </a:rPr>
            <a:t> les macros SVP pour enregistrer </a:t>
          </a:r>
        </a:p>
        <a:p>
          <a:r>
            <a:rPr lang="fr-FR" sz="1400" b="1" baseline="0">
              <a:solidFill>
                <a:schemeClr val="bg1"/>
              </a:solidFill>
            </a:rPr>
            <a:t>les modifications dans la base de données !</a:t>
          </a:r>
          <a:endParaRPr lang="fr-FR" sz="1400" b="1">
            <a:solidFill>
              <a:schemeClr val="bg1"/>
            </a:solidFill>
          </a:endParaRPr>
        </a:p>
      </xdr:txBody>
    </xdr:sp>
    <xdr:clientData/>
  </xdr:one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Fanny ODD" refreshedDate="43132.708385648148" createdVersion="5" refreshedVersion="6" minRefreshableVersion="3" recordCount="2" xr:uid="{00000000-000A-0000-FFFF-FFFF00000000}">
  <cacheSource type="worksheet">
    <worksheetSource name="data"/>
  </cacheSource>
  <cacheFields count="16">
    <cacheField name="site" numFmtId="0">
      <sharedItems containsBlank="1" count="2">
        <s v="TEST"/>
        <m u="1"/>
      </sharedItems>
    </cacheField>
    <cacheField name="nom" numFmtId="0">
      <sharedItems count="5">
        <s v="Michel"/>
        <s v="Françoise" u="1"/>
        <s v="Jean" u="1"/>
        <s v="Emilie" u="1"/>
        <s v="Katia" u="1"/>
      </sharedItems>
    </cacheField>
    <cacheField name="date" numFmtId="14">
      <sharedItems containsSemiMixedTypes="0" containsNonDate="0" containsDate="1" containsString="0" minDate="2018-01-09T00:00:00" maxDate="2018-01-11T00:00:00"/>
    </cacheField>
    <cacheField name="début1" numFmtId="167">
      <sharedItems containsNonDate="0" containsString="0" containsBlank="1"/>
    </cacheField>
    <cacheField name="fin1" numFmtId="167">
      <sharedItems containsNonDate="0" containsString="0" containsBlank="1"/>
    </cacheField>
    <cacheField name="début2" numFmtId="167">
      <sharedItems containsNonDate="0" containsString="0" containsBlank="1"/>
    </cacheField>
    <cacheField name="fin2" numFmtId="167">
      <sharedItems containsNonDate="0" containsString="0" containsBlank="1"/>
    </cacheField>
    <cacheField name="motif" numFmtId="0">
      <sharedItems containsNonDate="0" containsBlank="1" count="6">
        <m/>
        <s v="absence" u="1"/>
        <s v="maladie" u="1"/>
        <s v="evt. famille" u="1"/>
        <s v="1/2 congé" u="1"/>
        <s v="congés" u="1"/>
      </sharedItems>
    </cacheField>
    <cacheField name="durée" numFmtId="167">
      <sharedItems containsSemiMixedTypes="0" containsNonDate="0" containsDate="1" containsString="0" minDate="1899-12-30T00:00:00" maxDate="1899-12-31T00:00:00"/>
    </cacheField>
    <cacheField name="HS" numFmtId="167">
      <sharedItems containsNonDate="0" containsString="0" containsBlank="1"/>
    </cacheField>
    <cacheField name="clé" numFmtId="0">
      <sharedItems/>
    </cacheField>
    <cacheField name="jour" numFmtId="0">
      <sharedItems containsSemiMixedTypes="0" containsString="0" containsNumber="1" containsInteger="1" minValue="2" maxValue="3"/>
    </cacheField>
    <cacheField name="année" numFmtId="0">
      <sharedItems containsSemiMixedTypes="0" containsString="0" containsNumber="1" containsInteger="1" minValue="2018" maxValue="2018" count="1">
        <n v="2018"/>
      </sharedItems>
    </cacheField>
    <cacheField name="mois" numFmtId="0">
      <sharedItems containsSemiMixedTypes="0" containsString="0" containsNumber="1" containsInteger="1" minValue="1" maxValue="2" count="2">
        <n v="1"/>
        <n v="2" u="1"/>
      </sharedItems>
    </cacheField>
    <cacheField name="année de référence" numFmtId="0">
      <sharedItems containsSemiMixedTypes="0" containsString="0" containsNumber="1" containsInteger="1" minValue="2018" maxValue="2018" count="1">
        <n v="2018"/>
      </sharedItems>
    </cacheField>
    <cacheField name="semaine" numFmtId="0">
      <sharedItems containsSemiMixedTypes="0" containsString="0" containsNumber="1" containsInteger="1" minValue="2" maxValue="5" count="4">
        <n v="2"/>
        <n v="3" u="1"/>
        <n v="4" u="1"/>
        <n v="5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x v="0"/>
    <x v="0"/>
    <d v="2018-01-09T00:00:00"/>
    <m/>
    <m/>
    <m/>
    <m/>
    <x v="0"/>
    <d v="1899-12-30T00:00:00"/>
    <m/>
    <s v="TEST|Michel|43109"/>
    <n v="2"/>
    <x v="0"/>
    <x v="0"/>
    <x v="0"/>
    <x v="0"/>
  </r>
  <r>
    <x v="0"/>
    <x v="0"/>
    <d v="2018-01-10T00:00:00"/>
    <m/>
    <m/>
    <m/>
    <m/>
    <x v="0"/>
    <d v="1899-12-30T00:00:00"/>
    <m/>
    <s v="TEST|Michel|43110"/>
    <n v="3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CD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F9" firstHeaderRow="1" firstDataRow="2" firstDataCol="4"/>
  <pivotFields count="16">
    <pivotField axis="axisRow" compact="0" outline="0" showAll="0">
      <items count="3">
        <item x="0"/>
        <item m="1" x="1"/>
        <item t="default"/>
      </items>
    </pivotField>
    <pivotField axis="axisRow" compact="0" outline="0" showAll="0">
      <items count="6">
        <item x="0"/>
        <item m="1" x="2"/>
        <item m="1" x="1"/>
        <item m="1" x="3"/>
        <item m="1" x="4"/>
        <item t="default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>
      <items count="2">
        <item x="0"/>
        <item t="default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5">
    <i>
      <x/>
      <x/>
      <x/>
      <x/>
    </i>
    <i t="default" r="2">
      <x/>
    </i>
    <i t="default" r="1">
      <x/>
    </i>
    <i t="default"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0000000}" name="TCD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600-000001000000}" name="TCD2" cacheId="0" applyNumberFormats="0" applyBorderFormats="0" applyFontFormats="0" applyPatternFormats="0" applyAlignmentFormats="0" applyWidthHeightFormats="1" dataCaption="Valeurs" updatedVersion="6" minRefreshableVersion="3" useAutoFormatting="1" colGrandTotals="0" itemPrintTitles="1" createdVersion="5" indent="0" compact="0" compactData="0" gridDropZones="1" multipleFieldFilters="0">
  <location ref="H3:L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dataField="1"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axis="axisCol" compact="0" outline="0" showAll="0" sortType="ascending">
      <items count="7">
        <item m="1" x="4"/>
        <item m="1" x="1"/>
        <item m="1" x="5"/>
        <item m="1" x="3"/>
        <item m="1" x="2"/>
        <item x="0"/>
        <item t="default"/>
      </items>
    </pivotField>
    <pivotField compact="0" numFmtId="167" outline="0" showAll="0" defaultSubtotal="0"/>
    <pivotField compact="0" outline="0" showAll="0" defaultSubtotal="0"/>
    <pivotField compact="0" outline="0" showAll="0"/>
    <pivotField compact="0" outline="0" showAll="0" defaultSubtotal="0"/>
    <pivotField axis="axisRow" compact="0" outline="0" showAll="0" defaultSubtotal="0">
      <items count="1">
        <item x="0"/>
      </items>
    </pivotField>
    <pivotField axis="axisRow" compact="0" outline="0" showAll="0">
      <items count="3">
        <item x="0"/>
        <item m="1" x="1"/>
        <item t="default"/>
      </items>
    </pivotField>
    <pivotField compact="0" outline="0" showAll="0"/>
    <pivotField compact="0" outline="0" showAll="0"/>
  </pivotFields>
  <rowFields count="4">
    <field x="0"/>
    <field x="1"/>
    <field x="12"/>
    <field x="13"/>
  </rowFields>
  <rowItems count="2">
    <i>
      <x/>
      <x/>
      <x/>
      <x/>
    </i>
    <i t="grand">
      <x/>
    </i>
  </rowItems>
  <colFields count="1">
    <field x="7"/>
  </colFields>
  <colItems count="1">
    <i>
      <x v="5"/>
    </i>
  </colItems>
  <dataFields count="1">
    <dataField name="Nombre de dat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700-000000000000}" name="TCDsemaine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5" indent="0" compact="0" compactData="0" gridDropZones="1" multipleFieldFilters="0">
  <location ref="A3:F6" firstHeaderRow="1" firstDataRow="2" firstDataCol="4"/>
  <pivotFields count="16">
    <pivotField axis="axisRow" compact="0" outline="0" showAll="0" defaultSubtotal="0">
      <items count="2">
        <item x="0"/>
        <item m="1" x="1"/>
      </items>
    </pivotField>
    <pivotField axis="axisRow" compact="0" outline="0" showAll="0" defaultSubtotal="0">
      <items count="5">
        <item x="0"/>
        <item m="1" x="2"/>
        <item m="1" x="1"/>
        <item m="1" x="3"/>
        <item m="1" x="4"/>
      </items>
    </pivotField>
    <pivotField compact="0" numFmtId="14" outline="0" showAll="0"/>
    <pivotField compact="0" numFmtId="167" outline="0" showAll="0"/>
    <pivotField compact="0" numFmtId="167" outline="0" showAll="0"/>
    <pivotField compact="0" numFmtId="167" outline="0" showAll="0"/>
    <pivotField compact="0" numFmtId="167" outline="0" showAll="0"/>
    <pivotField compact="0" outline="0" showAll="0"/>
    <pivotField dataField="1" compact="0" numFmtId="167" outline="0" showAll="0" defaultSubtotal="0"/>
    <pivotField dataField="1" compact="0" outline="0" showAll="0" defaultSubtotal="0"/>
    <pivotField compact="0" outline="0" showAll="0"/>
    <pivotField compact="0" outline="0" showAll="0" defaultSubtotal="0"/>
    <pivotField compact="0" outline="0" showAll="0"/>
    <pivotField compact="0" outline="0" showAll="0"/>
    <pivotField axis="axisRow" compact="0" outline="0" showAll="0" defaultSubtotal="0">
      <items count="1">
        <item x="0"/>
      </items>
    </pivotField>
    <pivotField axis="axisRow" compact="0" outline="0" showAll="0">
      <items count="5">
        <item x="0"/>
        <item m="1" x="1"/>
        <item m="1" x="2"/>
        <item m="1" x="3"/>
        <item t="default"/>
      </items>
    </pivotField>
  </pivotFields>
  <rowFields count="4">
    <field x="0"/>
    <field x="1"/>
    <field x="14"/>
    <field x="15"/>
  </rowFields>
  <rowItems count="2">
    <i>
      <x/>
      <x/>
      <x/>
      <x/>
    </i>
    <i t="grand">
      <x/>
    </i>
  </rowItems>
  <colFields count="1">
    <field x="-2"/>
  </colFields>
  <colItems count="2">
    <i>
      <x/>
    </i>
    <i i="1">
      <x v="1"/>
    </i>
  </colItems>
  <dataFields count="2">
    <dataField name="Somme de durée" fld="8" baseField="13" baseItem="0" numFmtId="167"/>
    <dataField name="Somme de HS" fld="9" baseField="13" baseItem="0" numFmtId="167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Sites" displayName="TabSites" ref="A1:A5" totalsRowShown="0">
  <autoFilter ref="A1:A5" xr:uid="{00000000-0009-0000-0100-000002000000}"/>
  <sortState ref="A2:A4">
    <sortCondition descending="1" ref="A2"/>
  </sortState>
  <tableColumns count="1">
    <tableColumn id="1" xr3:uid="{00000000-0010-0000-0000-000001000000}" name="sites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SitesNoms" displayName="TabSitesNoms" ref="C1:D26" totalsRowShown="0">
  <autoFilter ref="C1:D26" xr:uid="{00000000-0009-0000-0100-000003000000}"/>
  <sortState ref="C2:D8">
    <sortCondition ref="C2"/>
  </sortState>
  <tableColumns count="2">
    <tableColumn id="1" xr3:uid="{00000000-0010-0000-0100-000001000000}" name="sites"/>
    <tableColumn id="2" xr3:uid="{00000000-0010-0000-0100-000002000000}" name="noms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Motifs" displayName="TabMotifs" ref="F1:F8" totalsRowShown="0">
  <autoFilter ref="F1:F8" xr:uid="{00000000-0009-0000-0100-000004000000}"/>
  <tableColumns count="1">
    <tableColumn id="1" xr3:uid="{00000000-0010-0000-0200-000001000000}" name="motifs"/>
  </tableColumns>
  <tableStyleInfo name="TableStyleMedium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data" displayName="data" ref="A1:P3" totalsRowShown="0">
  <autoFilter ref="A1:P3" xr:uid="{00000000-0009-0000-0100-000001000000}"/>
  <tableColumns count="16">
    <tableColumn id="2" xr3:uid="{00000000-0010-0000-0300-000002000000}" name="site"/>
    <tableColumn id="3" xr3:uid="{00000000-0010-0000-0300-000003000000}" name="nom"/>
    <tableColumn id="13" xr3:uid="{00000000-0010-0000-0300-00000D000000}" name="date" dataDxfId="13"/>
    <tableColumn id="4" xr3:uid="{00000000-0010-0000-0300-000004000000}" name="début1" dataDxfId="12"/>
    <tableColumn id="5" xr3:uid="{00000000-0010-0000-0300-000005000000}" name="fin1" dataDxfId="11"/>
    <tableColumn id="6" xr3:uid="{00000000-0010-0000-0300-000006000000}" name="début2" dataDxfId="10"/>
    <tableColumn id="7" xr3:uid="{00000000-0010-0000-0300-000007000000}" name="fin2" dataDxfId="9"/>
    <tableColumn id="1" xr3:uid="{00000000-0010-0000-0300-000001000000}" name="motif" dataDxfId="8"/>
    <tableColumn id="8" xr3:uid="{00000000-0010-0000-0300-000008000000}" name="durée" dataDxfId="7"/>
    <tableColumn id="16" xr3:uid="{00000000-0010-0000-0300-000010000000}" name="HS" dataDxfId="6"/>
    <tableColumn id="14" xr3:uid="{00000000-0010-0000-0300-00000E000000}" name="clé" dataDxfId="5">
      <calculatedColumnFormula>data[[#This Row],[site]]&amp;"|"&amp;data[[#This Row],[nom]]&amp;"|"&amp;data[[#This Row],[date]]</calculatedColumnFormula>
    </tableColumn>
    <tableColumn id="9" xr3:uid="{00000000-0010-0000-0300-000009000000}" name="jour" dataDxfId="4">
      <calculatedColumnFormula>WEEKDAY(data[[#This Row],[date]],2)</calculatedColumnFormula>
    </tableColumn>
    <tableColumn id="11" xr3:uid="{00000000-0010-0000-0300-00000B000000}" name="année" dataDxfId="3">
      <calculatedColumnFormula>YEAR(data[[#This Row],[date]])</calculatedColumnFormula>
    </tableColumn>
    <tableColumn id="12" xr3:uid="{00000000-0010-0000-0300-00000C000000}" name="mois" dataDxfId="2">
      <calculatedColumnFormula>MONTH(data[[#This Row],[date]])</calculatedColumnFormula>
    </tableColumn>
    <tableColumn id="15" xr3:uid="{00000000-0010-0000-0300-00000F000000}" name="année de référence" dataDxfId="1">
      <calculatedColumnFormula>YEAR(data[[#This Row],[date]] - MOD(data[[#This Row],[date]] - 2,7) + 3)</calculatedColumnFormula>
    </tableColumn>
    <tableColumn id="10" xr3:uid="{00000000-0010-0000-0300-00000A000000}" name="semaine" dataDxfId="0">
      <calculatedColumnFormula>_xlfn.ISOWEEKNUM(data[[#This Row],[date]])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ivotTable" Target="../pivotTables/pivotTable3.xml"/><Relationship Id="rId1" Type="http://schemas.openxmlformats.org/officeDocument/2006/relationships/pivotTable" Target="../pivotTables/pivotTable2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17"/>
  <sheetViews>
    <sheetView workbookViewId="0">
      <selection activeCell="B18" sqref="B18"/>
    </sheetView>
  </sheetViews>
  <sheetFormatPr baseColWidth="10" defaultRowHeight="15" x14ac:dyDescent="0.25"/>
  <cols>
    <col min="1" max="1" width="14.7109375" customWidth="1"/>
  </cols>
  <sheetData>
    <row r="1" spans="1:2" x14ac:dyDescent="0.25">
      <c r="A1" t="s">
        <v>28</v>
      </c>
      <c r="B1" t="s">
        <v>29</v>
      </c>
    </row>
    <row r="2" spans="1:2" x14ac:dyDescent="0.25">
      <c r="B2" t="s">
        <v>30</v>
      </c>
    </row>
    <row r="3" spans="1:2" x14ac:dyDescent="0.25">
      <c r="B3" t="s">
        <v>31</v>
      </c>
    </row>
    <row r="5" spans="1:2" x14ac:dyDescent="0.25">
      <c r="A5" t="s">
        <v>32</v>
      </c>
      <c r="B5" t="s">
        <v>61</v>
      </c>
    </row>
    <row r="6" spans="1:2" x14ac:dyDescent="0.25">
      <c r="B6" t="s">
        <v>72</v>
      </c>
    </row>
    <row r="7" spans="1:2" x14ac:dyDescent="0.25">
      <c r="B7" t="s">
        <v>71</v>
      </c>
    </row>
    <row r="8" spans="1:2" x14ac:dyDescent="0.25">
      <c r="B8" t="s">
        <v>62</v>
      </c>
    </row>
    <row r="10" spans="1:2" x14ac:dyDescent="0.25">
      <c r="A10" t="s">
        <v>33</v>
      </c>
      <c r="B10" t="s">
        <v>34</v>
      </c>
    </row>
    <row r="11" spans="1:2" x14ac:dyDescent="0.25">
      <c r="B11" t="s">
        <v>35</v>
      </c>
    </row>
    <row r="13" spans="1:2" x14ac:dyDescent="0.25">
      <c r="A13" t="s">
        <v>36</v>
      </c>
      <c r="B13" t="s">
        <v>37</v>
      </c>
    </row>
    <row r="14" spans="1:2" x14ac:dyDescent="0.25">
      <c r="B14" t="s">
        <v>38</v>
      </c>
    </row>
    <row r="16" spans="1:2" x14ac:dyDescent="0.25">
      <c r="A16" t="s">
        <v>73</v>
      </c>
      <c r="B16" t="s">
        <v>74</v>
      </c>
    </row>
    <row r="17" spans="2:2" x14ac:dyDescent="0.25">
      <c r="B17" t="s">
        <v>75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18"/>
  <sheetViews>
    <sheetView workbookViewId="0">
      <selection activeCell="B2" sqref="B2:I13"/>
    </sheetView>
  </sheetViews>
  <sheetFormatPr baseColWidth="10" defaultColWidth="10.85546875" defaultRowHeight="15" x14ac:dyDescent="0.25"/>
  <cols>
    <col min="1" max="1" width="22" style="6" bestFit="1" customWidth="1"/>
    <col min="2" max="2" width="10.140625" style="6" bestFit="1" customWidth="1"/>
    <col min="3" max="3" width="9.85546875" style="6" bestFit="1" customWidth="1"/>
    <col min="4" max="4" width="10.28515625" style="6" bestFit="1" customWidth="1"/>
    <col min="5" max="5" width="10.140625" style="6" bestFit="1" customWidth="1"/>
    <col min="6" max="6" width="9.85546875" style="6" bestFit="1" customWidth="1"/>
    <col min="7" max="7" width="10.140625" style="6" bestFit="1" customWidth="1"/>
    <col min="8" max="8" width="10.28515625" style="6" bestFit="1" customWidth="1"/>
    <col min="9" max="9" width="9.85546875" style="6" bestFit="1" customWidth="1"/>
    <col min="10" max="16384" width="10.85546875" style="6"/>
  </cols>
  <sheetData>
    <row r="1" spans="1:9" s="3" customFormat="1" x14ac:dyDescent="0.25">
      <c r="A1" s="1" t="s">
        <v>0</v>
      </c>
      <c r="B1" s="2">
        <v>2018</v>
      </c>
      <c r="C1" s="2">
        <v>2019</v>
      </c>
      <c r="D1" s="2">
        <v>2020</v>
      </c>
      <c r="E1" s="2">
        <v>2021</v>
      </c>
      <c r="F1" s="2">
        <v>2022</v>
      </c>
      <c r="G1" s="2">
        <v>2023</v>
      </c>
      <c r="H1" s="2">
        <v>2024</v>
      </c>
      <c r="I1" s="2">
        <v>2025</v>
      </c>
    </row>
    <row r="2" spans="1:9" x14ac:dyDescent="0.25">
      <c r="A2" s="4" t="s">
        <v>1</v>
      </c>
      <c r="B2" s="5">
        <f t="shared" ref="B2:I2" si="0">ROUND(DATE(B1,4,MOD(234-11*MOD(B1,19),30))/7,0)*7-6</f>
        <v>43191</v>
      </c>
      <c r="C2" s="5">
        <f t="shared" si="0"/>
        <v>43576</v>
      </c>
      <c r="D2" s="5">
        <f t="shared" si="0"/>
        <v>43933</v>
      </c>
      <c r="E2" s="5">
        <f t="shared" si="0"/>
        <v>44290</v>
      </c>
      <c r="F2" s="5">
        <f t="shared" si="0"/>
        <v>44668</v>
      </c>
      <c r="G2" s="5">
        <f t="shared" si="0"/>
        <v>45025</v>
      </c>
      <c r="H2" s="5">
        <f t="shared" si="0"/>
        <v>45382</v>
      </c>
      <c r="I2" s="5">
        <f t="shared" si="0"/>
        <v>45767</v>
      </c>
    </row>
    <row r="3" spans="1:9" x14ac:dyDescent="0.25">
      <c r="A3" s="4" t="s">
        <v>2</v>
      </c>
      <c r="B3" s="5">
        <f t="shared" ref="B3:I3" si="1">B2+1</f>
        <v>43192</v>
      </c>
      <c r="C3" s="5">
        <f t="shared" si="1"/>
        <v>43577</v>
      </c>
      <c r="D3" s="5">
        <f t="shared" si="1"/>
        <v>43934</v>
      </c>
      <c r="E3" s="5">
        <f t="shared" si="1"/>
        <v>44291</v>
      </c>
      <c r="F3" s="5">
        <f t="shared" si="1"/>
        <v>44669</v>
      </c>
      <c r="G3" s="5">
        <f t="shared" si="1"/>
        <v>45026</v>
      </c>
      <c r="H3" s="5">
        <f t="shared" si="1"/>
        <v>45383</v>
      </c>
      <c r="I3" s="5">
        <f t="shared" si="1"/>
        <v>45768</v>
      </c>
    </row>
    <row r="4" spans="1:9" x14ac:dyDescent="0.25">
      <c r="A4" s="4" t="s">
        <v>3</v>
      </c>
      <c r="B4" s="5">
        <f t="shared" ref="B4:I4" si="2">B2+39</f>
        <v>43230</v>
      </c>
      <c r="C4" s="5">
        <f t="shared" si="2"/>
        <v>43615</v>
      </c>
      <c r="D4" s="5">
        <f t="shared" si="2"/>
        <v>43972</v>
      </c>
      <c r="E4" s="5">
        <f t="shared" si="2"/>
        <v>44329</v>
      </c>
      <c r="F4" s="5">
        <f t="shared" si="2"/>
        <v>44707</v>
      </c>
      <c r="G4" s="5">
        <f t="shared" si="2"/>
        <v>45064</v>
      </c>
      <c r="H4" s="5">
        <f t="shared" si="2"/>
        <v>45421</v>
      </c>
      <c r="I4" s="5">
        <f t="shared" si="2"/>
        <v>45806</v>
      </c>
    </row>
    <row r="5" spans="1:9" x14ac:dyDescent="0.25">
      <c r="A5" s="4" t="s">
        <v>4</v>
      </c>
      <c r="B5" s="5">
        <f t="shared" ref="B5:I5" si="3">B2+50</f>
        <v>43241</v>
      </c>
      <c r="C5" s="5">
        <f t="shared" si="3"/>
        <v>43626</v>
      </c>
      <c r="D5" s="5">
        <f t="shared" si="3"/>
        <v>43983</v>
      </c>
      <c r="E5" s="5">
        <f t="shared" si="3"/>
        <v>44340</v>
      </c>
      <c r="F5" s="5">
        <f t="shared" si="3"/>
        <v>44718</v>
      </c>
      <c r="G5" s="5">
        <f t="shared" si="3"/>
        <v>45075</v>
      </c>
      <c r="H5" s="5">
        <f t="shared" si="3"/>
        <v>45432</v>
      </c>
      <c r="I5" s="5">
        <f t="shared" si="3"/>
        <v>45817</v>
      </c>
    </row>
    <row r="6" spans="1:9" x14ac:dyDescent="0.25">
      <c r="A6" s="4" t="s">
        <v>5</v>
      </c>
      <c r="B6" s="5">
        <f t="shared" ref="B6:I6" si="4">DATE(B1,1,1)</f>
        <v>43101</v>
      </c>
      <c r="C6" s="5">
        <f t="shared" si="4"/>
        <v>43466</v>
      </c>
      <c r="D6" s="5">
        <f t="shared" si="4"/>
        <v>43831</v>
      </c>
      <c r="E6" s="5">
        <f t="shared" si="4"/>
        <v>44197</v>
      </c>
      <c r="F6" s="5">
        <f t="shared" si="4"/>
        <v>44562</v>
      </c>
      <c r="G6" s="5">
        <f t="shared" si="4"/>
        <v>44927</v>
      </c>
      <c r="H6" s="5">
        <f t="shared" si="4"/>
        <v>45292</v>
      </c>
      <c r="I6" s="5">
        <f t="shared" si="4"/>
        <v>45658</v>
      </c>
    </row>
    <row r="7" spans="1:9" x14ac:dyDescent="0.25">
      <c r="A7" s="4" t="s">
        <v>6</v>
      </c>
      <c r="B7" s="5">
        <f t="shared" ref="B7:I7" si="5">DATE(B1,5,1)</f>
        <v>43221</v>
      </c>
      <c r="C7" s="5">
        <f t="shared" si="5"/>
        <v>43586</v>
      </c>
      <c r="D7" s="5">
        <f t="shared" si="5"/>
        <v>43952</v>
      </c>
      <c r="E7" s="5">
        <f t="shared" si="5"/>
        <v>44317</v>
      </c>
      <c r="F7" s="5">
        <f t="shared" si="5"/>
        <v>44682</v>
      </c>
      <c r="G7" s="5">
        <f t="shared" si="5"/>
        <v>45047</v>
      </c>
      <c r="H7" s="5">
        <f t="shared" si="5"/>
        <v>45413</v>
      </c>
      <c r="I7" s="5">
        <f t="shared" si="5"/>
        <v>45778</v>
      </c>
    </row>
    <row r="8" spans="1:9" x14ac:dyDescent="0.25">
      <c r="A8" s="4" t="s">
        <v>7</v>
      </c>
      <c r="B8" s="5">
        <f t="shared" ref="B8:I8" si="6">DATE(B1,5,8)</f>
        <v>43228</v>
      </c>
      <c r="C8" s="5">
        <f t="shared" si="6"/>
        <v>43593</v>
      </c>
      <c r="D8" s="5">
        <f t="shared" si="6"/>
        <v>43959</v>
      </c>
      <c r="E8" s="5">
        <f t="shared" si="6"/>
        <v>44324</v>
      </c>
      <c r="F8" s="5">
        <f t="shared" si="6"/>
        <v>44689</v>
      </c>
      <c r="G8" s="5">
        <f t="shared" si="6"/>
        <v>45054</v>
      </c>
      <c r="H8" s="5">
        <f t="shared" si="6"/>
        <v>45420</v>
      </c>
      <c r="I8" s="5">
        <f t="shared" si="6"/>
        <v>45785</v>
      </c>
    </row>
    <row r="9" spans="1:9" x14ac:dyDescent="0.25">
      <c r="A9" s="4" t="s">
        <v>8</v>
      </c>
      <c r="B9" s="5">
        <f t="shared" ref="B9:I9" si="7">DATE(B1,7,14)</f>
        <v>43295</v>
      </c>
      <c r="C9" s="5">
        <f t="shared" si="7"/>
        <v>43660</v>
      </c>
      <c r="D9" s="5">
        <f t="shared" si="7"/>
        <v>44026</v>
      </c>
      <c r="E9" s="5">
        <f t="shared" si="7"/>
        <v>44391</v>
      </c>
      <c r="F9" s="5">
        <f t="shared" si="7"/>
        <v>44756</v>
      </c>
      <c r="G9" s="5">
        <f t="shared" si="7"/>
        <v>45121</v>
      </c>
      <c r="H9" s="5">
        <f t="shared" si="7"/>
        <v>45487</v>
      </c>
      <c r="I9" s="5">
        <f t="shared" si="7"/>
        <v>45852</v>
      </c>
    </row>
    <row r="10" spans="1:9" x14ac:dyDescent="0.25">
      <c r="A10" s="4" t="s">
        <v>9</v>
      </c>
      <c r="B10" s="5">
        <f t="shared" ref="B10:I10" si="8">DATE(B1,8,15)</f>
        <v>43327</v>
      </c>
      <c r="C10" s="5">
        <f t="shared" si="8"/>
        <v>43692</v>
      </c>
      <c r="D10" s="5">
        <f t="shared" si="8"/>
        <v>44058</v>
      </c>
      <c r="E10" s="5">
        <f t="shared" si="8"/>
        <v>44423</v>
      </c>
      <c r="F10" s="5">
        <f t="shared" si="8"/>
        <v>44788</v>
      </c>
      <c r="G10" s="5">
        <f t="shared" si="8"/>
        <v>45153</v>
      </c>
      <c r="H10" s="5">
        <f t="shared" si="8"/>
        <v>45519</v>
      </c>
      <c r="I10" s="5">
        <f t="shared" si="8"/>
        <v>45884</v>
      </c>
    </row>
    <row r="11" spans="1:9" x14ac:dyDescent="0.25">
      <c r="A11" s="4" t="s">
        <v>10</v>
      </c>
      <c r="B11" s="5">
        <f t="shared" ref="B11:I11" si="9">DATE(B1,11,1)</f>
        <v>43405</v>
      </c>
      <c r="C11" s="5">
        <f t="shared" si="9"/>
        <v>43770</v>
      </c>
      <c r="D11" s="5">
        <f t="shared" si="9"/>
        <v>44136</v>
      </c>
      <c r="E11" s="5">
        <f t="shared" si="9"/>
        <v>44501</v>
      </c>
      <c r="F11" s="5">
        <f t="shared" si="9"/>
        <v>44866</v>
      </c>
      <c r="G11" s="5">
        <f t="shared" si="9"/>
        <v>45231</v>
      </c>
      <c r="H11" s="5">
        <f t="shared" si="9"/>
        <v>45597</v>
      </c>
      <c r="I11" s="5">
        <f t="shared" si="9"/>
        <v>45962</v>
      </c>
    </row>
    <row r="12" spans="1:9" x14ac:dyDescent="0.25">
      <c r="A12" s="4" t="s">
        <v>11</v>
      </c>
      <c r="B12" s="5">
        <f t="shared" ref="B12:I12" si="10">DATE(B1,11,11)</f>
        <v>43415</v>
      </c>
      <c r="C12" s="5">
        <f t="shared" si="10"/>
        <v>43780</v>
      </c>
      <c r="D12" s="5">
        <f t="shared" si="10"/>
        <v>44146</v>
      </c>
      <c r="E12" s="5">
        <f t="shared" si="10"/>
        <v>44511</v>
      </c>
      <c r="F12" s="5">
        <f t="shared" si="10"/>
        <v>44876</v>
      </c>
      <c r="G12" s="5">
        <f t="shared" si="10"/>
        <v>45241</v>
      </c>
      <c r="H12" s="5">
        <f t="shared" si="10"/>
        <v>45607</v>
      </c>
      <c r="I12" s="5">
        <f t="shared" si="10"/>
        <v>45972</v>
      </c>
    </row>
    <row r="13" spans="1:9" x14ac:dyDescent="0.25">
      <c r="A13" s="4" t="s">
        <v>12</v>
      </c>
      <c r="B13" s="5">
        <f t="shared" ref="B13:I13" si="11">DATE(B1,12,25)</f>
        <v>43459</v>
      </c>
      <c r="C13" s="5">
        <f t="shared" si="11"/>
        <v>43824</v>
      </c>
      <c r="D13" s="5">
        <f t="shared" si="11"/>
        <v>44190</v>
      </c>
      <c r="E13" s="5">
        <f t="shared" si="11"/>
        <v>44555</v>
      </c>
      <c r="F13" s="5">
        <f t="shared" si="11"/>
        <v>44920</v>
      </c>
      <c r="G13" s="5">
        <f t="shared" si="11"/>
        <v>45285</v>
      </c>
      <c r="H13" s="5">
        <f t="shared" si="11"/>
        <v>45651</v>
      </c>
      <c r="I13" s="5">
        <f t="shared" si="11"/>
        <v>46016</v>
      </c>
    </row>
    <row r="14" spans="1:9" x14ac:dyDescent="0.25">
      <c r="A14" s="4"/>
      <c r="B14" s="7"/>
      <c r="C14" s="7"/>
      <c r="D14" s="7"/>
      <c r="E14" s="7"/>
      <c r="F14" s="7"/>
      <c r="G14" s="7"/>
      <c r="H14" s="7"/>
      <c r="I14" s="7"/>
    </row>
    <row r="15" spans="1:9" x14ac:dyDescent="0.25">
      <c r="A15" s="8" t="s">
        <v>13</v>
      </c>
    </row>
    <row r="16" spans="1:9" x14ac:dyDescent="0.25">
      <c r="A16" s="9" t="s">
        <v>14</v>
      </c>
    </row>
    <row r="17" spans="1:1" x14ac:dyDescent="0.25">
      <c r="A17" s="10" t="s">
        <v>15</v>
      </c>
    </row>
    <row r="18" spans="1:1" x14ac:dyDescent="0.25">
      <c r="A18" s="11" t="s">
        <v>16</v>
      </c>
    </row>
  </sheetData>
  <conditionalFormatting sqref="B3:I13">
    <cfRule type="expression" dxfId="17" priority="1">
      <formula>OR(COUNTIF(B$3:B$13,B3-2)&gt;0,COUNTIF(B$3:B$13,B3+2)&gt;0)</formula>
    </cfRule>
    <cfRule type="expression" dxfId="16" priority="2">
      <formula>OR(COUNTIF(B$3:B$13,B3-1)&gt;0,COUNTIF(B$3:B$13,B3+1)&gt;0)</formula>
    </cfRule>
    <cfRule type="expression" dxfId="15" priority="3">
      <formula>COUNTIF(B$3:B$13,B3)&gt;1</formula>
    </cfRule>
    <cfRule type="expression" dxfId="14" priority="4">
      <formula>WEEKDAY(B3,2)&gt;5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26"/>
  <sheetViews>
    <sheetView workbookViewId="0">
      <selection activeCell="C3" sqref="C3"/>
    </sheetView>
  </sheetViews>
  <sheetFormatPr baseColWidth="10" defaultRowHeight="15" x14ac:dyDescent="0.25"/>
  <sheetData>
    <row r="1" spans="1:6" x14ac:dyDescent="0.25">
      <c r="A1" t="s">
        <v>26</v>
      </c>
      <c r="C1" t="s">
        <v>26</v>
      </c>
      <c r="D1" t="s">
        <v>27</v>
      </c>
      <c r="F1" t="s">
        <v>49</v>
      </c>
    </row>
    <row r="2" spans="1:6" x14ac:dyDescent="0.25">
      <c r="A2" t="s">
        <v>77</v>
      </c>
      <c r="C2" t="s">
        <v>77</v>
      </c>
      <c r="D2" t="s">
        <v>78</v>
      </c>
      <c r="F2" t="s">
        <v>50</v>
      </c>
    </row>
    <row r="3" spans="1:6" x14ac:dyDescent="0.25">
      <c r="A3" t="s">
        <v>76</v>
      </c>
      <c r="C3" t="s">
        <v>77</v>
      </c>
      <c r="D3" t="s">
        <v>79</v>
      </c>
      <c r="F3" t="s">
        <v>51</v>
      </c>
    </row>
    <row r="4" spans="1:6" x14ac:dyDescent="0.25">
      <c r="A4" t="s">
        <v>95</v>
      </c>
      <c r="C4" t="s">
        <v>77</v>
      </c>
      <c r="D4" t="s">
        <v>80</v>
      </c>
      <c r="F4" t="s">
        <v>52</v>
      </c>
    </row>
    <row r="5" spans="1:6" x14ac:dyDescent="0.25">
      <c r="A5" t="s">
        <v>101</v>
      </c>
      <c r="C5" t="s">
        <v>77</v>
      </c>
      <c r="D5" t="s">
        <v>81</v>
      </c>
      <c r="F5" t="s">
        <v>69</v>
      </c>
    </row>
    <row r="6" spans="1:6" x14ac:dyDescent="0.25">
      <c r="C6" t="s">
        <v>76</v>
      </c>
      <c r="D6" t="s">
        <v>82</v>
      </c>
      <c r="F6" t="s">
        <v>70</v>
      </c>
    </row>
    <row r="7" spans="1:6" x14ac:dyDescent="0.25">
      <c r="C7" t="s">
        <v>76</v>
      </c>
      <c r="D7" t="s">
        <v>83</v>
      </c>
      <c r="F7" t="s">
        <v>105</v>
      </c>
    </row>
    <row r="8" spans="1:6" x14ac:dyDescent="0.25">
      <c r="C8" t="s">
        <v>76</v>
      </c>
      <c r="D8" t="s">
        <v>84</v>
      </c>
      <c r="F8" t="s">
        <v>106</v>
      </c>
    </row>
    <row r="9" spans="1:6" x14ac:dyDescent="0.25">
      <c r="C9" t="s">
        <v>76</v>
      </c>
      <c r="D9" t="s">
        <v>85</v>
      </c>
    </row>
    <row r="10" spans="1:6" x14ac:dyDescent="0.25">
      <c r="C10" t="s">
        <v>76</v>
      </c>
      <c r="D10" t="s">
        <v>86</v>
      </c>
    </row>
    <row r="11" spans="1:6" x14ac:dyDescent="0.25">
      <c r="C11" t="s">
        <v>76</v>
      </c>
      <c r="D11" t="s">
        <v>87</v>
      </c>
    </row>
    <row r="12" spans="1:6" x14ac:dyDescent="0.25">
      <c r="C12" t="s">
        <v>76</v>
      </c>
      <c r="D12" t="s">
        <v>88</v>
      </c>
    </row>
    <row r="13" spans="1:6" x14ac:dyDescent="0.25">
      <c r="C13" t="s">
        <v>76</v>
      </c>
      <c r="D13" t="s">
        <v>89</v>
      </c>
    </row>
    <row r="14" spans="1:6" x14ac:dyDescent="0.25">
      <c r="C14" t="s">
        <v>76</v>
      </c>
      <c r="D14" t="s">
        <v>90</v>
      </c>
    </row>
    <row r="15" spans="1:6" x14ac:dyDescent="0.25">
      <c r="C15" t="s">
        <v>76</v>
      </c>
      <c r="D15" t="s">
        <v>91</v>
      </c>
    </row>
    <row r="16" spans="1:6" x14ac:dyDescent="0.25">
      <c r="C16" t="s">
        <v>76</v>
      </c>
      <c r="D16" t="s">
        <v>92</v>
      </c>
    </row>
    <row r="17" spans="3:4" x14ac:dyDescent="0.25">
      <c r="C17" t="s">
        <v>76</v>
      </c>
      <c r="D17" t="s">
        <v>93</v>
      </c>
    </row>
    <row r="18" spans="3:4" x14ac:dyDescent="0.25">
      <c r="C18" t="s">
        <v>76</v>
      </c>
      <c r="D18" t="s">
        <v>94</v>
      </c>
    </row>
    <row r="19" spans="3:4" x14ac:dyDescent="0.25">
      <c r="C19" t="s">
        <v>95</v>
      </c>
      <c r="D19" t="s">
        <v>96</v>
      </c>
    </row>
    <row r="20" spans="3:4" x14ac:dyDescent="0.25">
      <c r="C20" t="s">
        <v>95</v>
      </c>
      <c r="D20" t="s">
        <v>97</v>
      </c>
    </row>
    <row r="21" spans="3:4" x14ac:dyDescent="0.25">
      <c r="C21" t="s">
        <v>95</v>
      </c>
      <c r="D21" t="s">
        <v>98</v>
      </c>
    </row>
    <row r="22" spans="3:4" x14ac:dyDescent="0.25">
      <c r="C22" t="s">
        <v>95</v>
      </c>
      <c r="D22" t="s">
        <v>99</v>
      </c>
    </row>
    <row r="23" spans="3:4" x14ac:dyDescent="0.25">
      <c r="C23" t="s">
        <v>95</v>
      </c>
      <c r="D23" t="s">
        <v>100</v>
      </c>
    </row>
    <row r="24" spans="3:4" x14ac:dyDescent="0.25">
      <c r="C24" t="s">
        <v>101</v>
      </c>
      <c r="D24" t="s">
        <v>102</v>
      </c>
    </row>
    <row r="25" spans="3:4" x14ac:dyDescent="0.25">
      <c r="C25" t="s">
        <v>101</v>
      </c>
      <c r="D25" t="s">
        <v>103</v>
      </c>
    </row>
    <row r="26" spans="3:4" x14ac:dyDescent="0.25">
      <c r="C26" t="s">
        <v>101</v>
      </c>
      <c r="D26" t="s">
        <v>104</v>
      </c>
    </row>
  </sheetData>
  <sortState ref="C2:D10">
    <sortCondition ref="C1"/>
  </sortState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3:F9"/>
  <sheetViews>
    <sheetView workbookViewId="0">
      <selection activeCell="A5" sqref="A5"/>
    </sheetView>
  </sheetViews>
  <sheetFormatPr baseColWidth="10" defaultRowHeight="15" x14ac:dyDescent="0.25"/>
  <cols>
    <col min="1" max="1" width="19.5703125" bestFit="1" customWidth="1"/>
    <col min="2" max="2" width="14.140625" customWidth="1"/>
    <col min="4" max="4" width="7.5703125" bestFit="1" customWidth="1"/>
    <col min="5" max="5" width="16.28515625" bestFit="1" customWidth="1"/>
    <col min="6" max="6" width="13.140625" bestFit="1" customWidth="1"/>
  </cols>
  <sheetData>
    <row r="3" spans="1:6" x14ac:dyDescent="0.25">
      <c r="E3" s="24" t="s">
        <v>65</v>
      </c>
    </row>
    <row r="4" spans="1:6" x14ac:dyDescent="0.25">
      <c r="A4" s="24" t="s">
        <v>18</v>
      </c>
      <c r="B4" s="24" t="s">
        <v>19</v>
      </c>
      <c r="C4" s="24" t="s">
        <v>55</v>
      </c>
      <c r="D4" s="24" t="s">
        <v>56</v>
      </c>
      <c r="E4" t="s">
        <v>64</v>
      </c>
      <c r="F4" t="s">
        <v>66</v>
      </c>
    </row>
    <row r="5" spans="1:6" x14ac:dyDescent="0.25">
      <c r="A5" t="s">
        <v>40</v>
      </c>
      <c r="B5" t="s">
        <v>39</v>
      </c>
      <c r="C5">
        <v>2018</v>
      </c>
      <c r="D5">
        <v>1</v>
      </c>
      <c r="E5" s="19">
        <v>0</v>
      </c>
      <c r="F5" s="19"/>
    </row>
    <row r="6" spans="1:6" x14ac:dyDescent="0.25">
      <c r="C6" t="s">
        <v>59</v>
      </c>
      <c r="E6" s="19">
        <v>0</v>
      </c>
      <c r="F6" s="19"/>
    </row>
    <row r="7" spans="1:6" x14ac:dyDescent="0.25">
      <c r="B7" t="s">
        <v>57</v>
      </c>
      <c r="E7" s="19">
        <v>0</v>
      </c>
      <c r="F7" s="19"/>
    </row>
    <row r="8" spans="1:6" x14ac:dyDescent="0.25">
      <c r="A8" t="s">
        <v>58</v>
      </c>
      <c r="E8" s="19">
        <v>0</v>
      </c>
      <c r="F8" s="19"/>
    </row>
    <row r="9" spans="1:6" x14ac:dyDescent="0.25">
      <c r="A9" t="s">
        <v>54</v>
      </c>
      <c r="E9" s="19">
        <v>0</v>
      </c>
      <c r="F9" s="19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1:P3"/>
  <sheetViews>
    <sheetView zoomScale="90" zoomScaleNormal="90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1" max="1" width="6.140625" bestFit="1" customWidth="1"/>
    <col min="2" max="2" width="8.7109375" bestFit="1" customWidth="1"/>
    <col min="3" max="3" width="10.42578125" style="18" bestFit="1" customWidth="1"/>
    <col min="4" max="4" width="9.140625" bestFit="1" customWidth="1"/>
    <col min="5" max="5" width="6.28515625" style="19" bestFit="1" customWidth="1"/>
    <col min="6" max="6" width="9.140625" style="19" bestFit="1" customWidth="1"/>
    <col min="7" max="7" width="6.28515625" style="19" bestFit="1" customWidth="1"/>
    <col min="8" max="8" width="10" style="19" bestFit="1" customWidth="1"/>
    <col min="9" max="9" width="8" bestFit="1" customWidth="1"/>
    <col min="10" max="10" width="5.42578125" style="19" bestFit="1" customWidth="1"/>
    <col min="11" max="11" width="19.5703125" style="19" bestFit="1" customWidth="1"/>
    <col min="12" max="12" width="6.5703125" bestFit="1" customWidth="1"/>
    <col min="13" max="13" width="8.28515625" bestFit="1" customWidth="1"/>
    <col min="14" max="14" width="7.140625" bestFit="1" customWidth="1"/>
    <col min="15" max="15" width="19.42578125" bestFit="1" customWidth="1"/>
    <col min="16" max="16" width="10.140625" bestFit="1" customWidth="1"/>
  </cols>
  <sheetData>
    <row r="1" spans="1:16" x14ac:dyDescent="0.25">
      <c r="A1" t="s">
        <v>18</v>
      </c>
      <c r="B1" t="s">
        <v>19</v>
      </c>
      <c r="C1" s="18" t="s">
        <v>17</v>
      </c>
      <c r="D1" s="19" t="s">
        <v>20</v>
      </c>
      <c r="E1" s="19" t="s">
        <v>21</v>
      </c>
      <c r="F1" s="19" t="s">
        <v>22</v>
      </c>
      <c r="G1" s="19" t="s">
        <v>23</v>
      </c>
      <c r="H1" t="s">
        <v>48</v>
      </c>
      <c r="I1" s="19" t="s">
        <v>47</v>
      </c>
      <c r="J1" s="19" t="s">
        <v>63</v>
      </c>
      <c r="K1" t="s">
        <v>53</v>
      </c>
      <c r="L1" t="s">
        <v>60</v>
      </c>
      <c r="M1" t="s">
        <v>55</v>
      </c>
      <c r="N1" t="s">
        <v>56</v>
      </c>
      <c r="O1" t="s">
        <v>25</v>
      </c>
      <c r="P1" t="s">
        <v>24</v>
      </c>
    </row>
    <row r="2" spans="1:16" x14ac:dyDescent="0.25">
      <c r="A2" t="s">
        <v>40</v>
      </c>
      <c r="B2" t="s">
        <v>39</v>
      </c>
      <c r="C2" s="18">
        <v>43109</v>
      </c>
      <c r="D2" s="19"/>
      <c r="H2" s="20"/>
      <c r="I2" s="19">
        <v>0</v>
      </c>
      <c r="K2" t="str">
        <f>data[[#This Row],[site]]&amp;"|"&amp;data[[#This Row],[nom]]&amp;"|"&amp;data[[#This Row],[date]]</f>
        <v>TEST|Michel|43109</v>
      </c>
      <c r="L2">
        <f>WEEKDAY(data[[#This Row],[date]],2)</f>
        <v>2</v>
      </c>
      <c r="M2">
        <f>YEAR(data[[#This Row],[date]])</f>
        <v>2018</v>
      </c>
      <c r="N2">
        <f>MONTH(data[[#This Row],[date]])</f>
        <v>1</v>
      </c>
      <c r="O2">
        <f>YEAR(data[[#This Row],[date]] - MOD(data[[#This Row],[date]] - 2,7) + 3)</f>
        <v>2018</v>
      </c>
      <c r="P2">
        <f>_xlfn.ISOWEEKNUM(data[[#This Row],[date]])</f>
        <v>2</v>
      </c>
    </row>
    <row r="3" spans="1:16" x14ac:dyDescent="0.25">
      <c r="A3" t="s">
        <v>40</v>
      </c>
      <c r="B3" t="s">
        <v>39</v>
      </c>
      <c r="C3" s="18">
        <v>43110</v>
      </c>
      <c r="D3" s="19"/>
      <c r="H3" s="20"/>
      <c r="I3" s="19">
        <v>0</v>
      </c>
      <c r="K3" s="20" t="str">
        <f>data[[#This Row],[site]]&amp;"|"&amp;data[[#This Row],[nom]]&amp;"|"&amp;data[[#This Row],[date]]</f>
        <v>TEST|Michel|43110</v>
      </c>
      <c r="L3" s="20">
        <f>WEEKDAY(data[[#This Row],[date]],2)</f>
        <v>3</v>
      </c>
      <c r="M3" s="20">
        <f>YEAR(data[[#This Row],[date]])</f>
        <v>2018</v>
      </c>
      <c r="N3" s="20">
        <f>MONTH(data[[#This Row],[date]])</f>
        <v>1</v>
      </c>
      <c r="O3" s="20">
        <f>YEAR(data[[#This Row],[date]] - MOD(data[[#This Row],[date]] - 2,7) + 3)</f>
        <v>2018</v>
      </c>
      <c r="P3" s="20">
        <f>_xlfn.ISOWEEKNUM(data[[#This Row],[date]])</f>
        <v>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:K69"/>
  <sheetViews>
    <sheetView showZeros="0" tabSelected="1" zoomScaleNormal="100" workbookViewId="0">
      <pane ySplit="4" topLeftCell="A8" activePane="bottomLeft" state="frozen"/>
      <selection pane="bottomLeft" activeCell="B1" sqref="B1"/>
    </sheetView>
  </sheetViews>
  <sheetFormatPr baseColWidth="10" defaultColWidth="10.85546875" defaultRowHeight="15" x14ac:dyDescent="0.25"/>
  <cols>
    <col min="1" max="1" width="9.85546875" style="13" customWidth="1"/>
    <col min="2" max="2" width="17.42578125" style="13" customWidth="1"/>
    <col min="3" max="3" width="13.140625" style="12" customWidth="1"/>
    <col min="4" max="7" width="11.85546875" style="12" customWidth="1"/>
    <col min="8" max="8" width="21.28515625" style="13" customWidth="1"/>
    <col min="9" max="9" width="11.85546875" style="12" customWidth="1"/>
    <col min="10" max="10" width="11.85546875" style="13" customWidth="1"/>
    <col min="11" max="11" width="10.85546875" style="31"/>
    <col min="12" max="16384" width="10.85546875" style="13"/>
  </cols>
  <sheetData>
    <row r="1" spans="1:11" x14ac:dyDescent="0.25">
      <c r="A1" s="21" t="s">
        <v>18</v>
      </c>
      <c r="B1" s="16" t="s">
        <v>77</v>
      </c>
    </row>
    <row r="3" spans="1:11" x14ac:dyDescent="0.25">
      <c r="A3" s="21" t="s">
        <v>41</v>
      </c>
      <c r="B3" s="15">
        <v>2018</v>
      </c>
    </row>
    <row r="4" spans="1:11" x14ac:dyDescent="0.25">
      <c r="A4" s="21" t="s">
        <v>42</v>
      </c>
      <c r="B4" s="15">
        <v>4</v>
      </c>
      <c r="D4" s="23" t="s">
        <v>43</v>
      </c>
      <c r="E4" s="23" t="s">
        <v>44</v>
      </c>
      <c r="F4" s="23" t="s">
        <v>45</v>
      </c>
      <c r="G4" s="23" t="s">
        <v>46</v>
      </c>
      <c r="H4" s="23" t="s">
        <v>48</v>
      </c>
      <c r="I4" s="23" t="s">
        <v>47</v>
      </c>
      <c r="J4" s="23" t="s">
        <v>63</v>
      </c>
    </row>
    <row r="5" spans="1:11" x14ac:dyDescent="0.25">
      <c r="E5" s="26"/>
      <c r="K5" s="32"/>
    </row>
    <row r="6" spans="1:11" x14ac:dyDescent="0.25">
      <c r="A6" s="25">
        <f>IFERROR(MATCH($B$1&amp;"|"&amp;B6&amp;"|"&amp;C6,data[clé],0),0)</f>
        <v>0</v>
      </c>
      <c r="B6" s="16"/>
      <c r="C6" s="22">
        <f>DATE(B$3,1,1)-WEEKDAY(DATE(B$3,1,1),2)+1+IF(WEEKDAY(DATE(B$3,1,1),2)&gt;4,7,0)+(B$4-1)*7</f>
        <v>43122</v>
      </c>
      <c r="D6" s="17"/>
      <c r="E6" s="17"/>
      <c r="F6" s="17"/>
      <c r="G6" s="17"/>
      <c r="H6" s="15"/>
      <c r="I6" s="14">
        <f t="shared" ref="I6:I12" si="0">IF(AND(D6&lt;&gt;"",E6&lt;&gt;""),MOD(E6-D6,1),0)+IF(AND(F6&lt;&gt;"",G6&lt;&gt;""),MOD(G6-F6,1),0)+IF(AND(E6="",F6="",G6&lt;&gt;""),MOD(G6-D6,1),0)</f>
        <v>0</v>
      </c>
      <c r="K6" s="32"/>
    </row>
    <row r="7" spans="1:11" x14ac:dyDescent="0.25">
      <c r="A7" s="25">
        <f>IFERROR(MATCH($B$1&amp;"|"&amp;B7&amp;"|"&amp;C7,data[clé],0),0)</f>
        <v>0</v>
      </c>
      <c r="B7" s="27">
        <f>B6</f>
        <v>0</v>
      </c>
      <c r="C7" s="22">
        <f t="shared" ref="C7:C44" si="1">C6+1</f>
        <v>43123</v>
      </c>
      <c r="D7" s="17"/>
      <c r="E7" s="17"/>
      <c r="F7" s="17"/>
      <c r="G7" s="17"/>
      <c r="H7" s="15"/>
      <c r="I7" s="14">
        <f t="shared" si="0"/>
        <v>0</v>
      </c>
      <c r="K7" s="32"/>
    </row>
    <row r="8" spans="1:11" x14ac:dyDescent="0.25">
      <c r="A8" s="25">
        <f>IFERROR(MATCH($B$1&amp;"|"&amp;B8&amp;"|"&amp;C8,data[clé],0),0)</f>
        <v>0</v>
      </c>
      <c r="B8" s="27">
        <f t="shared" ref="B8:B12" si="2">B7</f>
        <v>0</v>
      </c>
      <c r="C8" s="22">
        <f t="shared" si="1"/>
        <v>43124</v>
      </c>
      <c r="D8" s="17"/>
      <c r="E8" s="17"/>
      <c r="F8" s="17"/>
      <c r="G8" s="17"/>
      <c r="H8" s="15"/>
      <c r="I8" s="14">
        <f>IF(AND(D8&lt;&gt;"",E8&lt;&gt;""),MOD(E8-D8,1),0)+IF(AND(F8&lt;&gt;"",G8&lt;&gt;""),MOD(G8-F8,1),0)+IF(AND(E8="",F8="",G8&lt;&gt;""),MOD(G8-D8,1),0)</f>
        <v>0</v>
      </c>
      <c r="K8" s="32"/>
    </row>
    <row r="9" spans="1:11" x14ac:dyDescent="0.25">
      <c r="A9" s="25">
        <f>IFERROR(MATCH($B$1&amp;"|"&amp;B9&amp;"|"&amp;C9,data[clé],0),0)</f>
        <v>0</v>
      </c>
      <c r="B9" s="27">
        <f t="shared" si="2"/>
        <v>0</v>
      </c>
      <c r="C9" s="22">
        <f t="shared" si="1"/>
        <v>43125</v>
      </c>
      <c r="D9" s="17"/>
      <c r="E9" s="17"/>
      <c r="F9" s="17"/>
      <c r="G9" s="17"/>
      <c r="H9" s="15"/>
      <c r="I9" s="14">
        <f t="shared" si="0"/>
        <v>0</v>
      </c>
      <c r="K9" s="32"/>
    </row>
    <row r="10" spans="1:11" x14ac:dyDescent="0.25">
      <c r="A10" s="25">
        <f>IFERROR(MATCH($B$1&amp;"|"&amp;B10&amp;"|"&amp;C10,data[clé],0),0)</f>
        <v>0</v>
      </c>
      <c r="B10" s="27">
        <f t="shared" si="2"/>
        <v>0</v>
      </c>
      <c r="C10" s="22">
        <f t="shared" si="1"/>
        <v>43126</v>
      </c>
      <c r="D10" s="17"/>
      <c r="E10" s="17"/>
      <c r="F10" s="17"/>
      <c r="G10" s="17"/>
      <c r="H10" s="15"/>
      <c r="I10" s="14">
        <f t="shared" si="0"/>
        <v>0</v>
      </c>
      <c r="K10" s="32"/>
    </row>
    <row r="11" spans="1:11" x14ac:dyDescent="0.25">
      <c r="A11" s="25">
        <f>IFERROR(MATCH($B$1&amp;"|"&amp;B11&amp;"|"&amp;C11,data[clé],0),0)</f>
        <v>0</v>
      </c>
      <c r="B11" s="27">
        <f t="shared" si="2"/>
        <v>0</v>
      </c>
      <c r="C11" s="22">
        <f t="shared" si="1"/>
        <v>43127</v>
      </c>
      <c r="D11" s="17"/>
      <c r="E11" s="17"/>
      <c r="F11" s="17"/>
      <c r="G11" s="17"/>
      <c r="H11" s="15"/>
      <c r="I11" s="14">
        <f t="shared" si="0"/>
        <v>0</v>
      </c>
      <c r="K11" s="32"/>
    </row>
    <row r="12" spans="1:11" x14ac:dyDescent="0.25">
      <c r="A12" s="25">
        <f>IFERROR(MATCH($B$1&amp;"|"&amp;B12&amp;"|"&amp;C12,data[clé],0),0)</f>
        <v>0</v>
      </c>
      <c r="B12" s="27">
        <f t="shared" si="2"/>
        <v>0</v>
      </c>
      <c r="C12" s="22">
        <f t="shared" si="1"/>
        <v>43128</v>
      </c>
      <c r="D12" s="17"/>
      <c r="E12" s="17"/>
      <c r="F12" s="17"/>
      <c r="G12" s="17"/>
      <c r="H12" s="15"/>
      <c r="I12" s="14">
        <f t="shared" si="0"/>
        <v>0</v>
      </c>
      <c r="J12" s="14">
        <f>MAX(SUM(I6:I12)-35/24,0)*25%</f>
        <v>0</v>
      </c>
      <c r="K12" s="32"/>
    </row>
    <row r="13" spans="1:11" x14ac:dyDescent="0.25">
      <c r="A13" s="25">
        <f>IFERROR(MATCH($B$1&amp;"|"&amp;B13&amp;"|"&amp;C13,data[clé],0),0)</f>
        <v>0</v>
      </c>
      <c r="D13" s="28"/>
      <c r="E13" s="28"/>
      <c r="F13" s="28"/>
      <c r="G13" s="28"/>
      <c r="H13" s="29"/>
      <c r="K13" s="32"/>
    </row>
    <row r="14" spans="1:11" x14ac:dyDescent="0.25">
      <c r="A14" s="25">
        <f>IFERROR(MATCH($B$1&amp;"|"&amp;B14&amp;"|"&amp;C14,data[clé],0),0)</f>
        <v>0</v>
      </c>
      <c r="B14" s="16"/>
      <c r="C14" s="22">
        <f>DATE(B$3,1,1)-WEEKDAY(DATE(B$3,1,1),2)+1+IF(WEEKDAY(DATE(B$3,1,1),2)&gt;4,7,0)+(B$4-1)*7</f>
        <v>43122</v>
      </c>
      <c r="D14" s="17"/>
      <c r="E14" s="17"/>
      <c r="F14" s="17"/>
      <c r="G14" s="17"/>
      <c r="H14" s="15"/>
      <c r="I14" s="14">
        <f t="shared" ref="I14:I44" si="3">IF(AND(D14&lt;&gt;"",E14&lt;&gt;""),MOD(E14-D14,1),0)+IF(AND(F14&lt;&gt;"",G14&lt;&gt;""),MOD(G14-F14,1),0)+IF(AND(E14="",F14="",G14&lt;&gt;""),MOD(G14-D14,1),0)</f>
        <v>0</v>
      </c>
      <c r="K14" s="32"/>
    </row>
    <row r="15" spans="1:11" x14ac:dyDescent="0.25">
      <c r="A15" s="25">
        <f>IFERROR(MATCH($B$1&amp;"|"&amp;B15&amp;"|"&amp;C15,data[clé],0),0)</f>
        <v>0</v>
      </c>
      <c r="B15" s="27">
        <f>B14</f>
        <v>0</v>
      </c>
      <c r="C15" s="22">
        <f t="shared" si="1"/>
        <v>43123</v>
      </c>
      <c r="D15" s="17"/>
      <c r="E15" s="17"/>
      <c r="F15" s="17"/>
      <c r="G15" s="17"/>
      <c r="H15" s="15"/>
      <c r="I15" s="14">
        <f t="shared" si="3"/>
        <v>0</v>
      </c>
      <c r="K15" s="32"/>
    </row>
    <row r="16" spans="1:11" x14ac:dyDescent="0.25">
      <c r="A16" s="25">
        <f>IFERROR(MATCH($B$1&amp;"|"&amp;B16&amp;"|"&amp;C16,data[clé],0),0)</f>
        <v>0</v>
      </c>
      <c r="B16" s="27">
        <f t="shared" ref="B16:B20" si="4">B15</f>
        <v>0</v>
      </c>
      <c r="C16" s="22">
        <f t="shared" si="1"/>
        <v>43124</v>
      </c>
      <c r="D16" s="17"/>
      <c r="E16" s="17"/>
      <c r="F16" s="17"/>
      <c r="G16" s="17"/>
      <c r="H16" s="15"/>
      <c r="I16" s="14">
        <f>IF(AND(D16&lt;&gt;"",E16&lt;&gt;""),MOD(E16-D16,1),0)+IF(AND(F16&lt;&gt;"",G16&lt;&gt;""),MOD(G16-F16,1),0)+IF(AND(E16="",F16="",G16&lt;&gt;""),MOD(G16-D16,1),0)</f>
        <v>0</v>
      </c>
      <c r="K16" s="32"/>
    </row>
    <row r="17" spans="1:11" x14ac:dyDescent="0.25">
      <c r="A17" s="25">
        <f>IFERROR(MATCH($B$1&amp;"|"&amp;B17&amp;"|"&amp;C17,data[clé],0),0)</f>
        <v>0</v>
      </c>
      <c r="B17" s="27">
        <f t="shared" si="4"/>
        <v>0</v>
      </c>
      <c r="C17" s="22">
        <f t="shared" si="1"/>
        <v>43125</v>
      </c>
      <c r="D17" s="17"/>
      <c r="E17" s="17"/>
      <c r="F17" s="17"/>
      <c r="G17" s="17"/>
      <c r="H17" s="15"/>
      <c r="I17" s="14">
        <f t="shared" si="3"/>
        <v>0</v>
      </c>
      <c r="K17" s="32"/>
    </row>
    <row r="18" spans="1:11" x14ac:dyDescent="0.25">
      <c r="A18" s="25">
        <f>IFERROR(MATCH($B$1&amp;"|"&amp;B18&amp;"|"&amp;C18,data[clé],0),0)</f>
        <v>0</v>
      </c>
      <c r="B18" s="27">
        <f t="shared" si="4"/>
        <v>0</v>
      </c>
      <c r="C18" s="22">
        <f t="shared" si="1"/>
        <v>43126</v>
      </c>
      <c r="D18" s="17"/>
      <c r="E18" s="17"/>
      <c r="F18" s="17"/>
      <c r="G18" s="17"/>
      <c r="H18" s="15"/>
      <c r="I18" s="14">
        <f t="shared" si="3"/>
        <v>0</v>
      </c>
      <c r="K18" s="32"/>
    </row>
    <row r="19" spans="1:11" x14ac:dyDescent="0.25">
      <c r="A19" s="25">
        <f>IFERROR(MATCH($B$1&amp;"|"&amp;B19&amp;"|"&amp;C19,data[clé],0),0)</f>
        <v>0</v>
      </c>
      <c r="B19" s="27">
        <f t="shared" si="4"/>
        <v>0</v>
      </c>
      <c r="C19" s="22">
        <f t="shared" si="1"/>
        <v>43127</v>
      </c>
      <c r="D19" s="17"/>
      <c r="E19" s="17"/>
      <c r="F19" s="17"/>
      <c r="G19" s="17"/>
      <c r="H19" s="15"/>
      <c r="I19" s="14">
        <f t="shared" si="3"/>
        <v>0</v>
      </c>
      <c r="K19" s="32"/>
    </row>
    <row r="20" spans="1:11" x14ac:dyDescent="0.25">
      <c r="A20" s="25">
        <f>IFERROR(MATCH($B$1&amp;"|"&amp;B20&amp;"|"&amp;C20,data[clé],0),0)</f>
        <v>0</v>
      </c>
      <c r="B20" s="27">
        <f t="shared" si="4"/>
        <v>0</v>
      </c>
      <c r="C20" s="22">
        <f t="shared" si="1"/>
        <v>43128</v>
      </c>
      <c r="D20" s="17"/>
      <c r="E20" s="17"/>
      <c r="F20" s="17"/>
      <c r="G20" s="17"/>
      <c r="H20" s="15"/>
      <c r="I20" s="14">
        <f t="shared" si="3"/>
        <v>0</v>
      </c>
      <c r="J20" s="14">
        <f>MAX(SUM(I14:I20)-35/24,0)*25%</f>
        <v>0</v>
      </c>
      <c r="K20" s="32"/>
    </row>
    <row r="21" spans="1:11" x14ac:dyDescent="0.25">
      <c r="A21" s="25">
        <f>IFERROR(MATCH($B$1&amp;"|"&amp;B21&amp;"|"&amp;C21,data[clé],0),0)</f>
        <v>0</v>
      </c>
      <c r="D21" s="28"/>
      <c r="E21" s="28"/>
      <c r="F21" s="28"/>
      <c r="G21" s="28"/>
      <c r="H21" s="29"/>
      <c r="K21" s="32"/>
    </row>
    <row r="22" spans="1:11" x14ac:dyDescent="0.25">
      <c r="A22" s="25">
        <f>IFERROR(MATCH($B$1&amp;"|"&amp;B22&amp;"|"&amp;C22,data[clé],0),0)</f>
        <v>0</v>
      </c>
      <c r="B22" s="16"/>
      <c r="C22" s="22">
        <f>DATE(B$3,1,1)-WEEKDAY(DATE(B$3,1,1),2)+1+IF(WEEKDAY(DATE(B$3,1,1),2)&gt;4,7,0)+(B$4-1)*7</f>
        <v>43122</v>
      </c>
      <c r="D22" s="17"/>
      <c r="E22" s="17"/>
      <c r="F22" s="17"/>
      <c r="G22" s="17"/>
      <c r="H22" s="15"/>
      <c r="I22" s="14">
        <f t="shared" si="3"/>
        <v>0</v>
      </c>
      <c r="K22" s="32"/>
    </row>
    <row r="23" spans="1:11" x14ac:dyDescent="0.25">
      <c r="A23" s="25">
        <f>IFERROR(MATCH($B$1&amp;"|"&amp;B23&amp;"|"&amp;C23,data[clé],0),0)</f>
        <v>0</v>
      </c>
      <c r="B23" s="27">
        <f>B22</f>
        <v>0</v>
      </c>
      <c r="C23" s="22">
        <f t="shared" si="1"/>
        <v>43123</v>
      </c>
      <c r="D23" s="17"/>
      <c r="E23" s="17"/>
      <c r="F23" s="17"/>
      <c r="G23" s="17"/>
      <c r="H23" s="15"/>
      <c r="I23" s="14">
        <f t="shared" si="3"/>
        <v>0</v>
      </c>
      <c r="K23" s="32"/>
    </row>
    <row r="24" spans="1:11" x14ac:dyDescent="0.25">
      <c r="A24" s="25">
        <f>IFERROR(MATCH($B$1&amp;"|"&amp;B24&amp;"|"&amp;C24,data[clé],0),0)</f>
        <v>0</v>
      </c>
      <c r="B24" s="27">
        <f t="shared" ref="B24:B28" si="5">B23</f>
        <v>0</v>
      </c>
      <c r="C24" s="22">
        <f t="shared" si="1"/>
        <v>43124</v>
      </c>
      <c r="D24" s="17"/>
      <c r="E24" s="17"/>
      <c r="F24" s="17"/>
      <c r="G24" s="17"/>
      <c r="H24" s="15"/>
      <c r="I24" s="14">
        <f>IF(AND(D24&lt;&gt;"",E24&lt;&gt;""),MOD(E24-D24,1),0)+IF(AND(F24&lt;&gt;"",G24&lt;&gt;""),MOD(G24-F24,1),0)+IF(AND(E24="",F24="",G24&lt;&gt;""),MOD(G24-D24,1),0)</f>
        <v>0</v>
      </c>
      <c r="K24" s="32"/>
    </row>
    <row r="25" spans="1:11" x14ac:dyDescent="0.25">
      <c r="A25" s="25">
        <f>IFERROR(MATCH($B$1&amp;"|"&amp;B25&amp;"|"&amp;C25,data[clé],0),0)</f>
        <v>0</v>
      </c>
      <c r="B25" s="27">
        <f t="shared" si="5"/>
        <v>0</v>
      </c>
      <c r="C25" s="22">
        <f t="shared" si="1"/>
        <v>43125</v>
      </c>
      <c r="D25" s="17"/>
      <c r="E25" s="17"/>
      <c r="F25" s="17"/>
      <c r="G25" s="17"/>
      <c r="H25" s="15"/>
      <c r="I25" s="14">
        <f t="shared" si="3"/>
        <v>0</v>
      </c>
      <c r="K25" s="32"/>
    </row>
    <row r="26" spans="1:11" x14ac:dyDescent="0.25">
      <c r="A26" s="25">
        <f>IFERROR(MATCH($B$1&amp;"|"&amp;B26&amp;"|"&amp;C26,data[clé],0),0)</f>
        <v>0</v>
      </c>
      <c r="B26" s="27">
        <f t="shared" si="5"/>
        <v>0</v>
      </c>
      <c r="C26" s="22">
        <f t="shared" si="1"/>
        <v>43126</v>
      </c>
      <c r="D26" s="17"/>
      <c r="E26" s="17"/>
      <c r="F26" s="17"/>
      <c r="G26" s="17"/>
      <c r="H26" s="15"/>
      <c r="I26" s="14">
        <f t="shared" si="3"/>
        <v>0</v>
      </c>
      <c r="K26" s="32"/>
    </row>
    <row r="27" spans="1:11" x14ac:dyDescent="0.25">
      <c r="A27" s="25">
        <f>IFERROR(MATCH($B$1&amp;"|"&amp;B27&amp;"|"&amp;C27,data[clé],0),0)</f>
        <v>0</v>
      </c>
      <c r="B27" s="27">
        <f t="shared" si="5"/>
        <v>0</v>
      </c>
      <c r="C27" s="22">
        <f t="shared" si="1"/>
        <v>43127</v>
      </c>
      <c r="D27" s="17"/>
      <c r="E27" s="17"/>
      <c r="F27" s="17"/>
      <c r="G27" s="17"/>
      <c r="H27" s="15"/>
      <c r="I27" s="14">
        <f t="shared" si="3"/>
        <v>0</v>
      </c>
      <c r="K27" s="32"/>
    </row>
    <row r="28" spans="1:11" x14ac:dyDescent="0.25">
      <c r="A28" s="25">
        <f>IFERROR(MATCH($B$1&amp;"|"&amp;B28&amp;"|"&amp;C28,data[clé],0),0)</f>
        <v>0</v>
      </c>
      <c r="B28" s="27">
        <f t="shared" si="5"/>
        <v>0</v>
      </c>
      <c r="C28" s="22">
        <f t="shared" si="1"/>
        <v>43128</v>
      </c>
      <c r="D28" s="17"/>
      <c r="E28" s="17"/>
      <c r="F28" s="17"/>
      <c r="G28" s="17"/>
      <c r="H28" s="15"/>
      <c r="I28" s="14">
        <f t="shared" si="3"/>
        <v>0</v>
      </c>
      <c r="J28" s="14">
        <f>MAX(SUM(I22:I28)-35/24,0)*25%</f>
        <v>0</v>
      </c>
      <c r="K28" s="32"/>
    </row>
    <row r="29" spans="1:11" x14ac:dyDescent="0.25">
      <c r="A29" s="25">
        <f>IFERROR(MATCH($B$1&amp;"|"&amp;B29&amp;"|"&amp;C29,data[clé],0),0)</f>
        <v>0</v>
      </c>
      <c r="D29" s="28"/>
      <c r="E29" s="28"/>
      <c r="F29" s="28"/>
      <c r="G29" s="28"/>
      <c r="H29" s="29"/>
      <c r="K29" s="32"/>
    </row>
    <row r="30" spans="1:11" x14ac:dyDescent="0.25">
      <c r="A30" s="25">
        <f>IFERROR(MATCH($B$1&amp;"|"&amp;B30&amp;"|"&amp;C30,data[clé],0),0)</f>
        <v>0</v>
      </c>
      <c r="B30" s="16"/>
      <c r="C30" s="22">
        <f>DATE(B$3,1,1)-WEEKDAY(DATE(B$3,1,1),2)+1+IF(WEEKDAY(DATE(B$3,1,1),2)&gt;4,7,0)+(B$4-1)*7</f>
        <v>43122</v>
      </c>
      <c r="D30" s="17"/>
      <c r="E30" s="17"/>
      <c r="F30" s="17"/>
      <c r="G30" s="17"/>
      <c r="H30" s="15"/>
      <c r="I30" s="14">
        <f t="shared" si="3"/>
        <v>0</v>
      </c>
      <c r="K30" s="32"/>
    </row>
    <row r="31" spans="1:11" x14ac:dyDescent="0.25">
      <c r="A31" s="25">
        <f>IFERROR(MATCH($B$1&amp;"|"&amp;B31&amp;"|"&amp;C31,data[clé],0),0)</f>
        <v>0</v>
      </c>
      <c r="B31" s="27">
        <f>B30</f>
        <v>0</v>
      </c>
      <c r="C31" s="22">
        <f t="shared" si="1"/>
        <v>43123</v>
      </c>
      <c r="D31" s="17"/>
      <c r="E31" s="17"/>
      <c r="F31" s="17"/>
      <c r="G31" s="17"/>
      <c r="H31" s="15"/>
      <c r="I31" s="14">
        <f t="shared" si="3"/>
        <v>0</v>
      </c>
      <c r="K31" s="32"/>
    </row>
    <row r="32" spans="1:11" x14ac:dyDescent="0.25">
      <c r="A32" s="25">
        <f>IFERROR(MATCH($B$1&amp;"|"&amp;B32&amp;"|"&amp;C32,data[clé],0),0)</f>
        <v>0</v>
      </c>
      <c r="B32" s="27">
        <f t="shared" ref="B32:B36" si="6">B31</f>
        <v>0</v>
      </c>
      <c r="C32" s="22">
        <f t="shared" si="1"/>
        <v>43124</v>
      </c>
      <c r="D32" s="17"/>
      <c r="E32" s="17"/>
      <c r="F32" s="17"/>
      <c r="G32" s="17"/>
      <c r="H32" s="15"/>
      <c r="I32" s="14">
        <f>IF(AND(D32&lt;&gt;"",E32&lt;&gt;""),MOD(E32-D32,1),0)+IF(AND(F32&lt;&gt;"",G32&lt;&gt;""),MOD(G32-F32,1),0)+IF(AND(E32="",F32="",G32&lt;&gt;""),MOD(G32-D32,1),0)</f>
        <v>0</v>
      </c>
      <c r="K32" s="32"/>
    </row>
    <row r="33" spans="1:11" x14ac:dyDescent="0.25">
      <c r="A33" s="25">
        <f>IFERROR(MATCH($B$1&amp;"|"&amp;B33&amp;"|"&amp;C33,data[clé],0),0)</f>
        <v>0</v>
      </c>
      <c r="B33" s="27">
        <f t="shared" si="6"/>
        <v>0</v>
      </c>
      <c r="C33" s="22">
        <f t="shared" si="1"/>
        <v>43125</v>
      </c>
      <c r="D33" s="17"/>
      <c r="E33" s="17"/>
      <c r="F33" s="17"/>
      <c r="G33" s="17"/>
      <c r="H33" s="15"/>
      <c r="I33" s="14">
        <f t="shared" si="3"/>
        <v>0</v>
      </c>
      <c r="K33" s="32"/>
    </row>
    <row r="34" spans="1:11" x14ac:dyDescent="0.25">
      <c r="A34" s="25">
        <f>IFERROR(MATCH($B$1&amp;"|"&amp;B34&amp;"|"&amp;C34,data[clé],0),0)</f>
        <v>0</v>
      </c>
      <c r="B34" s="27">
        <f t="shared" si="6"/>
        <v>0</v>
      </c>
      <c r="C34" s="22">
        <f t="shared" si="1"/>
        <v>43126</v>
      </c>
      <c r="D34" s="17"/>
      <c r="E34" s="17"/>
      <c r="F34" s="17"/>
      <c r="G34" s="17"/>
      <c r="H34" s="15"/>
      <c r="I34" s="14">
        <f t="shared" si="3"/>
        <v>0</v>
      </c>
      <c r="K34" s="32"/>
    </row>
    <row r="35" spans="1:11" x14ac:dyDescent="0.25">
      <c r="A35" s="25">
        <f>IFERROR(MATCH($B$1&amp;"|"&amp;B35&amp;"|"&amp;C35,data[clé],0),0)</f>
        <v>0</v>
      </c>
      <c r="B35" s="27">
        <f t="shared" si="6"/>
        <v>0</v>
      </c>
      <c r="C35" s="22">
        <f t="shared" si="1"/>
        <v>43127</v>
      </c>
      <c r="D35" s="17"/>
      <c r="E35" s="17"/>
      <c r="F35" s="17"/>
      <c r="G35" s="17"/>
      <c r="H35" s="15"/>
      <c r="I35" s="14">
        <f t="shared" si="3"/>
        <v>0</v>
      </c>
      <c r="K35" s="32"/>
    </row>
    <row r="36" spans="1:11" x14ac:dyDescent="0.25">
      <c r="A36" s="25">
        <f>IFERROR(MATCH($B$1&amp;"|"&amp;B36&amp;"|"&amp;C36,data[clé],0),0)</f>
        <v>0</v>
      </c>
      <c r="B36" s="27">
        <f t="shared" si="6"/>
        <v>0</v>
      </c>
      <c r="C36" s="22">
        <f t="shared" si="1"/>
        <v>43128</v>
      </c>
      <c r="D36" s="17"/>
      <c r="E36" s="17"/>
      <c r="F36" s="17"/>
      <c r="G36" s="17"/>
      <c r="H36" s="15"/>
      <c r="I36" s="14">
        <f t="shared" si="3"/>
        <v>0</v>
      </c>
      <c r="J36" s="14">
        <f>MAX(SUM(I30:I36)-35/24,0)*25%</f>
        <v>0</v>
      </c>
      <c r="K36" s="32"/>
    </row>
    <row r="37" spans="1:11" x14ac:dyDescent="0.25">
      <c r="A37" s="25">
        <f>IFERROR(MATCH($B$1&amp;"|"&amp;B37&amp;"|"&amp;C37,data[clé],0),0)</f>
        <v>0</v>
      </c>
      <c r="D37" s="28"/>
      <c r="E37" s="28"/>
      <c r="F37" s="28"/>
      <c r="G37" s="28"/>
      <c r="H37" s="29"/>
      <c r="K37" s="32"/>
    </row>
    <row r="38" spans="1:11" x14ac:dyDescent="0.25">
      <c r="A38" s="25">
        <f>IFERROR(MATCH($B$1&amp;"|"&amp;B38&amp;"|"&amp;C38,data[clé],0),0)</f>
        <v>0</v>
      </c>
      <c r="B38" s="16"/>
      <c r="C38" s="22">
        <f>DATE(B$3,1,1)-WEEKDAY(DATE(B$3,1,1),2)+1+IF(WEEKDAY(DATE(B$3,1,1),2)&gt;4,7,0)+(B$4-1)*7</f>
        <v>43122</v>
      </c>
      <c r="D38" s="17"/>
      <c r="E38" s="17"/>
      <c r="F38" s="17"/>
      <c r="G38" s="17"/>
      <c r="H38" s="15"/>
      <c r="I38" s="14">
        <f t="shared" si="3"/>
        <v>0</v>
      </c>
      <c r="K38" s="32"/>
    </row>
    <row r="39" spans="1:11" x14ac:dyDescent="0.25">
      <c r="A39" s="25">
        <f>IFERROR(MATCH($B$1&amp;"|"&amp;B39&amp;"|"&amp;C39,data[clé],0),0)</f>
        <v>0</v>
      </c>
      <c r="B39" s="27">
        <f>B38</f>
        <v>0</v>
      </c>
      <c r="C39" s="22">
        <f t="shared" si="1"/>
        <v>43123</v>
      </c>
      <c r="D39" s="17"/>
      <c r="E39" s="17"/>
      <c r="F39" s="17"/>
      <c r="G39" s="17"/>
      <c r="H39" s="15"/>
      <c r="I39" s="14">
        <f t="shared" si="3"/>
        <v>0</v>
      </c>
      <c r="K39" s="32"/>
    </row>
    <row r="40" spans="1:11" x14ac:dyDescent="0.25">
      <c r="A40" s="25">
        <f>IFERROR(MATCH($B$1&amp;"|"&amp;B40&amp;"|"&amp;C40,data[clé],0),0)</f>
        <v>0</v>
      </c>
      <c r="B40" s="27">
        <f t="shared" ref="B40:B44" si="7">B39</f>
        <v>0</v>
      </c>
      <c r="C40" s="22">
        <f t="shared" si="1"/>
        <v>43124</v>
      </c>
      <c r="D40" s="17"/>
      <c r="E40" s="17"/>
      <c r="F40" s="17"/>
      <c r="G40" s="17"/>
      <c r="H40" s="15"/>
      <c r="I40" s="14">
        <f>IF(AND(D40&lt;&gt;"",E40&lt;&gt;""),MOD(E40-D40,1),0)+IF(AND(F40&lt;&gt;"",G40&lt;&gt;""),MOD(G40-F40,1),0)+IF(AND(E40="",F40="",G40&lt;&gt;""),MOD(G40-D40,1),0)</f>
        <v>0</v>
      </c>
      <c r="K40" s="32"/>
    </row>
    <row r="41" spans="1:11" x14ac:dyDescent="0.25">
      <c r="A41" s="25">
        <f>IFERROR(MATCH($B$1&amp;"|"&amp;B41&amp;"|"&amp;C41,data[clé],0),0)</f>
        <v>0</v>
      </c>
      <c r="B41" s="27">
        <f t="shared" si="7"/>
        <v>0</v>
      </c>
      <c r="C41" s="22">
        <f t="shared" si="1"/>
        <v>43125</v>
      </c>
      <c r="D41" s="17"/>
      <c r="E41" s="17"/>
      <c r="F41" s="17"/>
      <c r="G41" s="17"/>
      <c r="H41" s="15"/>
      <c r="I41" s="14">
        <f t="shared" si="3"/>
        <v>0</v>
      </c>
      <c r="K41" s="32"/>
    </row>
    <row r="42" spans="1:11" x14ac:dyDescent="0.25">
      <c r="A42" s="25">
        <f>IFERROR(MATCH($B$1&amp;"|"&amp;B42&amp;"|"&amp;C42,data[clé],0),0)</f>
        <v>0</v>
      </c>
      <c r="B42" s="27">
        <f t="shared" si="7"/>
        <v>0</v>
      </c>
      <c r="C42" s="22">
        <f t="shared" si="1"/>
        <v>43126</v>
      </c>
      <c r="D42" s="17"/>
      <c r="E42" s="17"/>
      <c r="F42" s="17"/>
      <c r="G42" s="17"/>
      <c r="H42" s="15"/>
      <c r="I42" s="14">
        <f t="shared" si="3"/>
        <v>0</v>
      </c>
      <c r="K42" s="32"/>
    </row>
    <row r="43" spans="1:11" x14ac:dyDescent="0.25">
      <c r="A43" s="25">
        <f>IFERROR(MATCH($B$1&amp;"|"&amp;B43&amp;"|"&amp;C43,data[clé],0),0)</f>
        <v>0</v>
      </c>
      <c r="B43" s="27">
        <f t="shared" si="7"/>
        <v>0</v>
      </c>
      <c r="C43" s="22">
        <f t="shared" si="1"/>
        <v>43127</v>
      </c>
      <c r="D43" s="17"/>
      <c r="E43" s="17"/>
      <c r="F43" s="17"/>
      <c r="G43" s="17"/>
      <c r="H43" s="15"/>
      <c r="I43" s="14">
        <f t="shared" si="3"/>
        <v>0</v>
      </c>
      <c r="K43" s="32"/>
    </row>
    <row r="44" spans="1:11" x14ac:dyDescent="0.25">
      <c r="A44" s="25">
        <f>IFERROR(MATCH($B$1&amp;"|"&amp;B44&amp;"|"&amp;C44,data[clé],0),0)</f>
        <v>0</v>
      </c>
      <c r="B44" s="27">
        <f t="shared" si="7"/>
        <v>0</v>
      </c>
      <c r="C44" s="22">
        <f t="shared" si="1"/>
        <v>43128</v>
      </c>
      <c r="D44" s="17"/>
      <c r="E44" s="17"/>
      <c r="F44" s="17"/>
      <c r="G44" s="17"/>
      <c r="H44" s="15"/>
      <c r="I44" s="14">
        <f t="shared" si="3"/>
        <v>0</v>
      </c>
      <c r="J44" s="14">
        <f>MAX(SUM(I38:I44)-35/24,0)*25%</f>
        <v>0</v>
      </c>
      <c r="K44" s="32"/>
    </row>
    <row r="45" spans="1:11" x14ac:dyDescent="0.25">
      <c r="D45" s="28"/>
      <c r="E45" s="30"/>
      <c r="F45" s="28"/>
      <c r="G45" s="28"/>
      <c r="H45" s="29"/>
      <c r="K45" s="32"/>
    </row>
    <row r="46" spans="1:11" x14ac:dyDescent="0.25">
      <c r="A46" s="25">
        <f>IFERROR(MATCH($B$1&amp;"|"&amp;B46&amp;"|"&amp;C46,data[clé],0),0)</f>
        <v>0</v>
      </c>
      <c r="B46" s="16"/>
      <c r="C46" s="22">
        <f>DATE(B$3,1,1)-WEEKDAY(DATE(B$3,1,1),2)+1+IF(WEEKDAY(DATE(B$3,1,1),2)&gt;4,7,0)+(B$4-1)*7</f>
        <v>43122</v>
      </c>
      <c r="D46" s="17"/>
      <c r="E46" s="17"/>
      <c r="F46" s="17"/>
      <c r="G46" s="17"/>
      <c r="H46" s="15"/>
      <c r="I46" s="14">
        <f t="shared" ref="I46:I47" si="8">IF(AND(D46&lt;&gt;"",E46&lt;&gt;""),MOD(E46-D46,1),0)+IF(AND(F46&lt;&gt;"",G46&lt;&gt;""),MOD(G46-F46,1),0)+IF(AND(E46="",F46="",G46&lt;&gt;""),MOD(G46-D46,1),0)</f>
        <v>0</v>
      </c>
      <c r="K46" s="32"/>
    </row>
    <row r="47" spans="1:11" x14ac:dyDescent="0.25">
      <c r="A47" s="25">
        <f>IFERROR(MATCH($B$1&amp;"|"&amp;B47&amp;"|"&amp;C47,data[clé],0),0)</f>
        <v>0</v>
      </c>
      <c r="B47" s="27">
        <f>B46</f>
        <v>0</v>
      </c>
      <c r="C47" s="22">
        <f t="shared" ref="C47:C68" si="9">C46+1</f>
        <v>43123</v>
      </c>
      <c r="D47" s="17"/>
      <c r="E47" s="17"/>
      <c r="F47" s="17"/>
      <c r="G47" s="17"/>
      <c r="H47" s="15"/>
      <c r="I47" s="14">
        <f t="shared" si="8"/>
        <v>0</v>
      </c>
      <c r="K47" s="32"/>
    </row>
    <row r="48" spans="1:11" x14ac:dyDescent="0.25">
      <c r="A48" s="25">
        <f>IFERROR(MATCH($B$1&amp;"|"&amp;B48&amp;"|"&amp;C48,data[clé],0),0)</f>
        <v>0</v>
      </c>
      <c r="B48" s="27">
        <f t="shared" ref="B48:B52" si="10">B47</f>
        <v>0</v>
      </c>
      <c r="C48" s="22">
        <f t="shared" si="9"/>
        <v>43124</v>
      </c>
      <c r="D48" s="17"/>
      <c r="E48" s="17"/>
      <c r="F48" s="17"/>
      <c r="G48" s="17"/>
      <c r="H48" s="15"/>
      <c r="I48" s="14">
        <f>IF(AND(D48&lt;&gt;"",E48&lt;&gt;""),MOD(E48-D48,1),0)+IF(AND(F48&lt;&gt;"",G48&lt;&gt;""),MOD(G48-F48,1),0)+IF(AND(E48="",F48="",G48&lt;&gt;""),MOD(G48-D48,1),0)</f>
        <v>0</v>
      </c>
      <c r="K48" s="32"/>
    </row>
    <row r="49" spans="1:11" x14ac:dyDescent="0.25">
      <c r="A49" s="25">
        <f>IFERROR(MATCH($B$1&amp;"|"&amp;B49&amp;"|"&amp;C49,data[clé],0),0)</f>
        <v>0</v>
      </c>
      <c r="B49" s="27">
        <f t="shared" si="10"/>
        <v>0</v>
      </c>
      <c r="C49" s="22">
        <f t="shared" si="9"/>
        <v>43125</v>
      </c>
      <c r="D49" s="17"/>
      <c r="E49" s="17"/>
      <c r="F49" s="17"/>
      <c r="G49" s="17"/>
      <c r="H49" s="15"/>
      <c r="I49" s="14">
        <f t="shared" ref="I49:I52" si="11">IF(AND(D49&lt;&gt;"",E49&lt;&gt;""),MOD(E49-D49,1),0)+IF(AND(F49&lt;&gt;"",G49&lt;&gt;""),MOD(G49-F49,1),0)+IF(AND(E49="",F49="",G49&lt;&gt;""),MOD(G49-D49,1),0)</f>
        <v>0</v>
      </c>
      <c r="K49" s="32"/>
    </row>
    <row r="50" spans="1:11" x14ac:dyDescent="0.25">
      <c r="A50" s="25">
        <f>IFERROR(MATCH($B$1&amp;"|"&amp;B50&amp;"|"&amp;C50,data[clé],0),0)</f>
        <v>0</v>
      </c>
      <c r="B50" s="27">
        <f t="shared" si="10"/>
        <v>0</v>
      </c>
      <c r="C50" s="22">
        <f t="shared" si="9"/>
        <v>43126</v>
      </c>
      <c r="D50" s="17"/>
      <c r="E50" s="17"/>
      <c r="F50" s="17"/>
      <c r="G50" s="17"/>
      <c r="H50" s="15"/>
      <c r="I50" s="14">
        <f t="shared" si="11"/>
        <v>0</v>
      </c>
      <c r="K50" s="32"/>
    </row>
    <row r="51" spans="1:11" x14ac:dyDescent="0.25">
      <c r="A51" s="25">
        <f>IFERROR(MATCH($B$1&amp;"|"&amp;B51&amp;"|"&amp;C51,data[clé],0),0)</f>
        <v>0</v>
      </c>
      <c r="B51" s="27">
        <f t="shared" si="10"/>
        <v>0</v>
      </c>
      <c r="C51" s="22">
        <f t="shared" si="9"/>
        <v>43127</v>
      </c>
      <c r="D51" s="17"/>
      <c r="E51" s="17"/>
      <c r="F51" s="17"/>
      <c r="G51" s="17"/>
      <c r="H51" s="15"/>
      <c r="I51" s="14">
        <f t="shared" si="11"/>
        <v>0</v>
      </c>
      <c r="K51" s="32"/>
    </row>
    <row r="52" spans="1:11" x14ac:dyDescent="0.25">
      <c r="A52" s="25">
        <f>IFERROR(MATCH($B$1&amp;"|"&amp;B52&amp;"|"&amp;C52,data[clé],0),0)</f>
        <v>0</v>
      </c>
      <c r="B52" s="27">
        <f t="shared" si="10"/>
        <v>0</v>
      </c>
      <c r="C52" s="22">
        <f t="shared" si="9"/>
        <v>43128</v>
      </c>
      <c r="D52" s="17"/>
      <c r="E52" s="17"/>
      <c r="F52" s="17"/>
      <c r="G52" s="17"/>
      <c r="H52" s="15"/>
      <c r="I52" s="14">
        <f t="shared" si="11"/>
        <v>0</v>
      </c>
      <c r="J52" s="14">
        <f>MAX(SUM(I46:I52)-35/24,0)*25%</f>
        <v>0</v>
      </c>
      <c r="K52" s="32"/>
    </row>
    <row r="53" spans="1:11" x14ac:dyDescent="0.25">
      <c r="A53" s="25">
        <f>IFERROR(MATCH($B$1&amp;"|"&amp;B53&amp;"|"&amp;C53,data[clé],0),0)</f>
        <v>0</v>
      </c>
      <c r="D53" s="28"/>
      <c r="E53" s="28"/>
      <c r="F53" s="28"/>
      <c r="G53" s="28"/>
      <c r="H53" s="29"/>
      <c r="K53" s="32"/>
    </row>
    <row r="54" spans="1:11" x14ac:dyDescent="0.25">
      <c r="A54" s="25">
        <f>IFERROR(MATCH($B$1&amp;"|"&amp;B54&amp;"|"&amp;C54,data[clé],0),0)</f>
        <v>0</v>
      </c>
      <c r="B54" s="16"/>
      <c r="C54" s="22">
        <f>DATE(B$3,1,1)-WEEKDAY(DATE(B$3,1,1),2)+1+IF(WEEKDAY(DATE(B$3,1,1),2)&gt;4,7,0)+(B$4-1)*7</f>
        <v>43122</v>
      </c>
      <c r="D54" s="17"/>
      <c r="E54" s="17"/>
      <c r="F54" s="17"/>
      <c r="G54" s="17"/>
      <c r="H54" s="15"/>
      <c r="I54" s="14">
        <f t="shared" ref="I54:I55" si="12">IF(AND(D54&lt;&gt;"",E54&lt;&gt;""),MOD(E54-D54,1),0)+IF(AND(F54&lt;&gt;"",G54&lt;&gt;""),MOD(G54-F54,1),0)+IF(AND(E54="",F54="",G54&lt;&gt;""),MOD(G54-D54,1),0)</f>
        <v>0</v>
      </c>
      <c r="K54" s="32"/>
    </row>
    <row r="55" spans="1:11" x14ac:dyDescent="0.25">
      <c r="A55" s="25">
        <f>IFERROR(MATCH($B$1&amp;"|"&amp;B55&amp;"|"&amp;C55,data[clé],0),0)</f>
        <v>0</v>
      </c>
      <c r="B55" s="27">
        <f>B54</f>
        <v>0</v>
      </c>
      <c r="C55" s="22">
        <f t="shared" si="9"/>
        <v>43123</v>
      </c>
      <c r="D55" s="17"/>
      <c r="E55" s="17"/>
      <c r="F55" s="17"/>
      <c r="G55" s="17"/>
      <c r="H55" s="15"/>
      <c r="I55" s="14">
        <f t="shared" si="12"/>
        <v>0</v>
      </c>
      <c r="K55" s="32"/>
    </row>
    <row r="56" spans="1:11" x14ac:dyDescent="0.25">
      <c r="A56" s="25">
        <f>IFERROR(MATCH($B$1&amp;"|"&amp;B56&amp;"|"&amp;C56,data[clé],0),0)</f>
        <v>0</v>
      </c>
      <c r="B56" s="27">
        <f t="shared" ref="B56:B60" si="13">B55</f>
        <v>0</v>
      </c>
      <c r="C56" s="22">
        <f t="shared" si="9"/>
        <v>43124</v>
      </c>
      <c r="D56" s="17"/>
      <c r="E56" s="17"/>
      <c r="F56" s="17"/>
      <c r="G56" s="17"/>
      <c r="H56" s="15"/>
      <c r="I56" s="14">
        <f>IF(AND(D56&lt;&gt;"",E56&lt;&gt;""),MOD(E56-D56,1),0)+IF(AND(F56&lt;&gt;"",G56&lt;&gt;""),MOD(G56-F56,1),0)+IF(AND(E56="",F56="",G56&lt;&gt;""),MOD(G56-D56,1),0)</f>
        <v>0</v>
      </c>
      <c r="K56" s="32"/>
    </row>
    <row r="57" spans="1:11" x14ac:dyDescent="0.25">
      <c r="A57" s="25">
        <f>IFERROR(MATCH($B$1&amp;"|"&amp;B57&amp;"|"&amp;C57,data[clé],0),0)</f>
        <v>0</v>
      </c>
      <c r="B57" s="27">
        <f t="shared" si="13"/>
        <v>0</v>
      </c>
      <c r="C57" s="22">
        <f t="shared" si="9"/>
        <v>43125</v>
      </c>
      <c r="D57" s="17"/>
      <c r="E57" s="17"/>
      <c r="F57" s="17"/>
      <c r="G57" s="17"/>
      <c r="H57" s="15"/>
      <c r="I57" s="14">
        <f t="shared" ref="I57:I60" si="14">IF(AND(D57&lt;&gt;"",E57&lt;&gt;""),MOD(E57-D57,1),0)+IF(AND(F57&lt;&gt;"",G57&lt;&gt;""),MOD(G57-F57,1),0)+IF(AND(E57="",F57="",G57&lt;&gt;""),MOD(G57-D57,1),0)</f>
        <v>0</v>
      </c>
      <c r="K57" s="32"/>
    </row>
    <row r="58" spans="1:11" x14ac:dyDescent="0.25">
      <c r="A58" s="25">
        <f>IFERROR(MATCH($B$1&amp;"|"&amp;B58&amp;"|"&amp;C58,data[clé],0),0)</f>
        <v>0</v>
      </c>
      <c r="B58" s="27">
        <f t="shared" si="13"/>
        <v>0</v>
      </c>
      <c r="C58" s="22">
        <f t="shared" si="9"/>
        <v>43126</v>
      </c>
      <c r="D58" s="17"/>
      <c r="E58" s="17"/>
      <c r="F58" s="17"/>
      <c r="G58" s="17"/>
      <c r="H58" s="15"/>
      <c r="I58" s="14">
        <f t="shared" si="14"/>
        <v>0</v>
      </c>
      <c r="K58" s="32"/>
    </row>
    <row r="59" spans="1:11" x14ac:dyDescent="0.25">
      <c r="A59" s="25">
        <f>IFERROR(MATCH($B$1&amp;"|"&amp;B59&amp;"|"&amp;C59,data[clé],0),0)</f>
        <v>0</v>
      </c>
      <c r="B59" s="27">
        <f t="shared" si="13"/>
        <v>0</v>
      </c>
      <c r="C59" s="22">
        <f t="shared" si="9"/>
        <v>43127</v>
      </c>
      <c r="D59" s="17"/>
      <c r="E59" s="17"/>
      <c r="F59" s="17"/>
      <c r="G59" s="17"/>
      <c r="H59" s="15"/>
      <c r="I59" s="14">
        <f t="shared" si="14"/>
        <v>0</v>
      </c>
      <c r="K59" s="32"/>
    </row>
    <row r="60" spans="1:11" x14ac:dyDescent="0.25">
      <c r="A60" s="25">
        <f>IFERROR(MATCH($B$1&amp;"|"&amp;B60&amp;"|"&amp;C60,data[clé],0),0)</f>
        <v>0</v>
      </c>
      <c r="B60" s="27">
        <f t="shared" si="13"/>
        <v>0</v>
      </c>
      <c r="C60" s="22">
        <f t="shared" si="9"/>
        <v>43128</v>
      </c>
      <c r="D60" s="17"/>
      <c r="E60" s="17"/>
      <c r="F60" s="17"/>
      <c r="G60" s="17"/>
      <c r="H60" s="15"/>
      <c r="I60" s="14">
        <f t="shared" si="14"/>
        <v>0</v>
      </c>
      <c r="J60" s="14">
        <f>MAX(SUM(I54:I60)-35/24,0)*25%</f>
        <v>0</v>
      </c>
      <c r="K60" s="32"/>
    </row>
    <row r="61" spans="1:11" x14ac:dyDescent="0.25">
      <c r="A61" s="25">
        <f>IFERROR(MATCH($B$1&amp;"|"&amp;B61&amp;"|"&amp;C61,data[clé],0),0)</f>
        <v>0</v>
      </c>
      <c r="D61" s="28"/>
      <c r="E61" s="28"/>
      <c r="F61" s="28"/>
      <c r="G61" s="28"/>
      <c r="H61" s="29"/>
      <c r="K61" s="32"/>
    </row>
    <row r="62" spans="1:11" x14ac:dyDescent="0.25">
      <c r="A62" s="25">
        <f>IFERROR(MATCH($B$1&amp;"|"&amp;B62&amp;"|"&amp;C62,data[clé],0),0)</f>
        <v>0</v>
      </c>
      <c r="B62" s="16"/>
      <c r="C62" s="22">
        <f>DATE(B$3,1,1)-WEEKDAY(DATE(B$3,1,1),2)+1+IF(WEEKDAY(DATE(B$3,1,1),2)&gt;4,7,0)+(B$4-1)*7</f>
        <v>43122</v>
      </c>
      <c r="D62" s="17"/>
      <c r="E62" s="17"/>
      <c r="F62" s="17"/>
      <c r="G62" s="17"/>
      <c r="H62" s="15"/>
      <c r="I62" s="14">
        <f t="shared" ref="I62:I63" si="15">IF(AND(D62&lt;&gt;"",E62&lt;&gt;""),MOD(E62-D62,1),0)+IF(AND(F62&lt;&gt;"",G62&lt;&gt;""),MOD(G62-F62,1),0)+IF(AND(E62="",F62="",G62&lt;&gt;""),MOD(G62-D62,1),0)</f>
        <v>0</v>
      </c>
      <c r="K62" s="32"/>
    </row>
    <row r="63" spans="1:11" x14ac:dyDescent="0.25">
      <c r="A63" s="25">
        <f>IFERROR(MATCH($B$1&amp;"|"&amp;B63&amp;"|"&amp;C63,data[clé],0),0)</f>
        <v>0</v>
      </c>
      <c r="B63" s="27">
        <f>B62</f>
        <v>0</v>
      </c>
      <c r="C63" s="22">
        <f t="shared" si="9"/>
        <v>43123</v>
      </c>
      <c r="D63" s="17"/>
      <c r="E63" s="17"/>
      <c r="F63" s="17"/>
      <c r="G63" s="17"/>
      <c r="H63" s="15"/>
      <c r="I63" s="14">
        <f t="shared" si="15"/>
        <v>0</v>
      </c>
      <c r="K63" s="32"/>
    </row>
    <row r="64" spans="1:11" x14ac:dyDescent="0.25">
      <c r="A64" s="25">
        <f>IFERROR(MATCH($B$1&amp;"|"&amp;B64&amp;"|"&amp;C64,data[clé],0),0)</f>
        <v>0</v>
      </c>
      <c r="B64" s="27">
        <f t="shared" ref="B64:B68" si="16">B63</f>
        <v>0</v>
      </c>
      <c r="C64" s="22">
        <f t="shared" si="9"/>
        <v>43124</v>
      </c>
      <c r="D64" s="17"/>
      <c r="E64" s="17"/>
      <c r="F64" s="17"/>
      <c r="G64" s="17"/>
      <c r="H64" s="15"/>
      <c r="I64" s="14">
        <f>IF(AND(D64&lt;&gt;"",E64&lt;&gt;""),MOD(E64-D64,1),0)+IF(AND(F64&lt;&gt;"",G64&lt;&gt;""),MOD(G64-F64,1),0)+IF(AND(E64="",F64="",G64&lt;&gt;""),MOD(G64-D64,1),0)</f>
        <v>0</v>
      </c>
      <c r="K64" s="32"/>
    </row>
    <row r="65" spans="1:11" x14ac:dyDescent="0.25">
      <c r="A65" s="25">
        <f>IFERROR(MATCH($B$1&amp;"|"&amp;B65&amp;"|"&amp;C65,data[clé],0),0)</f>
        <v>0</v>
      </c>
      <c r="B65" s="27">
        <f t="shared" si="16"/>
        <v>0</v>
      </c>
      <c r="C65" s="22">
        <f t="shared" si="9"/>
        <v>43125</v>
      </c>
      <c r="D65" s="17"/>
      <c r="E65" s="17"/>
      <c r="F65" s="17"/>
      <c r="G65" s="17"/>
      <c r="H65" s="15"/>
      <c r="I65" s="14">
        <f t="shared" ref="I65:I68" si="17">IF(AND(D65&lt;&gt;"",E65&lt;&gt;""),MOD(E65-D65,1),0)+IF(AND(F65&lt;&gt;"",G65&lt;&gt;""),MOD(G65-F65,1),0)+IF(AND(E65="",F65="",G65&lt;&gt;""),MOD(G65-D65,1),0)</f>
        <v>0</v>
      </c>
      <c r="K65" s="32"/>
    </row>
    <row r="66" spans="1:11" x14ac:dyDescent="0.25">
      <c r="A66" s="25">
        <f>IFERROR(MATCH($B$1&amp;"|"&amp;B66&amp;"|"&amp;C66,data[clé],0),0)</f>
        <v>0</v>
      </c>
      <c r="B66" s="27">
        <f t="shared" si="16"/>
        <v>0</v>
      </c>
      <c r="C66" s="22">
        <f t="shared" si="9"/>
        <v>43126</v>
      </c>
      <c r="D66" s="17"/>
      <c r="E66" s="17"/>
      <c r="F66" s="17"/>
      <c r="G66" s="17"/>
      <c r="H66" s="15"/>
      <c r="I66" s="14">
        <f t="shared" si="17"/>
        <v>0</v>
      </c>
      <c r="K66" s="32"/>
    </row>
    <row r="67" spans="1:11" x14ac:dyDescent="0.25">
      <c r="A67" s="25">
        <f>IFERROR(MATCH($B$1&amp;"|"&amp;B67&amp;"|"&amp;C67,data[clé],0),0)</f>
        <v>0</v>
      </c>
      <c r="B67" s="27">
        <f t="shared" si="16"/>
        <v>0</v>
      </c>
      <c r="C67" s="22">
        <f t="shared" si="9"/>
        <v>43127</v>
      </c>
      <c r="D67" s="17"/>
      <c r="E67" s="17"/>
      <c r="F67" s="17"/>
      <c r="G67" s="17"/>
      <c r="H67" s="15"/>
      <c r="I67" s="14">
        <f t="shared" si="17"/>
        <v>0</v>
      </c>
      <c r="K67" s="32"/>
    </row>
    <row r="68" spans="1:11" x14ac:dyDescent="0.25">
      <c r="A68" s="25">
        <f>IFERROR(MATCH($B$1&amp;"|"&amp;B68&amp;"|"&amp;C68,data[clé],0),0)</f>
        <v>0</v>
      </c>
      <c r="B68" s="27">
        <f t="shared" si="16"/>
        <v>0</v>
      </c>
      <c r="C68" s="22">
        <f t="shared" si="9"/>
        <v>43128</v>
      </c>
      <c r="D68" s="17"/>
      <c r="E68" s="17"/>
      <c r="F68" s="17"/>
      <c r="G68" s="17"/>
      <c r="H68" s="15"/>
      <c r="I68" s="14">
        <f t="shared" si="17"/>
        <v>0</v>
      </c>
      <c r="J68" s="14">
        <f>MAX(SUM(I62:I68)-35/24,0)*25%</f>
        <v>0</v>
      </c>
      <c r="K68" s="32"/>
    </row>
    <row r="69" spans="1:11" x14ac:dyDescent="0.25">
      <c r="K69" s="32"/>
    </row>
  </sheetData>
  <dataValidations count="5">
    <dataValidation type="list" allowBlank="1" showInputMessage="1" showErrorMessage="1" sqref="B1" xr:uid="{00000000-0002-0000-0500-000000000000}">
      <formula1>sites</formula1>
    </dataValidation>
    <dataValidation type="list" allowBlank="1" showInputMessage="1" showErrorMessage="1" sqref="B6 B14 B22 B30 B38 B46 B54 B62" xr:uid="{00000000-0002-0000-0500-000001000000}">
      <formula1>noms</formula1>
    </dataValidation>
    <dataValidation type="whole" showInputMessage="1" showErrorMessage="1" sqref="B3" xr:uid="{00000000-0002-0000-0500-000002000000}">
      <formula1>2018</formula1>
      <formula2>2025</formula2>
    </dataValidation>
    <dataValidation type="whole" showInputMessage="1" showErrorMessage="1" sqref="B4" xr:uid="{00000000-0002-0000-0500-000003000000}">
      <formula1>1</formula1>
      <formula2>53</formula2>
    </dataValidation>
    <dataValidation type="list" allowBlank="1" showInputMessage="1" showErrorMessage="1" sqref="H6:H12 H14:H20 H22:H28 H30:H36 H38:H44 H46:H52 H54:H60 H62:H68" xr:uid="{00000000-0002-0000-0500-000004000000}">
      <formula1>motifs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8"/>
  <dimension ref="A3:L6"/>
  <sheetViews>
    <sheetView showZeros="0" zoomScale="90" zoomScaleNormal="90" workbookViewId="0">
      <selection activeCell="Q4" sqref="Q4"/>
    </sheetView>
  </sheetViews>
  <sheetFormatPr baseColWidth="10" defaultColWidth="12.5703125" defaultRowHeight="15" x14ac:dyDescent="0.25"/>
  <cols>
    <col min="1" max="1" width="11.7109375" bestFit="1" customWidth="1"/>
    <col min="2" max="2" width="11.140625" bestFit="1" customWidth="1"/>
    <col min="3" max="3" width="9.42578125" bestFit="1" customWidth="1"/>
    <col min="4" max="4" width="7.7109375" bestFit="1" customWidth="1"/>
    <col min="5" max="5" width="16.28515625" bestFit="1" customWidth="1"/>
    <col min="6" max="6" width="13.140625" bestFit="1" customWidth="1"/>
    <col min="7" max="7" width="4.5703125" customWidth="1"/>
    <col min="8" max="8" width="14.42578125" bestFit="1" customWidth="1"/>
    <col min="9" max="9" width="11.140625" bestFit="1" customWidth="1"/>
    <col min="10" max="10" width="9.42578125" bestFit="1" customWidth="1"/>
    <col min="11" max="11" width="7.7109375" bestFit="1" customWidth="1"/>
    <col min="12" max="12" width="8.42578125" bestFit="1" customWidth="1"/>
    <col min="13" max="13" width="6.5703125" customWidth="1"/>
    <col min="14" max="14" width="10.28515625" bestFit="1" customWidth="1"/>
    <col min="15" max="15" width="7.5703125" customWidth="1"/>
    <col min="16" max="16" width="5.5703125" customWidth="1"/>
    <col min="17" max="18" width="12" bestFit="1" customWidth="1"/>
  </cols>
  <sheetData>
    <row r="3" spans="1:12" x14ac:dyDescent="0.25">
      <c r="E3" s="24" t="s">
        <v>65</v>
      </c>
      <c r="H3" s="24" t="s">
        <v>68</v>
      </c>
      <c r="L3" s="24" t="s">
        <v>48</v>
      </c>
    </row>
    <row r="4" spans="1:12" x14ac:dyDescent="0.25">
      <c r="A4" s="24" t="s">
        <v>18</v>
      </c>
      <c r="B4" s="24" t="s">
        <v>19</v>
      </c>
      <c r="C4" s="24" t="s">
        <v>55</v>
      </c>
      <c r="D4" s="24" t="s">
        <v>56</v>
      </c>
      <c r="E4" t="s">
        <v>64</v>
      </c>
      <c r="F4" t="s">
        <v>66</v>
      </c>
      <c r="H4" s="24" t="s">
        <v>18</v>
      </c>
      <c r="I4" s="24" t="s">
        <v>19</v>
      </c>
      <c r="J4" s="24" t="s">
        <v>55</v>
      </c>
      <c r="K4" s="24" t="s">
        <v>56</v>
      </c>
      <c r="L4" t="s">
        <v>67</v>
      </c>
    </row>
    <row r="5" spans="1:12" x14ac:dyDescent="0.25">
      <c r="A5" t="s">
        <v>40</v>
      </c>
      <c r="B5" t="s">
        <v>39</v>
      </c>
      <c r="C5">
        <v>2018</v>
      </c>
      <c r="D5">
        <v>1</v>
      </c>
      <c r="E5" s="19">
        <v>0</v>
      </c>
      <c r="F5" s="19"/>
      <c r="H5" t="s">
        <v>40</v>
      </c>
      <c r="I5" t="s">
        <v>39</v>
      </c>
      <c r="J5">
        <v>2018</v>
      </c>
      <c r="K5">
        <v>1</v>
      </c>
      <c r="L5" s="20">
        <v>2</v>
      </c>
    </row>
    <row r="6" spans="1:12" x14ac:dyDescent="0.25">
      <c r="A6" t="s">
        <v>54</v>
      </c>
      <c r="E6" s="19">
        <v>0</v>
      </c>
      <c r="F6" s="19"/>
      <c r="H6" t="s">
        <v>54</v>
      </c>
      <c r="L6" s="20">
        <v>2</v>
      </c>
    </row>
  </sheetData>
  <pageMargins left="0.7" right="0.7" top="0.75" bottom="0.75" header="0.3" footer="0.3"/>
  <pageSetup paperSize="9" orientation="portrait"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9"/>
  <dimension ref="A3:F6"/>
  <sheetViews>
    <sheetView workbookViewId="0">
      <selection activeCell="A11" sqref="A11"/>
    </sheetView>
  </sheetViews>
  <sheetFormatPr baseColWidth="10" defaultColWidth="12.5703125" defaultRowHeight="15" x14ac:dyDescent="0.25"/>
  <cols>
    <col min="1" max="1" width="11.7109375" bestFit="1" customWidth="1"/>
    <col min="2" max="2" width="11.140625" bestFit="1" customWidth="1"/>
    <col min="3" max="3" width="19.42578125" bestFit="1" customWidth="1"/>
    <col min="4" max="4" width="10.85546875" bestFit="1" customWidth="1"/>
    <col min="5" max="5" width="16.28515625" bestFit="1" customWidth="1"/>
    <col min="6" max="6" width="13.140625" bestFit="1" customWidth="1"/>
  </cols>
  <sheetData>
    <row r="3" spans="1:6" x14ac:dyDescent="0.25">
      <c r="E3" s="24" t="s">
        <v>65</v>
      </c>
    </row>
    <row r="4" spans="1:6" x14ac:dyDescent="0.25">
      <c r="A4" s="24" t="s">
        <v>18</v>
      </c>
      <c r="B4" s="24" t="s">
        <v>19</v>
      </c>
      <c r="C4" s="24" t="s">
        <v>25</v>
      </c>
      <c r="D4" s="24" t="s">
        <v>24</v>
      </c>
      <c r="E4" t="s">
        <v>64</v>
      </c>
      <c r="F4" t="s">
        <v>66</v>
      </c>
    </row>
    <row r="5" spans="1:6" x14ac:dyDescent="0.25">
      <c r="A5" t="s">
        <v>40</v>
      </c>
      <c r="B5" t="s">
        <v>39</v>
      </c>
      <c r="C5">
        <v>2018</v>
      </c>
      <c r="D5">
        <v>2</v>
      </c>
      <c r="E5" s="19">
        <v>0</v>
      </c>
      <c r="F5" s="19"/>
    </row>
    <row r="6" spans="1:6" x14ac:dyDescent="0.25">
      <c r="A6" t="s">
        <v>54</v>
      </c>
      <c r="E6" s="19">
        <v>0</v>
      </c>
      <c r="F6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2</vt:i4>
      </vt:variant>
    </vt:vector>
  </HeadingPairs>
  <TitlesOfParts>
    <vt:vector size="10" baseType="lpstr">
      <vt:lpstr>règles de gestion</vt:lpstr>
      <vt:lpstr>JF</vt:lpstr>
      <vt:lpstr>paramètres</vt:lpstr>
      <vt:lpstr>TCD</vt:lpstr>
      <vt:lpstr>BdD</vt:lpstr>
      <vt:lpstr>saisie</vt:lpstr>
      <vt:lpstr>synthèse mois</vt:lpstr>
      <vt:lpstr>synthèse semaine</vt:lpstr>
      <vt:lpstr>JoursFeries</vt:lpstr>
      <vt:lpstr>site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Fanny ODD</cp:lastModifiedBy>
  <dcterms:created xsi:type="dcterms:W3CDTF">2018-01-09T09:05:09Z</dcterms:created>
  <dcterms:modified xsi:type="dcterms:W3CDTF">2018-02-01T16:24:19Z</dcterms:modified>
</cp:coreProperties>
</file>