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 codeName="{8C4F1C90-05EB-6A55-5F09-09C24B55AC0B}"/>
  <workbookPr showInkAnnotation="0" updateLinks="never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corvisierchristophe/Desktop/Pointage Index-Equiv/Astreinte/"/>
    </mc:Choice>
  </mc:AlternateContent>
  <bookViews>
    <workbookView xWindow="1820" yWindow="800" windowWidth="36520" windowHeight="19080" tabRatio="774" activeTab="3"/>
  </bookViews>
  <sheets>
    <sheet name="CPL" sheetId="260" r:id="rId1"/>
    <sheet name="HS_AGENTSCS" sheetId="262" r:id="rId2"/>
    <sheet name="PERIODES" sheetId="256" r:id="rId3"/>
    <sheet name="Agents" sheetId="257" r:id="rId4"/>
    <sheet name="HEURES" sheetId="258" r:id="rId5"/>
    <sheet name="JFériés" sheetId="261" r:id="rId6"/>
  </sheets>
  <externalReferences>
    <externalReference r:id="rId7"/>
    <externalReference r:id="rId8"/>
  </externalReferences>
  <definedNames>
    <definedName name="_xlnm._FilterDatabase" localSheetId="0" hidden="1">CPL!$A$1:$P$36</definedName>
    <definedName name="CS_AGENTS">Agents!#REF!</definedName>
    <definedName name="CS_CPL">Agents!$A:$A</definedName>
    <definedName name="HPN_deb">HEURES!$B$3</definedName>
    <definedName name="HPN_fin">HEURES!$C$3</definedName>
    <definedName name="HSN_deb">HEURES!$B$1</definedName>
    <definedName name="HSN_fin">HEURES!$C$1</definedName>
    <definedName name="HSNu_deb">HEURES!$B$2</definedName>
    <definedName name="HSNu_fin">HEURES!$C$2</definedName>
    <definedName name="_xlnm.Print_Area" localSheetId="0">CPL!$A$1:$AD$68</definedName>
  </definedNames>
  <calcPr calcId="150001" concurrentCalc="0"/>
  <fileRecoveryPr autoRecover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262" l="1"/>
  <c r="E2" i="262"/>
  <c r="A92" i="262"/>
  <c r="A91" i="262"/>
  <c r="A90" i="262"/>
  <c r="A89" i="262"/>
  <c r="A88" i="262"/>
  <c r="A87" i="262"/>
  <c r="A86" i="262"/>
  <c r="A85" i="262"/>
  <c r="A84" i="262"/>
  <c r="A83" i="262"/>
  <c r="A82" i="262"/>
  <c r="A81" i="262"/>
  <c r="A80" i="262"/>
  <c r="A79" i="262"/>
  <c r="A78" i="262"/>
  <c r="A77" i="262"/>
  <c r="A76" i="262"/>
  <c r="A75" i="262"/>
  <c r="A74" i="262"/>
  <c r="A73" i="262"/>
  <c r="A72" i="262"/>
  <c r="A71" i="262"/>
  <c r="A70" i="262"/>
  <c r="A69" i="262"/>
  <c r="A68" i="262"/>
  <c r="A67" i="262"/>
  <c r="A66" i="262"/>
  <c r="A65" i="262"/>
  <c r="A64" i="262"/>
  <c r="A63" i="262"/>
  <c r="A62" i="262"/>
  <c r="A61" i="262"/>
  <c r="A60" i="262"/>
  <c r="A59" i="262"/>
  <c r="A58" i="262"/>
  <c r="A57" i="262"/>
  <c r="A56" i="262"/>
  <c r="A55" i="262"/>
  <c r="A54" i="262"/>
  <c r="A53" i="262"/>
  <c r="A52" i="262"/>
  <c r="A51" i="262"/>
  <c r="A50" i="262"/>
  <c r="A49" i="262"/>
  <c r="A48" i="262"/>
  <c r="A47" i="262"/>
  <c r="A46" i="262"/>
  <c r="A45" i="262"/>
  <c r="A44" i="262"/>
  <c r="A43" i="262"/>
  <c r="A42" i="262"/>
  <c r="A41" i="262"/>
  <c r="A40" i="262"/>
  <c r="A39" i="262"/>
  <c r="A38" i="262"/>
  <c r="A37" i="262"/>
  <c r="A36" i="262"/>
  <c r="A35" i="262"/>
  <c r="A34" i="262"/>
  <c r="A33" i="262"/>
  <c r="A32" i="262"/>
  <c r="A31" i="262"/>
  <c r="A30" i="262"/>
  <c r="A29" i="262"/>
  <c r="A28" i="262"/>
  <c r="A27" i="262"/>
  <c r="A26" i="262"/>
  <c r="A25" i="262"/>
  <c r="A24" i="262"/>
  <c r="A23" i="262"/>
  <c r="A22" i="262"/>
  <c r="A21" i="262"/>
  <c r="A20" i="262"/>
  <c r="A19" i="262"/>
  <c r="A18" i="262"/>
  <c r="A17" i="262"/>
  <c r="A16" i="262"/>
  <c r="A15" i="262"/>
  <c r="A14" i="262"/>
  <c r="A13" i="262"/>
  <c r="A12" i="262"/>
  <c r="A11" i="262"/>
  <c r="A10" i="262"/>
  <c r="A9" i="262"/>
  <c r="A8" i="262"/>
  <c r="A7" i="262"/>
  <c r="A6" i="262"/>
  <c r="A5" i="262"/>
  <c r="A4" i="262"/>
  <c r="A3" i="262"/>
  <c r="A2" i="262"/>
  <c r="B5" i="260"/>
  <c r="T8" i="260"/>
  <c r="D5" i="260"/>
  <c r="E5" i="260"/>
  <c r="B6" i="260"/>
  <c r="D6" i="260"/>
  <c r="E6" i="260"/>
  <c r="B7" i="260"/>
  <c r="D7" i="260"/>
  <c r="E7" i="260"/>
  <c r="B8" i="260"/>
  <c r="D8" i="260"/>
  <c r="E8" i="260"/>
  <c r="B9" i="260"/>
  <c r="D9" i="260"/>
  <c r="E9" i="260"/>
  <c r="B10" i="260"/>
  <c r="D10" i="260"/>
  <c r="E10" i="260"/>
  <c r="B11" i="260"/>
  <c r="D11" i="260"/>
  <c r="E11" i="260"/>
  <c r="B12" i="260"/>
  <c r="D12" i="260"/>
  <c r="E12" i="260"/>
  <c r="B13" i="260"/>
  <c r="D13" i="260"/>
  <c r="E13" i="260"/>
  <c r="B14" i="260"/>
  <c r="D14" i="260"/>
  <c r="E14" i="260"/>
  <c r="B15" i="260"/>
  <c r="D15" i="260"/>
  <c r="E15" i="260"/>
  <c r="B16" i="260"/>
  <c r="D16" i="260"/>
  <c r="E16" i="260"/>
  <c r="B17" i="260"/>
  <c r="D17" i="260"/>
  <c r="E17" i="260"/>
  <c r="B18" i="260"/>
  <c r="D18" i="260"/>
  <c r="E18" i="260"/>
  <c r="B19" i="260"/>
  <c r="D19" i="260"/>
  <c r="E19" i="260"/>
  <c r="B20" i="260"/>
  <c r="D20" i="260"/>
  <c r="E20" i="260"/>
  <c r="B21" i="260"/>
  <c r="D21" i="260"/>
  <c r="E21" i="260"/>
  <c r="B22" i="260"/>
  <c r="D22" i="260"/>
  <c r="E22" i="260"/>
  <c r="B23" i="260"/>
  <c r="D23" i="260"/>
  <c r="E23" i="260"/>
  <c r="B24" i="260"/>
  <c r="D24" i="260"/>
  <c r="E24" i="260"/>
  <c r="B25" i="260"/>
  <c r="D25" i="260"/>
  <c r="E25" i="260"/>
  <c r="B26" i="260"/>
  <c r="D26" i="260"/>
  <c r="E26" i="260"/>
  <c r="B27" i="260"/>
  <c r="D27" i="260"/>
  <c r="E27" i="260"/>
  <c r="B28" i="260"/>
  <c r="D28" i="260"/>
  <c r="E28" i="260"/>
  <c r="B29" i="260"/>
  <c r="D29" i="260"/>
  <c r="E29" i="260"/>
  <c r="B30" i="260"/>
  <c r="D30" i="260"/>
  <c r="E30" i="260"/>
  <c r="B31" i="260"/>
  <c r="D31" i="260"/>
  <c r="E31" i="260"/>
  <c r="B32" i="260"/>
  <c r="D32" i="260"/>
  <c r="E32" i="260"/>
  <c r="B33" i="260"/>
  <c r="D33" i="260"/>
  <c r="E33" i="260"/>
  <c r="B34" i="260"/>
  <c r="D34" i="260"/>
  <c r="E34" i="260"/>
  <c r="A30" i="260"/>
  <c r="AB15" i="260"/>
  <c r="AB16" i="260"/>
  <c r="AB17" i="260"/>
  <c r="AB18" i="260"/>
  <c r="AB19" i="260"/>
  <c r="AB20" i="260"/>
  <c r="AB21" i="260"/>
  <c r="AB22" i="260"/>
  <c r="AB23" i="260"/>
  <c r="AB24" i="260"/>
  <c r="AB25" i="260"/>
  <c r="AB26" i="260"/>
  <c r="AB27" i="260"/>
  <c r="AB28" i="260"/>
  <c r="AB29" i="260"/>
  <c r="AB30" i="260"/>
  <c r="AB31" i="260"/>
  <c r="AB32" i="260"/>
  <c r="AB33" i="260"/>
  <c r="AB34" i="260"/>
  <c r="AB35" i="260"/>
  <c r="AB36" i="260"/>
  <c r="AB37" i="260"/>
  <c r="AB38" i="260"/>
  <c r="AB39" i="260"/>
  <c r="AB40" i="260"/>
  <c r="AB41" i="260"/>
  <c r="AB42" i="260"/>
  <c r="AB43" i="260"/>
  <c r="AB44" i="260"/>
  <c r="AD15" i="260"/>
  <c r="AA46" i="260"/>
  <c r="Z46" i="260"/>
  <c r="AD32" i="260"/>
  <c r="AD29" i="260"/>
  <c r="AD31" i="260"/>
  <c r="AD18" i="260"/>
  <c r="AD27" i="260"/>
  <c r="AD20" i="260"/>
  <c r="F24" i="260"/>
  <c r="H24" i="260"/>
  <c r="G24" i="260"/>
  <c r="I24" i="260"/>
  <c r="X34" i="260"/>
  <c r="F5" i="260"/>
  <c r="H5" i="260"/>
  <c r="G5" i="260"/>
  <c r="I5" i="260"/>
  <c r="X15" i="260"/>
  <c r="F6" i="260"/>
  <c r="H6" i="260"/>
  <c r="G6" i="260"/>
  <c r="I6" i="260"/>
  <c r="X16" i="260"/>
  <c r="F7" i="260"/>
  <c r="H7" i="260"/>
  <c r="G7" i="260"/>
  <c r="I7" i="260"/>
  <c r="X17" i="260"/>
  <c r="F8" i="260"/>
  <c r="H8" i="260"/>
  <c r="G8" i="260"/>
  <c r="I8" i="260"/>
  <c r="X18" i="260"/>
  <c r="F9" i="260"/>
  <c r="H9" i="260"/>
  <c r="G9" i="260"/>
  <c r="I9" i="260"/>
  <c r="X19" i="260"/>
  <c r="F10" i="260"/>
  <c r="H10" i="260"/>
  <c r="G10" i="260"/>
  <c r="I10" i="260"/>
  <c r="X20" i="260"/>
  <c r="F11" i="260"/>
  <c r="H11" i="260"/>
  <c r="G11" i="260"/>
  <c r="I11" i="260"/>
  <c r="X21" i="260"/>
  <c r="F12" i="260"/>
  <c r="H12" i="260"/>
  <c r="G12" i="260"/>
  <c r="I12" i="260"/>
  <c r="X22" i="260"/>
  <c r="F13" i="260"/>
  <c r="H13" i="260"/>
  <c r="G13" i="260"/>
  <c r="I13" i="260"/>
  <c r="X23" i="260"/>
  <c r="F14" i="260"/>
  <c r="H14" i="260"/>
  <c r="G14" i="260"/>
  <c r="I14" i="260"/>
  <c r="X24" i="260"/>
  <c r="F15" i="260"/>
  <c r="H15" i="260"/>
  <c r="G15" i="260"/>
  <c r="I15" i="260"/>
  <c r="X25" i="260"/>
  <c r="F16" i="260"/>
  <c r="H16" i="260"/>
  <c r="G16" i="260"/>
  <c r="I16" i="260"/>
  <c r="X26" i="260"/>
  <c r="F17" i="260"/>
  <c r="H17" i="260"/>
  <c r="G17" i="260"/>
  <c r="I17" i="260"/>
  <c r="X27" i="260"/>
  <c r="F18" i="260"/>
  <c r="H18" i="260"/>
  <c r="G18" i="260"/>
  <c r="I18" i="260"/>
  <c r="X28" i="260"/>
  <c r="F19" i="260"/>
  <c r="H19" i="260"/>
  <c r="G19" i="260"/>
  <c r="I19" i="260"/>
  <c r="X29" i="260"/>
  <c r="F20" i="260"/>
  <c r="H20" i="260"/>
  <c r="G20" i="260"/>
  <c r="I20" i="260"/>
  <c r="X30" i="260"/>
  <c r="F21" i="260"/>
  <c r="H21" i="260"/>
  <c r="G21" i="260"/>
  <c r="I21" i="260"/>
  <c r="X31" i="260"/>
  <c r="F22" i="260"/>
  <c r="H22" i="260"/>
  <c r="G22" i="260"/>
  <c r="I22" i="260"/>
  <c r="X32" i="260"/>
  <c r="F23" i="260"/>
  <c r="H23" i="260"/>
  <c r="G23" i="260"/>
  <c r="I23" i="260"/>
  <c r="X33" i="260"/>
  <c r="F25" i="260"/>
  <c r="H25" i="260"/>
  <c r="G25" i="260"/>
  <c r="I25" i="260"/>
  <c r="X35" i="260"/>
  <c r="F26" i="260"/>
  <c r="H26" i="260"/>
  <c r="G26" i="260"/>
  <c r="I26" i="260"/>
  <c r="X36" i="260"/>
  <c r="F27" i="260"/>
  <c r="H27" i="260"/>
  <c r="G27" i="260"/>
  <c r="I27" i="260"/>
  <c r="X37" i="260"/>
  <c r="F28" i="260"/>
  <c r="H28" i="260"/>
  <c r="G28" i="260"/>
  <c r="I28" i="260"/>
  <c r="X38" i="260"/>
  <c r="F29" i="260"/>
  <c r="H29" i="260"/>
  <c r="G29" i="260"/>
  <c r="I29" i="260"/>
  <c r="X39" i="260"/>
  <c r="F30" i="260"/>
  <c r="H30" i="260"/>
  <c r="G30" i="260"/>
  <c r="I30" i="260"/>
  <c r="X40" i="260"/>
  <c r="F31" i="260"/>
  <c r="H31" i="260"/>
  <c r="G31" i="260"/>
  <c r="I31" i="260"/>
  <c r="X41" i="260"/>
  <c r="F32" i="260"/>
  <c r="H32" i="260"/>
  <c r="G32" i="260"/>
  <c r="I32" i="260"/>
  <c r="X42" i="260"/>
  <c r="F33" i="260"/>
  <c r="H33" i="260"/>
  <c r="G33" i="260"/>
  <c r="I33" i="260"/>
  <c r="X43" i="260"/>
  <c r="F34" i="260"/>
  <c r="H34" i="260"/>
  <c r="G34" i="260"/>
  <c r="I34" i="260"/>
  <c r="X44" i="260"/>
  <c r="X46" i="260"/>
  <c r="AD28" i="260"/>
  <c r="AD26" i="260"/>
  <c r="A17" i="260"/>
  <c r="A24" i="260"/>
  <c r="AD22" i="260"/>
  <c r="AD16" i="260"/>
  <c r="AD21" i="260"/>
  <c r="AD19" i="260"/>
  <c r="B35" i="260"/>
  <c r="A35" i="260"/>
  <c r="A19" i="260"/>
  <c r="AD14" i="260"/>
  <c r="A26" i="260"/>
  <c r="A22" i="260"/>
  <c r="T39" i="260"/>
  <c r="T40" i="260"/>
  <c r="T41" i="260"/>
  <c r="T42" i="260"/>
  <c r="T43" i="260"/>
  <c r="T44" i="260"/>
  <c r="T38" i="260"/>
  <c r="T16" i="260"/>
  <c r="T23" i="260"/>
  <c r="T17" i="260"/>
  <c r="T24" i="260"/>
  <c r="T18" i="260"/>
  <c r="T25" i="260"/>
  <c r="T19" i="260"/>
  <c r="T26" i="260"/>
  <c r="T20" i="260"/>
  <c r="T27" i="260"/>
  <c r="T21" i="260"/>
  <c r="T28" i="260"/>
  <c r="T22" i="260"/>
  <c r="T29" i="260"/>
  <c r="T30" i="260"/>
  <c r="T31" i="260"/>
  <c r="T32" i="260"/>
  <c r="T33" i="260"/>
  <c r="T34" i="260"/>
  <c r="T35" i="260"/>
  <c r="T36" i="260"/>
  <c r="T37" i="260"/>
  <c r="T15" i="260"/>
  <c r="V45" i="260"/>
  <c r="W44" i="260"/>
  <c r="L34" i="260"/>
  <c r="V44" i="260"/>
  <c r="W43" i="260"/>
  <c r="L33" i="260"/>
  <c r="V43" i="260"/>
  <c r="W42" i="260"/>
  <c r="L32" i="260"/>
  <c r="V42" i="260"/>
  <c r="W41" i="260"/>
  <c r="L31" i="260"/>
  <c r="V41" i="260"/>
  <c r="W40" i="260"/>
  <c r="L30" i="260"/>
  <c r="V40" i="260"/>
  <c r="W39" i="260"/>
  <c r="L29" i="260"/>
  <c r="V39" i="260"/>
  <c r="W38" i="260"/>
  <c r="L28" i="260"/>
  <c r="V38" i="260"/>
  <c r="W37" i="260"/>
  <c r="L27" i="260"/>
  <c r="V37" i="260"/>
  <c r="W36" i="260"/>
  <c r="L26" i="260"/>
  <c r="V36" i="260"/>
  <c r="W35" i="260"/>
  <c r="L25" i="260"/>
  <c r="V35" i="260"/>
  <c r="W34" i="260"/>
  <c r="L24" i="260"/>
  <c r="V34" i="260"/>
  <c r="W33" i="260"/>
  <c r="L23" i="260"/>
  <c r="V33" i="260"/>
  <c r="W32" i="260"/>
  <c r="L22" i="260"/>
  <c r="V32" i="260"/>
  <c r="W31" i="260"/>
  <c r="L21" i="260"/>
  <c r="V31" i="260"/>
  <c r="W30" i="260"/>
  <c r="L20" i="260"/>
  <c r="V30" i="260"/>
  <c r="W29" i="260"/>
  <c r="L19" i="260"/>
  <c r="V29" i="260"/>
  <c r="W28" i="260"/>
  <c r="L18" i="260"/>
  <c r="V28" i="260"/>
  <c r="W27" i="260"/>
  <c r="L17" i="260"/>
  <c r="V27" i="260"/>
  <c r="W26" i="260"/>
  <c r="L16" i="260"/>
  <c r="V26" i="260"/>
  <c r="W25" i="260"/>
  <c r="L15" i="260"/>
  <c r="V25" i="260"/>
  <c r="W24" i="260"/>
  <c r="L14" i="260"/>
  <c r="V24" i="260"/>
  <c r="W23" i="260"/>
  <c r="L13" i="260"/>
  <c r="V23" i="260"/>
  <c r="W22" i="260"/>
  <c r="L12" i="260"/>
  <c r="V22" i="260"/>
  <c r="W21" i="260"/>
  <c r="L11" i="260"/>
  <c r="V21" i="260"/>
  <c r="W20" i="260"/>
  <c r="L10" i="260"/>
  <c r="V20" i="260"/>
  <c r="W19" i="260"/>
  <c r="L9" i="260"/>
  <c r="V19" i="260"/>
  <c r="W18" i="260"/>
  <c r="L8" i="260"/>
  <c r="V18" i="260"/>
  <c r="W17" i="260"/>
  <c r="L7" i="260"/>
  <c r="V17" i="260"/>
  <c r="W16" i="260"/>
  <c r="L6" i="260"/>
  <c r="V16" i="260"/>
  <c r="W15" i="260"/>
  <c r="L5" i="260"/>
  <c r="V15" i="260"/>
  <c r="A2" i="257"/>
  <c r="A3" i="257"/>
  <c r="A4" i="257"/>
  <c r="A5" i="257"/>
  <c r="A6" i="257"/>
  <c r="A7" i="257"/>
  <c r="A8" i="257"/>
  <c r="A9" i="257"/>
  <c r="A10" i="257"/>
  <c r="A11" i="257"/>
  <c r="A12" i="257"/>
  <c r="A13" i="257"/>
  <c r="A14" i="257"/>
  <c r="A15" i="257"/>
  <c r="A16" i="257"/>
  <c r="A17" i="257"/>
  <c r="A18" i="257"/>
  <c r="A19" i="257"/>
  <c r="A20" i="257"/>
  <c r="A21" i="257"/>
  <c r="A22" i="257"/>
  <c r="A23" i="257"/>
  <c r="A24" i="257"/>
  <c r="A25" i="257"/>
  <c r="A26" i="257"/>
  <c r="A27" i="257"/>
  <c r="A28" i="257"/>
  <c r="A29" i="257"/>
  <c r="A30" i="257"/>
  <c r="A31" i="257"/>
  <c r="A32" i="257"/>
  <c r="A33" i="257"/>
  <c r="A34" i="257"/>
  <c r="A35" i="257"/>
  <c r="A36" i="257"/>
  <c r="A37" i="257"/>
  <c r="A38" i="257"/>
  <c r="A39" i="257"/>
  <c r="A40" i="257"/>
  <c r="A41" i="257"/>
  <c r="A42" i="257"/>
  <c r="A43" i="257"/>
  <c r="A44" i="257"/>
  <c r="A45" i="257"/>
  <c r="A46" i="257"/>
  <c r="A47" i="257"/>
  <c r="A48" i="257"/>
  <c r="A49" i="257"/>
  <c r="A50" i="257"/>
  <c r="A51" i="257"/>
  <c r="A52" i="257"/>
  <c r="A53" i="257"/>
  <c r="A54" i="257"/>
  <c r="A55" i="257"/>
  <c r="A56" i="257"/>
  <c r="A57" i="257"/>
  <c r="A58" i="257"/>
  <c r="A59" i="257"/>
  <c r="A60" i="257"/>
  <c r="A61" i="257"/>
  <c r="A62" i="257"/>
  <c r="A63" i="257"/>
  <c r="A64" i="257"/>
  <c r="A65" i="257"/>
  <c r="A66" i="257"/>
  <c r="A67" i="257"/>
  <c r="A68" i="257"/>
  <c r="A69" i="257"/>
  <c r="A70" i="257"/>
  <c r="A71" i="257"/>
  <c r="A72" i="257"/>
  <c r="A73" i="257"/>
  <c r="A74" i="257"/>
  <c r="A75" i="257"/>
  <c r="A76" i="257"/>
  <c r="A77" i="257"/>
  <c r="A78" i="257"/>
  <c r="A79" i="257"/>
  <c r="A80" i="257"/>
  <c r="A81" i="257"/>
  <c r="A82" i="257"/>
  <c r="A83" i="257"/>
  <c r="A84" i="257"/>
  <c r="A85" i="257"/>
  <c r="A86" i="257"/>
  <c r="A87" i="257"/>
  <c r="A88" i="257"/>
  <c r="A89" i="257"/>
  <c r="A90" i="257"/>
  <c r="A91" i="257"/>
  <c r="A1" i="257"/>
  <c r="P5" i="260"/>
  <c r="S15" i="260"/>
  <c r="Z8" i="260"/>
  <c r="D6" i="256"/>
  <c r="B6" i="256"/>
  <c r="D5" i="256"/>
  <c r="B5" i="256"/>
  <c r="D1" i="260"/>
  <c r="U5" i="260"/>
  <c r="A5" i="260"/>
  <c r="D7" i="256"/>
  <c r="B7" i="256"/>
  <c r="D8" i="256"/>
  <c r="B8" i="256"/>
  <c r="D9" i="256"/>
  <c r="B9" i="256"/>
  <c r="D10" i="256"/>
  <c r="B10" i="256"/>
  <c r="D11" i="256"/>
  <c r="B11" i="256"/>
  <c r="D12" i="256"/>
  <c r="B12" i="256"/>
  <c r="D13" i="256"/>
  <c r="B13" i="256"/>
  <c r="D4" i="256"/>
  <c r="B4" i="256"/>
  <c r="D3" i="256"/>
  <c r="B3" i="256"/>
  <c r="D2" i="256"/>
  <c r="B2" i="256"/>
  <c r="C5" i="260"/>
  <c r="C6" i="260"/>
  <c r="A6" i="260"/>
  <c r="S16" i="260"/>
  <c r="J6" i="260"/>
  <c r="P6" i="260"/>
  <c r="J5" i="260"/>
  <c r="C7" i="260"/>
  <c r="P7" i="260"/>
  <c r="S17" i="260"/>
  <c r="A7" i="260"/>
  <c r="U15" i="260"/>
  <c r="O5" i="260"/>
  <c r="M5" i="260"/>
  <c r="K5" i="260"/>
  <c r="U16" i="260"/>
  <c r="N5" i="260"/>
  <c r="Y15" i="260"/>
  <c r="P8" i="260"/>
  <c r="S18" i="260"/>
  <c r="A8" i="260"/>
  <c r="C8" i="260"/>
  <c r="O6" i="260"/>
  <c r="M6" i="260"/>
  <c r="K6" i="260"/>
  <c r="N6" i="260"/>
  <c r="U17" i="260"/>
  <c r="P9" i="260"/>
  <c r="S19" i="260"/>
  <c r="C9" i="260"/>
  <c r="A9" i="260"/>
  <c r="J7" i="260"/>
  <c r="M7" i="260"/>
  <c r="K7" i="260"/>
  <c r="O7" i="260"/>
  <c r="Y16" i="260"/>
  <c r="N7" i="260"/>
  <c r="U18" i="260"/>
  <c r="J8" i="260"/>
  <c r="A10" i="260"/>
  <c r="S20" i="260"/>
  <c r="P10" i="260"/>
  <c r="C10" i="260"/>
  <c r="K8" i="260"/>
  <c r="M8" i="260"/>
  <c r="O8" i="260"/>
  <c r="N8" i="260"/>
  <c r="Y18" i="260"/>
  <c r="P11" i="260"/>
  <c r="S21" i="260"/>
  <c r="A11" i="260"/>
  <c r="C11" i="260"/>
  <c r="J9" i="260"/>
  <c r="U19" i="260"/>
  <c r="Y17" i="260"/>
  <c r="M9" i="260"/>
  <c r="K9" i="260"/>
  <c r="O9" i="260"/>
  <c r="N9" i="260"/>
  <c r="J10" i="260"/>
  <c r="U20" i="260"/>
  <c r="P12" i="260"/>
  <c r="A12" i="260"/>
  <c r="S22" i="260"/>
  <c r="C12" i="260"/>
  <c r="K10" i="260"/>
  <c r="M10" i="260"/>
  <c r="O10" i="260"/>
  <c r="N10" i="260"/>
  <c r="J11" i="260"/>
  <c r="Y19" i="260"/>
  <c r="P13" i="260"/>
  <c r="C13" i="260"/>
  <c r="A13" i="260"/>
  <c r="S23" i="260"/>
  <c r="U21" i="260"/>
  <c r="M11" i="260"/>
  <c r="K11" i="260"/>
  <c r="O11" i="260"/>
  <c r="N11" i="260"/>
  <c r="Y20" i="260"/>
  <c r="A14" i="260"/>
  <c r="S24" i="260"/>
  <c r="P14" i="260"/>
  <c r="C14" i="260"/>
  <c r="U22" i="260"/>
  <c r="J12" i="260"/>
  <c r="K12" i="260"/>
  <c r="M12" i="260"/>
  <c r="O12" i="260"/>
  <c r="N12" i="260"/>
  <c r="Y22" i="260"/>
  <c r="J13" i="260"/>
  <c r="P15" i="260"/>
  <c r="C15" i="260"/>
  <c r="S25" i="260"/>
  <c r="A15" i="260"/>
  <c r="Y21" i="260"/>
  <c r="U23" i="260"/>
  <c r="M13" i="260"/>
  <c r="K13" i="260"/>
  <c r="O13" i="260"/>
  <c r="N13" i="260"/>
  <c r="Y23" i="260"/>
  <c r="J14" i="260"/>
  <c r="U24" i="260"/>
  <c r="P16" i="260"/>
  <c r="A16" i="260"/>
  <c r="S26" i="260"/>
  <c r="C16" i="260"/>
  <c r="K14" i="260"/>
  <c r="M14" i="260"/>
  <c r="O14" i="260"/>
  <c r="N14" i="260"/>
  <c r="U25" i="260"/>
  <c r="C17" i="260"/>
  <c r="P17" i="260"/>
  <c r="S27" i="260"/>
  <c r="J15" i="260"/>
  <c r="M15" i="260"/>
  <c r="O15" i="260"/>
  <c r="K15" i="260"/>
  <c r="N15" i="260"/>
  <c r="Y24" i="260"/>
  <c r="U26" i="260"/>
  <c r="J16" i="260"/>
  <c r="A18" i="260"/>
  <c r="S28" i="260"/>
  <c r="P18" i="260"/>
  <c r="C18" i="260"/>
  <c r="K16" i="260"/>
  <c r="M16" i="260"/>
  <c r="O16" i="260"/>
  <c r="N16" i="260"/>
  <c r="Y25" i="260"/>
  <c r="U27" i="260"/>
  <c r="P19" i="260"/>
  <c r="C19" i="260"/>
  <c r="S29" i="260"/>
  <c r="J17" i="260"/>
  <c r="K17" i="260"/>
  <c r="M17" i="260"/>
  <c r="O17" i="260"/>
  <c r="N17" i="260"/>
  <c r="Y27" i="260"/>
  <c r="Y26" i="260"/>
  <c r="J18" i="260"/>
  <c r="P20" i="260"/>
  <c r="A20" i="260"/>
  <c r="S30" i="260"/>
  <c r="C20" i="260"/>
  <c r="U28" i="260"/>
  <c r="K18" i="260"/>
  <c r="M18" i="260"/>
  <c r="O18" i="260"/>
  <c r="N18" i="260"/>
  <c r="Y28" i="260"/>
  <c r="J19" i="260"/>
  <c r="C21" i="260"/>
  <c r="A21" i="260"/>
  <c r="S31" i="260"/>
  <c r="U29" i="260"/>
  <c r="K19" i="260"/>
  <c r="M19" i="260"/>
  <c r="O19" i="260"/>
  <c r="N19" i="260"/>
  <c r="Y29" i="260"/>
  <c r="U30" i="260"/>
  <c r="J20" i="260"/>
  <c r="S32" i="260"/>
  <c r="C22" i="260"/>
  <c r="K20" i="260"/>
  <c r="M20" i="260"/>
  <c r="O20" i="260"/>
  <c r="N20" i="260"/>
  <c r="Y30" i="260"/>
  <c r="C23" i="260"/>
  <c r="S33" i="260"/>
  <c r="A23" i="260"/>
  <c r="U31" i="260"/>
  <c r="J21" i="260"/>
  <c r="M21" i="260"/>
  <c r="K21" i="260"/>
  <c r="O21" i="260"/>
  <c r="N21" i="260"/>
  <c r="Y31" i="260"/>
  <c r="U32" i="260"/>
  <c r="S34" i="260"/>
  <c r="C24" i="260"/>
  <c r="J22" i="260"/>
  <c r="K22" i="260"/>
  <c r="M22" i="260"/>
  <c r="O22" i="260"/>
  <c r="N22" i="260"/>
  <c r="Y32" i="260"/>
  <c r="U33" i="260"/>
  <c r="J23" i="260"/>
  <c r="C25" i="260"/>
  <c r="A25" i="260"/>
  <c r="S35" i="260"/>
  <c r="K23" i="260"/>
  <c r="M23" i="260"/>
  <c r="O23" i="260"/>
  <c r="N23" i="260"/>
  <c r="U34" i="260"/>
  <c r="S36" i="260"/>
  <c r="C26" i="260"/>
  <c r="J24" i="260"/>
  <c r="K24" i="260"/>
  <c r="M24" i="260"/>
  <c r="O24" i="260"/>
  <c r="N24" i="260"/>
  <c r="Y33" i="260"/>
  <c r="J25" i="260"/>
  <c r="U35" i="260"/>
  <c r="C27" i="260"/>
  <c r="S37" i="260"/>
  <c r="A27" i="260"/>
  <c r="K25" i="260"/>
  <c r="M25" i="260"/>
  <c r="O25" i="260"/>
  <c r="N25" i="260"/>
  <c r="Y34" i="260"/>
  <c r="U36" i="260"/>
  <c r="A28" i="260"/>
  <c r="S38" i="260"/>
  <c r="C28" i="260"/>
  <c r="J26" i="260"/>
  <c r="K26" i="260"/>
  <c r="M26" i="260"/>
  <c r="O26" i="260"/>
  <c r="N26" i="260"/>
  <c r="Y36" i="260"/>
  <c r="Y35" i="260"/>
  <c r="U37" i="260"/>
  <c r="J27" i="260"/>
  <c r="C29" i="260"/>
  <c r="P29" i="260"/>
  <c r="A29" i="260"/>
  <c r="S39" i="260"/>
  <c r="K27" i="260"/>
  <c r="M27" i="260"/>
  <c r="O27" i="260"/>
  <c r="N27" i="260"/>
  <c r="J28" i="260"/>
  <c r="P30" i="260"/>
  <c r="S40" i="260"/>
  <c r="C30" i="260"/>
  <c r="U38" i="260"/>
  <c r="K28" i="260"/>
  <c r="M28" i="260"/>
  <c r="O28" i="260"/>
  <c r="N28" i="260"/>
  <c r="Y38" i="260"/>
  <c r="Y37" i="260"/>
  <c r="J29" i="260"/>
  <c r="P31" i="260"/>
  <c r="C31" i="260"/>
  <c r="S41" i="260"/>
  <c r="A31" i="260"/>
  <c r="U39" i="260"/>
  <c r="K29" i="260"/>
  <c r="M29" i="260"/>
  <c r="O29" i="260"/>
  <c r="N29" i="260"/>
  <c r="J30" i="260"/>
  <c r="P32" i="260"/>
  <c r="A32" i="260"/>
  <c r="S42" i="260"/>
  <c r="C32" i="260"/>
  <c r="U40" i="260"/>
  <c r="K30" i="260"/>
  <c r="M30" i="260"/>
  <c r="O30" i="260"/>
  <c r="N30" i="260"/>
  <c r="Y39" i="260"/>
  <c r="Y40" i="260"/>
  <c r="J31" i="260"/>
  <c r="C33" i="260"/>
  <c r="P33" i="260"/>
  <c r="A33" i="260"/>
  <c r="S43" i="260"/>
  <c r="U41" i="260"/>
  <c r="K31" i="260"/>
  <c r="M31" i="260"/>
  <c r="O31" i="260"/>
  <c r="N31" i="260"/>
  <c r="Y41" i="260"/>
  <c r="A34" i="260"/>
  <c r="P34" i="260"/>
  <c r="S44" i="260"/>
  <c r="C34" i="260"/>
  <c r="J32" i="260"/>
  <c r="U42" i="260"/>
  <c r="K32" i="260"/>
  <c r="M32" i="260"/>
  <c r="O32" i="260"/>
  <c r="N32" i="260"/>
  <c r="U43" i="260"/>
  <c r="J33" i="260"/>
  <c r="K33" i="260"/>
  <c r="M33" i="260"/>
  <c r="O33" i="260"/>
  <c r="N33" i="260"/>
  <c r="Y42" i="260"/>
  <c r="Y43" i="260"/>
  <c r="U44" i="260"/>
  <c r="J34" i="260"/>
  <c r="K34" i="260"/>
  <c r="M34" i="260"/>
  <c r="O34" i="260"/>
  <c r="N34" i="260"/>
  <c r="P36" i="260"/>
  <c r="O36" i="260"/>
  <c r="Y44" i="260"/>
  <c r="K36" i="260"/>
  <c r="L36" i="260"/>
  <c r="W46" i="260"/>
  <c r="V46" i="260"/>
  <c r="M36" i="260"/>
  <c r="Y46" i="260"/>
  <c r="Y47" i="260"/>
  <c r="N36" i="260"/>
  <c r="Z47" i="260"/>
  <c r="AA47" i="260"/>
</calcChain>
</file>

<file path=xl/sharedStrings.xml><?xml version="1.0" encoding="utf-8"?>
<sst xmlns="http://schemas.openxmlformats.org/spreadsheetml/2006/main" count="82" uniqueCount="75">
  <si>
    <t>Feuille Attachement</t>
  </si>
  <si>
    <t>Total</t>
  </si>
  <si>
    <t>Nuit</t>
  </si>
  <si>
    <t>Insalubrité</t>
  </si>
  <si>
    <t>Jours</t>
  </si>
  <si>
    <t>Date</t>
  </si>
  <si>
    <t>Prestations</t>
  </si>
  <si>
    <t>Confirmations</t>
  </si>
  <si>
    <t>Prestations  HS</t>
  </si>
  <si>
    <t>Horaires</t>
  </si>
  <si>
    <t>REMARQUES</t>
  </si>
  <si>
    <t>heures</t>
  </si>
  <si>
    <t>Remarques</t>
  </si>
  <si>
    <t>Responsables</t>
  </si>
  <si>
    <t xml:space="preserve">Collecte </t>
  </si>
  <si>
    <t>NHA-21</t>
  </si>
  <si>
    <t xml:space="preserve"> TIT </t>
  </si>
  <si>
    <t>35 h 00</t>
  </si>
  <si>
    <t>JOURS</t>
  </si>
  <si>
    <t>Heures éxécution</t>
  </si>
  <si>
    <t>Répartition</t>
  </si>
  <si>
    <t>Observations</t>
  </si>
  <si>
    <t>HS Normales</t>
  </si>
  <si>
    <t>HS Fériées</t>
  </si>
  <si>
    <t>HS Nuit</t>
  </si>
  <si>
    <t>TOTAL HS</t>
  </si>
  <si>
    <t>TOTAL effectué</t>
  </si>
  <si>
    <t>TOTAL payé</t>
  </si>
  <si>
    <t>Signature Agent :</t>
  </si>
  <si>
    <t>Signature du responsable Secteur :</t>
  </si>
  <si>
    <t>Matricule :</t>
  </si>
  <si>
    <t>Service :</t>
  </si>
  <si>
    <t>Situation :</t>
  </si>
  <si>
    <t>Plage horaire :</t>
  </si>
  <si>
    <t>Nom Prénom :</t>
  </si>
  <si>
    <t>Affectation :</t>
  </si>
  <si>
    <t>Grade :</t>
  </si>
  <si>
    <r>
      <t>Certifié exact par le responsable :</t>
    </r>
    <r>
      <rPr>
        <sz val="12"/>
        <color theme="1"/>
        <rFont val="Calibri"/>
        <family val="2"/>
        <scheme val="minor"/>
      </rPr>
      <t xml:space="preserve"> </t>
    </r>
  </si>
  <si>
    <t>Année</t>
  </si>
  <si>
    <t>Concatenation</t>
  </si>
  <si>
    <t>Périodes</t>
  </si>
  <si>
    <t xml:space="preserve">Période du 21 Décembre au 20 Janvier </t>
  </si>
  <si>
    <t xml:space="preserve">Période du 21 Janvier au 20 Février </t>
  </si>
  <si>
    <t>Période du 21 Février au 20 Mars</t>
  </si>
  <si>
    <t>Période du 21 Mars au 20 Avril</t>
  </si>
  <si>
    <t>Période du 21 Avril au 20 Mai</t>
  </si>
  <si>
    <t>Période du 21 Mai au 20 Juin</t>
  </si>
  <si>
    <t>Période du 21 Juin au 20 Juillet</t>
  </si>
  <si>
    <t>Période du 21 Juillet au 20 Août</t>
  </si>
  <si>
    <t>Période du 21 Août au 20 Septembre</t>
  </si>
  <si>
    <t>Période du 21 Septembre au 20 Octobre</t>
  </si>
  <si>
    <t>Période du 21 Octobre au 20 Novembre</t>
  </si>
  <si>
    <t>Période du 21 Novembre au 20 Décembre</t>
  </si>
  <si>
    <t>HS Norm</t>
  </si>
  <si>
    <t>HS Férié</t>
  </si>
  <si>
    <t>heures sup normales</t>
  </si>
  <si>
    <t>heures sup nuit</t>
  </si>
  <si>
    <t>heures prime de nuit</t>
  </si>
  <si>
    <t>Jours fériés</t>
  </si>
  <si>
    <t>Jour de l'an</t>
  </si>
  <si>
    <t>Lundi de Pâques</t>
  </si>
  <si>
    <t>Fête du Travail</t>
  </si>
  <si>
    <t>8 mai 1945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</si>
  <si>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</si>
  <si>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</si>
  <si>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</si>
  <si>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</si>
  <si>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</si>
  <si>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</si>
  <si>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</si>
  <si>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AST
SEM</t>
  </si>
  <si>
    <t>AST
WK</t>
  </si>
  <si>
    <t>Dupont Rémy |N0123300</t>
  </si>
  <si>
    <t>Noms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</si>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</sst>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$-40C]General"/>
    <numFmt numFmtId="165" formatCode="dddd"/>
    <numFmt numFmtId="166" formatCode="ddd"/>
    <numFmt numFmtId="167" formatCode="dd"/>
    <numFmt numFmtId="168" formatCode="[White]#0"/>
    <numFmt numFmtId="169" formatCode="[$-40C]mmmm\-yy;@"/>
    <numFmt numFmtId="170" formatCode="yyyy"/>
    <numFmt numFmtId="171" formatCode="h:mm;@"/>
    <numFmt numFmtId="172" formatCode="ddd\ dd\-mm"/>
  </numFmts>
  <fonts count="5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  <charset val="204"/>
    </font>
    <font>
      <b/>
      <i/>
      <sz val="18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sz val="11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i/>
      <sz val="18"/>
      <name val="Arial"/>
      <family val="2"/>
      <charset val="204"/>
    </font>
    <font>
      <b/>
      <i/>
      <sz val="16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6"/>
      <name val="Arial"/>
      <family val="2"/>
      <charset val="204"/>
    </font>
    <font>
      <b/>
      <sz val="12"/>
      <name val="Arial"/>
      <family val="2"/>
    </font>
    <font>
      <b/>
      <sz val="10"/>
      <color indexed="10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</font>
    <font>
      <b/>
      <sz val="12"/>
      <color theme="0"/>
      <name val="Arial"/>
      <family val="2"/>
      <charset val="204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12"/>
      <name val="Arial"/>
      <family val="2"/>
      <charset val="204"/>
    </font>
    <font>
      <b/>
      <sz val="10"/>
      <name val="Arial Narrow"/>
      <family val="2"/>
    </font>
    <font>
      <b/>
      <sz val="8"/>
      <name val="Arial Narrow"/>
      <family val="2"/>
    </font>
    <font>
      <b/>
      <sz val="10"/>
      <color indexed="12"/>
      <name val="Arial Narrow"/>
      <family val="2"/>
    </font>
    <font>
      <b/>
      <sz val="10"/>
      <color indexed="10"/>
      <name val="Arial Narrow"/>
      <family val="2"/>
    </font>
    <font>
      <b/>
      <sz val="10"/>
      <color indexed="57"/>
      <name val="Arial Narrow"/>
      <family val="2"/>
    </font>
    <font>
      <b/>
      <sz val="10"/>
      <color indexed="9"/>
      <name val="Arial Narrow"/>
      <family val="2"/>
    </font>
    <font>
      <b/>
      <sz val="12"/>
      <color indexed="12"/>
      <name val="Arial"/>
      <family val="2"/>
      <charset val="204"/>
    </font>
    <font>
      <b/>
      <sz val="16"/>
      <color indexed="10"/>
      <name val="Arial"/>
      <family val="2"/>
      <charset val="204"/>
    </font>
    <font>
      <b/>
      <sz val="10"/>
      <color rgb="FF0000FF"/>
      <name val="Arial"/>
      <family val="2"/>
    </font>
    <font>
      <b/>
      <sz val="18"/>
      <name val="Arial"/>
      <family val="2"/>
      <charset val="204"/>
    </font>
    <font>
      <sz val="10"/>
      <color indexed="9"/>
      <name val="Arial"/>
      <family val="2"/>
      <charset val="204"/>
    </font>
    <font>
      <u/>
      <sz val="16"/>
      <color rgb="FF0066CC"/>
      <name val="Calibri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Courier New"/>
      <family val="3"/>
    </font>
    <font>
      <sz val="13"/>
      <color rgb="FF222222"/>
      <name val="Courier New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10"/>
        <bgColor indexed="1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31"/>
      </patternFill>
    </fill>
    <fill>
      <patternFill patternType="solid">
        <fgColor rgb="FF00B050"/>
        <bgColor indexed="64"/>
      </patternFill>
    </fill>
  </fills>
  <borders count="91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indexed="8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auto="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auto="1"/>
      </right>
      <top style="medium">
        <color indexed="8"/>
      </top>
      <bottom style="medium">
        <color indexed="8"/>
      </bottom>
      <diagonal/>
    </border>
    <border>
      <left style="medium">
        <color auto="1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auto="1"/>
      </bottom>
      <diagonal/>
    </border>
    <border>
      <left style="medium">
        <color indexed="8"/>
      </left>
      <right style="medium">
        <color auto="1"/>
      </right>
      <top style="medium">
        <color indexed="8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1"/>
      </left>
      <right/>
      <top style="medium">
        <color theme="1"/>
      </top>
      <bottom style="thin">
        <color auto="1"/>
      </bottom>
      <diagonal/>
    </border>
    <border>
      <left/>
      <right style="medium">
        <color auto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medium">
        <color theme="1"/>
      </bottom>
      <diagonal/>
    </border>
    <border>
      <left/>
      <right style="medium">
        <color auto="1"/>
      </right>
      <top style="thin">
        <color auto="1"/>
      </top>
      <bottom style="medium">
        <color theme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67">
    <xf numFmtId="0" fontId="0" fillId="0" borderId="0"/>
    <xf numFmtId="164" fontId="2" fillId="0" borderId="0"/>
    <xf numFmtId="164" fontId="3" fillId="0" borderId="0"/>
    <xf numFmtId="0" fontId="4" fillId="0" borderId="0"/>
    <xf numFmtId="0" fontId="11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164" fontId="2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50" fillId="0" borderId="0"/>
    <xf numFmtId="0" fontId="1" fillId="0" borderId="0"/>
  </cellStyleXfs>
  <cellXfs count="211">
    <xf numFmtId="0" fontId="0" fillId="0" borderId="0" xfId="0"/>
    <xf numFmtId="0" fontId="18" fillId="0" borderId="0" xfId="3" applyFont="1"/>
    <xf numFmtId="0" fontId="19" fillId="0" borderId="0" xfId="0" applyFont="1"/>
    <xf numFmtId="0" fontId="18" fillId="0" borderId="44" xfId="3" applyFont="1" applyBorder="1"/>
    <xf numFmtId="0" fontId="24" fillId="7" borderId="58" xfId="3" applyFont="1" applyFill="1" applyBorder="1" applyAlignment="1">
      <alignment horizontal="center"/>
    </xf>
    <xf numFmtId="0" fontId="21" fillId="3" borderId="58" xfId="3" applyFont="1" applyFill="1" applyBorder="1" applyAlignment="1">
      <alignment horizontal="center"/>
    </xf>
    <xf numFmtId="0" fontId="21" fillId="3" borderId="61" xfId="3" applyFont="1" applyFill="1" applyBorder="1" applyAlignment="1">
      <alignment horizontal="center"/>
    </xf>
    <xf numFmtId="0" fontId="18" fillId="0" borderId="53" xfId="3" applyFont="1" applyBorder="1"/>
    <xf numFmtId="0" fontId="18" fillId="0" borderId="54" xfId="3" applyFont="1" applyBorder="1"/>
    <xf numFmtId="165" fontId="20" fillId="0" borderId="63" xfId="3" applyNumberFormat="1" applyFont="1" applyFill="1" applyBorder="1" applyAlignment="1">
      <alignment horizontal="left"/>
    </xf>
    <xf numFmtId="0" fontId="30" fillId="0" borderId="44" xfId="0" applyFont="1" applyBorder="1" applyAlignment="1"/>
    <xf numFmtId="0" fontId="31" fillId="0" borderId="44" xfId="0" applyFont="1" applyBorder="1" applyAlignment="1">
      <alignment horizontal="center"/>
    </xf>
    <xf numFmtId="0" fontId="32" fillId="0" borderId="0" xfId="3" applyFont="1"/>
    <xf numFmtId="0" fontId="30" fillId="0" borderId="44" xfId="0" applyFont="1" applyBorder="1" applyAlignment="1">
      <alignment horizontal="left"/>
    </xf>
    <xf numFmtId="0" fontId="19" fillId="0" borderId="45" xfId="0" applyFont="1" applyBorder="1"/>
    <xf numFmtId="0" fontId="19" fillId="0" borderId="45" xfId="0" applyFont="1" applyBorder="1" applyAlignment="1">
      <alignment horizontal="center"/>
    </xf>
    <xf numFmtId="0" fontId="35" fillId="14" borderId="10" xfId="0" applyFont="1" applyFill="1" applyBorder="1" applyAlignment="1">
      <alignment horizontal="center" vertical="center" wrapText="1"/>
    </xf>
    <xf numFmtId="0" fontId="36" fillId="14" borderId="10" xfId="0" applyFont="1" applyFill="1" applyBorder="1" applyAlignment="1">
      <alignment horizontal="center" vertical="center" wrapText="1"/>
    </xf>
    <xf numFmtId="0" fontId="37" fillId="14" borderId="10" xfId="0" applyFont="1" applyFill="1" applyBorder="1" applyAlignment="1">
      <alignment horizontal="center" vertical="center" wrapText="1"/>
    </xf>
    <xf numFmtId="0" fontId="33" fillId="14" borderId="10" xfId="0" applyFont="1" applyFill="1" applyBorder="1" applyAlignment="1">
      <alignment horizontal="center" vertical="center" wrapText="1"/>
    </xf>
    <xf numFmtId="168" fontId="33" fillId="0" borderId="25" xfId="0" applyNumberFormat="1" applyFont="1" applyBorder="1" applyAlignment="1" applyProtection="1">
      <alignment horizontal="center"/>
      <protection locked="0"/>
    </xf>
    <xf numFmtId="0" fontId="33" fillId="0" borderId="11" xfId="0" applyFont="1" applyBorder="1" applyAlignment="1" applyProtection="1">
      <alignment horizontal="center"/>
      <protection locked="0"/>
    </xf>
    <xf numFmtId="0" fontId="23" fillId="0" borderId="0" xfId="3" applyFont="1" applyAlignment="1">
      <alignment horizontal="center"/>
    </xf>
    <xf numFmtId="0" fontId="19" fillId="0" borderId="48" xfId="0" applyFont="1" applyBorder="1"/>
    <xf numFmtId="0" fontId="19" fillId="0" borderId="48" xfId="0" applyFont="1" applyBorder="1" applyAlignment="1">
      <alignment horizontal="center"/>
    </xf>
    <xf numFmtId="0" fontId="43" fillId="11" borderId="4" xfId="3" applyFont="1" applyFill="1" applyBorder="1"/>
    <xf numFmtId="0" fontId="19" fillId="0" borderId="44" xfId="0" applyFont="1" applyBorder="1"/>
    <xf numFmtId="0" fontId="19" fillId="0" borderId="44" xfId="0" applyFont="1" applyBorder="1" applyAlignment="1">
      <alignment horizontal="center"/>
    </xf>
    <xf numFmtId="0" fontId="43" fillId="11" borderId="6" xfId="3" applyFont="1" applyFill="1" applyBorder="1"/>
    <xf numFmtId="0" fontId="43" fillId="11" borderId="6" xfId="3" applyFont="1" applyFill="1" applyBorder="1" applyAlignment="1"/>
    <xf numFmtId="0" fontId="0" fillId="0" borderId="62" xfId="0" applyBorder="1" applyAlignment="1">
      <alignment horizontal="center" vertical="center"/>
    </xf>
    <xf numFmtId="0" fontId="15" fillId="0" borderId="44" xfId="0" applyNumberFormat="1" applyFont="1" applyBorder="1" applyAlignment="1">
      <alignment horizontal="center"/>
    </xf>
    <xf numFmtId="1" fontId="9" fillId="0" borderId="63" xfId="3" applyNumberFormat="1" applyFont="1" applyBorder="1" applyAlignment="1">
      <alignment horizontal="center" vertical="center"/>
    </xf>
    <xf numFmtId="1" fontId="9" fillId="0" borderId="66" xfId="3" applyNumberFormat="1" applyFont="1" applyBorder="1" applyAlignment="1">
      <alignment horizontal="center" vertical="center"/>
    </xf>
    <xf numFmtId="1" fontId="9" fillId="0" borderId="46" xfId="3" applyNumberFormat="1" applyFont="1" applyBorder="1" applyAlignment="1">
      <alignment horizontal="center" vertical="center"/>
    </xf>
    <xf numFmtId="0" fontId="25" fillId="8" borderId="71" xfId="3" applyFont="1" applyFill="1" applyBorder="1" applyAlignment="1">
      <alignment horizontal="center"/>
    </xf>
    <xf numFmtId="165" fontId="20" fillId="0" borderId="73" xfId="3" applyNumberFormat="1" applyFont="1" applyFill="1" applyBorder="1" applyAlignment="1">
      <alignment horizontal="left"/>
    </xf>
    <xf numFmtId="14" fontId="20" fillId="0" borderId="74" xfId="3" applyNumberFormat="1" applyFont="1" applyFill="1" applyBorder="1"/>
    <xf numFmtId="14" fontId="20" fillId="0" borderId="64" xfId="3" applyNumberFormat="1" applyFont="1" applyFill="1" applyBorder="1"/>
    <xf numFmtId="169" fontId="0" fillId="0" borderId="62" xfId="0" applyNumberFormat="1" applyBorder="1" applyAlignment="1">
      <alignment horizontal="center" vertical="center"/>
    </xf>
    <xf numFmtId="170" fontId="0" fillId="0" borderId="62" xfId="0" applyNumberFormat="1" applyBorder="1" applyAlignment="1">
      <alignment horizontal="center" vertical="center"/>
    </xf>
    <xf numFmtId="169" fontId="0" fillId="0" borderId="0" xfId="0" applyNumberFormat="1"/>
    <xf numFmtId="0" fontId="45" fillId="0" borderId="26" xfId="3" applyFont="1" applyFill="1" applyBorder="1" applyAlignment="1">
      <alignment horizontal="center" vertical="center"/>
    </xf>
    <xf numFmtId="0" fontId="45" fillId="0" borderId="64" xfId="3" applyFont="1" applyFill="1" applyBorder="1" applyAlignment="1">
      <alignment horizontal="center" vertical="center"/>
    </xf>
    <xf numFmtId="0" fontId="45" fillId="0" borderId="67" xfId="3" applyFont="1" applyFill="1" applyBorder="1" applyAlignment="1">
      <alignment horizontal="center" vertical="center"/>
    </xf>
    <xf numFmtId="0" fontId="26" fillId="0" borderId="56" xfId="3" applyNumberFormat="1" applyFont="1" applyFill="1" applyBorder="1" applyAlignment="1">
      <alignment horizontal="center" vertical="center"/>
    </xf>
    <xf numFmtId="0" fontId="26" fillId="0" borderId="15" xfId="3" applyNumberFormat="1" applyFont="1" applyFill="1" applyBorder="1" applyAlignment="1">
      <alignment horizontal="center" vertical="center"/>
    </xf>
    <xf numFmtId="0" fontId="26" fillId="0" borderId="12" xfId="3" applyNumberFormat="1" applyFont="1" applyFill="1" applyBorder="1" applyAlignment="1">
      <alignment horizontal="center" vertical="center"/>
    </xf>
    <xf numFmtId="0" fontId="26" fillId="0" borderId="65" xfId="3" applyNumberFormat="1" applyFont="1" applyFill="1" applyBorder="1" applyAlignment="1">
      <alignment horizontal="center" vertical="center"/>
    </xf>
    <xf numFmtId="0" fontId="26" fillId="9" borderId="12" xfId="3" applyNumberFormat="1" applyFont="1" applyFill="1" applyBorder="1" applyAlignment="1">
      <alignment horizontal="center" vertical="center"/>
    </xf>
    <xf numFmtId="0" fontId="26" fillId="9" borderId="29" xfId="3" applyNumberFormat="1" applyFont="1" applyFill="1" applyBorder="1" applyAlignment="1">
      <alignment horizontal="center" vertical="center"/>
    </xf>
    <xf numFmtId="0" fontId="26" fillId="0" borderId="70" xfId="3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20" fontId="0" fillId="0" borderId="0" xfId="0" applyNumberFormat="1"/>
    <xf numFmtId="171" fontId="18" fillId="0" borderId="0" xfId="3" applyNumberFormat="1" applyFont="1"/>
    <xf numFmtId="20" fontId="45" fillId="0" borderId="75" xfId="3" applyNumberFormat="1" applyFont="1" applyFill="1" applyBorder="1" applyAlignment="1">
      <alignment horizontal="center" vertical="center"/>
    </xf>
    <xf numFmtId="20" fontId="45" fillId="0" borderId="76" xfId="3" applyNumberFormat="1" applyFont="1" applyFill="1" applyBorder="1" applyAlignment="1">
      <alignment horizontal="center" vertical="center"/>
    </xf>
    <xf numFmtId="20" fontId="19" fillId="0" borderId="0" xfId="0" applyNumberFormat="1" applyFont="1"/>
    <xf numFmtId="20" fontId="18" fillId="0" borderId="0" xfId="3" applyNumberFormat="1" applyFont="1"/>
    <xf numFmtId="20" fontId="22" fillId="0" borderId="0" xfId="3" applyNumberFormat="1" applyFont="1" applyFill="1" applyBorder="1" applyAlignment="1">
      <alignment horizontal="center"/>
    </xf>
    <xf numFmtId="20" fontId="23" fillId="0" borderId="0" xfId="3" applyNumberFormat="1" applyFont="1" applyAlignment="1">
      <alignment horizontal="center"/>
    </xf>
    <xf numFmtId="20" fontId="45" fillId="0" borderId="77" xfId="3" applyNumberFormat="1" applyFont="1" applyFill="1" applyBorder="1" applyAlignment="1">
      <alignment horizontal="center" vertical="center"/>
    </xf>
    <xf numFmtId="20" fontId="45" fillId="0" borderId="78" xfId="3" applyNumberFormat="1" applyFont="1" applyFill="1" applyBorder="1" applyAlignment="1">
      <alignment horizontal="center" vertical="center"/>
    </xf>
    <xf numFmtId="20" fontId="45" fillId="0" borderId="27" xfId="3" applyNumberFormat="1" applyFont="1" applyFill="1" applyBorder="1" applyAlignment="1">
      <alignment horizontal="center" vertical="center"/>
    </xf>
    <xf numFmtId="20" fontId="45" fillId="0" borderId="79" xfId="3" applyNumberFormat="1" applyFont="1" applyFill="1" applyBorder="1" applyAlignment="1">
      <alignment horizontal="center" vertical="center"/>
    </xf>
    <xf numFmtId="20" fontId="45" fillId="0" borderId="28" xfId="3" applyNumberFormat="1" applyFont="1" applyFill="1" applyBorder="1" applyAlignment="1">
      <alignment horizontal="center" vertical="center"/>
    </xf>
    <xf numFmtId="0" fontId="25" fillId="8" borderId="80" xfId="3" applyFont="1" applyFill="1" applyBorder="1" applyAlignment="1">
      <alignment horizontal="center"/>
    </xf>
    <xf numFmtId="20" fontId="45" fillId="0" borderId="81" xfId="3" applyNumberFormat="1" applyFont="1" applyFill="1" applyBorder="1" applyAlignment="1">
      <alignment horizontal="center" vertical="center"/>
    </xf>
    <xf numFmtId="20" fontId="45" fillId="0" borderId="82" xfId="3" applyNumberFormat="1" applyFont="1" applyFill="1" applyBorder="1" applyAlignment="1">
      <alignment horizontal="center" vertical="center"/>
    </xf>
    <xf numFmtId="20" fontId="16" fillId="4" borderId="0" xfId="3" applyNumberFormat="1" applyFont="1" applyFill="1" applyBorder="1" applyAlignment="1">
      <alignment horizontal="center" vertical="center"/>
    </xf>
    <xf numFmtId="20" fontId="21" fillId="0" borderId="0" xfId="3" applyNumberFormat="1" applyFont="1" applyBorder="1" applyAlignment="1">
      <alignment horizontal="center" vertical="center" wrapText="1"/>
    </xf>
    <xf numFmtId="20" fontId="10" fillId="8" borderId="71" xfId="3" applyNumberFormat="1" applyFont="1" applyFill="1" applyBorder="1" applyAlignment="1">
      <alignment horizontal="center" vertical="center"/>
    </xf>
    <xf numFmtId="20" fontId="10" fillId="8" borderId="83" xfId="3" applyNumberFormat="1" applyFont="1" applyFill="1" applyBorder="1" applyAlignment="1">
      <alignment horizontal="center" vertical="center"/>
    </xf>
    <xf numFmtId="20" fontId="25" fillId="8" borderId="83" xfId="3" applyNumberFormat="1" applyFont="1" applyFill="1" applyBorder="1" applyAlignment="1">
      <alignment horizontal="center" vertical="center"/>
    </xf>
    <xf numFmtId="20" fontId="25" fillId="8" borderId="72" xfId="3" applyNumberFormat="1" applyFont="1" applyFill="1" applyBorder="1" applyAlignment="1">
      <alignment horizontal="center" vertical="center"/>
    </xf>
    <xf numFmtId="20" fontId="19" fillId="0" borderId="0" xfId="0" applyNumberFormat="1" applyFont="1" applyAlignment="1">
      <alignment vertical="center"/>
    </xf>
    <xf numFmtId="20" fontId="18" fillId="0" borderId="0" xfId="3" applyNumberFormat="1" applyFont="1" applyAlignment="1">
      <alignment vertical="center"/>
    </xf>
    <xf numFmtId="1" fontId="21" fillId="3" borderId="22" xfId="3" applyNumberFormat="1" applyFont="1" applyFill="1" applyBorder="1" applyAlignment="1">
      <alignment horizontal="center" vertical="center"/>
    </xf>
    <xf numFmtId="0" fontId="21" fillId="0" borderId="74" xfId="3" applyNumberFormat="1" applyFont="1" applyBorder="1" applyAlignment="1">
      <alignment horizontal="center" vertical="center"/>
    </xf>
    <xf numFmtId="0" fontId="21" fillId="0" borderId="64" xfId="3" applyNumberFormat="1" applyFont="1" applyBorder="1" applyAlignment="1">
      <alignment horizontal="center" vertical="center"/>
    </xf>
    <xf numFmtId="0" fontId="21" fillId="0" borderId="67" xfId="3" applyNumberFormat="1" applyFont="1" applyBorder="1" applyAlignment="1">
      <alignment horizontal="center" vertical="center"/>
    </xf>
    <xf numFmtId="0" fontId="30" fillId="0" borderId="44" xfId="0" applyFont="1" applyBorder="1" applyAlignment="1">
      <alignment horizontal="center"/>
    </xf>
    <xf numFmtId="0" fontId="28" fillId="0" borderId="44" xfId="0" applyFont="1" applyBorder="1" applyAlignment="1">
      <alignment horizontal="center" vertical="top"/>
    </xf>
    <xf numFmtId="0" fontId="24" fillId="7" borderId="2" xfId="3" applyFont="1" applyFill="1" applyBorder="1" applyAlignment="1">
      <alignment horizontal="center"/>
    </xf>
    <xf numFmtId="0" fontId="43" fillId="11" borderId="85" xfId="3" applyFont="1" applyFill="1" applyBorder="1" applyAlignment="1"/>
    <xf numFmtId="0" fontId="24" fillId="7" borderId="84" xfId="3" applyFont="1" applyFill="1" applyBorder="1" applyAlignment="1">
      <alignment horizontal="center"/>
    </xf>
    <xf numFmtId="166" fontId="33" fillId="12" borderId="23" xfId="0" applyNumberFormat="1" applyFont="1" applyFill="1" applyBorder="1" applyAlignment="1">
      <alignment horizontal="center" vertical="center"/>
    </xf>
    <xf numFmtId="167" fontId="33" fillId="12" borderId="24" xfId="0" applyNumberFormat="1" applyFont="1" applyFill="1" applyBorder="1" applyAlignment="1">
      <alignment horizontal="center" vertical="center"/>
    </xf>
    <xf numFmtId="2" fontId="35" fillId="0" borderId="11" xfId="0" applyNumberFormat="1" applyFont="1" applyBorder="1" applyAlignment="1" applyProtection="1">
      <alignment horizontal="center"/>
      <protection locked="0"/>
    </xf>
    <xf numFmtId="2" fontId="36" fillId="0" borderId="11" xfId="0" applyNumberFormat="1" applyFont="1" applyBorder="1" applyAlignment="1" applyProtection="1">
      <alignment horizontal="center"/>
      <protection locked="0"/>
    </xf>
    <xf numFmtId="2" fontId="37" fillId="0" borderId="11" xfId="0" applyNumberFormat="1" applyFont="1" applyBorder="1" applyAlignment="1" applyProtection="1">
      <alignment horizontal="center"/>
      <protection locked="0"/>
    </xf>
    <xf numFmtId="2" fontId="38" fillId="0" borderId="11" xfId="0" applyNumberFormat="1" applyFont="1" applyBorder="1" applyAlignment="1" applyProtection="1">
      <alignment horizontal="center"/>
    </xf>
    <xf numFmtId="2" fontId="48" fillId="0" borderId="29" xfId="0" applyNumberFormat="1" applyFont="1" applyBorder="1" applyAlignment="1">
      <alignment horizontal="center" vertical="center"/>
    </xf>
    <xf numFmtId="0" fontId="49" fillId="0" borderId="0" xfId="465" applyFont="1"/>
    <xf numFmtId="0" fontId="1" fillId="0" borderId="0" xfId="466"/>
    <xf numFmtId="0" fontId="50" fillId="0" borderId="0" xfId="465"/>
    <xf numFmtId="172" fontId="50" fillId="0" borderId="0" xfId="465" applyNumberFormat="1"/>
    <xf numFmtId="15" fontId="50" fillId="0" borderId="0" xfId="465" quotePrefix="1" applyNumberFormat="1"/>
    <xf numFmtId="2" fontId="21" fillId="3" borderId="9" xfId="3" applyNumberFormat="1" applyFont="1" applyFill="1" applyBorder="1" applyAlignment="1">
      <alignment horizontal="center" vertical="center"/>
    </xf>
    <xf numFmtId="2" fontId="21" fillId="3" borderId="62" xfId="3" applyNumberFormat="1" applyFont="1" applyFill="1" applyBorder="1" applyAlignment="1">
      <alignment horizontal="center" vertical="center"/>
    </xf>
    <xf numFmtId="2" fontId="27" fillId="13" borderId="63" xfId="3" applyNumberFormat="1" applyFont="1" applyFill="1" applyBorder="1" applyAlignment="1">
      <alignment horizontal="center" vertical="center"/>
    </xf>
    <xf numFmtId="2" fontId="27" fillId="2" borderId="62" xfId="3" applyNumberFormat="1" applyFont="1" applyFill="1" applyBorder="1" applyAlignment="1">
      <alignment horizontal="center" vertical="center"/>
    </xf>
    <xf numFmtId="2" fontId="27" fillId="16" borderId="62" xfId="3" applyNumberFormat="1" applyFont="1" applyFill="1" applyBorder="1" applyAlignment="1">
      <alignment horizontal="center" vertical="center"/>
    </xf>
    <xf numFmtId="2" fontId="27" fillId="13" borderId="66" xfId="3" applyNumberFormat="1" applyFont="1" applyFill="1" applyBorder="1" applyAlignment="1">
      <alignment horizontal="center" vertical="center"/>
    </xf>
    <xf numFmtId="2" fontId="27" fillId="2" borderId="57" xfId="3" applyNumberFormat="1" applyFont="1" applyFill="1" applyBorder="1" applyAlignment="1">
      <alignment horizontal="center" vertical="center"/>
    </xf>
    <xf numFmtId="2" fontId="27" fillId="16" borderId="57" xfId="3" applyNumberFormat="1" applyFont="1" applyFill="1" applyBorder="1" applyAlignment="1">
      <alignment horizontal="center" vertical="center"/>
    </xf>
    <xf numFmtId="2" fontId="21" fillId="3" borderId="57" xfId="3" applyNumberFormat="1" applyFont="1" applyFill="1" applyBorder="1" applyAlignment="1">
      <alignment horizontal="center" vertical="center"/>
    </xf>
    <xf numFmtId="2" fontId="27" fillId="13" borderId="73" xfId="3" applyNumberFormat="1" applyFont="1" applyFill="1" applyBorder="1" applyAlignment="1">
      <alignment horizontal="center" vertical="center"/>
    </xf>
    <xf numFmtId="2" fontId="27" fillId="2" borderId="9" xfId="3" applyNumberFormat="1" applyFont="1" applyFill="1" applyBorder="1" applyAlignment="1">
      <alignment horizontal="center" vertical="center"/>
    </xf>
    <xf numFmtId="2" fontId="27" fillId="16" borderId="9" xfId="3" applyNumberFormat="1" applyFont="1" applyFill="1" applyBorder="1" applyAlignment="1">
      <alignment horizontal="center" vertical="center"/>
    </xf>
    <xf numFmtId="2" fontId="21" fillId="0" borderId="9" xfId="3" applyNumberFormat="1" applyFont="1" applyBorder="1" applyAlignment="1">
      <alignment horizontal="center" vertical="center"/>
    </xf>
    <xf numFmtId="2" fontId="21" fillId="0" borderId="62" xfId="3" applyNumberFormat="1" applyFont="1" applyBorder="1" applyAlignment="1">
      <alignment horizontal="center" vertical="center"/>
    </xf>
    <xf numFmtId="2" fontId="21" fillId="0" borderId="57" xfId="3" applyNumberFormat="1" applyFont="1" applyBorder="1" applyAlignment="1">
      <alignment horizontal="center" vertical="center"/>
    </xf>
    <xf numFmtId="2" fontId="39" fillId="0" borderId="55" xfId="3" applyNumberFormat="1" applyFont="1" applyBorder="1" applyAlignment="1">
      <alignment horizontal="center" vertical="center"/>
    </xf>
    <xf numFmtId="2" fontId="21" fillId="0" borderId="21" xfId="3" applyNumberFormat="1" applyFont="1" applyBorder="1" applyAlignment="1">
      <alignment horizontal="center" vertical="center"/>
    </xf>
    <xf numFmtId="2" fontId="24" fillId="7" borderId="21" xfId="3" applyNumberFormat="1" applyFont="1" applyFill="1" applyBorder="1" applyAlignment="1">
      <alignment horizontal="center" vertical="center"/>
    </xf>
    <xf numFmtId="2" fontId="21" fillId="3" borderId="21" xfId="3" applyNumberFormat="1" applyFont="1" applyFill="1" applyBorder="1" applyAlignment="1">
      <alignment horizontal="center" vertical="center"/>
    </xf>
    <xf numFmtId="2" fontId="33" fillId="0" borderId="11" xfId="0" applyNumberFormat="1" applyFont="1" applyBorder="1" applyAlignment="1" applyProtection="1">
      <alignment horizontal="center"/>
      <protection locked="0"/>
    </xf>
    <xf numFmtId="1" fontId="33" fillId="0" borderId="26" xfId="0" applyNumberFormat="1" applyFont="1" applyBorder="1" applyAlignment="1" applyProtection="1">
      <alignment horizontal="center"/>
      <protection locked="0"/>
    </xf>
    <xf numFmtId="2" fontId="33" fillId="0" borderId="58" xfId="0" applyNumberFormat="1" applyFont="1" applyBorder="1" applyAlignment="1" applyProtection="1">
      <alignment horizontal="center"/>
      <protection locked="0"/>
    </xf>
    <xf numFmtId="0" fontId="33" fillId="0" borderId="58" xfId="0" applyFont="1" applyBorder="1" applyAlignment="1" applyProtection="1">
      <alignment horizontal="center"/>
      <protection locked="0"/>
    </xf>
    <xf numFmtId="1" fontId="33" fillId="0" borderId="86" xfId="0" applyNumberFormat="1" applyFont="1" applyBorder="1" applyAlignment="1" applyProtection="1">
      <alignment horizontal="center"/>
      <protection locked="0"/>
    </xf>
    <xf numFmtId="168" fontId="33" fillId="0" borderId="90" xfId="0" applyNumberFormat="1" applyFont="1" applyBorder="1" applyAlignment="1" applyProtection="1">
      <alignment horizontal="center"/>
      <protection locked="0"/>
    </xf>
    <xf numFmtId="2" fontId="35" fillId="0" borderId="58" xfId="0" applyNumberFormat="1" applyFont="1" applyBorder="1" applyAlignment="1" applyProtection="1">
      <alignment horizontal="center"/>
      <protection locked="0"/>
    </xf>
    <xf numFmtId="2" fontId="36" fillId="0" borderId="58" xfId="0" applyNumberFormat="1" applyFont="1" applyBorder="1" applyAlignment="1" applyProtection="1">
      <alignment horizontal="center"/>
      <protection locked="0"/>
    </xf>
    <xf numFmtId="2" fontId="37" fillId="0" borderId="58" xfId="0" applyNumberFormat="1" applyFont="1" applyBorder="1" applyAlignment="1" applyProtection="1">
      <alignment horizontal="center"/>
      <protection locked="0"/>
    </xf>
    <xf numFmtId="2" fontId="38" fillId="0" borderId="58" xfId="0" applyNumberFormat="1" applyFont="1" applyBorder="1" applyAlignment="1" applyProtection="1">
      <alignment horizontal="center"/>
    </xf>
    <xf numFmtId="0" fontId="19" fillId="0" borderId="87" xfId="0" applyFont="1" applyBorder="1" applyAlignment="1">
      <alignment horizontal="center" vertical="center"/>
    </xf>
    <xf numFmtId="2" fontId="41" fillId="0" borderId="56" xfId="0" applyNumberFormat="1" applyFont="1" applyBorder="1" applyAlignment="1">
      <alignment horizontal="center" vertical="center"/>
    </xf>
    <xf numFmtId="2" fontId="46" fillId="0" borderId="56" xfId="0" applyNumberFormat="1" applyFont="1" applyBorder="1" applyAlignment="1">
      <alignment horizontal="center" vertical="center"/>
    </xf>
    <xf numFmtId="2" fontId="47" fillId="0" borderId="56" xfId="0" applyNumberFormat="1" applyFont="1" applyBorder="1" applyAlignment="1">
      <alignment horizontal="center" vertical="center"/>
    </xf>
    <xf numFmtId="2" fontId="26" fillId="0" borderId="88" xfId="0" applyNumberFormat="1" applyFont="1" applyBorder="1" applyAlignment="1" applyProtection="1">
      <alignment horizontal="center"/>
    </xf>
    <xf numFmtId="0" fontId="45" fillId="0" borderId="88" xfId="0" applyNumberFormat="1" applyFont="1" applyBorder="1" applyAlignment="1" applyProtection="1">
      <alignment horizontal="center" vertical="center"/>
    </xf>
    <xf numFmtId="0" fontId="33" fillId="0" borderId="89" xfId="0" applyFont="1" applyBorder="1" applyAlignment="1">
      <alignment horizontal="center" vertical="center"/>
    </xf>
    <xf numFmtId="0" fontId="19" fillId="0" borderId="66" xfId="0" applyFont="1" applyBorder="1" applyAlignment="1">
      <alignment horizontal="center" vertical="center"/>
    </xf>
    <xf numFmtId="2" fontId="26" fillId="0" borderId="57" xfId="0" applyNumberFormat="1" applyFont="1" applyBorder="1" applyAlignment="1" applyProtection="1">
      <alignment horizontal="center"/>
      <protection locked="0"/>
    </xf>
    <xf numFmtId="2" fontId="26" fillId="0" borderId="57" xfId="0" applyNumberFormat="1" applyFont="1" applyBorder="1" applyAlignment="1" applyProtection="1">
      <alignment horizontal="center"/>
    </xf>
    <xf numFmtId="0" fontId="51" fillId="0" borderId="57" xfId="0" applyFont="1" applyBorder="1" applyAlignment="1">
      <alignment horizontal="center" vertical="center"/>
    </xf>
    <xf numFmtId="0" fontId="33" fillId="0" borderId="67" xfId="0" applyFont="1" applyBorder="1" applyAlignment="1">
      <alignment horizontal="center" vertical="center"/>
    </xf>
    <xf numFmtId="169" fontId="20" fillId="5" borderId="55" xfId="3" applyNumberFormat="1" applyFont="1" applyFill="1" applyBorder="1" applyAlignment="1">
      <alignment horizontal="center"/>
    </xf>
    <xf numFmtId="169" fontId="20" fillId="5" borderId="21" xfId="3" applyNumberFormat="1" applyFont="1" applyFill="1" applyBorder="1" applyAlignment="1">
      <alignment horizontal="center"/>
    </xf>
    <xf numFmtId="0" fontId="21" fillId="0" borderId="21" xfId="3" applyFont="1" applyBorder="1" applyAlignment="1">
      <alignment horizontal="center" wrapText="1"/>
    </xf>
    <xf numFmtId="0" fontId="21" fillId="0" borderId="57" xfId="3" applyFont="1" applyBorder="1" applyAlignment="1">
      <alignment horizontal="center" wrapText="1"/>
    </xf>
    <xf numFmtId="0" fontId="21" fillId="0" borderId="8" xfId="3" applyFont="1" applyBorder="1" applyAlignment="1">
      <alignment horizontal="center" wrapText="1"/>
    </xf>
    <xf numFmtId="0" fontId="21" fillId="0" borderId="47" xfId="3" applyFont="1" applyBorder="1" applyAlignment="1">
      <alignment horizontal="center" wrapText="1"/>
    </xf>
    <xf numFmtId="0" fontId="23" fillId="6" borderId="18" xfId="3" applyFont="1" applyFill="1" applyBorder="1" applyAlignment="1">
      <alignment horizontal="center" vertical="center"/>
    </xf>
    <xf numFmtId="0" fontId="23" fillId="6" borderId="22" xfId="3" applyFont="1" applyFill="1" applyBorder="1" applyAlignment="1">
      <alignment horizontal="center" vertical="center"/>
    </xf>
    <xf numFmtId="14" fontId="5" fillId="15" borderId="68" xfId="3" applyNumberFormat="1" applyFont="1" applyFill="1" applyBorder="1" applyAlignment="1">
      <alignment horizontal="center"/>
    </xf>
    <xf numFmtId="14" fontId="5" fillId="15" borderId="42" xfId="3" applyNumberFormat="1" applyFont="1" applyFill="1" applyBorder="1" applyAlignment="1">
      <alignment horizontal="center"/>
    </xf>
    <xf numFmtId="14" fontId="5" fillId="15" borderId="69" xfId="3" applyNumberFormat="1" applyFont="1" applyFill="1" applyBorder="1" applyAlignment="1">
      <alignment horizontal="center"/>
    </xf>
    <xf numFmtId="14" fontId="5" fillId="15" borderId="19" xfId="3" applyNumberFormat="1" applyFont="1" applyFill="1" applyBorder="1" applyAlignment="1">
      <alignment horizontal="center"/>
    </xf>
    <xf numFmtId="14" fontId="5" fillId="15" borderId="32" xfId="3" applyNumberFormat="1" applyFont="1" applyFill="1" applyBorder="1" applyAlignment="1">
      <alignment horizontal="center"/>
    </xf>
    <xf numFmtId="14" fontId="5" fillId="15" borderId="33" xfId="3" applyNumberFormat="1" applyFont="1" applyFill="1" applyBorder="1" applyAlignment="1">
      <alignment horizontal="center"/>
    </xf>
    <xf numFmtId="0" fontId="5" fillId="4" borderId="59" xfId="3" applyFont="1" applyFill="1" applyBorder="1" applyAlignment="1">
      <alignment horizontal="center"/>
    </xf>
    <xf numFmtId="0" fontId="16" fillId="4" borderId="59" xfId="3" applyFont="1" applyFill="1" applyBorder="1" applyAlignment="1">
      <alignment horizontal="center"/>
    </xf>
    <xf numFmtId="0" fontId="16" fillId="4" borderId="60" xfId="3" applyFont="1" applyFill="1" applyBorder="1" applyAlignment="1">
      <alignment horizontal="center"/>
    </xf>
    <xf numFmtId="0" fontId="16" fillId="4" borderId="0" xfId="3" applyFont="1" applyFill="1" applyBorder="1" applyAlignment="1">
      <alignment horizontal="center"/>
    </xf>
    <xf numFmtId="0" fontId="16" fillId="4" borderId="43" xfId="3" applyFont="1" applyFill="1" applyBorder="1" applyAlignment="1">
      <alignment horizontal="center"/>
    </xf>
    <xf numFmtId="0" fontId="17" fillId="15" borderId="0" xfId="3" applyFont="1" applyFill="1" applyBorder="1" applyAlignment="1">
      <alignment horizontal="center" wrapText="1"/>
    </xf>
    <xf numFmtId="171" fontId="23" fillId="6" borderId="14" xfId="3" applyNumberFormat="1" applyFont="1" applyFill="1" applyBorder="1" applyAlignment="1">
      <alignment horizontal="center" vertical="center"/>
    </xf>
    <xf numFmtId="171" fontId="23" fillId="6" borderId="21" xfId="3" applyNumberFormat="1" applyFont="1" applyFill="1" applyBorder="1" applyAlignment="1">
      <alignment horizontal="center" vertical="center"/>
    </xf>
    <xf numFmtId="20" fontId="8" fillId="0" borderId="14" xfId="3" applyNumberFormat="1" applyFont="1" applyBorder="1" applyAlignment="1">
      <alignment horizontal="center" vertical="center"/>
    </xf>
    <xf numFmtId="20" fontId="8" fillId="0" borderId="21" xfId="3" applyNumberFormat="1" applyFont="1" applyBorder="1" applyAlignment="1">
      <alignment horizontal="center" vertical="center"/>
    </xf>
    <xf numFmtId="0" fontId="23" fillId="3" borderId="14" xfId="3" applyFont="1" applyFill="1" applyBorder="1" applyAlignment="1">
      <alignment horizontal="center" vertical="center" wrapText="1"/>
    </xf>
    <xf numFmtId="0" fontId="23" fillId="3" borderId="21" xfId="3" applyFont="1" applyFill="1" applyBorder="1" applyAlignment="1">
      <alignment horizontal="center" vertical="center" wrapText="1"/>
    </xf>
    <xf numFmtId="0" fontId="18" fillId="0" borderId="44" xfId="3" applyFont="1" applyBorder="1" applyAlignment="1">
      <alignment horizontal="center"/>
    </xf>
    <xf numFmtId="0" fontId="28" fillId="0" borderId="48" xfId="0" applyFont="1" applyBorder="1" applyAlignment="1">
      <alignment horizontal="center" vertical="top"/>
    </xf>
    <xf numFmtId="0" fontId="29" fillId="0" borderId="48" xfId="0" applyFont="1" applyBorder="1" applyAlignment="1">
      <alignment horizontal="center" vertical="top"/>
    </xf>
    <xf numFmtId="0" fontId="28" fillId="0" borderId="44" xfId="0" applyFont="1" applyBorder="1" applyAlignment="1">
      <alignment horizontal="center" vertical="top"/>
    </xf>
    <xf numFmtId="0" fontId="29" fillId="0" borderId="44" xfId="0" applyFont="1" applyBorder="1" applyAlignment="1">
      <alignment horizontal="center" vertical="top"/>
    </xf>
    <xf numFmtId="0" fontId="30" fillId="0" borderId="44" xfId="0" applyFont="1" applyBorder="1" applyAlignment="1">
      <alignment horizontal="center"/>
    </xf>
    <xf numFmtId="0" fontId="31" fillId="0" borderId="44" xfId="0" applyFont="1" applyBorder="1" applyAlignment="1" applyProtection="1">
      <alignment horizontal="center"/>
      <protection locked="0"/>
    </xf>
    <xf numFmtId="0" fontId="33" fillId="14" borderId="15" xfId="0" applyFont="1" applyFill="1" applyBorder="1" applyAlignment="1">
      <alignment horizontal="center" vertical="center"/>
    </xf>
    <xf numFmtId="0" fontId="33" fillId="14" borderId="16" xfId="0" applyFont="1" applyFill="1" applyBorder="1" applyAlignment="1">
      <alignment horizontal="center" vertical="center"/>
    </xf>
    <xf numFmtId="0" fontId="33" fillId="14" borderId="17" xfId="0" applyFont="1" applyFill="1" applyBorder="1" applyAlignment="1">
      <alignment horizontal="center" vertical="center"/>
    </xf>
    <xf numFmtId="0" fontId="33" fillId="14" borderId="49" xfId="0" applyFont="1" applyFill="1" applyBorder="1" applyAlignment="1">
      <alignment horizontal="center" vertical="center"/>
    </xf>
    <xf numFmtId="0" fontId="33" fillId="14" borderId="50" xfId="0" applyFont="1" applyFill="1" applyBorder="1" applyAlignment="1">
      <alignment horizontal="center" vertical="center"/>
    </xf>
    <xf numFmtId="0" fontId="33" fillId="14" borderId="68" xfId="0" applyFont="1" applyFill="1" applyBorder="1" applyAlignment="1">
      <alignment horizontal="center" vertical="center"/>
    </xf>
    <xf numFmtId="0" fontId="33" fillId="14" borderId="13" xfId="0" applyFont="1" applyFill="1" applyBorder="1" applyAlignment="1">
      <alignment horizontal="center" vertical="center"/>
    </xf>
    <xf numFmtId="0" fontId="33" fillId="14" borderId="19" xfId="0" applyFont="1" applyFill="1" applyBorder="1" applyAlignment="1">
      <alignment horizontal="center" vertical="center"/>
    </xf>
    <xf numFmtId="0" fontId="33" fillId="14" borderId="20" xfId="0" applyFont="1" applyFill="1" applyBorder="1" applyAlignment="1">
      <alignment horizontal="center" vertical="center"/>
    </xf>
    <xf numFmtId="0" fontId="33" fillId="14" borderId="14" xfId="0" applyFont="1" applyFill="1" applyBorder="1" applyAlignment="1">
      <alignment horizontal="center" vertical="center" wrapText="1"/>
    </xf>
    <xf numFmtId="0" fontId="33" fillId="14" borderId="21" xfId="0" applyFont="1" applyFill="1" applyBorder="1" applyAlignment="1">
      <alignment horizontal="center" vertical="center" wrapText="1"/>
    </xf>
    <xf numFmtId="0" fontId="34" fillId="14" borderId="14" xfId="0" applyFont="1" applyFill="1" applyBorder="1" applyAlignment="1">
      <alignment horizontal="center" vertical="center" wrapText="1"/>
    </xf>
    <xf numFmtId="0" fontId="34" fillId="14" borderId="21" xfId="0" applyFont="1" applyFill="1" applyBorder="1" applyAlignment="1">
      <alignment horizontal="center" vertical="center" wrapText="1"/>
    </xf>
    <xf numFmtId="0" fontId="33" fillId="14" borderId="18" xfId="0" applyFont="1" applyFill="1" applyBorder="1" applyAlignment="1">
      <alignment horizontal="center" vertical="center" wrapText="1"/>
    </xf>
    <xf numFmtId="0" fontId="33" fillId="14" borderId="22" xfId="0" applyFont="1" applyFill="1" applyBorder="1" applyAlignment="1">
      <alignment horizontal="center" vertical="center" wrapText="1"/>
    </xf>
    <xf numFmtId="0" fontId="43" fillId="11" borderId="7" xfId="3" applyFont="1" applyFill="1" applyBorder="1" applyAlignment="1">
      <alignment horizontal="center"/>
    </xf>
    <xf numFmtId="0" fontId="42" fillId="11" borderId="30" xfId="3" applyFont="1" applyFill="1" applyBorder="1" applyAlignment="1">
      <alignment horizontal="center"/>
    </xf>
    <xf numFmtId="0" fontId="42" fillId="11" borderId="31" xfId="3" applyFont="1" applyFill="1" applyBorder="1" applyAlignment="1">
      <alignment horizontal="center"/>
    </xf>
    <xf numFmtId="0" fontId="42" fillId="11" borderId="32" xfId="3" applyFont="1" applyFill="1" applyBorder="1" applyAlignment="1">
      <alignment horizontal="center"/>
    </xf>
    <xf numFmtId="0" fontId="42" fillId="11" borderId="33" xfId="3" applyFont="1" applyFill="1" applyBorder="1" applyAlignment="1">
      <alignment horizontal="center"/>
    </xf>
    <xf numFmtId="0" fontId="33" fillId="14" borderId="51" xfId="0" applyFont="1" applyFill="1" applyBorder="1" applyAlignment="1">
      <alignment horizontal="center" vertical="center"/>
    </xf>
    <xf numFmtId="0" fontId="33" fillId="14" borderId="52" xfId="0" applyFont="1" applyFill="1" applyBorder="1" applyAlignment="1">
      <alignment horizontal="center" vertical="center"/>
    </xf>
    <xf numFmtId="0" fontId="24" fillId="7" borderId="2" xfId="3" applyFont="1" applyFill="1" applyBorder="1" applyAlignment="1">
      <alignment horizontal="center"/>
    </xf>
    <xf numFmtId="0" fontId="24" fillId="7" borderId="3" xfId="3" applyFont="1" applyFill="1" applyBorder="1" applyAlignment="1">
      <alignment horizontal="center"/>
    </xf>
    <xf numFmtId="0" fontId="43" fillId="11" borderId="5" xfId="3" applyFont="1" applyFill="1" applyBorder="1" applyAlignment="1">
      <alignment horizontal="center"/>
    </xf>
    <xf numFmtId="0" fontId="40" fillId="10" borderId="34" xfId="3" applyFont="1" applyFill="1" applyBorder="1" applyAlignment="1">
      <alignment horizontal="center" wrapText="1"/>
    </xf>
    <xf numFmtId="0" fontId="40" fillId="10" borderId="35" xfId="3" applyFont="1" applyFill="1" applyBorder="1" applyAlignment="1">
      <alignment horizontal="center" wrapText="1"/>
    </xf>
    <xf numFmtId="0" fontId="40" fillId="10" borderId="36" xfId="3" applyFont="1" applyFill="1" applyBorder="1" applyAlignment="1">
      <alignment horizontal="center" wrapText="1"/>
    </xf>
    <xf numFmtId="0" fontId="40" fillId="10" borderId="37" xfId="3" applyFont="1" applyFill="1" applyBorder="1" applyAlignment="1">
      <alignment horizontal="center" wrapText="1"/>
    </xf>
    <xf numFmtId="0" fontId="40" fillId="10" borderId="1" xfId="3" applyFont="1" applyFill="1" applyBorder="1" applyAlignment="1">
      <alignment horizontal="center" wrapText="1"/>
    </xf>
    <xf numFmtId="0" fontId="40" fillId="10" borderId="38" xfId="3" applyFont="1" applyFill="1" applyBorder="1" applyAlignment="1">
      <alignment horizontal="center" wrapText="1"/>
    </xf>
    <xf numFmtId="0" fontId="40" fillId="10" borderId="39" xfId="3" applyFont="1" applyFill="1" applyBorder="1" applyAlignment="1">
      <alignment horizontal="center" wrapText="1"/>
    </xf>
    <xf numFmtId="0" fontId="40" fillId="10" borderId="40" xfId="3" applyFont="1" applyFill="1" applyBorder="1" applyAlignment="1">
      <alignment horizontal="center" wrapText="1"/>
    </xf>
    <xf numFmtId="0" fontId="40" fillId="10" borderId="41" xfId="3" applyFont="1" applyFill="1" applyBorder="1" applyAlignment="1">
      <alignment horizontal="center" wrapText="1"/>
    </xf>
    <xf numFmtId="20" fontId="6" fillId="0" borderId="13" xfId="3" applyNumberFormat="1" applyFont="1" applyBorder="1" applyAlignment="1">
      <alignment horizontal="center" vertical="center"/>
    </xf>
    <xf numFmtId="20" fontId="6" fillId="0" borderId="20" xfId="3" applyNumberFormat="1" applyFont="1" applyBorder="1" applyAlignment="1">
      <alignment horizontal="center" vertical="center"/>
    </xf>
    <xf numFmtId="20" fontId="7" fillId="0" borderId="14" xfId="3" applyNumberFormat="1" applyFont="1" applyBorder="1" applyAlignment="1">
      <alignment horizontal="center" vertical="center"/>
    </xf>
    <xf numFmtId="20" fontId="7" fillId="0" borderId="21" xfId="3" applyNumberFormat="1" applyFont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</cellXfs>
  <cellStyles count="467">
    <cellStyle name="Excel Built-in Normal" xfId="2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3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4" builtinId="9" hidden="1"/>
    <cellStyle name="Normal" xfId="0" builtinId="0"/>
    <cellStyle name="Normal 2" xfId="1"/>
    <cellStyle name="Normal 2 2" xfId="462"/>
    <cellStyle name="Normal 2 3" xfId="465"/>
    <cellStyle name="Normal 3" xfId="4"/>
    <cellStyle name="Normal 4" xfId="3"/>
    <cellStyle name="Normal 5" xfId="461"/>
    <cellStyle name="Normal 6" xfId="466"/>
  </cellStyles>
  <dxfs count="47">
    <dxf>
      <font>
        <color rgb="FFFF0000"/>
      </font>
    </dxf>
    <dxf>
      <font>
        <color rgb="FF0066CC"/>
      </font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color rgb="FFFF0000"/>
      </font>
    </dxf>
    <dxf>
      <font>
        <color rgb="FF0066CC"/>
      </font>
    </dxf>
    <dxf>
      <font>
        <color rgb="FFFF0000"/>
      </font>
    </dxf>
    <dxf>
      <font>
        <color rgb="FF0066CC"/>
      </font>
    </dxf>
    <dxf>
      <font>
        <color rgb="FF0066CC"/>
      </font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0066CC"/>
      </font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rgb="FF0033CC"/>
      </font>
      <fill>
        <patternFill>
          <bgColor rgb="FF0033CC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ndense val="0"/>
        <extend val="0"/>
        <color indexed="57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 patternType="solid"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colors>
    <mruColors>
      <color rgb="FFCCFFCC"/>
      <color rgb="FF0066CC"/>
      <color rgb="FF0033CC"/>
      <color rgb="FFFFFF99"/>
      <color rgb="FF66FFFF"/>
      <color rgb="FF66FFCC"/>
      <color rgb="FF33CC33"/>
      <color rgb="FF00FFFF"/>
      <color rgb="FFCCFFFF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188232</xdr:colOff>
      <xdr:row>35</xdr:row>
      <xdr:rowOff>231322</xdr:rowOff>
    </xdr:from>
    <xdr:ext cx="2111375" cy="1049923"/>
    <xdr:sp macro="[0]!Paysagedeb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spect="1"/>
        </xdr:cNvSpPr>
      </xdr:nvSpPr>
      <xdr:spPr>
        <a:xfrm>
          <a:off x="188232" y="9692822"/>
          <a:ext cx="2111375" cy="1049923"/>
        </a:xfrm>
        <a:prstGeom prst="roundRect">
          <a:avLst/>
        </a:prstGeom>
        <a:ln>
          <a:noFill/>
        </a:ln>
        <a:effectLst>
          <a:outerShdw blurRad="107950" dir="5400000" sx="96000" sy="96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Impression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all" spc="0" normalizeH="0" baseline="0" noProof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Début  de Mois</a:t>
          </a:r>
        </a:p>
      </xdr:txBody>
    </xdr:sp>
    <xdr:clientData fPrintsWithSheet="0"/>
  </xdr:oneCellAnchor>
  <xdr:twoCellAnchor editAs="oneCell">
    <xdr:from>
      <xdr:col>5</xdr:col>
      <xdr:colOff>238126</xdr:colOff>
      <xdr:row>35</xdr:row>
      <xdr:rowOff>200324</xdr:rowOff>
    </xdr:from>
    <xdr:to>
      <xdr:col>5</xdr:col>
      <xdr:colOff>2301874</xdr:colOff>
      <xdr:row>38</xdr:row>
      <xdr:rowOff>253244</xdr:rowOff>
    </xdr:to>
    <xdr:sp macro="[0]!Paysage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2011026" y="9661824"/>
          <a:ext cx="2063748" cy="929220"/>
        </a:xfrm>
        <a:prstGeom prst="roundRect">
          <a:avLst/>
        </a:prstGeom>
        <a:ln w="9525" cap="flat" cmpd="sng" algn="ctr">
          <a:noFill/>
          <a:prstDash val="solid"/>
        </a:ln>
        <a:effectLst>
          <a:glow rad="127000">
            <a:schemeClr val="bg1"/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ajor"/>
      </xdr:style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+mn-ea"/>
              <a:cs typeface="+mn-cs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all" spc="0" normalizeH="0" baseline="0" noProof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all" spc="0" normalizeH="0" baseline="0" noProof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+mn-ea"/>
              <a:cs typeface="+mn-cs"/>
            </a:rPr>
            <a:t>SUITE MODIF</a:t>
          </a:r>
        </a:p>
      </xdr:txBody>
    </xdr:sp>
    <xdr:clientData fPrintsWithSheet="0"/>
  </xdr:twoCellAnchor>
  <xdr:twoCellAnchor editAs="oneCell">
    <xdr:from>
      <xdr:col>18</xdr:col>
      <xdr:colOff>338667</xdr:colOff>
      <xdr:row>48</xdr:row>
      <xdr:rowOff>169333</xdr:rowOff>
    </xdr:from>
    <xdr:to>
      <xdr:col>20</xdr:col>
      <xdr:colOff>259290</xdr:colOff>
      <xdr:row>52</xdr:row>
      <xdr:rowOff>63500</xdr:rowOff>
    </xdr:to>
    <xdr:sp macro="[0]!PortraitHS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8316767" y="13440833"/>
          <a:ext cx="2054223" cy="1113367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12700</xdr:colOff>
          <xdr:row>1</xdr:row>
          <xdr:rowOff>127000</xdr:rowOff>
        </xdr:from>
        <xdr:to>
          <xdr:col>0</xdr:col>
          <xdr:colOff>76200</xdr:colOff>
          <xdr:row>2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600" b="0" i="0" u="sng" strike="noStrike" baseline="0">
                  <a:solidFill>
                    <a:srgbClr val="0066CC"/>
                  </a:solidFill>
                  <a:latin typeface="Calibri"/>
                  <a:ea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30</xdr:col>
      <xdr:colOff>0</xdr:colOff>
      <xdr:row>48</xdr:row>
      <xdr:rowOff>169333</xdr:rowOff>
    </xdr:from>
    <xdr:to>
      <xdr:col>32</xdr:col>
      <xdr:colOff>392337</xdr:colOff>
      <xdr:row>52</xdr:row>
      <xdr:rowOff>63500</xdr:rowOff>
    </xdr:to>
    <xdr:sp macro="[0]!PortraitHSEXP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762767" y="13440833"/>
          <a:ext cx="2054223" cy="1113367"/>
        </a:xfrm>
        <a:prstGeom prst="roundRect">
          <a:avLst>
            <a:gd name="adj" fmla="val 30150"/>
          </a:avLst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  <a:ln w="9525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  <a:bevelB prst="convex"/>
        </a:sp3d>
      </xdr:spPr>
      <xdr:txBody>
        <a:bodyPr vertOverflow="clip" horz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extrusionH="57150" contourW="6350" prstMaterial="metal">
            <a:bevelT w="127000" h="31750" prst="relaxedInset"/>
            <a:bevelB w="38100" h="3810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IMPRESSION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600" b="1" i="0" u="none" strike="noStrike" kern="0" cap="all" spc="0" normalizeH="0" baseline="0" noProof="0">
            <a:ln w="0"/>
            <a:solidFill>
              <a:srgbClr val="FF0000"/>
            </a:solidFill>
            <a:effectLst>
              <a:reflection blurRad="12700" endPos="0" dist="5000" dir="5400000" sy="-100000" rotWithShape="0"/>
            </a:effectLst>
            <a:uLnTx/>
            <a:uFillTx/>
            <a:latin typeface="Calibri"/>
            <a:ea typeface=""/>
            <a:cs typeface="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0"/>
              <a:solidFill>
                <a:srgbClr val="FF0000"/>
              </a:solidFill>
              <a:effectLst>
                <a:reflection blurRad="12700" stA="50000" endPos="50000" dist="5000" dir="5400000" sy="-100000" rotWithShape="0"/>
              </a:effectLst>
              <a:uLnTx/>
              <a:uFillTx/>
              <a:latin typeface="Calibri"/>
              <a:ea typeface=""/>
              <a:cs typeface=""/>
            </a:rPr>
            <a:t>HS except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llecte%20Se&#769;lectiv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arame&#768;t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Pointage"/>
    </sheetNames>
    <sheetDataSet>
      <sheetData sheetId="0">
        <row r="1">
          <cell r="A1" t="str">
            <v>Matricule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inactif</v>
          </cell>
          <cell r="F1" t="str">
            <v>PRESTATION</v>
          </cell>
          <cell r="G1"/>
          <cell r="H1"/>
          <cell r="I1">
            <v>43101</v>
          </cell>
          <cell r="J1">
            <v>43102</v>
          </cell>
          <cell r="K1">
            <v>43103</v>
          </cell>
          <cell r="L1">
            <v>43104</v>
          </cell>
          <cell r="M1">
            <v>43105</v>
          </cell>
          <cell r="N1">
            <v>43106</v>
          </cell>
          <cell r="O1">
            <v>43107</v>
          </cell>
          <cell r="P1">
            <v>43108</v>
          </cell>
          <cell r="Q1">
            <v>43109</v>
          </cell>
          <cell r="R1">
            <v>43110</v>
          </cell>
          <cell r="S1">
            <v>43111</v>
          </cell>
          <cell r="T1">
            <v>43112</v>
          </cell>
          <cell r="U1">
            <v>43113</v>
          </cell>
          <cell r="V1">
            <v>43114</v>
          </cell>
          <cell r="W1">
            <v>43115</v>
          </cell>
          <cell r="X1">
            <v>43116</v>
          </cell>
          <cell r="Y1">
            <v>43117</v>
          </cell>
          <cell r="Z1">
            <v>43118</v>
          </cell>
          <cell r="AA1">
            <v>43119</v>
          </cell>
          <cell r="AB1">
            <v>43120</v>
          </cell>
          <cell r="AC1">
            <v>43121</v>
          </cell>
          <cell r="AD1">
            <v>43122</v>
          </cell>
          <cell r="AE1">
            <v>43123</v>
          </cell>
          <cell r="AF1">
            <v>43124</v>
          </cell>
          <cell r="AG1">
            <v>43125</v>
          </cell>
          <cell r="AH1">
            <v>43126</v>
          </cell>
          <cell r="AI1">
            <v>43127</v>
          </cell>
          <cell r="AJ1">
            <v>43128</v>
          </cell>
          <cell r="AK1">
            <v>43129</v>
          </cell>
          <cell r="AL1">
            <v>43130</v>
          </cell>
          <cell r="AM1">
            <v>43131</v>
          </cell>
          <cell r="AN1">
            <v>43132</v>
          </cell>
          <cell r="AO1">
            <v>43133</v>
          </cell>
          <cell r="AP1">
            <v>43134</v>
          </cell>
          <cell r="AQ1">
            <v>43135</v>
          </cell>
          <cell r="AR1">
            <v>43136</v>
          </cell>
          <cell r="AS1">
            <v>43137</v>
          </cell>
          <cell r="AT1">
            <v>43138</v>
          </cell>
          <cell r="AU1">
            <v>43139</v>
          </cell>
          <cell r="AV1">
            <v>43140</v>
          </cell>
          <cell r="AW1">
            <v>43141</v>
          </cell>
          <cell r="AX1">
            <v>43142</v>
          </cell>
          <cell r="AY1">
            <v>43143</v>
          </cell>
          <cell r="AZ1">
            <v>43144</v>
          </cell>
          <cell r="BA1">
            <v>43145</v>
          </cell>
          <cell r="BB1">
            <v>43146</v>
          </cell>
          <cell r="BC1">
            <v>43147</v>
          </cell>
          <cell r="BD1">
            <v>43148</v>
          </cell>
          <cell r="BE1">
            <v>43149</v>
          </cell>
          <cell r="BF1">
            <v>43150</v>
          </cell>
          <cell r="BG1">
            <v>43151</v>
          </cell>
          <cell r="BH1">
            <v>43152</v>
          </cell>
          <cell r="BI1">
            <v>43153</v>
          </cell>
          <cell r="BJ1">
            <v>43154</v>
          </cell>
          <cell r="BK1">
            <v>43155</v>
          </cell>
          <cell r="BL1">
            <v>43156</v>
          </cell>
          <cell r="BM1">
            <v>43157</v>
          </cell>
          <cell r="BN1">
            <v>43158</v>
          </cell>
          <cell r="BO1">
            <v>43159</v>
          </cell>
          <cell r="BP1">
            <v>43160</v>
          </cell>
          <cell r="BQ1">
            <v>43161</v>
          </cell>
          <cell r="BR1">
            <v>43162</v>
          </cell>
          <cell r="BS1">
            <v>43163</v>
          </cell>
          <cell r="BT1">
            <v>43164</v>
          </cell>
          <cell r="BU1">
            <v>43165</v>
          </cell>
          <cell r="BV1">
            <v>43166</v>
          </cell>
          <cell r="BW1">
            <v>43167</v>
          </cell>
          <cell r="BX1">
            <v>43168</v>
          </cell>
          <cell r="BY1">
            <v>43169</v>
          </cell>
          <cell r="BZ1">
            <v>43170</v>
          </cell>
          <cell r="CA1">
            <v>43171</v>
          </cell>
          <cell r="CB1">
            <v>43172</v>
          </cell>
          <cell r="CC1">
            <v>43173</v>
          </cell>
          <cell r="CD1">
            <v>43174</v>
          </cell>
          <cell r="CE1">
            <v>43175</v>
          </cell>
          <cell r="CF1">
            <v>43176</v>
          </cell>
          <cell r="CG1">
            <v>43177</v>
          </cell>
          <cell r="CH1">
            <v>43178</v>
          </cell>
          <cell r="CI1">
            <v>43179</v>
          </cell>
          <cell r="CJ1">
            <v>43180</v>
          </cell>
          <cell r="CK1">
            <v>43181</v>
          </cell>
          <cell r="CL1">
            <v>43182</v>
          </cell>
          <cell r="CM1">
            <v>43183</v>
          </cell>
          <cell r="CN1">
            <v>43184</v>
          </cell>
          <cell r="CO1">
            <v>43185</v>
          </cell>
          <cell r="CP1">
            <v>43186</v>
          </cell>
          <cell r="CQ1">
            <v>43187</v>
          </cell>
          <cell r="CR1">
            <v>43188</v>
          </cell>
          <cell r="CS1">
            <v>43189</v>
          </cell>
          <cell r="CT1">
            <v>43190</v>
          </cell>
          <cell r="CU1">
            <v>43191</v>
          </cell>
          <cell r="CV1">
            <v>43192</v>
          </cell>
          <cell r="CW1">
            <v>43193</v>
          </cell>
          <cell r="CX1">
            <v>43194</v>
          </cell>
          <cell r="CY1">
            <v>43195</v>
          </cell>
          <cell r="CZ1">
            <v>43196</v>
          </cell>
          <cell r="DA1">
            <v>43197</v>
          </cell>
          <cell r="DB1">
            <v>43198</v>
          </cell>
          <cell r="DC1">
            <v>43199</v>
          </cell>
          <cell r="DD1">
            <v>43200</v>
          </cell>
          <cell r="DE1">
            <v>43201</v>
          </cell>
          <cell r="DF1">
            <v>43202</v>
          </cell>
          <cell r="DG1">
            <v>43203</v>
          </cell>
          <cell r="DH1">
            <v>43204</v>
          </cell>
          <cell r="DI1">
            <v>43205</v>
          </cell>
          <cell r="DJ1">
            <v>43206</v>
          </cell>
          <cell r="DK1">
            <v>43207</v>
          </cell>
          <cell r="DL1">
            <v>43208</v>
          </cell>
          <cell r="DM1">
            <v>43209</v>
          </cell>
          <cell r="DN1">
            <v>43210</v>
          </cell>
          <cell r="DO1">
            <v>43211</v>
          </cell>
          <cell r="DP1">
            <v>43212</v>
          </cell>
          <cell r="DQ1">
            <v>43213</v>
          </cell>
          <cell r="DR1">
            <v>43214</v>
          </cell>
          <cell r="DS1">
            <v>43215</v>
          </cell>
          <cell r="DT1">
            <v>43216</v>
          </cell>
          <cell r="DU1">
            <v>43217</v>
          </cell>
          <cell r="DV1">
            <v>43218</v>
          </cell>
          <cell r="DW1">
            <v>43219</v>
          </cell>
          <cell r="DX1">
            <v>43220</v>
          </cell>
          <cell r="DY1">
            <v>43221</v>
          </cell>
          <cell r="DZ1">
            <v>43222</v>
          </cell>
          <cell r="EA1">
            <v>43223</v>
          </cell>
          <cell r="EB1">
            <v>43224</v>
          </cell>
          <cell r="EC1">
            <v>43225</v>
          </cell>
          <cell r="ED1">
            <v>43226</v>
          </cell>
          <cell r="EE1">
            <v>43227</v>
          </cell>
          <cell r="EF1">
            <v>43228</v>
          </cell>
          <cell r="EG1">
            <v>43229</v>
          </cell>
          <cell r="EH1">
            <v>43230</v>
          </cell>
          <cell r="EI1">
            <v>43231</v>
          </cell>
          <cell r="EJ1">
            <v>43232</v>
          </cell>
          <cell r="EK1">
            <v>43233</v>
          </cell>
          <cell r="EL1">
            <v>43234</v>
          </cell>
          <cell r="EM1">
            <v>43235</v>
          </cell>
          <cell r="EN1">
            <v>43236</v>
          </cell>
          <cell r="EO1">
            <v>43237</v>
          </cell>
          <cell r="EP1">
            <v>43238</v>
          </cell>
          <cell r="EQ1">
            <v>43239</v>
          </cell>
          <cell r="ER1">
            <v>43240</v>
          </cell>
          <cell r="ES1">
            <v>43241</v>
          </cell>
          <cell r="ET1">
            <v>43242</v>
          </cell>
          <cell r="EU1">
            <v>43243</v>
          </cell>
          <cell r="EV1">
            <v>43244</v>
          </cell>
          <cell r="EW1">
            <v>43245</v>
          </cell>
          <cell r="EX1">
            <v>43246</v>
          </cell>
          <cell r="EY1">
            <v>43247</v>
          </cell>
          <cell r="EZ1">
            <v>43248</v>
          </cell>
          <cell r="FA1">
            <v>43249</v>
          </cell>
          <cell r="FB1">
            <v>43250</v>
          </cell>
          <cell r="FC1">
            <v>43251</v>
          </cell>
          <cell r="FD1">
            <v>43252</v>
          </cell>
          <cell r="FE1">
            <v>43253</v>
          </cell>
          <cell r="FF1">
            <v>43254</v>
          </cell>
          <cell r="FG1">
            <v>43255</v>
          </cell>
          <cell r="FH1">
            <v>43256</v>
          </cell>
          <cell r="FI1">
            <v>43257</v>
          </cell>
          <cell r="FJ1">
            <v>43258</v>
          </cell>
          <cell r="FK1">
            <v>43259</v>
          </cell>
          <cell r="FL1">
            <v>43260</v>
          </cell>
          <cell r="FM1">
            <v>43261</v>
          </cell>
          <cell r="FN1">
            <v>43262</v>
          </cell>
          <cell r="FO1">
            <v>43263</v>
          </cell>
          <cell r="FP1">
            <v>43264</v>
          </cell>
          <cell r="FQ1">
            <v>43265</v>
          </cell>
          <cell r="FR1">
            <v>43266</v>
          </cell>
          <cell r="FS1">
            <v>43267</v>
          </cell>
          <cell r="FT1">
            <v>43268</v>
          </cell>
          <cell r="FU1">
            <v>43269</v>
          </cell>
          <cell r="FV1">
            <v>43270</v>
          </cell>
          <cell r="FW1">
            <v>43271</v>
          </cell>
          <cell r="FX1">
            <v>43272</v>
          </cell>
          <cell r="FY1">
            <v>43273</v>
          </cell>
          <cell r="FZ1">
            <v>43274</v>
          </cell>
          <cell r="GA1">
            <v>43275</v>
          </cell>
          <cell r="GB1">
            <v>43276</v>
          </cell>
          <cell r="GC1">
            <v>43277</v>
          </cell>
          <cell r="GD1">
            <v>43278</v>
          </cell>
          <cell r="GE1">
            <v>43279</v>
          </cell>
          <cell r="GF1">
            <v>43280</v>
          </cell>
          <cell r="GG1">
            <v>43281</v>
          </cell>
          <cell r="GH1">
            <v>43282</v>
          </cell>
          <cell r="GI1">
            <v>43283</v>
          </cell>
          <cell r="GJ1">
            <v>43284</v>
          </cell>
          <cell r="GK1">
            <v>43285</v>
          </cell>
          <cell r="GL1">
            <v>43286</v>
          </cell>
          <cell r="GM1">
            <v>43287</v>
          </cell>
          <cell r="GN1">
            <v>43288</v>
          </cell>
          <cell r="GO1">
            <v>43289</v>
          </cell>
          <cell r="GP1">
            <v>43290</v>
          </cell>
          <cell r="GQ1">
            <v>43291</v>
          </cell>
          <cell r="GR1">
            <v>43292</v>
          </cell>
          <cell r="GS1">
            <v>43293</v>
          </cell>
          <cell r="GT1">
            <v>43294</v>
          </cell>
          <cell r="GU1">
            <v>43295</v>
          </cell>
          <cell r="GV1">
            <v>43296</v>
          </cell>
          <cell r="GW1">
            <v>43297</v>
          </cell>
          <cell r="GX1">
            <v>43298</v>
          </cell>
          <cell r="GY1">
            <v>43299</v>
          </cell>
          <cell r="GZ1">
            <v>43300</v>
          </cell>
          <cell r="HA1">
            <v>43301</v>
          </cell>
          <cell r="HB1">
            <v>43302</v>
          </cell>
          <cell r="HC1">
            <v>43303</v>
          </cell>
          <cell r="HD1">
            <v>43304</v>
          </cell>
          <cell r="HE1">
            <v>43305</v>
          </cell>
          <cell r="HF1">
            <v>43306</v>
          </cell>
          <cell r="HG1">
            <v>43307</v>
          </cell>
          <cell r="HH1">
            <v>43308</v>
          </cell>
          <cell r="HI1">
            <v>43309</v>
          </cell>
          <cell r="HJ1">
            <v>43310</v>
          </cell>
          <cell r="HK1">
            <v>43311</v>
          </cell>
          <cell r="HL1">
            <v>43312</v>
          </cell>
          <cell r="HM1">
            <v>43313</v>
          </cell>
          <cell r="HN1">
            <v>43314</v>
          </cell>
          <cell r="HO1">
            <v>43315</v>
          </cell>
          <cell r="HP1">
            <v>43316</v>
          </cell>
          <cell r="HQ1">
            <v>43317</v>
          </cell>
          <cell r="HR1">
            <v>43318</v>
          </cell>
          <cell r="HS1">
            <v>43319</v>
          </cell>
          <cell r="HT1">
            <v>43320</v>
          </cell>
          <cell r="HU1">
            <v>43321</v>
          </cell>
          <cell r="HV1">
            <v>43322</v>
          </cell>
          <cell r="HW1">
            <v>43323</v>
          </cell>
          <cell r="HX1">
            <v>43324</v>
          </cell>
          <cell r="HY1">
            <v>43325</v>
          </cell>
          <cell r="HZ1">
            <v>43326</v>
          </cell>
          <cell r="IA1">
            <v>43327</v>
          </cell>
          <cell r="IB1">
            <v>43328</v>
          </cell>
          <cell r="IC1">
            <v>43329</v>
          </cell>
          <cell r="ID1">
            <v>43330</v>
          </cell>
          <cell r="IE1">
            <v>43331</v>
          </cell>
          <cell r="IF1">
            <v>43332</v>
          </cell>
          <cell r="IG1">
            <v>43333</v>
          </cell>
          <cell r="IH1">
            <v>43334</v>
          </cell>
          <cell r="II1">
            <v>43335</v>
          </cell>
          <cell r="IJ1">
            <v>43336</v>
          </cell>
          <cell r="IK1">
            <v>43337</v>
          </cell>
          <cell r="IL1">
            <v>43338</v>
          </cell>
          <cell r="IM1">
            <v>43339</v>
          </cell>
          <cell r="IN1">
            <v>43340</v>
          </cell>
          <cell r="IO1">
            <v>43341</v>
          </cell>
          <cell r="IP1">
            <v>43342</v>
          </cell>
          <cell r="IQ1">
            <v>43343</v>
          </cell>
          <cell r="IR1">
            <v>43344</v>
          </cell>
          <cell r="IS1">
            <v>43345</v>
          </cell>
          <cell r="IT1">
            <v>43346</v>
          </cell>
          <cell r="IU1">
            <v>43347</v>
          </cell>
          <cell r="IV1">
            <v>43348</v>
          </cell>
          <cell r="IW1">
            <v>43349</v>
          </cell>
          <cell r="IX1">
            <v>43350</v>
          </cell>
          <cell r="IY1">
            <v>43351</v>
          </cell>
          <cell r="IZ1">
            <v>43352</v>
          </cell>
          <cell r="JA1">
            <v>43353</v>
          </cell>
          <cell r="JB1">
            <v>43354</v>
          </cell>
          <cell r="JC1">
            <v>43355</v>
          </cell>
          <cell r="JD1">
            <v>43356</v>
          </cell>
          <cell r="JE1">
            <v>43357</v>
          </cell>
          <cell r="JF1">
            <v>43358</v>
          </cell>
          <cell r="JG1">
            <v>43359</v>
          </cell>
          <cell r="JH1">
            <v>43360</v>
          </cell>
          <cell r="JI1">
            <v>43361</v>
          </cell>
          <cell r="JJ1">
            <v>43362</v>
          </cell>
          <cell r="JK1">
            <v>43363</v>
          </cell>
          <cell r="JL1">
            <v>43364</v>
          </cell>
          <cell r="JM1">
            <v>43365</v>
          </cell>
          <cell r="JN1">
            <v>43366</v>
          </cell>
          <cell r="JO1">
            <v>43367</v>
          </cell>
          <cell r="JP1">
            <v>43368</v>
          </cell>
          <cell r="JQ1">
            <v>43369</v>
          </cell>
          <cell r="JR1">
            <v>43370</v>
          </cell>
          <cell r="JS1">
            <v>43371</v>
          </cell>
          <cell r="JT1">
            <v>43372</v>
          </cell>
          <cell r="JU1">
            <v>43373</v>
          </cell>
          <cell r="JV1">
            <v>43374</v>
          </cell>
          <cell r="JW1">
            <v>43375</v>
          </cell>
          <cell r="JX1">
            <v>43376</v>
          </cell>
          <cell r="JY1">
            <v>43377</v>
          </cell>
          <cell r="JZ1">
            <v>43378</v>
          </cell>
          <cell r="KA1">
            <v>43379</v>
          </cell>
          <cell r="KB1">
            <v>43380</v>
          </cell>
          <cell r="KC1">
            <v>43381</v>
          </cell>
          <cell r="KD1">
            <v>43382</v>
          </cell>
          <cell r="KE1">
            <v>43383</v>
          </cell>
          <cell r="KF1">
            <v>43384</v>
          </cell>
          <cell r="KG1">
            <v>43385</v>
          </cell>
          <cell r="KH1">
            <v>43386</v>
          </cell>
          <cell r="KI1">
            <v>43387</v>
          </cell>
          <cell r="KJ1">
            <v>43388</v>
          </cell>
          <cell r="KK1">
            <v>43389</v>
          </cell>
          <cell r="KL1">
            <v>43390</v>
          </cell>
          <cell r="KM1">
            <v>43391</v>
          </cell>
          <cell r="KN1">
            <v>43392</v>
          </cell>
          <cell r="KO1">
            <v>43393</v>
          </cell>
          <cell r="KP1">
            <v>43394</v>
          </cell>
          <cell r="KQ1">
            <v>43395</v>
          </cell>
          <cell r="KR1">
            <v>43396</v>
          </cell>
          <cell r="KS1">
            <v>43397</v>
          </cell>
          <cell r="KT1">
            <v>43398</v>
          </cell>
          <cell r="KU1">
            <v>43399</v>
          </cell>
          <cell r="KV1">
            <v>43400</v>
          </cell>
          <cell r="KW1">
            <v>43401</v>
          </cell>
          <cell r="KX1">
            <v>43402</v>
          </cell>
          <cell r="KY1">
            <v>43403</v>
          </cell>
          <cell r="KZ1">
            <v>43404</v>
          </cell>
          <cell r="LA1">
            <v>43405</v>
          </cell>
          <cell r="LB1">
            <v>43406</v>
          </cell>
          <cell r="LC1">
            <v>43407</v>
          </cell>
          <cell r="LD1">
            <v>43408</v>
          </cell>
          <cell r="LE1">
            <v>43409</v>
          </cell>
          <cell r="LF1">
            <v>43410</v>
          </cell>
          <cell r="LG1">
            <v>43411</v>
          </cell>
          <cell r="LH1">
            <v>43412</v>
          </cell>
          <cell r="LI1">
            <v>43413</v>
          </cell>
          <cell r="LJ1">
            <v>43414</v>
          </cell>
          <cell r="LK1">
            <v>43415</v>
          </cell>
          <cell r="LL1">
            <v>43416</v>
          </cell>
          <cell r="LM1">
            <v>43417</v>
          </cell>
          <cell r="LN1">
            <v>43418</v>
          </cell>
          <cell r="LO1">
            <v>43419</v>
          </cell>
          <cell r="LP1">
            <v>43420</v>
          </cell>
          <cell r="LQ1">
            <v>43421</v>
          </cell>
          <cell r="LR1">
            <v>43422</v>
          </cell>
          <cell r="LS1">
            <v>43423</v>
          </cell>
          <cell r="LT1">
            <v>43424</v>
          </cell>
          <cell r="LU1">
            <v>43425</v>
          </cell>
          <cell r="LV1">
            <v>43426</v>
          </cell>
          <cell r="LW1">
            <v>43427</v>
          </cell>
          <cell r="LX1">
            <v>43428</v>
          </cell>
          <cell r="LY1">
            <v>43429</v>
          </cell>
          <cell r="LZ1">
            <v>43430</v>
          </cell>
          <cell r="MA1">
            <v>43431</v>
          </cell>
          <cell r="MB1">
            <v>43432</v>
          </cell>
          <cell r="MC1">
            <v>43433</v>
          </cell>
          <cell r="MD1">
            <v>43434</v>
          </cell>
          <cell r="ME1">
            <v>43435</v>
          </cell>
          <cell r="MF1">
            <v>43436</v>
          </cell>
          <cell r="MG1">
            <v>43437</v>
          </cell>
          <cell r="MH1">
            <v>43438</v>
          </cell>
          <cell r="MI1">
            <v>43439</v>
          </cell>
          <cell r="MJ1">
            <v>43440</v>
          </cell>
          <cell r="MK1">
            <v>43441</v>
          </cell>
          <cell r="ML1">
            <v>43442</v>
          </cell>
          <cell r="MM1">
            <v>43443</v>
          </cell>
          <cell r="MN1">
            <v>43444</v>
          </cell>
          <cell r="MO1">
            <v>43445</v>
          </cell>
          <cell r="MP1">
            <v>43446</v>
          </cell>
          <cell r="MQ1">
            <v>43447</v>
          </cell>
          <cell r="MR1">
            <v>43448</v>
          </cell>
          <cell r="MS1">
            <v>43449</v>
          </cell>
          <cell r="MT1">
            <v>43450</v>
          </cell>
          <cell r="MU1">
            <v>43451</v>
          </cell>
          <cell r="MV1">
            <v>43452</v>
          </cell>
          <cell r="MW1">
            <v>43453</v>
          </cell>
          <cell r="MX1">
            <v>43454</v>
          </cell>
          <cell r="MY1">
            <v>43455</v>
          </cell>
          <cell r="MZ1">
            <v>43456</v>
          </cell>
          <cell r="NA1">
            <v>43457</v>
          </cell>
          <cell r="NB1">
            <v>43458</v>
          </cell>
          <cell r="NC1">
            <v>43459</v>
          </cell>
          <cell r="ND1">
            <v>43460</v>
          </cell>
          <cell r="NE1">
            <v>43461</v>
          </cell>
          <cell r="NF1">
            <v>43462</v>
          </cell>
          <cell r="NG1">
            <v>43463</v>
          </cell>
          <cell r="NH1">
            <v>43464</v>
          </cell>
          <cell r="NI1">
            <v>43465</v>
          </cell>
        </row>
        <row r="2">
          <cell r="A2" t="str">
            <v>N0123300</v>
          </cell>
          <cell r="B2" t="str">
            <v>Dupont</v>
          </cell>
          <cell r="C2" t="str">
            <v>Rémy</v>
          </cell>
          <cell r="D2" t="str">
            <v>Dupont Rémy</v>
          </cell>
          <cell r="E2">
            <v>0</v>
          </cell>
          <cell r="F2" t="str">
            <v>CPL</v>
          </cell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  <cell r="AH2"/>
          <cell r="AI2"/>
          <cell r="AJ2"/>
          <cell r="AK2"/>
          <cell r="AL2"/>
          <cell r="AM2"/>
          <cell r="AN2"/>
          <cell r="AO2"/>
          <cell r="AP2"/>
          <cell r="AQ2"/>
          <cell r="AR2"/>
          <cell r="AS2"/>
          <cell r="AT2"/>
          <cell r="AU2"/>
          <cell r="AV2"/>
          <cell r="AW2"/>
          <cell r="AX2"/>
          <cell r="AY2"/>
          <cell r="AZ2"/>
          <cell r="BA2"/>
          <cell r="BB2"/>
          <cell r="BC2"/>
          <cell r="BD2"/>
          <cell r="BE2"/>
          <cell r="BF2"/>
          <cell r="BG2"/>
          <cell r="BH2"/>
          <cell r="BI2"/>
          <cell r="BJ2"/>
          <cell r="BK2"/>
          <cell r="BL2"/>
          <cell r="BM2"/>
          <cell r="BN2"/>
          <cell r="BO2"/>
          <cell r="BP2"/>
          <cell r="BQ2"/>
          <cell r="BR2"/>
          <cell r="BS2"/>
          <cell r="BT2"/>
          <cell r="BU2"/>
          <cell r="BV2"/>
          <cell r="BW2"/>
          <cell r="BX2"/>
          <cell r="BY2"/>
          <cell r="BZ2"/>
          <cell r="CA2"/>
          <cell r="CB2"/>
          <cell r="CC2"/>
          <cell r="CD2"/>
          <cell r="CE2"/>
          <cell r="CF2"/>
          <cell r="CG2"/>
          <cell r="CH2"/>
          <cell r="CI2"/>
          <cell r="CJ2"/>
          <cell r="CK2"/>
          <cell r="CL2"/>
          <cell r="CM2"/>
          <cell r="CN2"/>
          <cell r="CO2"/>
          <cell r="CP2"/>
          <cell r="CQ2"/>
          <cell r="CR2"/>
          <cell r="CS2"/>
          <cell r="CT2"/>
          <cell r="CU2"/>
          <cell r="CV2"/>
          <cell r="CW2"/>
          <cell r="CX2"/>
          <cell r="CY2"/>
          <cell r="CZ2"/>
          <cell r="DA2"/>
          <cell r="DB2"/>
          <cell r="DC2"/>
          <cell r="DD2"/>
          <cell r="DE2"/>
          <cell r="DF2"/>
          <cell r="DG2"/>
          <cell r="DH2"/>
          <cell r="DI2"/>
          <cell r="DJ2"/>
          <cell r="DK2"/>
          <cell r="DL2"/>
          <cell r="DM2"/>
          <cell r="DN2"/>
          <cell r="DO2"/>
          <cell r="DP2"/>
          <cell r="DQ2"/>
          <cell r="DR2"/>
          <cell r="DS2"/>
          <cell r="DT2"/>
          <cell r="DU2"/>
          <cell r="DV2"/>
          <cell r="DW2"/>
          <cell r="DX2"/>
          <cell r="DY2"/>
          <cell r="DZ2"/>
          <cell r="EA2"/>
          <cell r="EB2"/>
          <cell r="EC2"/>
          <cell r="ED2"/>
          <cell r="EE2"/>
          <cell r="EF2"/>
          <cell r="EG2"/>
          <cell r="EH2"/>
          <cell r="EI2"/>
          <cell r="EJ2"/>
          <cell r="EK2"/>
          <cell r="EL2"/>
          <cell r="EM2"/>
          <cell r="EN2"/>
          <cell r="EO2"/>
          <cell r="EP2"/>
          <cell r="EQ2"/>
          <cell r="ER2"/>
          <cell r="ES2"/>
          <cell r="ET2"/>
          <cell r="EU2"/>
          <cell r="EV2"/>
          <cell r="EW2"/>
          <cell r="EX2"/>
          <cell r="EY2"/>
          <cell r="EZ2"/>
          <cell r="FA2"/>
          <cell r="FB2"/>
          <cell r="FC2"/>
          <cell r="FD2"/>
          <cell r="FE2"/>
          <cell r="FF2"/>
          <cell r="FG2"/>
          <cell r="FH2"/>
          <cell r="FI2"/>
          <cell r="FJ2"/>
          <cell r="FK2"/>
          <cell r="FL2"/>
          <cell r="FM2"/>
          <cell r="FN2"/>
          <cell r="FO2"/>
          <cell r="FP2"/>
          <cell r="FQ2"/>
          <cell r="FR2"/>
          <cell r="FS2"/>
          <cell r="FT2"/>
          <cell r="FU2"/>
          <cell r="FV2"/>
          <cell r="FW2"/>
          <cell r="FX2"/>
          <cell r="FY2"/>
          <cell r="FZ2"/>
          <cell r="GA2"/>
          <cell r="GB2"/>
          <cell r="GC2"/>
          <cell r="GD2"/>
          <cell r="GE2"/>
          <cell r="GF2"/>
          <cell r="GG2"/>
          <cell r="GH2"/>
          <cell r="GI2"/>
          <cell r="GJ2"/>
          <cell r="GK2"/>
          <cell r="GL2"/>
          <cell r="GM2"/>
          <cell r="GN2"/>
          <cell r="GO2"/>
          <cell r="GP2"/>
          <cell r="GQ2"/>
          <cell r="GR2"/>
          <cell r="GS2"/>
          <cell r="GT2"/>
          <cell r="GU2"/>
          <cell r="GV2"/>
          <cell r="GW2"/>
          <cell r="GX2"/>
          <cell r="GY2"/>
          <cell r="GZ2"/>
          <cell r="HA2"/>
          <cell r="HB2"/>
          <cell r="HC2"/>
          <cell r="HD2"/>
          <cell r="HE2"/>
          <cell r="HF2"/>
          <cell r="HG2"/>
          <cell r="HH2"/>
          <cell r="HI2"/>
          <cell r="HJ2"/>
          <cell r="HK2"/>
          <cell r="HL2"/>
          <cell r="HM2"/>
          <cell r="HN2"/>
          <cell r="HO2"/>
          <cell r="HP2"/>
          <cell r="HQ2"/>
          <cell r="HR2"/>
          <cell r="HS2"/>
          <cell r="HT2"/>
          <cell r="HU2"/>
          <cell r="HV2"/>
          <cell r="HW2"/>
          <cell r="HX2"/>
          <cell r="HY2"/>
          <cell r="HZ2"/>
          <cell r="IA2"/>
          <cell r="IB2"/>
          <cell r="IC2"/>
          <cell r="ID2"/>
          <cell r="IE2"/>
          <cell r="IF2"/>
          <cell r="IG2"/>
          <cell r="IH2"/>
          <cell r="II2"/>
          <cell r="IJ2"/>
          <cell r="IK2"/>
          <cell r="IL2"/>
          <cell r="IM2"/>
          <cell r="IN2"/>
          <cell r="IO2"/>
          <cell r="IP2"/>
          <cell r="IQ2"/>
          <cell r="IR2"/>
          <cell r="IS2"/>
          <cell r="IT2"/>
          <cell r="IU2"/>
          <cell r="IV2"/>
          <cell r="IW2"/>
          <cell r="IX2"/>
          <cell r="IY2"/>
          <cell r="IZ2"/>
          <cell r="JA2"/>
          <cell r="JB2"/>
          <cell r="JC2"/>
          <cell r="JD2"/>
          <cell r="JE2"/>
          <cell r="JF2"/>
          <cell r="JG2"/>
          <cell r="JH2"/>
          <cell r="JI2"/>
          <cell r="JJ2"/>
          <cell r="JK2"/>
          <cell r="JL2"/>
          <cell r="JM2"/>
          <cell r="JN2"/>
          <cell r="JO2"/>
          <cell r="JP2"/>
          <cell r="JQ2"/>
          <cell r="JR2"/>
          <cell r="JS2"/>
          <cell r="JT2"/>
          <cell r="JU2"/>
          <cell r="JV2"/>
          <cell r="JW2"/>
          <cell r="JX2"/>
          <cell r="JY2"/>
          <cell r="JZ2"/>
          <cell r="KA2"/>
          <cell r="KB2"/>
          <cell r="KC2"/>
          <cell r="KD2"/>
          <cell r="KE2"/>
          <cell r="KF2"/>
          <cell r="KG2"/>
          <cell r="KH2"/>
          <cell r="KI2"/>
          <cell r="KJ2"/>
          <cell r="KK2"/>
          <cell r="KL2"/>
          <cell r="KM2"/>
          <cell r="KN2"/>
          <cell r="KO2"/>
          <cell r="KP2"/>
          <cell r="KQ2"/>
          <cell r="KR2"/>
          <cell r="KS2"/>
          <cell r="KT2"/>
          <cell r="KU2"/>
          <cell r="KV2"/>
          <cell r="KW2"/>
          <cell r="KX2"/>
          <cell r="KY2"/>
          <cell r="KZ2"/>
          <cell r="LA2"/>
          <cell r="LB2"/>
          <cell r="LC2"/>
          <cell r="LD2"/>
          <cell r="LE2"/>
          <cell r="LF2"/>
          <cell r="LG2"/>
          <cell r="LH2"/>
          <cell r="LI2"/>
          <cell r="LJ2"/>
          <cell r="LK2"/>
          <cell r="LL2"/>
          <cell r="LM2"/>
          <cell r="LN2"/>
          <cell r="LO2"/>
          <cell r="LP2"/>
          <cell r="LQ2"/>
          <cell r="LR2"/>
          <cell r="LS2"/>
          <cell r="LT2"/>
          <cell r="LU2"/>
          <cell r="LV2"/>
          <cell r="LW2"/>
          <cell r="LX2"/>
          <cell r="LY2"/>
          <cell r="LZ2"/>
          <cell r="MA2"/>
          <cell r="MB2"/>
          <cell r="MC2"/>
          <cell r="MD2"/>
          <cell r="ME2"/>
          <cell r="MF2"/>
          <cell r="MG2"/>
          <cell r="MH2"/>
          <cell r="MI2"/>
          <cell r="MJ2"/>
          <cell r="MK2"/>
          <cell r="ML2"/>
          <cell r="MM2"/>
          <cell r="MN2"/>
          <cell r="MO2"/>
          <cell r="MP2"/>
          <cell r="MQ2"/>
          <cell r="MR2"/>
          <cell r="MS2"/>
          <cell r="MT2"/>
          <cell r="MU2"/>
          <cell r="MV2"/>
          <cell r="MW2"/>
          <cell r="MX2"/>
          <cell r="MY2"/>
          <cell r="MZ2"/>
          <cell r="NA2"/>
          <cell r="NB2"/>
          <cell r="NC2"/>
          <cell r="ND2"/>
          <cell r="NE2"/>
          <cell r="NF2"/>
          <cell r="NG2"/>
          <cell r="NH2"/>
          <cell r="NI2"/>
        </row>
        <row r="3">
          <cell r="A3" t="str">
            <v>N0122107</v>
          </cell>
          <cell r="B3" t="str">
            <v>Durand</v>
          </cell>
          <cell r="C3" t="str">
            <v>Nicolas</v>
          </cell>
          <cell r="D3" t="str">
            <v>Durand Nicolas</v>
          </cell>
          <cell r="E3">
            <v>0</v>
          </cell>
          <cell r="F3" t="str">
            <v>CPL</v>
          </cell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/>
          <cell r="EJ3"/>
          <cell r="EK3"/>
          <cell r="EL3"/>
          <cell r="EM3"/>
          <cell r="EN3"/>
          <cell r="EO3"/>
          <cell r="EP3"/>
          <cell r="EQ3"/>
          <cell r="ER3"/>
          <cell r="ES3"/>
          <cell r="ET3"/>
          <cell r="EU3"/>
          <cell r="EV3"/>
          <cell r="EW3"/>
          <cell r="EX3"/>
          <cell r="EY3"/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  <cell r="JC3"/>
          <cell r="JD3"/>
          <cell r="JE3"/>
          <cell r="JF3"/>
          <cell r="JG3"/>
          <cell r="JH3"/>
          <cell r="JI3"/>
          <cell r="JJ3"/>
          <cell r="JK3"/>
          <cell r="JL3"/>
          <cell r="JM3"/>
          <cell r="JN3"/>
          <cell r="JO3"/>
          <cell r="JP3"/>
          <cell r="JQ3"/>
          <cell r="JR3"/>
          <cell r="JS3"/>
          <cell r="JT3"/>
          <cell r="JU3"/>
          <cell r="JV3"/>
          <cell r="JW3"/>
          <cell r="JX3"/>
          <cell r="JY3"/>
          <cell r="JZ3"/>
          <cell r="KA3"/>
          <cell r="KB3"/>
          <cell r="KC3"/>
          <cell r="KD3"/>
          <cell r="KE3"/>
          <cell r="KF3"/>
          <cell r="KG3"/>
          <cell r="KH3"/>
          <cell r="KI3"/>
          <cell r="KJ3"/>
          <cell r="KK3"/>
          <cell r="KL3"/>
          <cell r="KM3"/>
          <cell r="KN3"/>
          <cell r="KO3"/>
          <cell r="KP3"/>
          <cell r="KQ3"/>
          <cell r="KR3"/>
          <cell r="KS3"/>
          <cell r="KT3"/>
          <cell r="KU3"/>
          <cell r="KV3"/>
          <cell r="KW3"/>
          <cell r="KX3"/>
          <cell r="KY3"/>
          <cell r="KZ3"/>
          <cell r="LA3"/>
          <cell r="LB3"/>
          <cell r="LC3"/>
          <cell r="LD3"/>
          <cell r="LE3"/>
          <cell r="LF3"/>
          <cell r="LG3"/>
          <cell r="LH3"/>
          <cell r="LI3"/>
          <cell r="LJ3"/>
          <cell r="LK3"/>
          <cell r="LL3"/>
          <cell r="LM3"/>
          <cell r="LN3"/>
          <cell r="LO3"/>
          <cell r="LP3"/>
          <cell r="LQ3"/>
          <cell r="LR3"/>
          <cell r="LS3"/>
          <cell r="LT3"/>
          <cell r="LU3"/>
          <cell r="LV3"/>
          <cell r="LW3"/>
          <cell r="LX3"/>
          <cell r="LY3"/>
          <cell r="LZ3"/>
          <cell r="MA3"/>
          <cell r="MB3"/>
          <cell r="MC3"/>
          <cell r="MD3"/>
          <cell r="ME3"/>
          <cell r="MF3"/>
          <cell r="MG3"/>
          <cell r="MH3"/>
          <cell r="MI3"/>
          <cell r="MJ3"/>
          <cell r="MK3"/>
          <cell r="ML3"/>
          <cell r="MM3"/>
          <cell r="MN3"/>
          <cell r="MO3"/>
          <cell r="MP3"/>
          <cell r="MQ3"/>
          <cell r="MR3"/>
          <cell r="MS3"/>
          <cell r="MT3"/>
          <cell r="MU3"/>
          <cell r="MV3"/>
          <cell r="MW3"/>
          <cell r="MX3"/>
          <cell r="MY3"/>
          <cell r="MZ3"/>
          <cell r="NA3"/>
          <cell r="NB3"/>
          <cell r="NC3"/>
          <cell r="ND3"/>
          <cell r="NE3"/>
          <cell r="NF3"/>
          <cell r="NG3"/>
          <cell r="NH3"/>
          <cell r="NI3"/>
        </row>
        <row r="4">
          <cell r="EV4" t="str">
            <v>FORMATION 
D.M.S</v>
          </cell>
        </row>
        <row r="5">
          <cell r="EV5"/>
        </row>
        <row r="6">
          <cell r="EV6"/>
        </row>
        <row r="7">
          <cell r="EV7"/>
        </row>
        <row r="8">
          <cell r="EV8"/>
        </row>
        <row r="11">
          <cell r="CW11"/>
        </row>
      </sheetData>
      <sheetData sheetId="1">
        <row r="1">
          <cell r="A1" t="str">
            <v>PRESTATIONS</v>
          </cell>
          <cell r="B1" t="str">
            <v>HS Norm</v>
          </cell>
          <cell r="C1" t="str">
            <v>HS Férié</v>
          </cell>
          <cell r="D1" t="str">
            <v>HS Nuit</v>
          </cell>
          <cell r="E1" t="str">
            <v>Nuit</v>
          </cell>
          <cell r="K1" t="str">
            <v>PRESTATIONS</v>
          </cell>
          <cell r="L1" t="str">
            <v>HORAIRES A RENSEIGNER</v>
          </cell>
          <cell r="M1" t="str">
            <v>CONCATENATION</v>
          </cell>
          <cell r="N1" t="str">
            <v>HS HORAIRES</v>
          </cell>
        </row>
        <row r="2">
          <cell r="A2" t="str">
            <v>ASTREINTE SEM</v>
          </cell>
          <cell r="B2"/>
          <cell r="C2"/>
          <cell r="D2"/>
          <cell r="E2"/>
          <cell r="K2" t="str">
            <v>ASTREINTE SEM</v>
          </cell>
          <cell r="L2"/>
          <cell r="M2" t="str">
            <v>ASTREINTE SEM |</v>
          </cell>
          <cell r="N2" t="str">
            <v/>
          </cell>
        </row>
        <row r="3">
          <cell r="A3" t="str">
            <v>ASTREINTE WK</v>
          </cell>
          <cell r="B3"/>
          <cell r="C3"/>
          <cell r="D3"/>
          <cell r="E3"/>
          <cell r="K3" t="str">
            <v>ASTREINTE WK</v>
          </cell>
          <cell r="L3"/>
          <cell r="M3" t="str">
            <v>ASTREINTE WK |</v>
          </cell>
          <cell r="N3" t="str">
            <v/>
          </cell>
        </row>
        <row r="4">
          <cell r="A4"/>
          <cell r="B4"/>
          <cell r="C4"/>
          <cell r="D4"/>
          <cell r="E4"/>
          <cell r="K4" t="str">
            <v/>
          </cell>
          <cell r="L4"/>
          <cell r="M4" t="str">
            <v xml:space="preserve"> |</v>
          </cell>
          <cell r="N4" t="str">
            <v/>
          </cell>
        </row>
        <row r="5">
          <cell r="A5"/>
          <cell r="B5"/>
          <cell r="C5"/>
          <cell r="D5"/>
          <cell r="E5"/>
          <cell r="K5" t="str">
            <v/>
          </cell>
          <cell r="L5"/>
          <cell r="M5" t="str">
            <v xml:space="preserve"> |</v>
          </cell>
          <cell r="N5" t="str">
            <v/>
          </cell>
        </row>
        <row r="6">
          <cell r="A6"/>
          <cell r="B6"/>
          <cell r="C6"/>
          <cell r="D6"/>
          <cell r="E6"/>
          <cell r="K6" t="str">
            <v/>
          </cell>
          <cell r="L6"/>
          <cell r="M6" t="str">
            <v xml:space="preserve"> |</v>
          </cell>
          <cell r="N6" t="str">
            <v/>
          </cell>
        </row>
        <row r="7">
          <cell r="A7"/>
          <cell r="B7"/>
          <cell r="C7"/>
          <cell r="D7"/>
          <cell r="E7"/>
          <cell r="K7" t="str">
            <v/>
          </cell>
          <cell r="L7"/>
          <cell r="M7" t="str">
            <v xml:space="preserve"> |</v>
          </cell>
          <cell r="N7" t="str">
            <v/>
          </cell>
        </row>
        <row r="8">
          <cell r="A8"/>
          <cell r="B8"/>
          <cell r="C8"/>
          <cell r="D8"/>
          <cell r="E8"/>
          <cell r="K8" t="str">
            <v/>
          </cell>
          <cell r="L8"/>
          <cell r="M8" t="str">
            <v xml:space="preserve"> |</v>
          </cell>
          <cell r="N8" t="str">
            <v/>
          </cell>
        </row>
        <row r="9">
          <cell r="A9"/>
          <cell r="B9"/>
          <cell r="C9"/>
          <cell r="D9"/>
          <cell r="E9"/>
          <cell r="K9" t="str">
            <v/>
          </cell>
          <cell r="M9" t="str">
            <v xml:space="preserve"> |</v>
          </cell>
          <cell r="N9" t="str">
            <v/>
          </cell>
        </row>
        <row r="10">
          <cell r="A10"/>
          <cell r="B10"/>
          <cell r="C10"/>
          <cell r="D10"/>
          <cell r="E10"/>
          <cell r="K10" t="str">
            <v/>
          </cell>
          <cell r="M10" t="str">
            <v xml:space="preserve"> |</v>
          </cell>
          <cell r="N10" t="str">
            <v/>
          </cell>
        </row>
        <row r="11">
          <cell r="A11"/>
          <cell r="B11"/>
          <cell r="C11"/>
          <cell r="D11"/>
          <cell r="E11"/>
          <cell r="K11" t="str">
            <v/>
          </cell>
          <cell r="M11" t="str">
            <v xml:space="preserve"> |</v>
          </cell>
          <cell r="N11" t="str">
            <v/>
          </cell>
        </row>
        <row r="12">
          <cell r="A12"/>
          <cell r="B12"/>
          <cell r="C12"/>
          <cell r="D12"/>
          <cell r="E12"/>
          <cell r="K12" t="str">
            <v/>
          </cell>
          <cell r="M12" t="str">
            <v xml:space="preserve"> |</v>
          </cell>
          <cell r="N12" t="str">
            <v/>
          </cell>
        </row>
        <row r="13">
          <cell r="A13"/>
          <cell r="B13"/>
          <cell r="C13"/>
          <cell r="D13"/>
          <cell r="E13"/>
          <cell r="K13" t="str">
            <v/>
          </cell>
          <cell r="M13" t="str">
            <v xml:space="preserve"> |</v>
          </cell>
          <cell r="N13" t="str">
            <v/>
          </cell>
        </row>
        <row r="14">
          <cell r="A14"/>
          <cell r="B14"/>
          <cell r="C14"/>
          <cell r="D14"/>
          <cell r="E14"/>
          <cell r="K14" t="str">
            <v/>
          </cell>
          <cell r="M14" t="str">
            <v xml:space="preserve"> |</v>
          </cell>
          <cell r="N14" t="str">
            <v/>
          </cell>
        </row>
        <row r="15">
          <cell r="A15"/>
          <cell r="B15"/>
          <cell r="C15"/>
          <cell r="D15"/>
          <cell r="E15"/>
          <cell r="K15" t="str">
            <v/>
          </cell>
          <cell r="M15" t="str">
            <v xml:space="preserve"> |</v>
          </cell>
          <cell r="N15" t="str">
            <v/>
          </cell>
        </row>
        <row r="16">
          <cell r="A16"/>
          <cell r="B16"/>
          <cell r="C16"/>
          <cell r="D16"/>
          <cell r="E16"/>
          <cell r="K16" t="str">
            <v/>
          </cell>
          <cell r="M16" t="str">
            <v xml:space="preserve"> |</v>
          </cell>
          <cell r="N16" t="str">
            <v/>
          </cell>
        </row>
        <row r="17">
          <cell r="A17"/>
          <cell r="B17"/>
          <cell r="C17"/>
          <cell r="D17"/>
          <cell r="E17"/>
          <cell r="K17" t="str">
            <v/>
          </cell>
          <cell r="M17" t="str">
            <v xml:space="preserve"> |</v>
          </cell>
          <cell r="N17" t="str">
            <v/>
          </cell>
        </row>
        <row r="18">
          <cell r="A18"/>
          <cell r="B18"/>
          <cell r="C18"/>
          <cell r="D18"/>
          <cell r="E18"/>
          <cell r="K18" t="str">
            <v/>
          </cell>
          <cell r="M18" t="str">
            <v xml:space="preserve"> |</v>
          </cell>
          <cell r="N18" t="str">
            <v/>
          </cell>
        </row>
        <row r="19">
          <cell r="A19"/>
          <cell r="B19"/>
          <cell r="C19"/>
          <cell r="D19"/>
          <cell r="E19"/>
          <cell r="K19" t="str">
            <v/>
          </cell>
          <cell r="M19" t="str">
            <v xml:space="preserve"> |</v>
          </cell>
          <cell r="N19" t="str">
            <v/>
          </cell>
        </row>
        <row r="20">
          <cell r="A20"/>
          <cell r="B20"/>
          <cell r="C20"/>
          <cell r="D20"/>
          <cell r="E20"/>
          <cell r="K20" t="str">
            <v/>
          </cell>
          <cell r="M20" t="str">
            <v xml:space="preserve"> |</v>
          </cell>
          <cell r="N20" t="str">
            <v/>
          </cell>
        </row>
      </sheetData>
      <sheetData sheetId="2">
        <row r="1">
          <cell r="A1" t="str">
            <v>PRESTATIONS</v>
          </cell>
          <cell r="B1" t="str">
            <v>HS Norm</v>
          </cell>
          <cell r="C1" t="str">
            <v>HS Férié</v>
          </cell>
          <cell r="D1" t="str">
            <v>HS Nuit</v>
          </cell>
          <cell r="E1" t="str">
            <v>Nuit</v>
          </cell>
          <cell r="F1" t="str">
            <v>Insalubrité</v>
          </cell>
        </row>
        <row r="2">
          <cell r="A2">
            <v>0</v>
          </cell>
          <cell r="B2"/>
          <cell r="C2"/>
          <cell r="D2"/>
          <cell r="E2"/>
          <cell r="F2">
            <v>0</v>
          </cell>
        </row>
        <row r="3">
          <cell r="A3" t="str">
            <v>1/2 Congés AM</v>
          </cell>
          <cell r="B3"/>
          <cell r="C3"/>
          <cell r="D3"/>
          <cell r="E3"/>
          <cell r="F3">
            <v>1</v>
          </cell>
        </row>
        <row r="4">
          <cell r="A4" t="str">
            <v>1/2 Congés Matin</v>
          </cell>
          <cell r="B4"/>
          <cell r="C4"/>
          <cell r="D4"/>
          <cell r="E4"/>
          <cell r="F4">
            <v>1</v>
          </cell>
        </row>
        <row r="5">
          <cell r="A5" t="str">
            <v>ABSENT</v>
          </cell>
          <cell r="B5"/>
          <cell r="C5"/>
          <cell r="D5"/>
          <cell r="E5"/>
          <cell r="F5">
            <v>0</v>
          </cell>
        </row>
        <row r="6">
          <cell r="A6" t="str">
            <v>AUTRE COP</v>
          </cell>
          <cell r="B6"/>
          <cell r="C6"/>
          <cell r="D6"/>
          <cell r="E6"/>
          <cell r="F6">
            <v>0</v>
          </cell>
        </row>
        <row r="7">
          <cell r="A7" t="str">
            <v>B. CARTON</v>
          </cell>
          <cell r="B7"/>
          <cell r="C7"/>
          <cell r="D7"/>
          <cell r="E7"/>
          <cell r="F7">
            <v>1</v>
          </cell>
        </row>
        <row r="8">
          <cell r="A8" t="str">
            <v>CARTON 8H30-12H / 13H-16H30</v>
          </cell>
          <cell r="B8"/>
          <cell r="C8"/>
          <cell r="D8"/>
          <cell r="E8"/>
          <cell r="F8">
            <v>1</v>
          </cell>
        </row>
        <row r="9">
          <cell r="A9" t="str">
            <v>CARTON AP</v>
          </cell>
          <cell r="B9"/>
          <cell r="C9"/>
          <cell r="D9"/>
          <cell r="E9"/>
          <cell r="F9">
            <v>1</v>
          </cell>
        </row>
        <row r="10">
          <cell r="A10" t="str">
            <v>CARTON MATIN</v>
          </cell>
          <cell r="B10"/>
          <cell r="C10"/>
          <cell r="D10"/>
          <cell r="E10"/>
          <cell r="F10">
            <v>1</v>
          </cell>
        </row>
        <row r="11">
          <cell r="A11" t="str">
            <v>Congés</v>
          </cell>
          <cell r="B11"/>
          <cell r="C11"/>
          <cell r="D11"/>
          <cell r="E11"/>
          <cell r="F11">
            <v>0</v>
          </cell>
        </row>
        <row r="12">
          <cell r="A12" t="str">
            <v>ENC AM 12H30-19H30</v>
          </cell>
          <cell r="B12"/>
          <cell r="C12"/>
          <cell r="D12"/>
          <cell r="E12"/>
          <cell r="F12">
            <v>1</v>
          </cell>
        </row>
        <row r="13">
          <cell r="A13" t="str">
            <v>ENC AM DIM</v>
          </cell>
          <cell r="B13"/>
          <cell r="C13">
            <v>6</v>
          </cell>
          <cell r="D13"/>
          <cell r="E13"/>
          <cell r="F13">
            <v>1</v>
          </cell>
        </row>
        <row r="14">
          <cell r="A14" t="str">
            <v>ENC MATIN 5H-12H</v>
          </cell>
          <cell r="B14"/>
          <cell r="C14"/>
          <cell r="D14"/>
          <cell r="E14">
            <v>1</v>
          </cell>
          <cell r="F14">
            <v>1</v>
          </cell>
        </row>
        <row r="15">
          <cell r="A15" t="str">
            <v>ENC MATIN DIM</v>
          </cell>
          <cell r="B15"/>
          <cell r="C15">
            <v>3</v>
          </cell>
          <cell r="D15">
            <v>3</v>
          </cell>
          <cell r="E15"/>
          <cell r="F15">
            <v>1</v>
          </cell>
        </row>
        <row r="16">
          <cell r="A16" t="str">
            <v>ENC NUIT 20H30-03H30</v>
          </cell>
          <cell r="B16"/>
          <cell r="C16"/>
          <cell r="D16"/>
          <cell r="E16">
            <v>6.5</v>
          </cell>
          <cell r="F16">
            <v>1</v>
          </cell>
        </row>
        <row r="17">
          <cell r="A17" t="str">
            <v>FORMATION</v>
          </cell>
          <cell r="B17"/>
          <cell r="C17"/>
          <cell r="D17"/>
          <cell r="E17"/>
          <cell r="F17">
            <v>1</v>
          </cell>
        </row>
        <row r="18">
          <cell r="A18" t="str">
            <v>FORMATION 1/2 AM</v>
          </cell>
          <cell r="B18"/>
          <cell r="C18"/>
          <cell r="D18"/>
          <cell r="E18"/>
          <cell r="F18">
            <v>1</v>
          </cell>
        </row>
        <row r="19">
          <cell r="A19" t="str">
            <v>FORMATION 1/2 MATIN</v>
          </cell>
          <cell r="B19"/>
          <cell r="C19"/>
          <cell r="D19"/>
          <cell r="E19"/>
          <cell r="F19">
            <v>1</v>
          </cell>
        </row>
        <row r="20">
          <cell r="A20" t="str">
            <v>HS CARTON 8H30-12H / 13H-16H30</v>
          </cell>
          <cell r="B20">
            <v>7</v>
          </cell>
          <cell r="C20"/>
          <cell r="D20"/>
          <cell r="E20"/>
          <cell r="F20">
            <v>1</v>
          </cell>
        </row>
        <row r="21">
          <cell r="A21" t="str">
            <v>HS ENC AM</v>
          </cell>
          <cell r="B21">
            <v>7</v>
          </cell>
          <cell r="C21"/>
          <cell r="D21"/>
          <cell r="E21"/>
          <cell r="F21">
            <v>1</v>
          </cell>
        </row>
        <row r="22">
          <cell r="A22" t="str">
            <v>HS ENC AM DIM</v>
          </cell>
          <cell r="B22"/>
          <cell r="C22">
            <v>6</v>
          </cell>
          <cell r="D22"/>
          <cell r="E22"/>
          <cell r="F22">
            <v>1</v>
          </cell>
        </row>
        <row r="23">
          <cell r="A23" t="str">
            <v>HS ENC MATIN</v>
          </cell>
          <cell r="B23">
            <v>5</v>
          </cell>
          <cell r="C23"/>
          <cell r="D23">
            <v>2</v>
          </cell>
          <cell r="E23"/>
          <cell r="F23">
            <v>1</v>
          </cell>
        </row>
        <row r="24">
          <cell r="A24" t="str">
            <v>HS ENC Matin DIM</v>
          </cell>
          <cell r="B24"/>
          <cell r="C24">
            <v>3</v>
          </cell>
          <cell r="D24">
            <v>3</v>
          </cell>
          <cell r="E24"/>
          <cell r="F24">
            <v>1</v>
          </cell>
        </row>
        <row r="25">
          <cell r="A25" t="str">
            <v>HS NICE EST</v>
          </cell>
          <cell r="B25">
            <v>7</v>
          </cell>
          <cell r="C25"/>
          <cell r="D25"/>
          <cell r="E25"/>
          <cell r="F25">
            <v>1</v>
          </cell>
        </row>
        <row r="26">
          <cell r="A26" t="str">
            <v>HS NICE NORD</v>
          </cell>
          <cell r="B26">
            <v>7</v>
          </cell>
          <cell r="C26"/>
          <cell r="D26"/>
          <cell r="E26"/>
          <cell r="F26">
            <v>1</v>
          </cell>
        </row>
        <row r="27">
          <cell r="A27" t="str">
            <v>HS NICE OUEST</v>
          </cell>
          <cell r="B27">
            <v>7.5</v>
          </cell>
          <cell r="C27"/>
          <cell r="D27"/>
          <cell r="E27"/>
          <cell r="F27">
            <v>1</v>
          </cell>
        </row>
        <row r="28">
          <cell r="A28" t="str">
            <v>HS presta. Except</v>
          </cell>
          <cell r="B28"/>
          <cell r="C28"/>
          <cell r="D28"/>
          <cell r="E28"/>
          <cell r="F28">
            <v>1</v>
          </cell>
        </row>
        <row r="29">
          <cell r="A29" t="str">
            <v>MI-TEMPS NICE EST</v>
          </cell>
          <cell r="B29"/>
          <cell r="C29"/>
          <cell r="D29"/>
          <cell r="E29"/>
          <cell r="F29">
            <v>1</v>
          </cell>
        </row>
        <row r="30">
          <cell r="A30" t="str">
            <v>MI-TEMPS REPOS</v>
          </cell>
          <cell r="B30"/>
          <cell r="C30"/>
          <cell r="D30"/>
          <cell r="E30"/>
          <cell r="F30">
            <v>0</v>
          </cell>
        </row>
        <row r="31">
          <cell r="A31" t="str">
            <v>NICE EST</v>
          </cell>
          <cell r="B31"/>
          <cell r="C31"/>
          <cell r="D31"/>
          <cell r="E31"/>
          <cell r="F31">
            <v>1</v>
          </cell>
        </row>
        <row r="32">
          <cell r="A32" t="str">
            <v>NICE EST &amp; VIEUX NICE</v>
          </cell>
          <cell r="B32"/>
          <cell r="C32">
            <v>10</v>
          </cell>
          <cell r="D32"/>
          <cell r="E32"/>
          <cell r="F32">
            <v>1</v>
          </cell>
        </row>
        <row r="33">
          <cell r="A33" t="str">
            <v>NICE EST DIM</v>
          </cell>
          <cell r="B33"/>
          <cell r="C33">
            <v>4</v>
          </cell>
          <cell r="D33"/>
          <cell r="E33"/>
          <cell r="F33">
            <v>1</v>
          </cell>
        </row>
        <row r="34">
          <cell r="A34" t="str">
            <v>NICE NORD</v>
          </cell>
          <cell r="B34"/>
          <cell r="C34"/>
          <cell r="D34"/>
          <cell r="E34"/>
          <cell r="F34">
            <v>1</v>
          </cell>
        </row>
        <row r="35">
          <cell r="A35" t="str">
            <v>NICE NORD &amp; VIEUX NICE</v>
          </cell>
          <cell r="B35"/>
          <cell r="C35">
            <v>10</v>
          </cell>
          <cell r="D35"/>
          <cell r="E35"/>
          <cell r="F35">
            <v>1</v>
          </cell>
        </row>
        <row r="36">
          <cell r="A36" t="str">
            <v>NICE NORD DIM</v>
          </cell>
          <cell r="B36"/>
          <cell r="C36">
            <v>4</v>
          </cell>
          <cell r="D36"/>
          <cell r="E36"/>
          <cell r="F36">
            <v>1</v>
          </cell>
        </row>
        <row r="37">
          <cell r="A37" t="str">
            <v>NICE OUEST</v>
          </cell>
          <cell r="B37">
            <v>0.5</v>
          </cell>
          <cell r="C37"/>
          <cell r="D37"/>
          <cell r="E37"/>
          <cell r="F37">
            <v>1</v>
          </cell>
        </row>
        <row r="38">
          <cell r="A38" t="str">
            <v>NICE OUEST &amp; VIEUX NICE</v>
          </cell>
          <cell r="B38"/>
          <cell r="C38">
            <v>10</v>
          </cell>
          <cell r="D38"/>
          <cell r="E38"/>
          <cell r="F38">
            <v>1</v>
          </cell>
        </row>
        <row r="39">
          <cell r="A39" t="str">
            <v>NICE OUEST DIM</v>
          </cell>
          <cell r="B39"/>
          <cell r="C39">
            <v>4</v>
          </cell>
          <cell r="D39"/>
          <cell r="E39"/>
          <cell r="F39">
            <v>1</v>
          </cell>
        </row>
        <row r="40">
          <cell r="A40" t="str">
            <v>REPOS</v>
          </cell>
          <cell r="B40"/>
          <cell r="C40"/>
          <cell r="D40"/>
          <cell r="E40"/>
          <cell r="F40">
            <v>0</v>
          </cell>
        </row>
        <row r="41">
          <cell r="A41" t="str">
            <v>V.N AM DIM</v>
          </cell>
          <cell r="B41"/>
          <cell r="C41">
            <v>6</v>
          </cell>
          <cell r="D41"/>
          <cell r="E41"/>
          <cell r="F41">
            <v>1</v>
          </cell>
        </row>
        <row r="42">
          <cell r="A42" t="str">
            <v>V.N Matin DIM</v>
          </cell>
          <cell r="B42"/>
          <cell r="C42">
            <v>4</v>
          </cell>
          <cell r="D42">
            <v>2</v>
          </cell>
          <cell r="E42"/>
          <cell r="F42">
            <v>1</v>
          </cell>
        </row>
      </sheetData>
      <sheetData sheetId="3">
        <row r="1">
          <cell r="A1" t="str">
            <v>Matricule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inactif</v>
          </cell>
          <cell r="F1" t="str">
            <v>PRESTATION</v>
          </cell>
          <cell r="G1"/>
          <cell r="H1"/>
          <cell r="I1">
            <v>43101</v>
          </cell>
          <cell r="J1">
            <v>43102</v>
          </cell>
          <cell r="K1">
            <v>43103</v>
          </cell>
          <cell r="L1">
            <v>43104</v>
          </cell>
          <cell r="M1">
            <v>43105</v>
          </cell>
          <cell r="N1">
            <v>43106</v>
          </cell>
          <cell r="O1">
            <v>43107</v>
          </cell>
          <cell r="P1">
            <v>43108</v>
          </cell>
          <cell r="Q1">
            <v>43109</v>
          </cell>
          <cell r="R1">
            <v>43110</v>
          </cell>
          <cell r="S1">
            <v>43111</v>
          </cell>
          <cell r="T1">
            <v>43112</v>
          </cell>
          <cell r="U1">
            <v>43113</v>
          </cell>
          <cell r="V1">
            <v>43114</v>
          </cell>
          <cell r="W1">
            <v>43115</v>
          </cell>
          <cell r="X1">
            <v>43116</v>
          </cell>
          <cell r="Y1">
            <v>43117</v>
          </cell>
          <cell r="Z1">
            <v>43118</v>
          </cell>
          <cell r="AA1">
            <v>43119</v>
          </cell>
          <cell r="AB1">
            <v>43120</v>
          </cell>
          <cell r="AC1">
            <v>43121</v>
          </cell>
          <cell r="AD1">
            <v>43122</v>
          </cell>
          <cell r="AE1">
            <v>43123</v>
          </cell>
          <cell r="AF1">
            <v>43124</v>
          </cell>
          <cell r="AG1">
            <v>43125</v>
          </cell>
          <cell r="AH1">
            <v>43126</v>
          </cell>
          <cell r="AI1">
            <v>43127</v>
          </cell>
          <cell r="AJ1">
            <v>43128</v>
          </cell>
          <cell r="AK1">
            <v>43129</v>
          </cell>
          <cell r="AL1">
            <v>43130</v>
          </cell>
          <cell r="AM1">
            <v>43131</v>
          </cell>
          <cell r="AN1">
            <v>43132</v>
          </cell>
          <cell r="AO1">
            <v>43133</v>
          </cell>
          <cell r="AP1">
            <v>43134</v>
          </cell>
          <cell r="AQ1">
            <v>43135</v>
          </cell>
          <cell r="AR1">
            <v>43136</v>
          </cell>
          <cell r="AS1">
            <v>43137</v>
          </cell>
          <cell r="AT1">
            <v>43138</v>
          </cell>
          <cell r="AU1">
            <v>43139</v>
          </cell>
          <cell r="AV1">
            <v>43140</v>
          </cell>
          <cell r="AW1">
            <v>43141</v>
          </cell>
          <cell r="AX1">
            <v>43142</v>
          </cell>
          <cell r="AY1">
            <v>43143</v>
          </cell>
          <cell r="AZ1">
            <v>43144</v>
          </cell>
          <cell r="BA1">
            <v>43145</v>
          </cell>
          <cell r="BB1">
            <v>43146</v>
          </cell>
          <cell r="BC1">
            <v>43147</v>
          </cell>
          <cell r="BD1">
            <v>43148</v>
          </cell>
          <cell r="BE1">
            <v>43149</v>
          </cell>
          <cell r="BF1">
            <v>43150</v>
          </cell>
          <cell r="BG1">
            <v>43151</v>
          </cell>
          <cell r="BH1">
            <v>43152</v>
          </cell>
          <cell r="BI1">
            <v>43153</v>
          </cell>
          <cell r="BJ1">
            <v>43154</v>
          </cell>
          <cell r="BK1">
            <v>43155</v>
          </cell>
          <cell r="BL1">
            <v>43156</v>
          </cell>
          <cell r="BM1">
            <v>43157</v>
          </cell>
          <cell r="BN1">
            <v>43158</v>
          </cell>
          <cell r="BO1">
            <v>43159</v>
          </cell>
          <cell r="BP1">
            <v>43160</v>
          </cell>
          <cell r="BQ1">
            <v>43161</v>
          </cell>
          <cell r="BR1">
            <v>43162</v>
          </cell>
          <cell r="BS1">
            <v>43163</v>
          </cell>
          <cell r="BT1">
            <v>43164</v>
          </cell>
          <cell r="BU1">
            <v>43165</v>
          </cell>
          <cell r="BV1">
            <v>43166</v>
          </cell>
          <cell r="BW1">
            <v>43167</v>
          </cell>
          <cell r="BX1">
            <v>43168</v>
          </cell>
          <cell r="BY1">
            <v>43169</v>
          </cell>
          <cell r="BZ1">
            <v>43170</v>
          </cell>
          <cell r="CA1">
            <v>43171</v>
          </cell>
          <cell r="CB1">
            <v>43172</v>
          </cell>
          <cell r="CC1">
            <v>43173</v>
          </cell>
          <cell r="CD1">
            <v>43174</v>
          </cell>
          <cell r="CE1">
            <v>43175</v>
          </cell>
          <cell r="CF1">
            <v>43176</v>
          </cell>
          <cell r="CG1">
            <v>43177</v>
          </cell>
          <cell r="CH1">
            <v>43178</v>
          </cell>
          <cell r="CI1">
            <v>43179</v>
          </cell>
          <cell r="CJ1">
            <v>43180</v>
          </cell>
          <cell r="CK1">
            <v>43181</v>
          </cell>
          <cell r="CL1">
            <v>43182</v>
          </cell>
          <cell r="CM1">
            <v>43183</v>
          </cell>
          <cell r="CN1">
            <v>43184</v>
          </cell>
          <cell r="CO1">
            <v>43185</v>
          </cell>
          <cell r="CP1">
            <v>43186</v>
          </cell>
          <cell r="CQ1">
            <v>43187</v>
          </cell>
          <cell r="CR1">
            <v>43188</v>
          </cell>
          <cell r="CS1">
            <v>43189</v>
          </cell>
          <cell r="CT1">
            <v>43190</v>
          </cell>
          <cell r="CU1">
            <v>43191</v>
          </cell>
          <cell r="CV1">
            <v>43192</v>
          </cell>
          <cell r="CW1">
            <v>43193</v>
          </cell>
          <cell r="CX1">
            <v>43194</v>
          </cell>
          <cell r="CY1">
            <v>43195</v>
          </cell>
          <cell r="CZ1">
            <v>43196</v>
          </cell>
          <cell r="DA1">
            <v>43197</v>
          </cell>
          <cell r="DB1">
            <v>43198</v>
          </cell>
          <cell r="DC1">
            <v>43199</v>
          </cell>
          <cell r="DD1">
            <v>43200</v>
          </cell>
          <cell r="DE1">
            <v>43201</v>
          </cell>
          <cell r="DF1">
            <v>43202</v>
          </cell>
          <cell r="DG1">
            <v>43203</v>
          </cell>
          <cell r="DH1">
            <v>43204</v>
          </cell>
          <cell r="DI1">
            <v>43205</v>
          </cell>
          <cell r="DJ1">
            <v>43206</v>
          </cell>
          <cell r="DK1">
            <v>43207</v>
          </cell>
          <cell r="DL1">
            <v>43208</v>
          </cell>
          <cell r="DM1">
            <v>43209</v>
          </cell>
          <cell r="DN1">
            <v>43210</v>
          </cell>
          <cell r="DO1">
            <v>43211</v>
          </cell>
          <cell r="DP1">
            <v>43212</v>
          </cell>
          <cell r="DQ1">
            <v>43213</v>
          </cell>
          <cell r="DR1">
            <v>43214</v>
          </cell>
          <cell r="DS1">
            <v>43215</v>
          </cell>
          <cell r="DT1">
            <v>43216</v>
          </cell>
          <cell r="DU1">
            <v>43217</v>
          </cell>
          <cell r="DV1">
            <v>43218</v>
          </cell>
          <cell r="DW1">
            <v>43219</v>
          </cell>
          <cell r="DX1">
            <v>43220</v>
          </cell>
          <cell r="DY1">
            <v>43221</v>
          </cell>
          <cell r="DZ1">
            <v>43222</v>
          </cell>
          <cell r="EA1">
            <v>43223</v>
          </cell>
          <cell r="EB1">
            <v>43224</v>
          </cell>
          <cell r="EC1">
            <v>43225</v>
          </cell>
          <cell r="ED1">
            <v>43226</v>
          </cell>
          <cell r="EE1">
            <v>43227</v>
          </cell>
          <cell r="EF1">
            <v>43228</v>
          </cell>
          <cell r="EG1">
            <v>43229</v>
          </cell>
          <cell r="EH1">
            <v>43230</v>
          </cell>
          <cell r="EI1">
            <v>43231</v>
          </cell>
          <cell r="EJ1">
            <v>43232</v>
          </cell>
          <cell r="EK1">
            <v>43233</v>
          </cell>
          <cell r="EL1">
            <v>43234</v>
          </cell>
          <cell r="EM1">
            <v>43235</v>
          </cell>
          <cell r="EN1">
            <v>43236</v>
          </cell>
          <cell r="EO1">
            <v>43237</v>
          </cell>
          <cell r="EP1">
            <v>43238</v>
          </cell>
          <cell r="EQ1">
            <v>43239</v>
          </cell>
          <cell r="ER1">
            <v>43240</v>
          </cell>
          <cell r="ES1">
            <v>43241</v>
          </cell>
          <cell r="ET1">
            <v>43242</v>
          </cell>
          <cell r="EU1">
            <v>43243</v>
          </cell>
          <cell r="EV1">
            <v>43244</v>
          </cell>
          <cell r="EW1">
            <v>43245</v>
          </cell>
          <cell r="EX1">
            <v>43246</v>
          </cell>
          <cell r="EY1">
            <v>43247</v>
          </cell>
          <cell r="EZ1">
            <v>43248</v>
          </cell>
          <cell r="FA1">
            <v>43249</v>
          </cell>
          <cell r="FB1">
            <v>43250</v>
          </cell>
          <cell r="FC1">
            <v>43251</v>
          </cell>
          <cell r="FD1">
            <v>43252</v>
          </cell>
          <cell r="FE1">
            <v>43253</v>
          </cell>
          <cell r="FF1">
            <v>43254</v>
          </cell>
          <cell r="FG1">
            <v>43255</v>
          </cell>
          <cell r="FH1">
            <v>43256</v>
          </cell>
          <cell r="FI1">
            <v>43257</v>
          </cell>
          <cell r="FJ1">
            <v>43258</v>
          </cell>
          <cell r="FK1">
            <v>43259</v>
          </cell>
          <cell r="FL1">
            <v>43260</v>
          </cell>
          <cell r="FM1">
            <v>43261</v>
          </cell>
          <cell r="FN1">
            <v>43262</v>
          </cell>
          <cell r="FO1">
            <v>43263</v>
          </cell>
          <cell r="FP1">
            <v>43264</v>
          </cell>
          <cell r="FQ1">
            <v>43265</v>
          </cell>
          <cell r="FR1">
            <v>43266</v>
          </cell>
          <cell r="FS1">
            <v>43267</v>
          </cell>
          <cell r="FT1">
            <v>43268</v>
          </cell>
          <cell r="FU1">
            <v>43269</v>
          </cell>
          <cell r="FV1">
            <v>43270</v>
          </cell>
          <cell r="FW1">
            <v>43271</v>
          </cell>
          <cell r="FX1">
            <v>43272</v>
          </cell>
          <cell r="FY1">
            <v>43273</v>
          </cell>
          <cell r="FZ1">
            <v>43274</v>
          </cell>
          <cell r="GA1">
            <v>43275</v>
          </cell>
          <cell r="GB1">
            <v>43276</v>
          </cell>
          <cell r="GC1">
            <v>43277</v>
          </cell>
          <cell r="GD1">
            <v>43278</v>
          </cell>
          <cell r="GE1">
            <v>43279</v>
          </cell>
          <cell r="GF1">
            <v>43280</v>
          </cell>
          <cell r="GG1">
            <v>43281</v>
          </cell>
          <cell r="GH1">
            <v>43282</v>
          </cell>
          <cell r="GI1">
            <v>43283</v>
          </cell>
          <cell r="GJ1">
            <v>43284</v>
          </cell>
          <cell r="GK1">
            <v>43285</v>
          </cell>
          <cell r="GL1">
            <v>43286</v>
          </cell>
          <cell r="GM1">
            <v>43287</v>
          </cell>
          <cell r="GN1">
            <v>43288</v>
          </cell>
          <cell r="GO1">
            <v>43289</v>
          </cell>
          <cell r="GP1">
            <v>43290</v>
          </cell>
          <cell r="GQ1">
            <v>43291</v>
          </cell>
          <cell r="GR1">
            <v>43292</v>
          </cell>
          <cell r="GS1">
            <v>43293</v>
          </cell>
          <cell r="GT1">
            <v>43294</v>
          </cell>
          <cell r="GU1">
            <v>43295</v>
          </cell>
          <cell r="GV1">
            <v>43296</v>
          </cell>
          <cell r="GW1">
            <v>43297</v>
          </cell>
          <cell r="GX1">
            <v>43298</v>
          </cell>
          <cell r="GY1">
            <v>43299</v>
          </cell>
          <cell r="GZ1">
            <v>43300</v>
          </cell>
          <cell r="HA1">
            <v>43301</v>
          </cell>
          <cell r="HB1">
            <v>43302</v>
          </cell>
          <cell r="HC1">
            <v>43303</v>
          </cell>
          <cell r="HD1">
            <v>43304</v>
          </cell>
          <cell r="HE1">
            <v>43305</v>
          </cell>
          <cell r="HF1">
            <v>43306</v>
          </cell>
          <cell r="HG1">
            <v>43307</v>
          </cell>
          <cell r="HH1">
            <v>43308</v>
          </cell>
          <cell r="HI1">
            <v>43309</v>
          </cell>
          <cell r="HJ1">
            <v>43310</v>
          </cell>
          <cell r="HK1">
            <v>43311</v>
          </cell>
          <cell r="HL1">
            <v>43312</v>
          </cell>
          <cell r="HM1">
            <v>43313</v>
          </cell>
          <cell r="HN1">
            <v>43314</v>
          </cell>
          <cell r="HO1">
            <v>43315</v>
          </cell>
          <cell r="HP1">
            <v>43316</v>
          </cell>
          <cell r="HQ1">
            <v>43317</v>
          </cell>
          <cell r="HR1">
            <v>43318</v>
          </cell>
          <cell r="HS1">
            <v>43319</v>
          </cell>
          <cell r="HT1">
            <v>43320</v>
          </cell>
          <cell r="HU1">
            <v>43321</v>
          </cell>
          <cell r="HV1">
            <v>43322</v>
          </cell>
          <cell r="HW1">
            <v>43323</v>
          </cell>
          <cell r="HX1">
            <v>43324</v>
          </cell>
          <cell r="HY1">
            <v>43325</v>
          </cell>
          <cell r="HZ1">
            <v>43326</v>
          </cell>
          <cell r="IA1">
            <v>43327</v>
          </cell>
          <cell r="IB1">
            <v>43328</v>
          </cell>
          <cell r="IC1">
            <v>43329</v>
          </cell>
          <cell r="ID1">
            <v>43330</v>
          </cell>
          <cell r="IE1">
            <v>43331</v>
          </cell>
          <cell r="IF1">
            <v>43332</v>
          </cell>
          <cell r="IG1">
            <v>43333</v>
          </cell>
          <cell r="IH1">
            <v>43334</v>
          </cell>
          <cell r="II1">
            <v>43335</v>
          </cell>
          <cell r="IJ1">
            <v>43336</v>
          </cell>
          <cell r="IK1">
            <v>43337</v>
          </cell>
          <cell r="IL1">
            <v>43338</v>
          </cell>
          <cell r="IM1">
            <v>43339</v>
          </cell>
          <cell r="IN1">
            <v>43340</v>
          </cell>
          <cell r="IO1">
            <v>43341</v>
          </cell>
          <cell r="IP1">
            <v>43342</v>
          </cell>
          <cell r="IQ1">
            <v>43343</v>
          </cell>
          <cell r="IR1">
            <v>43344</v>
          </cell>
          <cell r="IS1">
            <v>43345</v>
          </cell>
          <cell r="IT1">
            <v>43346</v>
          </cell>
          <cell r="IU1">
            <v>43347</v>
          </cell>
          <cell r="IV1">
            <v>43348</v>
          </cell>
          <cell r="IW1">
            <v>43349</v>
          </cell>
          <cell r="IX1">
            <v>43350</v>
          </cell>
          <cell r="IY1">
            <v>43351</v>
          </cell>
          <cell r="IZ1">
            <v>43352</v>
          </cell>
          <cell r="JA1">
            <v>43353</v>
          </cell>
          <cell r="JB1">
            <v>43354</v>
          </cell>
          <cell r="JC1">
            <v>43355</v>
          </cell>
          <cell r="JD1">
            <v>43356</v>
          </cell>
          <cell r="JE1">
            <v>43357</v>
          </cell>
          <cell r="JF1">
            <v>43358</v>
          </cell>
          <cell r="JG1">
            <v>43359</v>
          </cell>
          <cell r="JH1">
            <v>43360</v>
          </cell>
          <cell r="JI1">
            <v>43361</v>
          </cell>
          <cell r="JJ1">
            <v>43362</v>
          </cell>
          <cell r="JK1">
            <v>43363</v>
          </cell>
          <cell r="JL1">
            <v>43364</v>
          </cell>
          <cell r="JM1">
            <v>43365</v>
          </cell>
          <cell r="JN1">
            <v>43366</v>
          </cell>
          <cell r="JO1">
            <v>43367</v>
          </cell>
          <cell r="JP1">
            <v>43368</v>
          </cell>
          <cell r="JQ1">
            <v>43369</v>
          </cell>
          <cell r="JR1">
            <v>43370</v>
          </cell>
          <cell r="JS1">
            <v>43371</v>
          </cell>
          <cell r="JT1">
            <v>43372</v>
          </cell>
          <cell r="JU1">
            <v>43373</v>
          </cell>
          <cell r="JV1">
            <v>43374</v>
          </cell>
          <cell r="JW1">
            <v>43375</v>
          </cell>
          <cell r="JX1">
            <v>43376</v>
          </cell>
          <cell r="JY1">
            <v>43377</v>
          </cell>
          <cell r="JZ1">
            <v>43378</v>
          </cell>
          <cell r="KA1">
            <v>43379</v>
          </cell>
          <cell r="KB1">
            <v>43380</v>
          </cell>
          <cell r="KC1">
            <v>43381</v>
          </cell>
          <cell r="KD1">
            <v>43382</v>
          </cell>
          <cell r="KE1">
            <v>43383</v>
          </cell>
          <cell r="KF1">
            <v>43384</v>
          </cell>
          <cell r="KG1">
            <v>43385</v>
          </cell>
          <cell r="KH1">
            <v>43386</v>
          </cell>
          <cell r="KI1">
            <v>43387</v>
          </cell>
          <cell r="KJ1">
            <v>43388</v>
          </cell>
          <cell r="KK1">
            <v>43389</v>
          </cell>
          <cell r="KL1">
            <v>43390</v>
          </cell>
          <cell r="KM1">
            <v>43391</v>
          </cell>
          <cell r="KN1">
            <v>43392</v>
          </cell>
          <cell r="KO1">
            <v>43393</v>
          </cell>
          <cell r="KP1">
            <v>43394</v>
          </cell>
          <cell r="KQ1">
            <v>43395</v>
          </cell>
          <cell r="KR1">
            <v>43396</v>
          </cell>
          <cell r="KS1">
            <v>43397</v>
          </cell>
          <cell r="KT1">
            <v>43398</v>
          </cell>
          <cell r="KU1">
            <v>43399</v>
          </cell>
          <cell r="KV1">
            <v>43400</v>
          </cell>
          <cell r="KW1">
            <v>43401</v>
          </cell>
          <cell r="KX1">
            <v>43402</v>
          </cell>
          <cell r="KY1">
            <v>43403</v>
          </cell>
          <cell r="KZ1">
            <v>43404</v>
          </cell>
          <cell r="LA1">
            <v>43405</v>
          </cell>
          <cell r="LB1">
            <v>43406</v>
          </cell>
          <cell r="LC1">
            <v>43407</v>
          </cell>
          <cell r="LD1">
            <v>43408</v>
          </cell>
          <cell r="LE1">
            <v>43409</v>
          </cell>
          <cell r="LF1">
            <v>43410</v>
          </cell>
          <cell r="LG1">
            <v>43411</v>
          </cell>
          <cell r="LH1">
            <v>43412</v>
          </cell>
          <cell r="LI1">
            <v>43413</v>
          </cell>
          <cell r="LJ1">
            <v>43414</v>
          </cell>
          <cell r="LK1">
            <v>43415</v>
          </cell>
          <cell r="LL1">
            <v>43416</v>
          </cell>
          <cell r="LM1">
            <v>43417</v>
          </cell>
          <cell r="LN1">
            <v>43418</v>
          </cell>
          <cell r="LO1">
            <v>43419</v>
          </cell>
          <cell r="LP1">
            <v>43420</v>
          </cell>
          <cell r="LQ1">
            <v>43421</v>
          </cell>
          <cell r="LR1">
            <v>43422</v>
          </cell>
          <cell r="LS1">
            <v>43423</v>
          </cell>
          <cell r="LT1">
            <v>43424</v>
          </cell>
          <cell r="LU1">
            <v>43425</v>
          </cell>
          <cell r="LV1">
            <v>43426</v>
          </cell>
          <cell r="LW1">
            <v>43427</v>
          </cell>
          <cell r="LX1">
            <v>43428</v>
          </cell>
          <cell r="LY1">
            <v>43429</v>
          </cell>
          <cell r="LZ1">
            <v>43430</v>
          </cell>
          <cell r="MA1">
            <v>43431</v>
          </cell>
          <cell r="MB1">
            <v>43432</v>
          </cell>
          <cell r="MC1">
            <v>43433</v>
          </cell>
          <cell r="MD1">
            <v>43434</v>
          </cell>
          <cell r="ME1">
            <v>43435</v>
          </cell>
          <cell r="MF1">
            <v>43436</v>
          </cell>
          <cell r="MG1">
            <v>43437</v>
          </cell>
          <cell r="MH1">
            <v>43438</v>
          </cell>
          <cell r="MI1">
            <v>43439</v>
          </cell>
          <cell r="MJ1">
            <v>43440</v>
          </cell>
          <cell r="MK1">
            <v>43441</v>
          </cell>
          <cell r="ML1">
            <v>43442</v>
          </cell>
          <cell r="MM1">
            <v>43443</v>
          </cell>
          <cell r="MN1">
            <v>43444</v>
          </cell>
          <cell r="MO1">
            <v>43445</v>
          </cell>
          <cell r="MP1">
            <v>43446</v>
          </cell>
          <cell r="MQ1">
            <v>43447</v>
          </cell>
          <cell r="MR1">
            <v>43448</v>
          </cell>
          <cell r="MS1">
            <v>43449</v>
          </cell>
          <cell r="MT1">
            <v>43450</v>
          </cell>
          <cell r="MU1">
            <v>43451</v>
          </cell>
          <cell r="MV1">
            <v>43452</v>
          </cell>
          <cell r="MW1">
            <v>43453</v>
          </cell>
          <cell r="MX1">
            <v>43454</v>
          </cell>
          <cell r="MY1">
            <v>43455</v>
          </cell>
          <cell r="MZ1">
            <v>43456</v>
          </cell>
          <cell r="NA1">
            <v>43457</v>
          </cell>
          <cell r="NB1">
            <v>43458</v>
          </cell>
          <cell r="NC1">
            <v>43459</v>
          </cell>
          <cell r="ND1">
            <v>43460</v>
          </cell>
          <cell r="NE1">
            <v>43461</v>
          </cell>
          <cell r="NF1">
            <v>43462</v>
          </cell>
          <cell r="NG1">
            <v>43463</v>
          </cell>
          <cell r="NH1">
            <v>43464</v>
          </cell>
          <cell r="NI1">
            <v>43465</v>
          </cell>
        </row>
        <row r="2">
          <cell r="A2" t="str">
            <v>N0123300</v>
          </cell>
          <cell r="B2" t="str">
            <v>Dupont</v>
          </cell>
          <cell r="C2" t="str">
            <v>Rémy</v>
          </cell>
          <cell r="D2" t="str">
            <v>Dupont Rémy</v>
          </cell>
          <cell r="E2">
            <v>0</v>
          </cell>
          <cell r="F2" t="str">
            <v>CPL</v>
          </cell>
          <cell r="G2"/>
          <cell r="H2"/>
          <cell r="I2"/>
          <cell r="J2"/>
          <cell r="K2"/>
          <cell r="L2"/>
          <cell r="M2"/>
          <cell r="N2"/>
          <cell r="O2"/>
          <cell r="P2"/>
          <cell r="Q2"/>
          <cell r="R2"/>
          <cell r="S2"/>
          <cell r="T2"/>
          <cell r="U2"/>
          <cell r="V2"/>
          <cell r="W2"/>
          <cell r="X2"/>
          <cell r="Y2"/>
          <cell r="Z2"/>
          <cell r="AA2"/>
          <cell r="AB2"/>
          <cell r="AC2"/>
          <cell r="AD2"/>
          <cell r="AE2"/>
          <cell r="AF2"/>
          <cell r="AG2"/>
          <cell r="AH2"/>
          <cell r="AI2"/>
          <cell r="AJ2"/>
          <cell r="AK2"/>
          <cell r="AL2"/>
          <cell r="AM2"/>
          <cell r="AN2"/>
          <cell r="AO2"/>
          <cell r="AP2"/>
          <cell r="AQ2"/>
          <cell r="AR2"/>
          <cell r="AS2"/>
          <cell r="AT2"/>
          <cell r="AU2"/>
          <cell r="AV2"/>
          <cell r="AW2"/>
          <cell r="AX2"/>
          <cell r="AY2"/>
          <cell r="AZ2"/>
          <cell r="BA2"/>
          <cell r="BB2"/>
          <cell r="BC2"/>
          <cell r="BD2"/>
          <cell r="BE2"/>
          <cell r="BF2"/>
          <cell r="BG2"/>
          <cell r="BH2"/>
          <cell r="BI2"/>
          <cell r="BJ2"/>
          <cell r="BK2"/>
          <cell r="BL2"/>
          <cell r="BM2"/>
          <cell r="BN2"/>
          <cell r="BO2"/>
          <cell r="BP2"/>
          <cell r="BQ2"/>
          <cell r="BR2"/>
          <cell r="BS2"/>
          <cell r="BT2"/>
          <cell r="BU2"/>
          <cell r="BV2"/>
          <cell r="BW2"/>
          <cell r="BX2"/>
          <cell r="BY2"/>
          <cell r="BZ2"/>
          <cell r="CA2"/>
          <cell r="CB2"/>
          <cell r="CC2"/>
          <cell r="CD2"/>
          <cell r="CE2"/>
          <cell r="CF2"/>
          <cell r="CG2"/>
          <cell r="CH2"/>
          <cell r="CI2"/>
          <cell r="CJ2"/>
          <cell r="CK2"/>
          <cell r="CL2"/>
          <cell r="CM2"/>
          <cell r="CN2"/>
          <cell r="CO2"/>
          <cell r="CP2"/>
          <cell r="CQ2"/>
          <cell r="CR2"/>
          <cell r="CS2"/>
          <cell r="CT2"/>
          <cell r="CU2"/>
          <cell r="CV2"/>
          <cell r="CW2"/>
          <cell r="CX2"/>
          <cell r="CY2"/>
          <cell r="CZ2"/>
          <cell r="DA2"/>
          <cell r="DB2"/>
          <cell r="DC2"/>
          <cell r="DD2"/>
          <cell r="DE2"/>
          <cell r="DF2"/>
          <cell r="DG2"/>
          <cell r="DH2"/>
          <cell r="DI2"/>
          <cell r="DJ2"/>
          <cell r="DK2"/>
          <cell r="DL2"/>
          <cell r="DM2"/>
          <cell r="DN2"/>
          <cell r="DO2"/>
          <cell r="DP2"/>
          <cell r="DQ2"/>
          <cell r="DR2"/>
          <cell r="DS2"/>
          <cell r="DT2"/>
          <cell r="DU2"/>
          <cell r="DV2"/>
          <cell r="DW2"/>
          <cell r="DX2"/>
          <cell r="DY2"/>
          <cell r="DZ2"/>
          <cell r="EA2"/>
          <cell r="EB2"/>
          <cell r="EC2"/>
          <cell r="ED2"/>
          <cell r="EE2"/>
          <cell r="EF2"/>
          <cell r="EG2"/>
          <cell r="EH2"/>
          <cell r="EI2"/>
          <cell r="EJ2"/>
          <cell r="EK2"/>
          <cell r="EL2"/>
          <cell r="EM2"/>
          <cell r="EN2"/>
          <cell r="EO2"/>
          <cell r="EP2"/>
          <cell r="EQ2"/>
          <cell r="ER2"/>
          <cell r="ES2" t="str">
            <v>ASTREINTE SEM | 15:30-18:30</v>
          </cell>
          <cell r="ET2" t="str">
            <v>ASTREINTE SEM</v>
          </cell>
          <cell r="EU2" t="str">
            <v>ASTREINTE SEM</v>
          </cell>
          <cell r="EV2" t="str">
            <v>ASTREINTE SEM</v>
          </cell>
          <cell r="EW2" t="str">
            <v>ASTREINTE SEM</v>
          </cell>
          <cell r="EX2" t="str">
            <v>ASTREINTE SEM</v>
          </cell>
          <cell r="EY2" t="str">
            <v>ASTREINTE SEM | 15:30-18:30</v>
          </cell>
          <cell r="EZ2" t="str">
            <v>ASTREINTE SEM | 15:30-18:30</v>
          </cell>
          <cell r="FA2"/>
          <cell r="FB2"/>
          <cell r="FC2"/>
          <cell r="FD2"/>
          <cell r="FE2"/>
          <cell r="FF2"/>
          <cell r="FG2"/>
          <cell r="FH2"/>
          <cell r="FI2"/>
          <cell r="FJ2"/>
          <cell r="FK2"/>
          <cell r="FL2"/>
          <cell r="FM2"/>
          <cell r="FN2"/>
          <cell r="FO2"/>
          <cell r="FP2"/>
          <cell r="FQ2"/>
          <cell r="FR2"/>
          <cell r="FS2"/>
          <cell r="FT2"/>
          <cell r="FU2"/>
          <cell r="FV2"/>
          <cell r="FW2"/>
          <cell r="FX2"/>
          <cell r="FY2"/>
          <cell r="FZ2"/>
          <cell r="GA2"/>
          <cell r="GB2"/>
          <cell r="GC2"/>
          <cell r="GD2"/>
          <cell r="GE2"/>
          <cell r="GF2"/>
          <cell r="GG2"/>
          <cell r="GH2"/>
          <cell r="GI2"/>
          <cell r="GJ2"/>
          <cell r="GK2"/>
          <cell r="GL2"/>
          <cell r="GM2"/>
          <cell r="GN2"/>
          <cell r="GO2"/>
          <cell r="GP2"/>
          <cell r="GQ2"/>
          <cell r="GR2"/>
          <cell r="GS2"/>
          <cell r="GT2"/>
          <cell r="GU2"/>
          <cell r="GV2"/>
          <cell r="GW2"/>
          <cell r="GX2"/>
          <cell r="GY2"/>
          <cell r="GZ2"/>
          <cell r="HA2"/>
          <cell r="HB2"/>
          <cell r="HC2"/>
          <cell r="HD2"/>
          <cell r="HE2"/>
          <cell r="HF2"/>
          <cell r="HG2"/>
          <cell r="HH2"/>
          <cell r="HI2"/>
          <cell r="HJ2"/>
          <cell r="HK2"/>
          <cell r="HL2"/>
          <cell r="HM2"/>
          <cell r="HN2"/>
          <cell r="HO2"/>
          <cell r="HP2"/>
          <cell r="HQ2"/>
          <cell r="HR2"/>
          <cell r="HS2"/>
          <cell r="HT2"/>
          <cell r="HU2"/>
          <cell r="HV2"/>
          <cell r="HW2"/>
          <cell r="HX2"/>
          <cell r="HY2"/>
          <cell r="HZ2"/>
          <cell r="IA2"/>
          <cell r="IB2"/>
          <cell r="IC2"/>
          <cell r="ID2"/>
          <cell r="IE2"/>
          <cell r="IF2"/>
          <cell r="IG2"/>
          <cell r="IH2"/>
          <cell r="II2"/>
          <cell r="IJ2"/>
          <cell r="IK2"/>
          <cell r="IL2"/>
          <cell r="IM2"/>
          <cell r="IN2"/>
          <cell r="IO2"/>
          <cell r="IP2"/>
          <cell r="IQ2"/>
          <cell r="IR2"/>
          <cell r="IS2"/>
          <cell r="IT2"/>
          <cell r="IU2"/>
          <cell r="IV2"/>
          <cell r="IW2"/>
          <cell r="IX2"/>
          <cell r="IY2"/>
          <cell r="IZ2"/>
          <cell r="JA2"/>
          <cell r="JB2"/>
          <cell r="JC2"/>
          <cell r="JD2"/>
          <cell r="JE2"/>
          <cell r="JF2"/>
          <cell r="JG2"/>
          <cell r="JH2"/>
          <cell r="JI2"/>
          <cell r="JJ2"/>
          <cell r="JK2"/>
          <cell r="JL2"/>
          <cell r="JM2"/>
          <cell r="JN2"/>
          <cell r="JO2"/>
          <cell r="JP2"/>
          <cell r="JQ2"/>
          <cell r="JR2"/>
          <cell r="JS2"/>
          <cell r="JT2"/>
          <cell r="JU2"/>
          <cell r="JV2"/>
          <cell r="JW2"/>
          <cell r="JX2"/>
          <cell r="JY2"/>
          <cell r="JZ2"/>
          <cell r="KA2"/>
          <cell r="KB2"/>
          <cell r="KC2"/>
          <cell r="KD2"/>
          <cell r="KE2"/>
          <cell r="KF2"/>
          <cell r="KG2"/>
          <cell r="KH2"/>
          <cell r="KI2"/>
          <cell r="KJ2"/>
          <cell r="KK2"/>
          <cell r="KL2"/>
          <cell r="KM2"/>
          <cell r="KN2"/>
          <cell r="KO2"/>
          <cell r="KP2"/>
          <cell r="KQ2"/>
          <cell r="KR2"/>
          <cell r="KS2"/>
          <cell r="KT2"/>
          <cell r="KU2"/>
          <cell r="KV2"/>
          <cell r="KW2"/>
          <cell r="KX2"/>
          <cell r="KY2"/>
          <cell r="KZ2"/>
          <cell r="LA2"/>
          <cell r="LB2"/>
          <cell r="LC2"/>
          <cell r="LD2"/>
          <cell r="LE2"/>
          <cell r="LF2"/>
          <cell r="LG2"/>
          <cell r="LH2"/>
          <cell r="LI2"/>
          <cell r="LJ2"/>
          <cell r="LK2"/>
          <cell r="LL2"/>
          <cell r="LM2"/>
          <cell r="LN2"/>
          <cell r="LO2"/>
          <cell r="LP2"/>
          <cell r="LQ2"/>
          <cell r="LR2"/>
          <cell r="LS2"/>
          <cell r="LT2"/>
          <cell r="LU2"/>
          <cell r="LV2"/>
          <cell r="LW2"/>
          <cell r="LX2"/>
          <cell r="LY2"/>
          <cell r="LZ2"/>
          <cell r="MA2"/>
          <cell r="MB2"/>
          <cell r="MC2"/>
          <cell r="MD2"/>
          <cell r="ME2"/>
          <cell r="MF2"/>
          <cell r="MG2"/>
          <cell r="MH2"/>
          <cell r="MI2"/>
          <cell r="MJ2"/>
          <cell r="MK2"/>
          <cell r="ML2"/>
          <cell r="MM2"/>
          <cell r="MN2"/>
          <cell r="MO2"/>
          <cell r="MP2"/>
          <cell r="MQ2"/>
          <cell r="MR2"/>
          <cell r="MS2"/>
          <cell r="MT2"/>
          <cell r="MU2"/>
          <cell r="MV2"/>
          <cell r="MW2"/>
          <cell r="MX2"/>
          <cell r="MY2"/>
          <cell r="MZ2"/>
          <cell r="NA2"/>
          <cell r="NB2"/>
          <cell r="NC2"/>
          <cell r="ND2"/>
          <cell r="NE2"/>
          <cell r="NF2"/>
          <cell r="NG2"/>
          <cell r="NH2"/>
          <cell r="NI2"/>
        </row>
        <row r="3">
          <cell r="A3" t="str">
            <v>N0122107</v>
          </cell>
          <cell r="B3" t="str">
            <v>Durand</v>
          </cell>
          <cell r="C3" t="str">
            <v>Nicolas</v>
          </cell>
          <cell r="D3" t="str">
            <v>Durand Nicolas</v>
          </cell>
          <cell r="E3">
            <v>0</v>
          </cell>
          <cell r="F3" t="str">
            <v>CPL</v>
          </cell>
          <cell r="G3"/>
          <cell r="H3"/>
          <cell r="I3"/>
          <cell r="J3"/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  <cell r="AC3"/>
          <cell r="AD3"/>
          <cell r="AE3"/>
          <cell r="AF3"/>
          <cell r="AG3"/>
          <cell r="AH3"/>
          <cell r="AI3"/>
          <cell r="AJ3"/>
          <cell r="AK3"/>
          <cell r="AL3"/>
          <cell r="AM3"/>
          <cell r="AN3"/>
          <cell r="AO3"/>
          <cell r="AP3"/>
          <cell r="AQ3"/>
          <cell r="AR3"/>
          <cell r="AS3"/>
          <cell r="AT3"/>
          <cell r="AU3"/>
          <cell r="AV3"/>
          <cell r="AW3"/>
          <cell r="AX3"/>
          <cell r="AY3"/>
          <cell r="AZ3"/>
          <cell r="BA3"/>
          <cell r="BB3"/>
          <cell r="BC3"/>
          <cell r="BD3"/>
          <cell r="BE3"/>
          <cell r="BF3"/>
          <cell r="BG3"/>
          <cell r="BH3"/>
          <cell r="BI3"/>
          <cell r="BJ3"/>
          <cell r="BK3"/>
          <cell r="BL3"/>
          <cell r="BM3"/>
          <cell r="BN3"/>
          <cell r="BO3"/>
          <cell r="BP3"/>
          <cell r="BQ3"/>
          <cell r="BR3"/>
          <cell r="BS3"/>
          <cell r="BT3"/>
          <cell r="BU3"/>
          <cell r="BV3"/>
          <cell r="BW3"/>
          <cell r="BX3"/>
          <cell r="BY3"/>
          <cell r="BZ3"/>
          <cell r="CA3"/>
          <cell r="CB3"/>
          <cell r="CC3"/>
          <cell r="CD3"/>
          <cell r="CE3"/>
          <cell r="CF3"/>
          <cell r="CG3"/>
          <cell r="CH3"/>
          <cell r="CI3"/>
          <cell r="CJ3"/>
          <cell r="CK3"/>
          <cell r="CL3"/>
          <cell r="CM3"/>
          <cell r="CN3"/>
          <cell r="CO3"/>
          <cell r="CP3"/>
          <cell r="CQ3"/>
          <cell r="CR3"/>
          <cell r="CS3"/>
          <cell r="CT3"/>
          <cell r="CU3"/>
          <cell r="CV3"/>
          <cell r="CW3"/>
          <cell r="CX3"/>
          <cell r="CY3"/>
          <cell r="CZ3"/>
          <cell r="DA3"/>
          <cell r="DB3"/>
          <cell r="DC3"/>
          <cell r="DD3"/>
          <cell r="DE3"/>
          <cell r="DF3"/>
          <cell r="DG3"/>
          <cell r="DH3"/>
          <cell r="DI3"/>
          <cell r="DJ3"/>
          <cell r="DK3"/>
          <cell r="DL3"/>
          <cell r="DM3"/>
          <cell r="DN3"/>
          <cell r="DO3"/>
          <cell r="DP3"/>
          <cell r="DQ3"/>
          <cell r="DR3"/>
          <cell r="DS3"/>
          <cell r="DT3"/>
          <cell r="DU3"/>
          <cell r="DV3"/>
          <cell r="DW3"/>
          <cell r="DX3"/>
          <cell r="DY3"/>
          <cell r="DZ3"/>
          <cell r="EA3"/>
          <cell r="EB3"/>
          <cell r="EC3"/>
          <cell r="ED3"/>
          <cell r="EE3"/>
          <cell r="EF3"/>
          <cell r="EG3"/>
          <cell r="EH3"/>
          <cell r="EI3" t="str">
            <v>ASTREINTE WK</v>
          </cell>
          <cell r="EJ3" t="str">
            <v>ASTREINTE WK</v>
          </cell>
          <cell r="EK3" t="str">
            <v>ASTREINTE WK</v>
          </cell>
          <cell r="EL3" t="str">
            <v>ASTREINTE WK</v>
          </cell>
          <cell r="EM3"/>
          <cell r="EN3"/>
          <cell r="EO3"/>
          <cell r="EP3" t="str">
            <v>ASTREINTE WK</v>
          </cell>
          <cell r="EQ3" t="str">
            <v>ASTREINTE WK | 16:00-21:00</v>
          </cell>
          <cell r="ER3" t="str">
            <v>ASTREINTE WK | 10:00-12:00</v>
          </cell>
          <cell r="ES3"/>
          <cell r="ET3"/>
          <cell r="EU3"/>
          <cell r="EV3"/>
          <cell r="EW3" t="str">
            <v>ASTREINTE WK</v>
          </cell>
          <cell r="EX3" t="str">
            <v>ASTREINTE WK | 16:00-21:00</v>
          </cell>
          <cell r="EY3" t="str">
            <v>ASTREINTE WK</v>
          </cell>
          <cell r="EZ3"/>
          <cell r="FA3"/>
          <cell r="FB3"/>
          <cell r="FC3"/>
          <cell r="FD3"/>
          <cell r="FE3"/>
          <cell r="FF3"/>
          <cell r="FG3"/>
          <cell r="FH3"/>
          <cell r="FI3"/>
          <cell r="FJ3"/>
          <cell r="FK3"/>
          <cell r="FL3"/>
          <cell r="FM3"/>
          <cell r="FN3"/>
          <cell r="FO3"/>
          <cell r="FP3"/>
          <cell r="FQ3"/>
          <cell r="FR3"/>
          <cell r="FS3"/>
          <cell r="FT3"/>
          <cell r="FU3"/>
          <cell r="FV3"/>
          <cell r="FW3"/>
          <cell r="FX3"/>
          <cell r="FY3"/>
          <cell r="FZ3"/>
          <cell r="GA3"/>
          <cell r="GB3"/>
          <cell r="GC3"/>
          <cell r="GD3"/>
          <cell r="GE3"/>
          <cell r="GF3"/>
          <cell r="GG3"/>
          <cell r="GH3"/>
          <cell r="GI3"/>
          <cell r="GJ3"/>
          <cell r="GK3"/>
          <cell r="GL3"/>
          <cell r="GM3"/>
          <cell r="GN3"/>
          <cell r="GO3"/>
          <cell r="GP3"/>
          <cell r="GQ3"/>
          <cell r="GR3"/>
          <cell r="GS3"/>
          <cell r="GT3"/>
          <cell r="GU3"/>
          <cell r="GV3"/>
          <cell r="GW3"/>
          <cell r="GX3"/>
          <cell r="GY3"/>
          <cell r="GZ3"/>
          <cell r="HA3"/>
          <cell r="HB3"/>
          <cell r="HC3"/>
          <cell r="HD3"/>
          <cell r="HE3"/>
          <cell r="HF3"/>
          <cell r="HG3"/>
          <cell r="HH3"/>
          <cell r="HI3"/>
          <cell r="HJ3"/>
          <cell r="HK3"/>
          <cell r="HL3"/>
          <cell r="HM3"/>
          <cell r="HN3"/>
          <cell r="HO3"/>
          <cell r="HP3"/>
          <cell r="HQ3"/>
          <cell r="HR3"/>
          <cell r="HS3"/>
          <cell r="HT3"/>
          <cell r="HU3"/>
          <cell r="HV3"/>
          <cell r="HW3"/>
          <cell r="HX3"/>
          <cell r="HY3"/>
          <cell r="HZ3"/>
          <cell r="IA3"/>
          <cell r="IB3"/>
          <cell r="IC3"/>
          <cell r="ID3"/>
          <cell r="IE3"/>
          <cell r="IF3"/>
          <cell r="IG3"/>
          <cell r="IH3"/>
          <cell r="II3"/>
          <cell r="IJ3"/>
          <cell r="IK3"/>
          <cell r="IL3"/>
          <cell r="IM3"/>
          <cell r="IN3"/>
          <cell r="IO3"/>
          <cell r="IP3"/>
          <cell r="IQ3"/>
          <cell r="IR3"/>
          <cell r="IS3"/>
          <cell r="IT3"/>
          <cell r="IU3"/>
          <cell r="IV3"/>
          <cell r="IW3"/>
          <cell r="IX3"/>
          <cell r="IY3"/>
          <cell r="IZ3"/>
          <cell r="JA3"/>
          <cell r="JB3"/>
          <cell r="JC3"/>
          <cell r="JD3"/>
          <cell r="JE3"/>
          <cell r="JF3"/>
          <cell r="JG3"/>
          <cell r="JH3"/>
          <cell r="JI3"/>
          <cell r="JJ3"/>
          <cell r="JK3"/>
          <cell r="JL3"/>
          <cell r="JM3"/>
          <cell r="JN3"/>
          <cell r="JO3"/>
          <cell r="JP3"/>
          <cell r="JQ3"/>
          <cell r="JR3"/>
          <cell r="JS3"/>
          <cell r="JT3"/>
          <cell r="JU3"/>
          <cell r="JV3"/>
          <cell r="JW3"/>
          <cell r="JX3"/>
          <cell r="JY3"/>
          <cell r="JZ3"/>
          <cell r="KA3"/>
          <cell r="KB3"/>
          <cell r="KC3"/>
          <cell r="KD3"/>
          <cell r="KE3"/>
          <cell r="KF3"/>
          <cell r="KG3"/>
          <cell r="KH3"/>
          <cell r="KI3"/>
          <cell r="KJ3"/>
          <cell r="KK3"/>
          <cell r="KL3"/>
          <cell r="KM3"/>
          <cell r="KN3"/>
          <cell r="KO3"/>
          <cell r="KP3"/>
          <cell r="KQ3"/>
          <cell r="KR3"/>
          <cell r="KS3"/>
          <cell r="KT3"/>
          <cell r="KU3"/>
          <cell r="KV3"/>
          <cell r="KW3"/>
          <cell r="KX3"/>
          <cell r="KY3"/>
          <cell r="KZ3"/>
          <cell r="LA3"/>
          <cell r="LB3"/>
          <cell r="LC3"/>
          <cell r="LD3"/>
          <cell r="LE3"/>
          <cell r="LF3"/>
          <cell r="LG3"/>
          <cell r="LH3"/>
          <cell r="LI3"/>
          <cell r="LJ3"/>
          <cell r="LK3"/>
          <cell r="LL3"/>
          <cell r="LM3"/>
          <cell r="LN3"/>
          <cell r="LO3"/>
          <cell r="LP3"/>
          <cell r="LQ3"/>
          <cell r="LR3"/>
          <cell r="LS3"/>
          <cell r="LT3"/>
          <cell r="LU3"/>
          <cell r="LV3"/>
          <cell r="LW3"/>
          <cell r="LX3"/>
          <cell r="LY3"/>
          <cell r="LZ3"/>
          <cell r="MA3"/>
          <cell r="MB3"/>
          <cell r="MC3"/>
          <cell r="MD3"/>
          <cell r="ME3"/>
          <cell r="MF3"/>
          <cell r="MG3"/>
          <cell r="MH3"/>
          <cell r="MI3"/>
          <cell r="MJ3"/>
          <cell r="MK3"/>
          <cell r="ML3"/>
          <cell r="MM3"/>
          <cell r="MN3"/>
          <cell r="MO3"/>
          <cell r="MP3"/>
          <cell r="MQ3"/>
          <cell r="MR3"/>
          <cell r="MS3"/>
          <cell r="MT3"/>
          <cell r="MU3"/>
          <cell r="MV3"/>
          <cell r="MW3"/>
          <cell r="MX3"/>
          <cell r="MY3"/>
          <cell r="MZ3"/>
          <cell r="NA3"/>
          <cell r="NB3"/>
          <cell r="NC3"/>
          <cell r="ND3"/>
          <cell r="NE3"/>
          <cell r="NF3"/>
          <cell r="NG3"/>
          <cell r="NH3"/>
          <cell r="NI3"/>
        </row>
        <row r="11">
          <cell r="A11"/>
          <cell r="B11"/>
          <cell r="C11"/>
          <cell r="D11"/>
          <cell r="E11"/>
          <cell r="F11"/>
          <cell r="T11"/>
          <cell r="AA11"/>
          <cell r="AB11"/>
          <cell r="AH11"/>
          <cell r="AI11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</sheetNames>
    <sheetDataSet>
      <sheetData sheetId="0">
        <row r="3">
          <cell r="V3" t="str">
            <v>Dupont Rémy |N0123300</v>
          </cell>
        </row>
        <row r="4">
          <cell r="V4" t="str">
            <v>Durand Nicolas |N0122107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pageSetUpPr fitToPage="1"/>
  </sheetPr>
  <dimension ref="A1:AD123"/>
  <sheetViews>
    <sheetView showZeros="0" zoomScale="70" zoomScaleNormal="70" zoomScaleSheetLayoutView="50" zoomScalePageLayoutView="70" workbookViewId="0">
      <selection activeCell="AD12" sqref="AD12"/>
    </sheetView>
  </sheetViews>
  <sheetFormatPr baseColWidth="10" defaultColWidth="10.83203125" defaultRowHeight="16" x14ac:dyDescent="0.2"/>
  <cols>
    <col min="1" max="1" width="15.6640625" style="1" customWidth="1"/>
    <col min="2" max="2" width="16.83203125" style="1" customWidth="1"/>
    <col min="3" max="3" width="39" style="1" customWidth="1"/>
    <col min="4" max="4" width="45.5" style="1" customWidth="1"/>
    <col min="5" max="5" width="37.5" style="1" customWidth="1"/>
    <col min="6" max="6" width="31.83203125" style="1" customWidth="1"/>
    <col min="7" max="10" width="7" style="76" customWidth="1"/>
    <col min="11" max="13" width="8.6640625" style="60" customWidth="1"/>
    <col min="14" max="14" width="8.6640625" style="1" customWidth="1"/>
    <col min="15" max="15" width="8.6640625" style="54" customWidth="1"/>
    <col min="16" max="16" width="10.5" style="1" customWidth="1"/>
    <col min="17" max="17" width="10.83203125" style="1"/>
    <col min="18" max="18" width="10.83203125" style="2"/>
    <col min="19" max="19" width="17.1640625" style="1" bestFit="1" customWidth="1"/>
    <col min="20" max="20" width="10.83203125" style="1"/>
    <col min="21" max="21" width="25" style="1" customWidth="1"/>
    <col min="22" max="25" width="10.83203125" style="1"/>
    <col min="26" max="26" width="11.83203125" style="1" bestFit="1" customWidth="1"/>
    <col min="27" max="27" width="10.83203125" style="1"/>
    <col min="28" max="28" width="23.6640625" style="1" customWidth="1"/>
    <col min="29" max="16384" width="10.83203125" style="1"/>
  </cols>
  <sheetData>
    <row r="1" spans="1:30" ht="12" customHeight="1" thickBot="1" x14ac:dyDescent="0.25">
      <c r="A1" s="147" t="s">
        <v>72</v>
      </c>
      <c r="B1" s="148"/>
      <c r="C1" s="149"/>
      <c r="D1" s="153" t="str">
        <f>VLOOKUP(A3,PERIODES!A:D,2,FALSE)</f>
        <v>Période du 21 Avril au 20 Mai 2018</v>
      </c>
      <c r="E1" s="154"/>
      <c r="F1" s="155"/>
      <c r="G1" s="69"/>
      <c r="H1" s="69"/>
      <c r="I1" s="69"/>
      <c r="J1" s="69"/>
      <c r="K1" s="158" t="s">
        <v>0</v>
      </c>
      <c r="L1" s="158"/>
      <c r="M1" s="158"/>
      <c r="N1" s="158"/>
      <c r="O1" s="158"/>
      <c r="P1" s="158"/>
      <c r="S1" s="165"/>
      <c r="T1" s="165"/>
      <c r="U1" s="165"/>
      <c r="V1" s="165"/>
      <c r="W1" s="165"/>
      <c r="X1" s="165"/>
      <c r="Y1" s="165"/>
      <c r="Z1" s="165"/>
      <c r="AA1" s="165"/>
      <c r="AB1" s="165"/>
    </row>
    <row r="2" spans="1:30" ht="12" customHeight="1" thickBot="1" x14ac:dyDescent="0.25">
      <c r="A2" s="150"/>
      <c r="B2" s="151"/>
      <c r="C2" s="152"/>
      <c r="D2" s="156"/>
      <c r="E2" s="156"/>
      <c r="F2" s="157"/>
      <c r="G2" s="69"/>
      <c r="H2" s="69"/>
      <c r="I2" s="69"/>
      <c r="J2" s="69"/>
      <c r="K2" s="158"/>
      <c r="L2" s="158"/>
      <c r="M2" s="158"/>
      <c r="N2" s="158"/>
      <c r="O2" s="158"/>
      <c r="P2" s="158"/>
      <c r="S2" s="165"/>
      <c r="T2" s="165"/>
      <c r="U2" s="165"/>
      <c r="V2" s="165"/>
      <c r="W2" s="165"/>
      <c r="X2" s="165"/>
      <c r="Y2" s="165"/>
      <c r="Z2" s="165"/>
      <c r="AA2" s="165"/>
      <c r="AB2" s="165"/>
    </row>
    <row r="3" spans="1:30" ht="23.25" customHeight="1" thickBot="1" x14ac:dyDescent="0.25">
      <c r="A3" s="139">
        <v>43221</v>
      </c>
      <c r="B3" s="140"/>
      <c r="C3" s="141"/>
      <c r="D3" s="142"/>
      <c r="E3" s="143"/>
      <c r="F3" s="144"/>
      <c r="G3" s="70"/>
      <c r="H3" s="70"/>
      <c r="I3" s="70"/>
      <c r="J3" s="70"/>
      <c r="K3" s="206" t="s">
        <v>53</v>
      </c>
      <c r="L3" s="208" t="s">
        <v>54</v>
      </c>
      <c r="M3" s="161" t="s">
        <v>24</v>
      </c>
      <c r="N3" s="163" t="s">
        <v>1</v>
      </c>
      <c r="O3" s="159" t="s">
        <v>2</v>
      </c>
      <c r="P3" s="145" t="s">
        <v>3</v>
      </c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ht="15" customHeight="1" thickBot="1" x14ac:dyDescent="0.25">
      <c r="A4" s="4" t="s">
        <v>4</v>
      </c>
      <c r="B4" s="4" t="s">
        <v>5</v>
      </c>
      <c r="C4" s="5" t="s">
        <v>6</v>
      </c>
      <c r="D4" s="6" t="s">
        <v>7</v>
      </c>
      <c r="E4" s="35" t="s">
        <v>8</v>
      </c>
      <c r="F4" s="66" t="s">
        <v>9</v>
      </c>
      <c r="G4" s="71"/>
      <c r="H4" s="72"/>
      <c r="I4" s="73"/>
      <c r="J4" s="74"/>
      <c r="K4" s="207"/>
      <c r="L4" s="209"/>
      <c r="M4" s="162"/>
      <c r="N4" s="164"/>
      <c r="O4" s="160"/>
      <c r="P4" s="146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30" ht="20" customHeight="1" x14ac:dyDescent="0.2">
      <c r="A5" s="36">
        <f>B5</f>
        <v>43241</v>
      </c>
      <c r="B5" s="37">
        <f>A3+20</f>
        <v>43241</v>
      </c>
      <c r="C5" s="45">
        <f>INDEX('[1]Base de Travail Mensuelle'!$1:$1048576,MATCH($T$8,'[1]Base de Travail Mensuelle'!$A:$A,0),MATCH(B5,'[1]Base de Travail Mensuelle'!$1:$1,0))</f>
        <v>0</v>
      </c>
      <c r="D5" s="46" t="str">
        <f>INDEX([1]Pointage!$1:$1048576,MATCH($T$8,[1]Pointage!$A:$A,0),MATCH(B5,[1]Pointage!$1:$1,0))</f>
        <v>ASTREINTE SEM | 15:30-18:30</v>
      </c>
      <c r="E5" s="34" t="str">
        <f>IF(ISERROR(FIND("|",$D5,1)),IFERROR(VLOOKUP($D5,[1]CPL!$K:$K,1,FALSE),""),LEFT($D5,FIND("|",$D5,1)-2))</f>
        <v>ASTREINTE SEM</v>
      </c>
      <c r="F5" s="42" t="str">
        <f>IF(ISERROR(FIND("|",D5,1)),IFERROR(VLOOKUP($D5,[1]CPL!$K:$N,4,FALSE),""),MID(D5,FIND("|",D5,1)+2,999))</f>
        <v>15:30-18:30</v>
      </c>
      <c r="G5" s="67">
        <f>IFERROR(TIMEVALUE(LEFT(F5,FIND("-",F5,1)-1)),"-")</f>
        <v>0.64583333333333337</v>
      </c>
      <c r="H5" s="55">
        <f>IFERROR(TIMEVALUE(MID(F5,FIND("-",F5,1)+1,5)),"-")</f>
        <v>0.77083333333333337</v>
      </c>
      <c r="I5" s="55" t="str">
        <f>IFERROR(IF(ISERROR(FIND("/",F5,1)),"-",TIMEVALUE(MID(F5,FIND("/",F5,1)+2,5))),"-")</f>
        <v>-</v>
      </c>
      <c r="J5" s="68" t="str">
        <f>IFERROR(IF(ISERROR(FIND("/",F5,1)),"-",TIMEVALUE(MID(F5,FIND("/",F5,1)+8,5))),"-")</f>
        <v>-</v>
      </c>
      <c r="K5" s="107">
        <f ca="1">IF(AND(L5&gt;0,L5&lt;99),"-",IFERROR(HeureHN(G5,H5,B5,HSN_deb,HSN_fin,TRUE)+IF(I5="-",0,HeureHN(I5,J5,B5,HSN_deb,HSN_fin,TRUE)),"-"))</f>
        <v>3</v>
      </c>
      <c r="L5" s="108">
        <f ca="1">IFERROR(Heuredim(G5,H5,B5,HSN_deb,HSN_fin,TRUE)+IF(I5="-",0,Heuredim(I5,J5,B5,HSN_deb,HSN_fin,TRUE)),"-")</f>
        <v>0</v>
      </c>
      <c r="M5" s="109">
        <f ca="1">IFERROR(HeureHN(G5,H5,B5,HSNu_deb,HSNu_fin,TRUE)+IF(I5="-",0,HeureHN(I5,J5,B5,HSNu_deb,HSNu_fin,TRUE)),"-")</f>
        <v>0</v>
      </c>
      <c r="N5" s="98">
        <f t="shared" ref="N5:N34" ca="1" si="0">SUM(K5:M5)</f>
        <v>3</v>
      </c>
      <c r="O5" s="110">
        <f ca="1">IFERROR(HeureHN(G5,H5,B5,HPN_deb,HPN_fin,TRUE)+IF(I5="-",0,HeureHN(I5,J5,B5,HPN_deb,HPN_fin,TRUE)),"0")+IFERROR(VLOOKUP($D5,[1]CPL!$A:$E,5,FALSE),"0")</f>
        <v>0</v>
      </c>
      <c r="P5" s="78">
        <f>IFERROR(VLOOKUP($D5,[1]RIPPEURS!$A:$F,6,FALSE),1)</f>
        <v>1</v>
      </c>
      <c r="S5" s="3"/>
      <c r="T5" s="7"/>
      <c r="U5" s="166" t="str">
        <f>$D1</f>
        <v>Période du 21 Avril au 20 Mai 2018</v>
      </c>
      <c r="V5" s="166"/>
      <c r="W5" s="166"/>
      <c r="X5" s="166"/>
      <c r="Y5" s="166"/>
      <c r="Z5" s="166"/>
      <c r="AA5" s="166"/>
      <c r="AB5" s="8"/>
    </row>
    <row r="6" spans="1:30" ht="20" customHeight="1" x14ac:dyDescent="0.2">
      <c r="A6" s="9">
        <f t="shared" ref="A6:A35" si="1">B6</f>
        <v>43242</v>
      </c>
      <c r="B6" s="38">
        <f>B5+1</f>
        <v>43242</v>
      </c>
      <c r="C6" s="47">
        <f>INDEX('[1]Base de Travail Mensuelle'!$1:$1048576,MATCH($T$8,'[1]Base de Travail Mensuelle'!$A:$A,0),MATCH(B6,'[1]Base de Travail Mensuelle'!$1:$1,0))</f>
        <v>0</v>
      </c>
      <c r="D6" s="48" t="str">
        <f>INDEX([1]Pointage!$1:$1048576,MATCH($T$8,[1]Pointage!$A:$A,0),MATCH(B6,[1]Pointage!$1:$1,0))</f>
        <v>ASTREINTE SEM</v>
      </c>
      <c r="E6" s="32" t="str">
        <f>IF(ISERROR(FIND("|",$D6,1)),IFERROR(VLOOKUP($D6,[1]CPL!$K:$K,1,FALSE),""),LEFT($D6,FIND("|",$D6,1)-2))</f>
        <v>ASTREINTE SEM</v>
      </c>
      <c r="F6" s="43" t="str">
        <f>IF(ISERROR(FIND("|",D6,1)),IFERROR(VLOOKUP($D6,[1]CPL!$K:$N,4,FALSE),""),MID(D6,FIND("|",D6,1)+2,999))</f>
        <v/>
      </c>
      <c r="G6" s="61" t="str">
        <f t="shared" ref="G6:G34" si="2">IFERROR(TIMEVALUE(LEFT(F6,FIND("-",F6,1)-1)),"-")</f>
        <v>-</v>
      </c>
      <c r="H6" s="56" t="str">
        <f t="shared" ref="H6:H34" si="3">IFERROR(TIMEVALUE(MID(F6,FIND("-",F6,1)+1,5)),"-")</f>
        <v>-</v>
      </c>
      <c r="I6" s="56" t="str">
        <f t="shared" ref="I6:I34" si="4">IFERROR(IF(ISERROR(FIND("/",F6,1)),"-",TIMEVALUE(MID(F6,FIND("/",F6,1)+2,5))),"-")</f>
        <v>-</v>
      </c>
      <c r="J6" s="62" t="str">
        <f t="shared" ref="J6:J34" si="5">IFERROR(IF(ISERROR(FIND("/",F6,1)),"-",TIMEVALUE(MID(F6,FIND("/",F6,1)+8,5))),"-")</f>
        <v>-</v>
      </c>
      <c r="K6" s="100" t="str">
        <f>IF(AND(L6&gt;0,L6&lt;99),"-",IFERROR(HeureHN(G6,H6,B6,HSN_deb,HSN_fin,TRUE)+IF(I6="-",0,HeureHN(I6,J6,B6,HSN_deb,HSN_fin,TRUE)),"-"))</f>
        <v>-</v>
      </c>
      <c r="L6" s="101" t="str">
        <f>IFERROR(Heuredim(G6,H6,B6,HSN_deb,HSN_fin,TRUE)+IF(I6="-",0,Heuredim(I6,J6,B6,HSN_deb,HSN_fin,TRUE)),"-")</f>
        <v>-</v>
      </c>
      <c r="M6" s="102" t="str">
        <f>IFERROR(HeureHN(G6,H6,B6,HSNu_deb,HSNu_fin,TRUE)+IF(I6="-",0,HeureHN(I6,J6,B6,HSNu_deb,HSNu_fin,TRUE)),"-")</f>
        <v>-</v>
      </c>
      <c r="N6" s="99">
        <f t="shared" si="0"/>
        <v>0</v>
      </c>
      <c r="O6" s="111">
        <f>IFERROR(HeureHN(G6,H6,B6,HPN_deb,HPN_fin,TRUE)+IF(I6="-",0,HeureHN(I6,J6,B6,HPN_deb,HPN_fin,TRUE)),"0")+IFERROR(VLOOKUP($D6,[1]CPL!$A:$E,5,FALSE),"0")</f>
        <v>0</v>
      </c>
      <c r="P6" s="79">
        <f>IFERROR(VLOOKUP($D6,[1]RIPPEURS!$A:$F,6,FALSE),1)</f>
        <v>1</v>
      </c>
      <c r="S6" s="3"/>
      <c r="T6" s="3"/>
      <c r="U6" s="167"/>
      <c r="V6" s="167"/>
      <c r="W6" s="167"/>
      <c r="X6" s="167"/>
      <c r="Y6" s="167"/>
      <c r="Z6" s="167"/>
      <c r="AA6" s="167"/>
      <c r="AB6" s="3"/>
    </row>
    <row r="7" spans="1:30" ht="20" customHeight="1" x14ac:dyDescent="0.2">
      <c r="A7" s="9">
        <f t="shared" si="1"/>
        <v>43243</v>
      </c>
      <c r="B7" s="38">
        <f t="shared" ref="B7:B35" si="6">B6+1</f>
        <v>43243</v>
      </c>
      <c r="C7" s="47">
        <f>INDEX('[1]Base de Travail Mensuelle'!$1:$1048576,MATCH($T$8,'[1]Base de Travail Mensuelle'!$A:$A,0),MATCH(B7,'[1]Base de Travail Mensuelle'!$1:$1,0))</f>
        <v>0</v>
      </c>
      <c r="D7" s="48" t="str">
        <f>INDEX([1]Pointage!$1:$1048576,MATCH($T$8,[1]Pointage!$A:$A,0),MATCH(B7,[1]Pointage!$1:$1,0))</f>
        <v>ASTREINTE SEM</v>
      </c>
      <c r="E7" s="32" t="str">
        <f>IF(ISERROR(FIND("|",$D7,1)),IFERROR(VLOOKUP($D7,[1]CPL!$K:$K,1,FALSE),""),LEFT($D7,FIND("|",$D7,1)-2))</f>
        <v>ASTREINTE SEM</v>
      </c>
      <c r="F7" s="43" t="str">
        <f>IF(ISERROR(FIND("|",D7,1)),IFERROR(VLOOKUP($D7,[1]CPL!$K:$N,4,FALSE),""),MID(D7,FIND("|",D7,1)+2,999))</f>
        <v/>
      </c>
      <c r="G7" s="61" t="str">
        <f t="shared" si="2"/>
        <v>-</v>
      </c>
      <c r="H7" s="56" t="str">
        <f t="shared" si="3"/>
        <v>-</v>
      </c>
      <c r="I7" s="56" t="str">
        <f t="shared" si="4"/>
        <v>-</v>
      </c>
      <c r="J7" s="62" t="str">
        <f t="shared" si="5"/>
        <v>-</v>
      </c>
      <c r="K7" s="100" t="str">
        <f>IF(AND(L7&gt;0,L7&lt;99),"-",IFERROR(HeureHN(G7,H7,B7,HSN_deb,HSN_fin,TRUE)+IF(I7="-",0,HeureHN(I7,J7,B7,HSN_deb,HSN_fin,TRUE)),"-"))</f>
        <v>-</v>
      </c>
      <c r="L7" s="101" t="str">
        <f>IFERROR(Heuredim(G7,H7,B7,HSN_deb,HSN_fin,TRUE)+IF(I7="-",0,Heuredim(I7,J7,B7,HSN_deb,HSN_fin,TRUE)),"-")</f>
        <v>-</v>
      </c>
      <c r="M7" s="102" t="str">
        <f>IFERROR(HeureHN(G7,H7,B7,HSNu_deb,HSNu_fin,TRUE)+IF(I7="-",0,HeureHN(I7,J7,B7,HSNu_deb,HSNu_fin,TRUE)),"-")</f>
        <v>-</v>
      </c>
      <c r="N7" s="99">
        <f t="shared" si="0"/>
        <v>0</v>
      </c>
      <c r="O7" s="111">
        <f>IFERROR(HeureHN(G7,H7,B7,HPN_deb,HPN_fin,TRUE)+IF(I7="-",0,HeureHN(I7,J7,B7,HPN_deb,HPN_fin,TRUE)),"0")+IFERROR(VLOOKUP($D7,[1]CPL!$A:$E,5,FALSE),"0")</f>
        <v>0</v>
      </c>
      <c r="P7" s="79">
        <f>IFERROR(VLOOKUP($D7,[1]RIPPEURS!$A:$F,6,FALSE),1)</f>
        <v>1</v>
      </c>
      <c r="S7" s="168"/>
      <c r="T7" s="168"/>
      <c r="U7" s="169"/>
      <c r="V7" s="169"/>
      <c r="W7" s="169"/>
      <c r="X7" s="169"/>
      <c r="Y7" s="169"/>
      <c r="Z7" s="169"/>
      <c r="AA7" s="169"/>
      <c r="AB7" s="82"/>
    </row>
    <row r="8" spans="1:30" ht="20" customHeight="1" x14ac:dyDescent="0.2">
      <c r="A8" s="9">
        <f t="shared" si="1"/>
        <v>43244</v>
      </c>
      <c r="B8" s="38">
        <f t="shared" si="6"/>
        <v>43244</v>
      </c>
      <c r="C8" s="47">
        <f>INDEX('[1]Base de Travail Mensuelle'!$1:$1048576,MATCH($T$8,'[1]Base de Travail Mensuelle'!$A:$A,0),MATCH(B8,'[1]Base de Travail Mensuelle'!$1:$1,0))</f>
        <v>0</v>
      </c>
      <c r="D8" s="48" t="str">
        <f>INDEX([1]Pointage!$1:$1048576,MATCH($T$8,[1]Pointage!$A:$A,0),MATCH(B8,[1]Pointage!$1:$1,0))</f>
        <v>ASTREINTE SEM</v>
      </c>
      <c r="E8" s="32" t="str">
        <f>IF(ISERROR(FIND("|",$D8,1)),IFERROR(VLOOKUP($D8,[1]CPL!$K:$K,1,FALSE),""),LEFT($D8,FIND("|",$D8,1)-2))</f>
        <v>ASTREINTE SEM</v>
      </c>
      <c r="F8" s="43" t="str">
        <f>IF(ISERROR(FIND("|",D8,1)),IFERROR(VLOOKUP($D8,[1]CPL!$K:$N,4,FALSE),""),MID(D8,FIND("|",D8,1)+2,999))</f>
        <v/>
      </c>
      <c r="G8" s="61" t="str">
        <f t="shared" si="2"/>
        <v>-</v>
      </c>
      <c r="H8" s="56" t="str">
        <f t="shared" si="3"/>
        <v>-</v>
      </c>
      <c r="I8" s="56" t="str">
        <f t="shared" si="4"/>
        <v>-</v>
      </c>
      <c r="J8" s="62" t="str">
        <f t="shared" si="5"/>
        <v>-</v>
      </c>
      <c r="K8" s="100" t="str">
        <f>IF(AND(L8&gt;0,L8&lt;99),"-",IFERROR(HeureHN(G8,H8,B8,HSN_deb,HSN_fin,TRUE)+IF(I8="-",0,HeureHN(I8,J8,B8,HSN_deb,HSN_fin,TRUE)),"-"))</f>
        <v>-</v>
      </c>
      <c r="L8" s="101" t="str">
        <f>IFERROR(Heuredim(G8,H8,B8,HSN_deb,HSN_fin,TRUE)+IF(I8="-",0,Heuredim(I8,J8,B8,HSN_deb,HSN_fin,TRUE)),"-")</f>
        <v>-</v>
      </c>
      <c r="M8" s="102" t="str">
        <f>IFERROR(HeureHN(G8,H8,B8,HSNu_deb,HSNu_fin,TRUE)+IF(I8="-",0,HeureHN(I8,J8,B8,HSNu_deb,HSNu_fin,TRUE)),"-")</f>
        <v>-</v>
      </c>
      <c r="N8" s="99">
        <f t="shared" si="0"/>
        <v>0</v>
      </c>
      <c r="O8" s="111">
        <f>IFERROR(HeureHN(G8,H8,B8,HPN_deb,HPN_fin,TRUE)+IF(I8="-",0,HeureHN(I8,J8,B8,HPN_deb,HPN_fin,TRUE)),"0")+IFERROR(VLOOKUP($D8,[1]CPL!$A:$E,5,FALSE),"0")</f>
        <v>0</v>
      </c>
      <c r="P8" s="79">
        <f>IFERROR(VLOOKUP($D8,[1]RIPPEURS!$A:$F,6,FALSE),1)</f>
        <v>1</v>
      </c>
      <c r="S8" s="10" t="s">
        <v>30</v>
      </c>
      <c r="T8" s="31" t="str">
        <f>MID($A1,FIND("|",$A1,1)+1,99)</f>
        <v>N0123300</v>
      </c>
      <c r="U8" s="11"/>
      <c r="V8" s="11"/>
      <c r="W8" s="11"/>
      <c r="X8" s="170" t="s">
        <v>34</v>
      </c>
      <c r="Y8" s="170"/>
      <c r="Z8" s="170" t="str">
        <f>LEFT($A1,LEN($A1)-10)</f>
        <v>Dupont Rémy</v>
      </c>
      <c r="AA8" s="170"/>
      <c r="AB8" s="170"/>
    </row>
    <row r="9" spans="1:30" ht="20" customHeight="1" x14ac:dyDescent="0.2">
      <c r="A9" s="9">
        <f t="shared" si="1"/>
        <v>43245</v>
      </c>
      <c r="B9" s="38">
        <f t="shared" si="6"/>
        <v>43245</v>
      </c>
      <c r="C9" s="47">
        <f>INDEX('[1]Base de Travail Mensuelle'!$1:$1048576,MATCH($T$8,'[1]Base de Travail Mensuelle'!$A:$A,0),MATCH(B9,'[1]Base de Travail Mensuelle'!$1:$1,0))</f>
        <v>0</v>
      </c>
      <c r="D9" s="48" t="str">
        <f>INDEX([1]Pointage!$1:$1048576,MATCH($T$8,[1]Pointage!$A:$A,0),MATCH(B9,[1]Pointage!$1:$1,0))</f>
        <v>ASTREINTE SEM</v>
      </c>
      <c r="E9" s="32" t="str">
        <f>IF(ISERROR(FIND("|",$D9,1)),IFERROR(VLOOKUP($D9,[1]CPL!$K:$K,1,FALSE),""),LEFT($D9,FIND("|",$D9,1)-2))</f>
        <v>ASTREINTE SEM</v>
      </c>
      <c r="F9" s="43" t="str">
        <f>IF(ISERROR(FIND("|",D9,1)),IFERROR(VLOOKUP($D9,[1]CPL!$K:$N,4,FALSE),""),MID(D9,FIND("|",D9,1)+2,999))</f>
        <v/>
      </c>
      <c r="G9" s="61" t="str">
        <f t="shared" si="2"/>
        <v>-</v>
      </c>
      <c r="H9" s="56" t="str">
        <f t="shared" si="3"/>
        <v>-</v>
      </c>
      <c r="I9" s="56" t="str">
        <f t="shared" si="4"/>
        <v>-</v>
      </c>
      <c r="J9" s="62" t="str">
        <f t="shared" si="5"/>
        <v>-</v>
      </c>
      <c r="K9" s="100" t="str">
        <f>IF(AND(L9&gt;0,L9&lt;99),"-",IFERROR(HeureHN(G9,H9,B9,HSN_deb,HSN_fin,TRUE)+IF(I9="-",0,HeureHN(I9,J9,B9,HSN_deb,HSN_fin,TRUE)),"-"))</f>
        <v>-</v>
      </c>
      <c r="L9" s="101" t="str">
        <f>IFERROR(Heuredim(G9,H9,B9,HSN_deb,HSN_fin,TRUE)+IF(I9="-",0,Heuredim(I9,J9,B9,HSN_deb,HSN_fin,TRUE)),"-")</f>
        <v>-</v>
      </c>
      <c r="M9" s="102" t="str">
        <f>IFERROR(HeureHN(G9,H9,B9,HSNu_deb,HSNu_fin,TRUE)+IF(I9="-",0,HeureHN(I9,J9,B9,HSNu_deb,HSNu_fin,TRUE)),"-")</f>
        <v>-</v>
      </c>
      <c r="N9" s="99">
        <f t="shared" si="0"/>
        <v>0</v>
      </c>
      <c r="O9" s="111">
        <f>IFERROR(HeureHN(G9,H9,B9,HPN_deb,HPN_fin,TRUE)+IF(I9="-",0,HeureHN(I9,J9,B9,HPN_deb,HPN_fin,TRUE)),"0")+IFERROR(VLOOKUP($D9,[1]CPL!$A:$E,5,FALSE),"0")</f>
        <v>0</v>
      </c>
      <c r="P9" s="79">
        <f>IFERROR(VLOOKUP($D9,[1]RIPPEURS!$A:$F,6,FALSE),1)</f>
        <v>1</v>
      </c>
      <c r="S9" s="10" t="s">
        <v>31</v>
      </c>
      <c r="T9" s="81" t="s">
        <v>14</v>
      </c>
      <c r="U9" s="11"/>
      <c r="V9" s="11"/>
      <c r="W9" s="11"/>
      <c r="X9" s="170" t="s">
        <v>35</v>
      </c>
      <c r="Y9" s="170"/>
      <c r="Z9" s="170" t="s">
        <v>15</v>
      </c>
      <c r="AA9" s="170"/>
      <c r="AB9" s="170"/>
    </row>
    <row r="10" spans="1:30" ht="20" customHeight="1" x14ac:dyDescent="0.2">
      <c r="A10" s="9">
        <f t="shared" si="1"/>
        <v>43246</v>
      </c>
      <c r="B10" s="38">
        <f t="shared" si="6"/>
        <v>43246</v>
      </c>
      <c r="C10" s="47">
        <f>INDEX('[1]Base de Travail Mensuelle'!$1:$1048576,MATCH($T$8,'[1]Base de Travail Mensuelle'!$A:$A,0),MATCH(B10,'[1]Base de Travail Mensuelle'!$1:$1,0))</f>
        <v>0</v>
      </c>
      <c r="D10" s="48" t="str">
        <f>INDEX([1]Pointage!$1:$1048576,MATCH($T$8,[1]Pointage!$A:$A,0),MATCH(B10,[1]Pointage!$1:$1,0))</f>
        <v>ASTREINTE SEM</v>
      </c>
      <c r="E10" s="32" t="str">
        <f>IF(ISERROR(FIND("|",$D10,1)),IFERROR(VLOOKUP($D10,[1]CPL!$K:$K,1,FALSE),""),LEFT($D10,FIND("|",$D10,1)-2))</f>
        <v>ASTREINTE SEM</v>
      </c>
      <c r="F10" s="43" t="str">
        <f>IF(ISERROR(FIND("|",D10,1)),IFERROR(VLOOKUP($D10,[1]CPL!$K:$N,4,FALSE),""),MID(D10,FIND("|",D10,1)+2,999))</f>
        <v/>
      </c>
      <c r="G10" s="61" t="str">
        <f t="shared" si="2"/>
        <v>-</v>
      </c>
      <c r="H10" s="56" t="str">
        <f t="shared" si="3"/>
        <v>-</v>
      </c>
      <c r="I10" s="56" t="str">
        <f t="shared" si="4"/>
        <v>-</v>
      </c>
      <c r="J10" s="62" t="str">
        <f t="shared" si="5"/>
        <v>-</v>
      </c>
      <c r="K10" s="100" t="str">
        <f>IF(AND(L10&gt;0,L10&lt;99),"-",IFERROR(HeureHN(G10,H10,B10,HSN_deb,HSN_fin,TRUE)+IF(I10="-",0,HeureHN(I10,J10,B10,HSN_deb,HSN_fin,TRUE)),"-"))</f>
        <v>-</v>
      </c>
      <c r="L10" s="101" t="str">
        <f>IFERROR(Heuredim(G10,H10,B10,HSN_deb,HSN_fin,TRUE)+IF(I10="-",0,Heuredim(I10,J10,B10,HSN_deb,HSN_fin,TRUE)),"-")</f>
        <v>-</v>
      </c>
      <c r="M10" s="102" t="str">
        <f>IFERROR(HeureHN(G10,H10,B10,HSNu_deb,HSNu_fin,TRUE)+IF(I10="-",0,HeureHN(I10,J10,B10,HSNu_deb,HSNu_fin,TRUE)),"-")</f>
        <v>-</v>
      </c>
      <c r="N10" s="99">
        <f t="shared" si="0"/>
        <v>0</v>
      </c>
      <c r="O10" s="111">
        <f>IFERROR(HeureHN(G10,H10,B10,HPN_deb,HPN_fin,TRUE)+IF(I10="-",0,HeureHN(I10,J10,B10,HPN_deb,HPN_fin,TRUE)),"0")+IFERROR(VLOOKUP($D10,[1]CPL!$A:$E,5,FALSE),"0")</f>
        <v>0</v>
      </c>
      <c r="P10" s="79">
        <f>IFERROR(VLOOKUP($D10,[1]RIPPEURS!$A:$F,6,FALSE),1)</f>
        <v>1</v>
      </c>
      <c r="S10" s="13" t="s">
        <v>32</v>
      </c>
      <c r="T10" s="81" t="s">
        <v>16</v>
      </c>
      <c r="U10" s="11"/>
      <c r="V10" s="11"/>
      <c r="W10" s="11"/>
      <c r="X10" s="170" t="s">
        <v>36</v>
      </c>
      <c r="Y10" s="170"/>
      <c r="Z10" s="171"/>
      <c r="AA10" s="171"/>
      <c r="AB10" s="171"/>
    </row>
    <row r="11" spans="1:30" ht="20" customHeight="1" x14ac:dyDescent="0.2">
      <c r="A11" s="9">
        <f t="shared" si="1"/>
        <v>43247</v>
      </c>
      <c r="B11" s="38">
        <f t="shared" si="6"/>
        <v>43247</v>
      </c>
      <c r="C11" s="47">
        <f>INDEX('[1]Base de Travail Mensuelle'!$1:$1048576,MATCH($T$8,'[1]Base de Travail Mensuelle'!$A:$A,0),MATCH(B11,'[1]Base de Travail Mensuelle'!$1:$1,0))</f>
        <v>0</v>
      </c>
      <c r="D11" s="48" t="str">
        <f>INDEX([1]Pointage!$1:$1048576,MATCH($T$8,[1]Pointage!$A:$A,0),MATCH(B11,[1]Pointage!$1:$1,0))</f>
        <v>ASTREINTE SEM | 15:30-18:30</v>
      </c>
      <c r="E11" s="32" t="str">
        <f>IF(ISERROR(FIND("|",$D11,1)),IFERROR(VLOOKUP($D11,[1]CPL!$K:$K,1,FALSE),""),LEFT($D11,FIND("|",$D11,1)-2))</f>
        <v>ASTREINTE SEM</v>
      </c>
      <c r="F11" s="43" t="str">
        <f>IF(ISERROR(FIND("|",D11,1)),IFERROR(VLOOKUP($D11,[1]CPL!$K:$N,4,FALSE),""),MID(D11,FIND("|",D11,1)+2,999))</f>
        <v>15:30-18:30</v>
      </c>
      <c r="G11" s="61">
        <f t="shared" si="2"/>
        <v>0.64583333333333337</v>
      </c>
      <c r="H11" s="56">
        <f t="shared" si="3"/>
        <v>0.77083333333333337</v>
      </c>
      <c r="I11" s="56" t="str">
        <f t="shared" si="4"/>
        <v>-</v>
      </c>
      <c r="J11" s="62" t="str">
        <f t="shared" si="5"/>
        <v>-</v>
      </c>
      <c r="K11" s="100" t="str">
        <f ca="1">IF(AND(L11&gt;0,L11&lt;99),"-",IFERROR(HeureHN(G11,H11,B11,HSN_deb,HSN_fin,TRUE)+IF(I11="-",0,HeureHN(I11,J11,B11,HSN_deb,HSN_fin,TRUE)),"-"))</f>
        <v>-</v>
      </c>
      <c r="L11" s="101">
        <f ca="1">IFERROR(Heuredim(G11,H11,B11,HSN_deb,HSN_fin,TRUE)+IF(I11="-",0,Heuredim(I11,J11,B11,HSN_deb,HSN_fin,TRUE)),"-")</f>
        <v>3</v>
      </c>
      <c r="M11" s="102">
        <f ca="1">IFERROR(HeureHN(G11,H11,B11,HSNu_deb,HSNu_fin,TRUE)+IF(I11="-",0,HeureHN(I11,J11,B11,HSNu_deb,HSNu_fin,TRUE)),"-")</f>
        <v>0</v>
      </c>
      <c r="N11" s="99">
        <f t="shared" ca="1" si="0"/>
        <v>3</v>
      </c>
      <c r="O11" s="111">
        <f ca="1">IFERROR(HeureHN(G11,H11,B11,HPN_deb,HPN_fin,TRUE)+IF(I11="-",0,HeureHN(I11,J11,B11,HPN_deb,HPN_fin,TRUE)),"0")+IFERROR(VLOOKUP($D11,[1]CPL!$A:$E,5,FALSE),"0")</f>
        <v>0</v>
      </c>
      <c r="P11" s="79">
        <f>IFERROR(VLOOKUP($D11,[1]RIPPEURS!$A:$F,6,FALSE),1)</f>
        <v>1</v>
      </c>
      <c r="S11" s="10" t="s">
        <v>33</v>
      </c>
      <c r="T11" s="81" t="s">
        <v>17</v>
      </c>
      <c r="U11" s="11"/>
      <c r="V11" s="11"/>
      <c r="W11" s="11"/>
      <c r="X11" s="11"/>
      <c r="Y11" s="11"/>
      <c r="Z11" s="11"/>
      <c r="AA11" s="11"/>
      <c r="AB11" s="11"/>
    </row>
    <row r="12" spans="1:30" ht="20" customHeight="1" thickBot="1" x14ac:dyDescent="0.25">
      <c r="A12" s="9">
        <f t="shared" si="1"/>
        <v>43248</v>
      </c>
      <c r="B12" s="38">
        <f t="shared" si="6"/>
        <v>43248</v>
      </c>
      <c r="C12" s="47">
        <f>INDEX('[1]Base de Travail Mensuelle'!$1:$1048576,MATCH($T$8,'[1]Base de Travail Mensuelle'!$A:$A,0),MATCH(B12,'[1]Base de Travail Mensuelle'!$1:$1,0))</f>
        <v>0</v>
      </c>
      <c r="D12" s="48" t="str">
        <f>INDEX([1]Pointage!$1:$1048576,MATCH($T$8,[1]Pointage!$A:$A,0),MATCH(B12,[1]Pointage!$1:$1,0))</f>
        <v>ASTREINTE SEM | 15:30-18:30</v>
      </c>
      <c r="E12" s="32" t="str">
        <f>IF(ISERROR(FIND("|",$D12,1)),IFERROR(VLOOKUP($D12,[1]CPL!$K:$K,1,FALSE),""),LEFT($D12,FIND("|",$D12,1)-2))</f>
        <v>ASTREINTE SEM</v>
      </c>
      <c r="F12" s="43" t="str">
        <f>IF(ISERROR(FIND("|",D12,1)),IFERROR(VLOOKUP($D12,[1]CPL!$K:$N,4,FALSE),""),MID(D12,FIND("|",D12,1)+2,999))</f>
        <v>15:30-18:30</v>
      </c>
      <c r="G12" s="61">
        <f t="shared" si="2"/>
        <v>0.64583333333333337</v>
      </c>
      <c r="H12" s="56">
        <f t="shared" si="3"/>
        <v>0.77083333333333337</v>
      </c>
      <c r="I12" s="56" t="str">
        <f t="shared" si="4"/>
        <v>-</v>
      </c>
      <c r="J12" s="62" t="str">
        <f t="shared" si="5"/>
        <v>-</v>
      </c>
      <c r="K12" s="100">
        <f ca="1">IF(AND(L12&gt;0,L12&lt;99),"-",IFERROR(HeureHN(G12,H12,B12,HSN_deb,HSN_fin,TRUE)+IF(I12="-",0,HeureHN(I12,J12,B12,HSN_deb,HSN_fin,TRUE)),"-"))</f>
        <v>3</v>
      </c>
      <c r="L12" s="101">
        <f ca="1">IFERROR(Heuredim(G12,H12,B12,HSN_deb,HSN_fin,TRUE)+IF(I12="-",0,Heuredim(I12,J12,B12,HSN_deb,HSN_fin,TRUE)),"-")</f>
        <v>0</v>
      </c>
      <c r="M12" s="102">
        <f ca="1">IFERROR(HeureHN(G12,H12,B12,HSNu_deb,HSNu_fin,TRUE)+IF(I12="-",0,HeureHN(I12,J12,B12,HSNu_deb,HSNu_fin,TRUE)),"-")</f>
        <v>0</v>
      </c>
      <c r="N12" s="99">
        <f t="shared" ca="1" si="0"/>
        <v>3</v>
      </c>
      <c r="O12" s="111">
        <f ca="1">IFERROR(HeureHN(G12,H12,B12,HPN_deb,HPN_fin,TRUE)+IF(I12="-",0,HeureHN(I12,J12,B12,HPN_deb,HPN_fin,TRUE)),"0")+IFERROR(VLOOKUP($D12,[1]CPL!$A:$E,5,FALSE),"0")</f>
        <v>0</v>
      </c>
      <c r="P12" s="79">
        <f>IFERROR(VLOOKUP($D12,[1]RIPPEURS!$A:$F,6,FALSE),1)</f>
        <v>1</v>
      </c>
      <c r="S12" s="14"/>
      <c r="T12" s="14"/>
      <c r="U12" s="15"/>
      <c r="V12" s="15"/>
      <c r="W12" s="15"/>
      <c r="X12" s="15"/>
      <c r="Y12" s="15"/>
      <c r="Z12" s="15"/>
      <c r="AA12" s="15"/>
      <c r="AB12" s="15"/>
    </row>
    <row r="13" spans="1:30" ht="20" customHeight="1" x14ac:dyDescent="0.2">
      <c r="A13" s="9">
        <f t="shared" si="1"/>
        <v>43249</v>
      </c>
      <c r="B13" s="38">
        <f t="shared" si="6"/>
        <v>43249</v>
      </c>
      <c r="C13" s="47">
        <f>INDEX('[1]Base de Travail Mensuelle'!$1:$1048576,MATCH($T$8,'[1]Base de Travail Mensuelle'!$A:$A,0),MATCH(B13,'[1]Base de Travail Mensuelle'!$1:$1,0))</f>
        <v>0</v>
      </c>
      <c r="D13" s="48">
        <f>INDEX([1]Pointage!$1:$1048576,MATCH($T$8,[1]Pointage!$A:$A,0),MATCH(B13,[1]Pointage!$1:$1,0))</f>
        <v>0</v>
      </c>
      <c r="E13" s="32" t="str">
        <f>IF(ISERROR(FIND("|",$D13,1)),IFERROR(VLOOKUP($D13,[1]CPL!$K:$K,1,FALSE),""),LEFT($D13,FIND("|",$D13,1)-2))</f>
        <v/>
      </c>
      <c r="F13" s="43" t="str">
        <f>IF(ISERROR(FIND("|",D13,1)),IFERROR(VLOOKUP($D13,[1]CPL!$K:$N,4,FALSE),""),MID(D13,FIND("|",D13,1)+2,999))</f>
        <v/>
      </c>
      <c r="G13" s="61" t="str">
        <f t="shared" si="2"/>
        <v>-</v>
      </c>
      <c r="H13" s="56" t="str">
        <f t="shared" si="3"/>
        <v>-</v>
      </c>
      <c r="I13" s="56" t="str">
        <f t="shared" si="4"/>
        <v>-</v>
      </c>
      <c r="J13" s="62" t="str">
        <f t="shared" si="5"/>
        <v>-</v>
      </c>
      <c r="K13" s="100" t="str">
        <f>IF(AND(L13&gt;0,L13&lt;99),"-",IFERROR(HeureHN(G13,H13,B13,HSN_deb,HSN_fin,TRUE)+IF(I13="-",0,HeureHN(I13,J13,B13,HSN_deb,HSN_fin,TRUE)),"-"))</f>
        <v>-</v>
      </c>
      <c r="L13" s="101" t="str">
        <f>IFERROR(Heuredim(G13,H13,B13,HSN_deb,HSN_fin,TRUE)+IF(I13="-",0,Heuredim(I13,J13,B13,HSN_deb,HSN_fin,TRUE)),"-")</f>
        <v>-</v>
      </c>
      <c r="M13" s="102" t="str">
        <f>IFERROR(HeureHN(G13,H13,B13,HSNu_deb,HSNu_fin,TRUE)+IF(I13="-",0,HeureHN(I13,J13,B13,HSNu_deb,HSNu_fin,TRUE)),"-")</f>
        <v>-</v>
      </c>
      <c r="N13" s="99">
        <f t="shared" si="0"/>
        <v>0</v>
      </c>
      <c r="O13" s="111">
        <f>IFERROR(HeureHN(G13,H13,B13,HPN_deb,HPN_fin,TRUE)+IF(I13="-",0,HeureHN(I13,J13,B13,HPN_deb,HPN_fin,TRUE)),"0")+IFERROR(VLOOKUP($D13,[1]CPL!$A:$E,5,FALSE),"0")</f>
        <v>0</v>
      </c>
      <c r="P13" s="79">
        <f>IFERROR(VLOOKUP($D13,[1]RIPPEURS!$A:$F,6,FALSE),1)</f>
        <v>0</v>
      </c>
      <c r="S13" s="177" t="s">
        <v>18</v>
      </c>
      <c r="T13" s="178"/>
      <c r="U13" s="181" t="s">
        <v>19</v>
      </c>
      <c r="V13" s="172" t="s">
        <v>20</v>
      </c>
      <c r="W13" s="173"/>
      <c r="X13" s="173"/>
      <c r="Y13" s="174"/>
      <c r="Z13" s="181" t="s">
        <v>70</v>
      </c>
      <c r="AA13" s="183" t="s">
        <v>71</v>
      </c>
      <c r="AB13" s="185" t="s">
        <v>21</v>
      </c>
    </row>
    <row r="14" spans="1:30" ht="20" customHeight="1" thickBot="1" x14ac:dyDescent="0.25">
      <c r="A14" s="9">
        <f t="shared" si="1"/>
        <v>43250</v>
      </c>
      <c r="B14" s="38">
        <f t="shared" si="6"/>
        <v>43250</v>
      </c>
      <c r="C14" s="47">
        <f>INDEX('[1]Base de Travail Mensuelle'!$1:$1048576,MATCH($T$8,'[1]Base de Travail Mensuelle'!$A:$A,0),MATCH(B14,'[1]Base de Travail Mensuelle'!$1:$1,0))</f>
        <v>0</v>
      </c>
      <c r="D14" s="48">
        <f>INDEX([1]Pointage!$1:$1048576,MATCH($T$8,[1]Pointage!$A:$A,0),MATCH(B14,[1]Pointage!$1:$1,0))</f>
        <v>0</v>
      </c>
      <c r="E14" s="32" t="str">
        <f>IF(ISERROR(FIND("|",$D14,1)),IFERROR(VLOOKUP($D14,[1]CPL!$K:$K,1,FALSE),""),LEFT($D14,FIND("|",$D14,1)-2))</f>
        <v/>
      </c>
      <c r="F14" s="43" t="str">
        <f>IF(ISERROR(FIND("|",D14,1)),IFERROR(VLOOKUP($D14,[1]CPL!$K:$N,4,FALSE),""),MID(D14,FIND("|",D14,1)+2,999))</f>
        <v/>
      </c>
      <c r="G14" s="61" t="str">
        <f t="shared" si="2"/>
        <v>-</v>
      </c>
      <c r="H14" s="56" t="str">
        <f t="shared" si="3"/>
        <v>-</v>
      </c>
      <c r="I14" s="56" t="str">
        <f t="shared" si="4"/>
        <v>-</v>
      </c>
      <c r="J14" s="62" t="str">
        <f t="shared" si="5"/>
        <v>-</v>
      </c>
      <c r="K14" s="100" t="str">
        <f>IF(AND(L14&gt;0,L14&lt;99),"-",IFERROR(HeureHN(G14,H14,B14,HSN_deb,HSN_fin,TRUE)+IF(I14="-",0,HeureHN(I14,J14,B14,HSN_deb,HSN_fin,TRUE)),"-"))</f>
        <v>-</v>
      </c>
      <c r="L14" s="101" t="str">
        <f>IFERROR(Heuredim(G14,H14,B14,HSN_deb,HSN_fin,TRUE)+IF(I14="-",0,Heuredim(I14,J14,B14,HSN_deb,HSN_fin,TRUE)),"-")</f>
        <v>-</v>
      </c>
      <c r="M14" s="102" t="str">
        <f>IFERROR(HeureHN(G14,H14,B14,HSNu_deb,HSNu_fin,TRUE)+IF(I14="-",0,HeureHN(I14,J14,B14,HSNu_deb,HSNu_fin,TRUE)),"-")</f>
        <v>-</v>
      </c>
      <c r="N14" s="99">
        <f t="shared" si="0"/>
        <v>0</v>
      </c>
      <c r="O14" s="111">
        <f>IFERROR(HeureHN(G14,H14,B14,HPN_deb,HPN_fin,TRUE)+IF(I14="-",0,HeureHN(I14,J14,B14,HPN_deb,HPN_fin,TRUE)),"0")+IFERROR(VLOOKUP($D14,[1]CPL!$A:$E,5,FALSE),"0")</f>
        <v>0</v>
      </c>
      <c r="P14" s="79">
        <f>IFERROR(VLOOKUP($D14,[1]RIPPEURS!$A:$F,6,FALSE),1)</f>
        <v>0</v>
      </c>
      <c r="S14" s="179"/>
      <c r="T14" s="180"/>
      <c r="U14" s="182"/>
      <c r="V14" s="16" t="s">
        <v>22</v>
      </c>
      <c r="W14" s="17" t="s">
        <v>23</v>
      </c>
      <c r="X14" s="18" t="s">
        <v>24</v>
      </c>
      <c r="Y14" s="19" t="s">
        <v>25</v>
      </c>
      <c r="Z14" s="182"/>
      <c r="AA14" s="184"/>
      <c r="AB14" s="186"/>
      <c r="AD14" s="1">
        <f>MATCH("ASTREINTE SEM",AB15:AB45,0)</f>
        <v>1</v>
      </c>
    </row>
    <row r="15" spans="1:30" ht="23" customHeight="1" x14ac:dyDescent="0.2">
      <c r="A15" s="9">
        <f t="shared" si="1"/>
        <v>43251</v>
      </c>
      <c r="B15" s="38">
        <f t="shared" si="6"/>
        <v>43251</v>
      </c>
      <c r="C15" s="47">
        <f>INDEX('[1]Base de Travail Mensuelle'!$1:$1048576,MATCH($T$8,'[1]Base de Travail Mensuelle'!$A:$A,0),MATCH(B15,'[1]Base de Travail Mensuelle'!$1:$1,0))</f>
        <v>0</v>
      </c>
      <c r="D15" s="48">
        <f>INDEX([1]Pointage!$1:$1048576,MATCH($T$8,[1]Pointage!$A:$A,0),MATCH(B15,[1]Pointage!$1:$1,0))</f>
        <v>0</v>
      </c>
      <c r="E15" s="32" t="str">
        <f>IF(ISERROR(FIND("|",$D15,1)),IFERROR(VLOOKUP($D15,[1]CPL!$K:$K,1,FALSE),""),LEFT($D15,FIND("|",$D15,1)-2))</f>
        <v/>
      </c>
      <c r="F15" s="43" t="str">
        <f>IF(ISERROR(FIND("|",D15,1)),IFERROR(VLOOKUP($D15,[1]CPL!$K:$N,4,FALSE),""),MID(D15,FIND("|",D15,1)+2,999))</f>
        <v/>
      </c>
      <c r="G15" s="61" t="str">
        <f t="shared" si="2"/>
        <v>-</v>
      </c>
      <c r="H15" s="56" t="str">
        <f t="shared" si="3"/>
        <v>-</v>
      </c>
      <c r="I15" s="56" t="str">
        <f t="shared" si="4"/>
        <v>-</v>
      </c>
      <c r="J15" s="62" t="str">
        <f t="shared" si="5"/>
        <v>-</v>
      </c>
      <c r="K15" s="100" t="str">
        <f>IF(AND(L15&gt;0,L15&lt;99),"-",IFERROR(HeureHN(G15,H15,B15,HSN_deb,HSN_fin,TRUE)+IF(I15="-",0,HeureHN(I15,J15,B15,HSN_deb,HSN_fin,TRUE)),"-"))</f>
        <v>-</v>
      </c>
      <c r="L15" s="101" t="str">
        <f>IFERROR(Heuredim(G15,H15,B15,HSN_deb,HSN_fin,TRUE)+IF(I15="-",0,Heuredim(I15,J15,B15,HSN_deb,HSN_fin,TRUE)),"-")</f>
        <v>-</v>
      </c>
      <c r="M15" s="102" t="str">
        <f>IFERROR(HeureHN(G15,H15,B15,HSNu_deb,HSNu_fin,TRUE)+IF(I15="-",0,HeureHN(I15,J15,B15,HSNu_deb,HSNu_fin,TRUE)),"-")</f>
        <v>-</v>
      </c>
      <c r="N15" s="99">
        <f t="shared" si="0"/>
        <v>0</v>
      </c>
      <c r="O15" s="111">
        <f>IFERROR(HeureHN(G15,H15,B15,HPN_deb,HPN_fin,TRUE)+IF(I15="-",0,HeureHN(I15,J15,B15,HPN_deb,HPN_fin,TRUE)),"0")+IFERROR(VLOOKUP($D15,[1]CPL!$A:$E,5,FALSE),"0")</f>
        <v>0</v>
      </c>
      <c r="P15" s="79">
        <f>IFERROR(VLOOKUP($D15,[1]RIPPEURS!$A:$F,6,FALSE),1)</f>
        <v>0</v>
      </c>
      <c r="S15" s="86">
        <f t="shared" ref="S15:S44" si="7">WEEKDAY(T15,1)</f>
        <v>2</v>
      </c>
      <c r="T15" s="87">
        <f>$B5</f>
        <v>43241</v>
      </c>
      <c r="U15" s="20" t="str">
        <f>IF($E5="HS presta. Except","",$F5)</f>
        <v>15:30-18:30</v>
      </c>
      <c r="V15" s="88">
        <f ca="1">IF(AND(L5&gt;0,L5&lt;99),"-",IFERROR(HeureHN(G5,H5,B5,HSN_deb,HSN_fin,TRUE)+IF(I5="-",0,HeureHN(I5,J5,B5,HSN_deb,HSN_fin,TRUE)),"-"))</f>
        <v>3</v>
      </c>
      <c r="W15" s="89">
        <f ca="1">IFERROR(Heuredim(G5,H5,B5,HSN_deb,HSN_fin,TRUE)+IF(I5="-",0,Heuredim(I5,J5,B5,HSN_deb,HSN_fin,TRUE)),"-")</f>
        <v>0</v>
      </c>
      <c r="X15" s="90">
        <f ca="1">IFERROR(HeureHN(G5,H5,B5,HSNu_deb,HSNu_fin,TRUE)+IF(I5="-",0,HeureHN(I5,J5,B5,HSNu_deb,HSNu_fin,TRUE)),"-")</f>
        <v>0</v>
      </c>
      <c r="Y15" s="91">
        <f ca="1">IF($E5="HS presta. Except","0",$N5)</f>
        <v>3</v>
      </c>
      <c r="Z15" s="117"/>
      <c r="AA15" s="21"/>
      <c r="AB15" s="118" t="str">
        <f>$E5</f>
        <v>ASTREINTE SEM</v>
      </c>
      <c r="AD15" s="1" t="str">
        <f ca="1">INDIRECT("A"&amp;MATCH("ASTREINTE SEM",AB15:AB45,0),2)</f>
        <v>Dupont Rémy |N0123300</v>
      </c>
    </row>
    <row r="16" spans="1:30" ht="23" customHeight="1" x14ac:dyDescent="0.2">
      <c r="A16" s="9">
        <f t="shared" si="1"/>
        <v>43252</v>
      </c>
      <c r="B16" s="38">
        <f t="shared" si="6"/>
        <v>43252</v>
      </c>
      <c r="C16" s="47">
        <f>INDEX('[1]Base de Travail Mensuelle'!$1:$1048576,MATCH($T$8,'[1]Base de Travail Mensuelle'!$A:$A,0),MATCH(B16,'[1]Base de Travail Mensuelle'!$1:$1,0))</f>
        <v>0</v>
      </c>
      <c r="D16" s="48">
        <f>INDEX([1]Pointage!$1:$1048576,MATCH($T$8,[1]Pointage!$A:$A,0),MATCH(B16,[1]Pointage!$1:$1,0))</f>
        <v>0</v>
      </c>
      <c r="E16" s="32" t="str">
        <f>IF(ISERROR(FIND("|",$D16,1)),IFERROR(VLOOKUP($D16,[1]CPL!$K:$K,1,FALSE),""),LEFT($D16,FIND("|",$D16,1)-2))</f>
        <v/>
      </c>
      <c r="F16" s="43" t="str">
        <f>IF(ISERROR(FIND("|",D16,1)),IFERROR(VLOOKUP($D16,[1]CPL!$K:$N,4,FALSE),""),MID(D16,FIND("|",D16,1)+2,999))</f>
        <v/>
      </c>
      <c r="G16" s="61" t="str">
        <f t="shared" si="2"/>
        <v>-</v>
      </c>
      <c r="H16" s="56" t="str">
        <f t="shared" si="3"/>
        <v>-</v>
      </c>
      <c r="I16" s="56" t="str">
        <f t="shared" si="4"/>
        <v>-</v>
      </c>
      <c r="J16" s="62" t="str">
        <f t="shared" si="5"/>
        <v>-</v>
      </c>
      <c r="K16" s="100" t="str">
        <f>IF(AND(L16&gt;0,L16&lt;99),"-",IFERROR(HeureHN(G16,H16,B16,HSN_deb,HSN_fin,TRUE)+IF(I16="-",0,HeureHN(I16,J16,B16,HSN_deb,HSN_fin,TRUE)),"-"))</f>
        <v>-</v>
      </c>
      <c r="L16" s="101" t="str">
        <f>IFERROR(Heuredim(G16,H16,B16,HSN_deb,HSN_fin,TRUE)+IF(I16="-",0,Heuredim(I16,J16,B16,HSN_deb,HSN_fin,TRUE)),"-")</f>
        <v>-</v>
      </c>
      <c r="M16" s="102" t="str">
        <f>IFERROR(HeureHN(G16,H16,B16,HSNu_deb,HSNu_fin,TRUE)+IF(I16="-",0,HeureHN(I16,J16,B16,HSNu_deb,HSNu_fin,TRUE)),"-")</f>
        <v>-</v>
      </c>
      <c r="N16" s="99">
        <f t="shared" si="0"/>
        <v>0</v>
      </c>
      <c r="O16" s="111">
        <f>IFERROR(HeureHN(G16,H16,B16,HPN_deb,HPN_fin,TRUE)+IF(I16="-",0,HeureHN(I16,J16,B16,HPN_deb,HPN_fin,TRUE)),"0")+IFERROR(VLOOKUP($D16,[1]CPL!$A:$E,5,FALSE),"0")</f>
        <v>0</v>
      </c>
      <c r="P16" s="79">
        <f>IFERROR(VLOOKUP($D16,[1]RIPPEURS!$A:$F,6,FALSE),1)</f>
        <v>0</v>
      </c>
      <c r="S16" s="86">
        <f t="shared" si="7"/>
        <v>3</v>
      </c>
      <c r="T16" s="87">
        <f t="shared" ref="T16:T44" si="8">$B6</f>
        <v>43242</v>
      </c>
      <c r="U16" s="20" t="str">
        <f t="shared" ref="U16:U44" si="9">IF($E6="HS presta. Except","",$F6)</f>
        <v/>
      </c>
      <c r="V16" s="88" t="str">
        <f>IF(AND(L6&gt;0,L6&lt;99),"-",IFERROR(HeureHN(G6,H6,B6,HSN_deb,HSN_fin,TRUE)+IF(I6="-",0,HeureHN(I6,J6,B6,HSN_deb,HSN_fin,TRUE)),"-"))</f>
        <v>-</v>
      </c>
      <c r="W16" s="89" t="str">
        <f>IFERROR(Heuredim(G6,H6,B6,HSN_deb,HSN_fin,TRUE)+IF(I6="-",0,Heuredim(I6,J6,B6,HSN_deb,HSN_fin,TRUE)),"-")</f>
        <v>-</v>
      </c>
      <c r="X16" s="90" t="str">
        <f>IFERROR(HeureHN(G6,H6,B6,HSNu_deb,HSNu_fin,TRUE)+IF(I6="-",0,HeureHN(I6,J6,B6,HSNu_deb,HSNu_fin,TRUE)),"-")</f>
        <v>-</v>
      </c>
      <c r="Y16" s="91">
        <f t="shared" ref="Y16:Y44" si="10">IF($E6="HS presta. Except","0",$N6)</f>
        <v>0</v>
      </c>
      <c r="Z16" s="117"/>
      <c r="AA16" s="21"/>
      <c r="AB16" s="118" t="str">
        <f t="shared" ref="AB16:AB44" si="11">$E6</f>
        <v>ASTREINTE SEM</v>
      </c>
      <c r="AD16" s="1" t="e">
        <f ca="1">WEEKDAY(INDIRECT("A"&amp;MATCH("ASTREINTE SEM",AB15:AB45,0),2))</f>
        <v>#VALUE!</v>
      </c>
    </row>
    <row r="17" spans="1:30" ht="23" customHeight="1" x14ac:dyDescent="0.2">
      <c r="A17" s="9">
        <f t="shared" si="1"/>
        <v>43253</v>
      </c>
      <c r="B17" s="38">
        <f t="shared" si="6"/>
        <v>43253</v>
      </c>
      <c r="C17" s="47">
        <f>INDEX('[1]Base de Travail Mensuelle'!$1:$1048576,MATCH($T$8,'[1]Base de Travail Mensuelle'!$A:$A,0),MATCH(B17,'[1]Base de Travail Mensuelle'!$1:$1,0))</f>
        <v>0</v>
      </c>
      <c r="D17" s="48">
        <f>INDEX([1]Pointage!$1:$1048576,MATCH($T$8,[1]Pointage!$A:$A,0),MATCH(B17,[1]Pointage!$1:$1,0))</f>
        <v>0</v>
      </c>
      <c r="E17" s="32" t="str">
        <f>IF(ISERROR(FIND("|",$D17,1)),IFERROR(VLOOKUP($D17,[1]CPL!$K:$K,1,FALSE),""),LEFT($D17,FIND("|",$D17,1)-2))</f>
        <v/>
      </c>
      <c r="F17" s="43" t="str">
        <f>IF(ISERROR(FIND("|",D17,1)),IFERROR(VLOOKUP($D17,[1]CPL!$K:$N,4,FALSE),""),MID(D17,FIND("|",D17,1)+2,999))</f>
        <v/>
      </c>
      <c r="G17" s="61" t="str">
        <f t="shared" si="2"/>
        <v>-</v>
      </c>
      <c r="H17" s="56" t="str">
        <f t="shared" si="3"/>
        <v>-</v>
      </c>
      <c r="I17" s="56" t="str">
        <f t="shared" si="4"/>
        <v>-</v>
      </c>
      <c r="J17" s="62" t="str">
        <f t="shared" si="5"/>
        <v>-</v>
      </c>
      <c r="K17" s="100" t="str">
        <f>IF(AND(L17&gt;0,L17&lt;99),"-",IFERROR(HeureHN(G17,H17,B17,HSN_deb,HSN_fin,TRUE)+IF(I17="-",0,HeureHN(I17,J17,B17,HSN_deb,HSN_fin,TRUE)),"-"))</f>
        <v>-</v>
      </c>
      <c r="L17" s="101" t="str">
        <f>IFERROR(Heuredim(G17,H17,B17,HSN_deb,HSN_fin,TRUE)+IF(I17="-",0,Heuredim(I17,J17,B17,HSN_deb,HSN_fin,TRUE)),"-")</f>
        <v>-</v>
      </c>
      <c r="M17" s="102" t="str">
        <f>IFERROR(HeureHN(G17,H17,B17,HSNu_deb,HSNu_fin,TRUE)+IF(I17="-",0,HeureHN(I17,J17,B17,HSNu_deb,HSNu_fin,TRUE)),"-")</f>
        <v>-</v>
      </c>
      <c r="N17" s="99">
        <f t="shared" si="0"/>
        <v>0</v>
      </c>
      <c r="O17" s="111">
        <f>IFERROR(HeureHN(G17,H17,B17,HPN_deb,HPN_fin,TRUE)+IF(I17="-",0,HeureHN(I17,J17,B17,HPN_deb,HPN_fin,TRUE)),"0")+IFERROR(VLOOKUP($D17,[1]CPL!$A:$E,5,FALSE),"0")</f>
        <v>0</v>
      </c>
      <c r="P17" s="79">
        <f>IFERROR(VLOOKUP($D17,[1]RIPPEURS!$A:$F,6,FALSE),1)</f>
        <v>0</v>
      </c>
      <c r="S17" s="86">
        <f t="shared" si="7"/>
        <v>4</v>
      </c>
      <c r="T17" s="87">
        <f t="shared" si="8"/>
        <v>43243</v>
      </c>
      <c r="U17" s="20" t="str">
        <f t="shared" si="9"/>
        <v/>
      </c>
      <c r="V17" s="88" t="str">
        <f>IF(AND(L7&gt;0,L7&lt;99),"-",IFERROR(HeureHN(G7,H7,B7,HSN_deb,HSN_fin,TRUE)+IF(I7="-",0,HeureHN(I7,J7,B7,HSN_deb,HSN_fin,TRUE)),"-"))</f>
        <v>-</v>
      </c>
      <c r="W17" s="89" t="str">
        <f>IFERROR(Heuredim(G7,H7,B7,HSN_deb,HSN_fin,TRUE)+IF(I7="-",0,Heuredim(I7,J7,B7,HSN_deb,HSN_fin,TRUE)),"-")</f>
        <v>-</v>
      </c>
      <c r="X17" s="90" t="str">
        <f>IFERROR(HeureHN(G7,H7,B7,HSNu_deb,HSNu_fin,TRUE)+IF(I7="-",0,HeureHN(I7,J7,B7,HSNu_deb,HSNu_fin,TRUE)),"-")</f>
        <v>-</v>
      </c>
      <c r="Y17" s="91">
        <f t="shared" si="10"/>
        <v>0</v>
      </c>
      <c r="Z17" s="117"/>
      <c r="AA17" s="21"/>
      <c r="AB17" s="118" t="str">
        <f t="shared" si="11"/>
        <v>ASTREINTE SEM</v>
      </c>
    </row>
    <row r="18" spans="1:30" s="12" customFormat="1" ht="23" customHeight="1" x14ac:dyDescent="0.2">
      <c r="A18" s="9">
        <f t="shared" si="1"/>
        <v>43254</v>
      </c>
      <c r="B18" s="38">
        <f t="shared" si="6"/>
        <v>43254</v>
      </c>
      <c r="C18" s="47">
        <f>INDEX('[1]Base de Travail Mensuelle'!$1:$1048576,MATCH($T$8,'[1]Base de Travail Mensuelle'!$A:$A,0),MATCH(B18,'[1]Base de Travail Mensuelle'!$1:$1,0))</f>
        <v>0</v>
      </c>
      <c r="D18" s="48">
        <f>INDEX([1]Pointage!$1:$1048576,MATCH($T$8,[1]Pointage!$A:$A,0),MATCH(B18,[1]Pointage!$1:$1,0))</f>
        <v>0</v>
      </c>
      <c r="E18" s="32" t="str">
        <f>IF(ISERROR(FIND("|",$D18,1)),IFERROR(VLOOKUP($D18,[1]CPL!$K:$K,1,FALSE),""),LEFT($D18,FIND("|",$D18,1)-2))</f>
        <v/>
      </c>
      <c r="F18" s="43" t="str">
        <f>IF(ISERROR(FIND("|",D18,1)),IFERROR(VLOOKUP($D18,[1]CPL!$K:$N,4,FALSE),""),MID(D18,FIND("|",D18,1)+2,999))</f>
        <v/>
      </c>
      <c r="G18" s="61" t="str">
        <f t="shared" si="2"/>
        <v>-</v>
      </c>
      <c r="H18" s="56" t="str">
        <f t="shared" si="3"/>
        <v>-</v>
      </c>
      <c r="I18" s="56" t="str">
        <f t="shared" si="4"/>
        <v>-</v>
      </c>
      <c r="J18" s="62" t="str">
        <f t="shared" si="5"/>
        <v>-</v>
      </c>
      <c r="K18" s="100" t="str">
        <f>IF(AND(L18&gt;0,L18&lt;99),"-",IFERROR(HeureHN(G18,H18,B18,HSN_deb,HSN_fin,TRUE)+IF(I18="-",0,HeureHN(I18,J18,B18,HSN_deb,HSN_fin,TRUE)),"-"))</f>
        <v>-</v>
      </c>
      <c r="L18" s="101" t="str">
        <f>IFERROR(Heuredim(G18,H18,B18,HSN_deb,HSN_fin,TRUE)+IF(I18="-",0,Heuredim(I18,J18,B18,HSN_deb,HSN_fin,TRUE)),"-")</f>
        <v>-</v>
      </c>
      <c r="M18" s="102" t="str">
        <f>IFERROR(HeureHN(G18,H18,B18,HSNu_deb,HSNu_fin,TRUE)+IF(I18="-",0,HeureHN(I18,J18,B18,HSNu_deb,HSNu_fin,TRUE)),"-")</f>
        <v>-</v>
      </c>
      <c r="N18" s="99">
        <f t="shared" si="0"/>
        <v>0</v>
      </c>
      <c r="O18" s="111">
        <f>IFERROR(HeureHN(G18,H18,B18,HPN_deb,HPN_fin,TRUE)+IF(I18="-",0,HeureHN(I18,J18,B18,HPN_deb,HPN_fin,TRUE)),"0")+IFERROR(VLOOKUP($D18,[1]CPL!$A:$E,5,FALSE),"0")</f>
        <v>0</v>
      </c>
      <c r="P18" s="79">
        <f>IFERROR(VLOOKUP($D18,[1]RIPPEURS!$A:$F,6,FALSE),1)</f>
        <v>0</v>
      </c>
      <c r="Q18" s="1"/>
      <c r="R18" s="2"/>
      <c r="S18" s="86">
        <f t="shared" si="7"/>
        <v>5</v>
      </c>
      <c r="T18" s="87">
        <f t="shared" si="8"/>
        <v>43244</v>
      </c>
      <c r="U18" s="20" t="str">
        <f t="shared" si="9"/>
        <v/>
      </c>
      <c r="V18" s="88" t="str">
        <f>IF(AND(L8&gt;0,L8&lt;99),"-",IFERROR(HeureHN(G8,H8,B8,HSN_deb,HSN_fin,TRUE)+IF(I8="-",0,HeureHN(I8,J8,B8,HSN_deb,HSN_fin,TRUE)),"-"))</f>
        <v>-</v>
      </c>
      <c r="W18" s="89" t="str">
        <f>IFERROR(Heuredim(G8,H8,B8,HSN_deb,HSN_fin,TRUE)+IF(I8="-",0,Heuredim(I8,J8,B8,HSN_deb,HSN_fin,TRUE)),"-")</f>
        <v>-</v>
      </c>
      <c r="X18" s="90" t="str">
        <f>IFERROR(HeureHN(G8,H8,B8,HSNu_deb,HSNu_fin,TRUE)+IF(I8="-",0,HeureHN(I8,J8,B8,HSNu_deb,HSNu_fin,TRUE)),"-")</f>
        <v>-</v>
      </c>
      <c r="Y18" s="91">
        <f t="shared" si="10"/>
        <v>0</v>
      </c>
      <c r="Z18" s="117"/>
      <c r="AA18" s="21"/>
      <c r="AB18" s="118" t="str">
        <f t="shared" si="11"/>
        <v>ASTREINTE SEM</v>
      </c>
      <c r="AC18" s="1"/>
      <c r="AD18" s="12">
        <f>MATCH("ASTREINTE SEM",AB15:AB45,1)</f>
        <v>30</v>
      </c>
    </row>
    <row r="19" spans="1:30" s="12" customFormat="1" ht="23" customHeight="1" x14ac:dyDescent="0.2">
      <c r="A19" s="9">
        <f t="shared" si="1"/>
        <v>43255</v>
      </c>
      <c r="B19" s="38">
        <f t="shared" si="6"/>
        <v>43255</v>
      </c>
      <c r="C19" s="47">
        <f>INDEX('[1]Base de Travail Mensuelle'!$1:$1048576,MATCH($T$8,'[1]Base de Travail Mensuelle'!$A:$A,0),MATCH(B19,'[1]Base de Travail Mensuelle'!$1:$1,0))</f>
        <v>0</v>
      </c>
      <c r="D19" s="48">
        <f>INDEX([1]Pointage!$1:$1048576,MATCH($T$8,[1]Pointage!$A:$A,0),MATCH(B19,[1]Pointage!$1:$1,0))</f>
        <v>0</v>
      </c>
      <c r="E19" s="32" t="str">
        <f>IF(ISERROR(FIND("|",$D19,1)),IFERROR(VLOOKUP($D19,[1]CPL!$K:$K,1,FALSE),""),LEFT($D19,FIND("|",$D19,1)-2))</f>
        <v/>
      </c>
      <c r="F19" s="43" t="str">
        <f>IF(ISERROR(FIND("|",D19,1)),IFERROR(VLOOKUP($D19,[1]CPL!$K:$N,4,FALSE),""),MID(D19,FIND("|",D19,1)+2,999))</f>
        <v/>
      </c>
      <c r="G19" s="61" t="str">
        <f t="shared" si="2"/>
        <v>-</v>
      </c>
      <c r="H19" s="56" t="str">
        <f t="shared" si="3"/>
        <v>-</v>
      </c>
      <c r="I19" s="56" t="str">
        <f t="shared" si="4"/>
        <v>-</v>
      </c>
      <c r="J19" s="62" t="str">
        <f t="shared" si="5"/>
        <v>-</v>
      </c>
      <c r="K19" s="100" t="str">
        <f>IF(AND(L19&gt;0,L19&lt;99),"-",IFERROR(HeureHN(G19,H19,B19,HSN_deb,HSN_fin,TRUE)+IF(I19="-",0,HeureHN(I19,J19,B19,HSN_deb,HSN_fin,TRUE)),"-"))</f>
        <v>-</v>
      </c>
      <c r="L19" s="101" t="str">
        <f>IFERROR(Heuredim(G19,H19,B19,HSN_deb,HSN_fin,TRUE)+IF(I19="-",0,Heuredim(I19,J19,B19,HSN_deb,HSN_fin,TRUE)),"-")</f>
        <v>-</v>
      </c>
      <c r="M19" s="102" t="str">
        <f>IFERROR(HeureHN(G19,H19,B19,HSNu_deb,HSNu_fin,TRUE)+IF(I19="-",0,HeureHN(I19,J19,B19,HSNu_deb,HSNu_fin,TRUE)),"-")</f>
        <v>-</v>
      </c>
      <c r="N19" s="99">
        <f t="shared" si="0"/>
        <v>0</v>
      </c>
      <c r="O19" s="111">
        <f>IFERROR(HeureHN(G19,H19,B19,HPN_deb,HPN_fin,TRUE)+IF(I19="-",0,HeureHN(I19,J19,B19,HPN_deb,HPN_fin,TRUE)),"0")+IFERROR(VLOOKUP($D19,[1]CPL!$A:$E,5,FALSE),"0")</f>
        <v>0</v>
      </c>
      <c r="P19" s="79">
        <f>IFERROR(VLOOKUP($D19,[1]RIPPEURS!$A:$F,6,FALSE),1)</f>
        <v>0</v>
      </c>
      <c r="Q19" s="1"/>
      <c r="R19" s="2"/>
      <c r="S19" s="86">
        <f t="shared" si="7"/>
        <v>6</v>
      </c>
      <c r="T19" s="87">
        <f t="shared" si="8"/>
        <v>43245</v>
      </c>
      <c r="U19" s="20" t="str">
        <f t="shared" si="9"/>
        <v/>
      </c>
      <c r="V19" s="88" t="str">
        <f>IF(AND(L9&gt;0,L9&lt;99),"-",IFERROR(HeureHN(G9,H9,B9,HSN_deb,HSN_fin,TRUE)+IF(I9="-",0,HeureHN(I9,J9,B9,HSN_deb,HSN_fin,TRUE)),"-"))</f>
        <v>-</v>
      </c>
      <c r="W19" s="89" t="str">
        <f>IFERROR(Heuredim(G9,H9,B9,HSN_deb,HSN_fin,TRUE)+IF(I9="-",0,Heuredim(I9,J9,B9,HSN_deb,HSN_fin,TRUE)),"-")</f>
        <v>-</v>
      </c>
      <c r="X19" s="90" t="str">
        <f>IFERROR(HeureHN(G9,H9,B9,HSNu_deb,HSNu_fin,TRUE)+IF(I9="-",0,HeureHN(I9,J9,B9,HSNu_deb,HSNu_fin,TRUE)),"-")</f>
        <v>-</v>
      </c>
      <c r="Y19" s="91">
        <f t="shared" si="10"/>
        <v>0</v>
      </c>
      <c r="Z19" s="117"/>
      <c r="AA19" s="21"/>
      <c r="AB19" s="118" t="str">
        <f t="shared" si="11"/>
        <v>ASTREINTE SEM</v>
      </c>
      <c r="AC19" s="1"/>
      <c r="AD19" s="12">
        <f ca="1">INDIRECT("A"&amp;MATCH("ASTREINTE SEM",AB15:AB45,1))</f>
        <v>43266</v>
      </c>
    </row>
    <row r="20" spans="1:30" ht="23" customHeight="1" x14ac:dyDescent="0.2">
      <c r="A20" s="9">
        <f t="shared" si="1"/>
        <v>43256</v>
      </c>
      <c r="B20" s="38">
        <f t="shared" si="6"/>
        <v>43256</v>
      </c>
      <c r="C20" s="47">
        <f>INDEX('[1]Base de Travail Mensuelle'!$1:$1048576,MATCH($T$8,'[1]Base de Travail Mensuelle'!$A:$A,0),MATCH(B20,'[1]Base de Travail Mensuelle'!$1:$1,0))</f>
        <v>0</v>
      </c>
      <c r="D20" s="48">
        <f>INDEX([1]Pointage!$1:$1048576,MATCH($T$8,[1]Pointage!$A:$A,0),MATCH(B20,[1]Pointage!$1:$1,0))</f>
        <v>0</v>
      </c>
      <c r="E20" s="32" t="str">
        <f>IF(ISERROR(FIND("|",$D20,1)),IFERROR(VLOOKUP($D20,[1]CPL!$K:$K,1,FALSE),""),LEFT($D20,FIND("|",$D20,1)-2))</f>
        <v/>
      </c>
      <c r="F20" s="43" t="str">
        <f>IF(ISERROR(FIND("|",D20,1)),IFERROR(VLOOKUP($D20,[1]CPL!$K:$N,4,FALSE),""),MID(D20,FIND("|",D20,1)+2,999))</f>
        <v/>
      </c>
      <c r="G20" s="61" t="str">
        <f t="shared" si="2"/>
        <v>-</v>
      </c>
      <c r="H20" s="56" t="str">
        <f t="shared" si="3"/>
        <v>-</v>
      </c>
      <c r="I20" s="56" t="str">
        <f t="shared" si="4"/>
        <v>-</v>
      </c>
      <c r="J20" s="62" t="str">
        <f t="shared" si="5"/>
        <v>-</v>
      </c>
      <c r="K20" s="100" t="str">
        <f>IF(AND(L20&gt;0,L20&lt;99),"-",IFERROR(HeureHN(G20,H20,B20,HSN_deb,HSN_fin,TRUE)+IF(I20="-",0,HeureHN(I20,J20,B20,HSN_deb,HSN_fin,TRUE)),"-"))</f>
        <v>-</v>
      </c>
      <c r="L20" s="101" t="str">
        <f>IFERROR(Heuredim(G20,H20,B20,HSN_deb,HSN_fin,TRUE)+IF(I20="-",0,Heuredim(I20,J20,B20,HSN_deb,HSN_fin,TRUE)),"-")</f>
        <v>-</v>
      </c>
      <c r="M20" s="102" t="str">
        <f>IFERROR(HeureHN(G20,H20,B20,HSNu_deb,HSNu_fin,TRUE)+IF(I20="-",0,HeureHN(I20,J20,B20,HSNu_deb,HSNu_fin,TRUE)),"-")</f>
        <v>-</v>
      </c>
      <c r="N20" s="99">
        <f t="shared" si="0"/>
        <v>0</v>
      </c>
      <c r="O20" s="111">
        <f>IFERROR(HeureHN(G20,H20,B20,HPN_deb,HPN_fin,TRUE)+IF(I20="-",0,HeureHN(I20,J20,B20,HPN_deb,HPN_fin,TRUE)),"0")+IFERROR(VLOOKUP($D20,[1]CPL!$A:$E,5,FALSE),"0")</f>
        <v>0</v>
      </c>
      <c r="P20" s="79">
        <f>IFERROR(VLOOKUP($D20,[1]RIPPEURS!$A:$F,6,FALSE),1)</f>
        <v>0</v>
      </c>
      <c r="S20" s="86">
        <f t="shared" si="7"/>
        <v>7</v>
      </c>
      <c r="T20" s="87">
        <f t="shared" si="8"/>
        <v>43246</v>
      </c>
      <c r="U20" s="20" t="str">
        <f t="shared" si="9"/>
        <v/>
      </c>
      <c r="V20" s="88" t="str">
        <f>IF(AND(L10&gt;0,L10&lt;99),"-",IFERROR(HeureHN(G10,H10,B10,HSN_deb,HSN_fin,TRUE)+IF(I10="-",0,HeureHN(I10,J10,B10,HSN_deb,HSN_fin,TRUE)),"-"))</f>
        <v>-</v>
      </c>
      <c r="W20" s="89" t="str">
        <f>IFERROR(Heuredim(G10,H10,B10,HSN_deb,HSN_fin,TRUE)+IF(I10="-",0,Heuredim(I10,J10,B10,HSN_deb,HSN_fin,TRUE)),"-")</f>
        <v>-</v>
      </c>
      <c r="X20" s="90" t="str">
        <f>IFERROR(HeureHN(G10,H10,B10,HSNu_deb,HSNu_fin,TRUE)+IF(I10="-",0,HeureHN(I10,J10,B10,HSNu_deb,HSNu_fin,TRUE)),"-")</f>
        <v>-</v>
      </c>
      <c r="Y20" s="91">
        <f t="shared" si="10"/>
        <v>0</v>
      </c>
      <c r="Z20" s="117"/>
      <c r="AA20" s="21"/>
      <c r="AB20" s="118" t="str">
        <f t="shared" si="11"/>
        <v>ASTREINTE SEM</v>
      </c>
      <c r="AD20" s="1">
        <f ca="1">WEEKDAY(INDIRECT("A"&amp;MATCH("ASTREINTE SEM",AB15:AB45,1)))</f>
        <v>6</v>
      </c>
    </row>
    <row r="21" spans="1:30" ht="23" customHeight="1" x14ac:dyDescent="0.2">
      <c r="A21" s="9">
        <f t="shared" si="1"/>
        <v>43257</v>
      </c>
      <c r="B21" s="38">
        <f t="shared" si="6"/>
        <v>43257</v>
      </c>
      <c r="C21" s="47">
        <f>INDEX('[1]Base de Travail Mensuelle'!$1:$1048576,MATCH($T$8,'[1]Base de Travail Mensuelle'!$A:$A,0),MATCH(B21,'[1]Base de Travail Mensuelle'!$1:$1,0))</f>
        <v>0</v>
      </c>
      <c r="D21" s="48">
        <f>INDEX([1]Pointage!$1:$1048576,MATCH($T$8,[1]Pointage!$A:$A,0),MATCH(B21,[1]Pointage!$1:$1,0))</f>
        <v>0</v>
      </c>
      <c r="E21" s="32" t="str">
        <f>IF(ISERROR(FIND("|",$D21,1)),IFERROR(VLOOKUP($D21,[1]CPL!$K:$K,1,FALSE),""),LEFT($D21,FIND("|",$D21,1)-2))</f>
        <v/>
      </c>
      <c r="F21" s="43" t="str">
        <f>IF(ISERROR(FIND("|",D21,1)),IFERROR(VLOOKUP($D21,[1]CPL!$K:$N,4,FALSE),""),MID(D21,FIND("|",D21,1)+2,999))</f>
        <v/>
      </c>
      <c r="G21" s="61" t="str">
        <f t="shared" si="2"/>
        <v>-</v>
      </c>
      <c r="H21" s="56" t="str">
        <f t="shared" si="3"/>
        <v>-</v>
      </c>
      <c r="I21" s="56" t="str">
        <f t="shared" si="4"/>
        <v>-</v>
      </c>
      <c r="J21" s="62" t="str">
        <f t="shared" si="5"/>
        <v>-</v>
      </c>
      <c r="K21" s="100" t="str">
        <f>IF(AND(L21&gt;0,L21&lt;99),"-",IFERROR(HeureHN(G21,H21,B21,HSN_deb,HSN_fin,TRUE)+IF(I21="-",0,HeureHN(I21,J21,B21,HSN_deb,HSN_fin,TRUE)),"-"))</f>
        <v>-</v>
      </c>
      <c r="L21" s="101" t="str">
        <f>IFERROR(Heuredim(G21,H21,B21,HSN_deb,HSN_fin,TRUE)+IF(I21="-",0,Heuredim(I21,J21,B21,HSN_deb,HSN_fin,TRUE)),"-")</f>
        <v>-</v>
      </c>
      <c r="M21" s="102" t="str">
        <f>IFERROR(HeureHN(G21,H21,B21,HSNu_deb,HSNu_fin,TRUE)+IF(I21="-",0,HeureHN(I21,J21,B21,HSNu_deb,HSNu_fin,TRUE)),"-")</f>
        <v>-</v>
      </c>
      <c r="N21" s="99">
        <f t="shared" si="0"/>
        <v>0</v>
      </c>
      <c r="O21" s="111">
        <f>IFERROR(HeureHN(G21,H21,B21,HPN_deb,HPN_fin,TRUE)+IF(I21="-",0,HeureHN(I21,J21,B21,HPN_deb,HPN_fin,TRUE)),"0")+IFERROR(VLOOKUP($D21,[1]CPL!$A:$E,5,FALSE),"0")</f>
        <v>0</v>
      </c>
      <c r="P21" s="79"/>
      <c r="S21" s="86">
        <f t="shared" si="7"/>
        <v>1</v>
      </c>
      <c r="T21" s="87">
        <f t="shared" si="8"/>
        <v>43247</v>
      </c>
      <c r="U21" s="20" t="str">
        <f t="shared" si="9"/>
        <v>15:30-18:30</v>
      </c>
      <c r="V21" s="88" t="str">
        <f ca="1">IF(AND(L11&gt;0,L11&lt;99),"-",IFERROR(HeureHN(G11,H11,B11,HSN_deb,HSN_fin,TRUE)+IF(I11="-",0,HeureHN(I11,J11,B11,HSN_deb,HSN_fin,TRUE)),"-"))</f>
        <v>-</v>
      </c>
      <c r="W21" s="89">
        <f ca="1">IFERROR(Heuredim(G11,H11,B11,HSN_deb,HSN_fin,TRUE)+IF(I11="-",0,Heuredim(I11,J11,B11,HSN_deb,HSN_fin,TRUE)),"-")</f>
        <v>3</v>
      </c>
      <c r="X21" s="90">
        <f ca="1">IFERROR(HeureHN(G11,H11,B11,HSNu_deb,HSNu_fin,TRUE)+IF(I11="-",0,HeureHN(I11,J11,B11,HSNu_deb,HSNu_fin,TRUE)),"-")</f>
        <v>0</v>
      </c>
      <c r="Y21" s="91">
        <f t="shared" ca="1" si="10"/>
        <v>3</v>
      </c>
      <c r="Z21" s="117"/>
      <c r="AA21" s="21"/>
      <c r="AB21" s="118" t="str">
        <f t="shared" si="11"/>
        <v>ASTREINTE SEM</v>
      </c>
      <c r="AD21" s="1" t="b">
        <f>MOD(COUNTIF(AB15:AB45,"ASTREINTE SEM"),8)=0</f>
        <v>1</v>
      </c>
    </row>
    <row r="22" spans="1:30" ht="23" customHeight="1" x14ac:dyDescent="0.2">
      <c r="A22" s="9">
        <f t="shared" si="1"/>
        <v>43258</v>
      </c>
      <c r="B22" s="38">
        <f t="shared" si="6"/>
        <v>43258</v>
      </c>
      <c r="C22" s="47">
        <f>INDEX('[1]Base de Travail Mensuelle'!$1:$1048576,MATCH($T$8,'[1]Base de Travail Mensuelle'!$A:$A,0),MATCH(B22,'[1]Base de Travail Mensuelle'!$1:$1,0))</f>
        <v>0</v>
      </c>
      <c r="D22" s="48">
        <f>INDEX([1]Pointage!$1:$1048576,MATCH($T$8,[1]Pointage!$A:$A,0),MATCH(B22,[1]Pointage!$1:$1,0))</f>
        <v>0</v>
      </c>
      <c r="E22" s="32" t="str">
        <f>IF(ISERROR(FIND("|",$D22,1)),IFERROR(VLOOKUP($D22,[1]CPL!$K:$K,1,FALSE),""),LEFT($D22,FIND("|",$D22,1)-2))</f>
        <v/>
      </c>
      <c r="F22" s="43" t="str">
        <f>IF(ISERROR(FIND("|",D22,1)),IFERROR(VLOOKUP($D22,[1]CPL!$K:$N,4,FALSE),""),MID(D22,FIND("|",D22,1)+2,999))</f>
        <v/>
      </c>
      <c r="G22" s="61" t="str">
        <f t="shared" si="2"/>
        <v>-</v>
      </c>
      <c r="H22" s="56" t="str">
        <f t="shared" si="3"/>
        <v>-</v>
      </c>
      <c r="I22" s="56" t="str">
        <f t="shared" si="4"/>
        <v>-</v>
      </c>
      <c r="J22" s="62" t="str">
        <f t="shared" si="5"/>
        <v>-</v>
      </c>
      <c r="K22" s="100" t="str">
        <f>IF(AND(L22&gt;0,L22&lt;99),"-",IFERROR(HeureHN(G22,H22,B22,HSN_deb,HSN_fin,TRUE)+IF(I22="-",0,HeureHN(I22,J22,B22,HSN_deb,HSN_fin,TRUE)),"-"))</f>
        <v>-</v>
      </c>
      <c r="L22" s="101" t="str">
        <f>IFERROR(Heuredim(G22,H22,B22,HSN_deb,HSN_fin,TRUE)+IF(I22="-",0,Heuredim(I22,J22,B22,HSN_deb,HSN_fin,TRUE)),"-")</f>
        <v>-</v>
      </c>
      <c r="M22" s="102" t="str">
        <f>IFERROR(HeureHN(G22,H22,B22,HSNu_deb,HSNu_fin,TRUE)+IF(I22="-",0,HeureHN(I22,J22,B22,HSNu_deb,HSNu_fin,TRUE)),"-")</f>
        <v>-</v>
      </c>
      <c r="N22" s="99">
        <f t="shared" si="0"/>
        <v>0</v>
      </c>
      <c r="O22" s="111">
        <f>IFERROR(HeureHN(G22,H22,B22,HPN_deb,HPN_fin,TRUE)+IF(I22="-",0,HeureHN(I22,J22,B22,HPN_deb,HPN_fin,TRUE)),"0")+IFERROR(VLOOKUP($D22,[1]CPL!$A:$E,5,FALSE),"0")</f>
        <v>0</v>
      </c>
      <c r="P22" s="79"/>
      <c r="S22" s="86">
        <f t="shared" si="7"/>
        <v>2</v>
      </c>
      <c r="T22" s="87">
        <f t="shared" si="8"/>
        <v>43248</v>
      </c>
      <c r="U22" s="20" t="str">
        <f t="shared" si="9"/>
        <v>15:30-18:30</v>
      </c>
      <c r="V22" s="88">
        <f ca="1">IF(AND(L12&gt;0,L12&lt;99),"-",IFERROR(HeureHN(G12,H12,B12,HSN_deb,HSN_fin,TRUE)+IF(I12="-",0,HeureHN(I12,J12,B12,HSN_deb,HSN_fin,TRUE)),"-"))</f>
        <v>3</v>
      </c>
      <c r="W22" s="89">
        <f ca="1">IFERROR(Heuredim(G12,H12,B12,HSN_deb,HSN_fin,TRUE)+IF(I12="-",0,Heuredim(I12,J12,B12,HSN_deb,HSN_fin,TRUE)),"-")</f>
        <v>0</v>
      </c>
      <c r="X22" s="90">
        <f ca="1">IFERROR(HeureHN(G12,H12,B12,HSNu_deb,HSNu_fin,TRUE)+IF(I12="-",0,HeureHN(I12,J12,B12,HSNu_deb,HSNu_fin,TRUE)),"-")</f>
        <v>0</v>
      </c>
      <c r="Y22" s="91">
        <f t="shared" ca="1" si="10"/>
        <v>3</v>
      </c>
      <c r="Z22" s="117"/>
      <c r="AA22" s="21"/>
      <c r="AB22" s="118" t="str">
        <f t="shared" si="11"/>
        <v>ASTREINTE SEM</v>
      </c>
      <c r="AD22" s="1" t="e">
        <f ca="1">AND(WEEKDAY(INDIRECT("A"&amp;MATCH("ASTREINTE SEM",AB15:AB45,0),2)),WEEKDAY(INDIRECT("A"&amp;MATCH("ASTREINTE SEM",AB15:AB45,1))),MOD(COUNTIF(AB15:AB45,"ASTREINTE SEM"),8)=0)</f>
        <v>#VALUE!</v>
      </c>
    </row>
    <row r="23" spans="1:30" ht="23" customHeight="1" x14ac:dyDescent="0.2">
      <c r="A23" s="9">
        <f t="shared" si="1"/>
        <v>43259</v>
      </c>
      <c r="B23" s="38">
        <f t="shared" si="6"/>
        <v>43259</v>
      </c>
      <c r="C23" s="47">
        <f>INDEX('[1]Base de Travail Mensuelle'!$1:$1048576,MATCH($T$8,'[1]Base de Travail Mensuelle'!$A:$A,0),MATCH(B23,'[1]Base de Travail Mensuelle'!$1:$1,0))</f>
        <v>0</v>
      </c>
      <c r="D23" s="48">
        <f>INDEX([1]Pointage!$1:$1048576,MATCH($T$8,[1]Pointage!$A:$A,0),MATCH(B23,[1]Pointage!$1:$1,0))</f>
        <v>0</v>
      </c>
      <c r="E23" s="32" t="str">
        <f>IF(ISERROR(FIND("|",$D23,1)),IFERROR(VLOOKUP($D23,[1]CPL!$K:$K,1,FALSE),""),LEFT($D23,FIND("|",$D23,1)-2))</f>
        <v/>
      </c>
      <c r="F23" s="43" t="str">
        <f>IF(ISERROR(FIND("|",D23,1)),IFERROR(VLOOKUP($D23,[1]CPL!$K:$N,4,FALSE),""),MID(D23,FIND("|",D23,1)+2,999))</f>
        <v/>
      </c>
      <c r="G23" s="61" t="str">
        <f t="shared" si="2"/>
        <v>-</v>
      </c>
      <c r="H23" s="56" t="str">
        <f t="shared" si="3"/>
        <v>-</v>
      </c>
      <c r="I23" s="56" t="str">
        <f t="shared" si="4"/>
        <v>-</v>
      </c>
      <c r="J23" s="62" t="str">
        <f t="shared" si="5"/>
        <v>-</v>
      </c>
      <c r="K23" s="100" t="str">
        <f>IF(AND(L23&gt;0,L23&lt;99),"-",IFERROR(HeureHN(G23,H23,B23,HSN_deb,HSN_fin,TRUE)+IF(I23="-",0,HeureHN(I23,J23,B23,HSN_deb,HSN_fin,TRUE)),"-"))</f>
        <v>-</v>
      </c>
      <c r="L23" s="101" t="str">
        <f>IFERROR(Heuredim(G23,H23,B23,HSN_deb,HSN_fin,TRUE)+IF(I23="-",0,Heuredim(I23,J23,B23,HSN_deb,HSN_fin,TRUE)),"-")</f>
        <v>-</v>
      </c>
      <c r="M23" s="102" t="str">
        <f>IFERROR(HeureHN(G23,H23,B23,HSNu_deb,HSNu_fin,TRUE)+IF(I23="-",0,HeureHN(I23,J23,B23,HSNu_deb,HSNu_fin,TRUE)),"-")</f>
        <v>-</v>
      </c>
      <c r="N23" s="99">
        <f t="shared" si="0"/>
        <v>0</v>
      </c>
      <c r="O23" s="111">
        <f>IFERROR(HeureHN(G23,H23,B23,HPN_deb,HPN_fin,TRUE)+IF(I23="-",0,HeureHN(I23,J23,B23,HPN_deb,HPN_fin,TRUE)),"0")+IFERROR(VLOOKUP($D23,[1]CPL!$A:$E,5,FALSE),"0")</f>
        <v>0</v>
      </c>
      <c r="P23" s="79"/>
      <c r="S23" s="86">
        <f t="shared" si="7"/>
        <v>3</v>
      </c>
      <c r="T23" s="87">
        <f t="shared" si="8"/>
        <v>43249</v>
      </c>
      <c r="U23" s="20" t="str">
        <f t="shared" si="9"/>
        <v/>
      </c>
      <c r="V23" s="88" t="str">
        <f>IF(AND(L13&gt;0,L13&lt;99),"-",IFERROR(HeureHN(G13,H13,B13,HSN_deb,HSN_fin,TRUE)+IF(I13="-",0,HeureHN(I13,J13,B13,HSN_deb,HSN_fin,TRUE)),"-"))</f>
        <v>-</v>
      </c>
      <c r="W23" s="89" t="str">
        <f>IFERROR(Heuredim(G13,H13,B13,HSN_deb,HSN_fin,TRUE)+IF(I13="-",0,Heuredim(I13,J13,B13,HSN_deb,HSN_fin,TRUE)),"-")</f>
        <v>-</v>
      </c>
      <c r="X23" s="90" t="str">
        <f>IFERROR(HeureHN(G13,H13,B13,HSNu_deb,HSNu_fin,TRUE)+IF(I13="-",0,HeureHN(I13,J13,B13,HSNu_deb,HSNu_fin,TRUE)),"-")</f>
        <v>-</v>
      </c>
      <c r="Y23" s="91">
        <f t="shared" si="10"/>
        <v>0</v>
      </c>
      <c r="Z23" s="117"/>
      <c r="AA23" s="21"/>
      <c r="AB23" s="118" t="str">
        <f t="shared" si="11"/>
        <v/>
      </c>
    </row>
    <row r="24" spans="1:30" ht="23" customHeight="1" x14ac:dyDescent="0.2">
      <c r="A24" s="9">
        <f t="shared" si="1"/>
        <v>43260</v>
      </c>
      <c r="B24" s="38">
        <f t="shared" si="6"/>
        <v>43260</v>
      </c>
      <c r="C24" s="47">
        <f>INDEX('[1]Base de Travail Mensuelle'!$1:$1048576,MATCH($T$8,'[1]Base de Travail Mensuelle'!$A:$A,0),MATCH(B24,'[1]Base de Travail Mensuelle'!$1:$1,0))</f>
        <v>0</v>
      </c>
      <c r="D24" s="48">
        <f>INDEX([1]Pointage!$1:$1048576,MATCH($T$8,[1]Pointage!$A:$A,0),MATCH(B24,[1]Pointage!$1:$1,0))</f>
        <v>0</v>
      </c>
      <c r="E24" s="32" t="str">
        <f>IF(ISERROR(FIND("|",$D24,1)),IFERROR(VLOOKUP($D24,[1]CPL!$K:$K,1,FALSE),""),LEFT($D24,FIND("|",$D24,1)-2))</f>
        <v/>
      </c>
      <c r="F24" s="43" t="str">
        <f>IF(ISERROR(FIND("|",D24,1)),IFERROR(VLOOKUP($D24,[1]CPL!$K:$N,4,FALSE),""),MID(D24,FIND("|",D24,1)+2,999))</f>
        <v/>
      </c>
      <c r="G24" s="61" t="str">
        <f t="shared" si="2"/>
        <v>-</v>
      </c>
      <c r="H24" s="56" t="str">
        <f t="shared" si="3"/>
        <v>-</v>
      </c>
      <c r="I24" s="56" t="str">
        <f t="shared" si="4"/>
        <v>-</v>
      </c>
      <c r="J24" s="62" t="str">
        <f t="shared" si="5"/>
        <v>-</v>
      </c>
      <c r="K24" s="100" t="str">
        <f>IF(AND(L24&gt;0,L24&lt;99),"-",IFERROR(HeureHN(G24,H24,B24,HSN_deb,HSN_fin,TRUE)+IF(I24="-",0,HeureHN(I24,J24,B24,HSN_deb,HSN_fin,TRUE)),"-"))</f>
        <v>-</v>
      </c>
      <c r="L24" s="101" t="str">
        <f>IFERROR(Heuredim(G24,H24,B24,HSN_deb,HSN_fin,TRUE)+IF(I24="-",0,Heuredim(I24,J24,B24,HSN_deb,HSN_fin,TRUE)),"-")</f>
        <v>-</v>
      </c>
      <c r="M24" s="102" t="str">
        <f>IFERROR(HeureHN(G24,H24,B24,HSNu_deb,HSNu_fin,TRUE)+IF(I24="-",0,HeureHN(I24,J24,B24,HSNu_deb,HSNu_fin,TRUE)),"-")</f>
        <v>-</v>
      </c>
      <c r="N24" s="99">
        <f t="shared" si="0"/>
        <v>0</v>
      </c>
      <c r="O24" s="111">
        <f>IFERROR(HeureHN(G24,H24,B24,HPN_deb,HPN_fin,TRUE)+IF(I24="-",0,HeureHN(I24,J24,B24,HPN_deb,HPN_fin,TRUE)),"0")+IFERROR(VLOOKUP($D24,[1]CPL!$A:$E,5,FALSE),"0")</f>
        <v>0</v>
      </c>
      <c r="P24" s="79"/>
      <c r="S24" s="86">
        <f t="shared" si="7"/>
        <v>4</v>
      </c>
      <c r="T24" s="87">
        <f t="shared" si="8"/>
        <v>43250</v>
      </c>
      <c r="U24" s="20" t="str">
        <f t="shared" si="9"/>
        <v/>
      </c>
      <c r="V24" s="88" t="str">
        <f>IF(AND(L14&gt;0,L14&lt;99),"-",IFERROR(HeureHN(G14,H14,B14,HSN_deb,HSN_fin,TRUE)+IF(I14="-",0,HeureHN(I14,J14,B14,HSN_deb,HSN_fin,TRUE)),"-"))</f>
        <v>-</v>
      </c>
      <c r="W24" s="89" t="str">
        <f>IFERROR(Heuredim(G14,H14,B14,HSN_deb,HSN_fin,TRUE)+IF(I14="-",0,Heuredim(I14,J14,B14,HSN_deb,HSN_fin,TRUE)),"-")</f>
        <v>-</v>
      </c>
      <c r="X24" s="90" t="str">
        <f>IFERROR(HeureHN(G14,H14,B14,HSNu_deb,HSNu_fin,TRUE)+IF(I14="-",0,HeureHN(I14,J14,B14,HSNu_deb,HSNu_fin,TRUE)),"-")</f>
        <v>-</v>
      </c>
      <c r="Y24" s="91">
        <f t="shared" si="10"/>
        <v>0</v>
      </c>
      <c r="Z24" s="117"/>
      <c r="AA24" s="21"/>
      <c r="AB24" s="118" t="str">
        <f t="shared" si="11"/>
        <v/>
      </c>
    </row>
    <row r="25" spans="1:30" ht="23" customHeight="1" x14ac:dyDescent="0.2">
      <c r="A25" s="9">
        <f t="shared" si="1"/>
        <v>43261</v>
      </c>
      <c r="B25" s="38">
        <f t="shared" si="6"/>
        <v>43261</v>
      </c>
      <c r="C25" s="47">
        <f>INDEX('[1]Base de Travail Mensuelle'!$1:$1048576,MATCH($T$8,'[1]Base de Travail Mensuelle'!$A:$A,0),MATCH(B25,'[1]Base de Travail Mensuelle'!$1:$1,0))</f>
        <v>0</v>
      </c>
      <c r="D25" s="48">
        <f>INDEX([1]Pointage!$1:$1048576,MATCH($T$8,[1]Pointage!$A:$A,0),MATCH(B25,[1]Pointage!$1:$1,0))</f>
        <v>0</v>
      </c>
      <c r="E25" s="32" t="str">
        <f>IF(ISERROR(FIND("|",$D25,1)),IFERROR(VLOOKUP($D25,[1]CPL!$K:$K,1,FALSE),""),LEFT($D25,FIND("|",$D25,1)-2))</f>
        <v/>
      </c>
      <c r="F25" s="43" t="str">
        <f>IF(ISERROR(FIND("|",D25,1)),IFERROR(VLOOKUP($D25,[1]CPL!$K:$N,4,FALSE),""),MID(D25,FIND("|",D25,1)+2,999))</f>
        <v/>
      </c>
      <c r="G25" s="61" t="str">
        <f t="shared" si="2"/>
        <v>-</v>
      </c>
      <c r="H25" s="56" t="str">
        <f t="shared" si="3"/>
        <v>-</v>
      </c>
      <c r="I25" s="56" t="str">
        <f t="shared" si="4"/>
        <v>-</v>
      </c>
      <c r="J25" s="62" t="str">
        <f t="shared" si="5"/>
        <v>-</v>
      </c>
      <c r="K25" s="100" t="str">
        <f>IF(AND(L25&gt;0,L25&lt;99),"-",IFERROR(HeureHN(G25,H25,B25,HSN_deb,HSN_fin,TRUE)+IF(I25="-",0,HeureHN(I25,J25,B25,HSN_deb,HSN_fin,TRUE)),"-"))</f>
        <v>-</v>
      </c>
      <c r="L25" s="101" t="str">
        <f>IFERROR(Heuredim(G25,H25,B25,HSN_deb,HSN_fin,TRUE)+IF(I25="-",0,Heuredim(I25,J25,B25,HSN_deb,HSN_fin,TRUE)),"-")</f>
        <v>-</v>
      </c>
      <c r="M25" s="102" t="str">
        <f>IFERROR(HeureHN(G25,H25,B25,HSNu_deb,HSNu_fin,TRUE)+IF(I25="-",0,HeureHN(I25,J25,B25,HSNu_deb,HSNu_fin,TRUE)),"-")</f>
        <v>-</v>
      </c>
      <c r="N25" s="99">
        <f t="shared" si="0"/>
        <v>0</v>
      </c>
      <c r="O25" s="111">
        <f>IFERROR(HeureHN(G25,H25,B25,HPN_deb,HPN_fin,TRUE)+IF(I25="-",0,HeureHN(I25,J25,B25,HPN_deb,HPN_fin,TRUE)),"0")+IFERROR(VLOOKUP($D25,[1]CPL!$A:$E,5,FALSE),"0")</f>
        <v>0</v>
      </c>
      <c r="P25" s="79"/>
      <c r="S25" s="86">
        <f t="shared" si="7"/>
        <v>5</v>
      </c>
      <c r="T25" s="87">
        <f t="shared" si="8"/>
        <v>43251</v>
      </c>
      <c r="U25" s="20" t="str">
        <f t="shared" si="9"/>
        <v/>
      </c>
      <c r="V25" s="88" t="str">
        <f>IF(AND(L15&gt;0,L15&lt;99),"-",IFERROR(HeureHN(G15,H15,B15,HSN_deb,HSN_fin,TRUE)+IF(I15="-",0,HeureHN(I15,J15,B15,HSN_deb,HSN_fin,TRUE)),"-"))</f>
        <v>-</v>
      </c>
      <c r="W25" s="89" t="str">
        <f>IFERROR(Heuredim(G15,H15,B15,HSN_deb,HSN_fin,TRUE)+IF(I15="-",0,Heuredim(I15,J15,B15,HSN_deb,HSN_fin,TRUE)),"-")</f>
        <v>-</v>
      </c>
      <c r="X25" s="90" t="str">
        <f>IFERROR(HeureHN(G15,H15,B15,HSNu_deb,HSNu_fin,TRUE)+IF(I15="-",0,HeureHN(I15,J15,B15,HSNu_deb,HSNu_fin,TRUE)),"-")</f>
        <v>-</v>
      </c>
      <c r="Y25" s="91">
        <f t="shared" si="10"/>
        <v>0</v>
      </c>
      <c r="Z25" s="117"/>
      <c r="AA25" s="21"/>
      <c r="AB25" s="118" t="str">
        <f t="shared" si="11"/>
        <v/>
      </c>
    </row>
    <row r="26" spans="1:30" ht="23" customHeight="1" x14ac:dyDescent="0.2">
      <c r="A26" s="9">
        <f t="shared" si="1"/>
        <v>43262</v>
      </c>
      <c r="B26" s="38">
        <f t="shared" si="6"/>
        <v>43262</v>
      </c>
      <c r="C26" s="47">
        <f>INDEX('[1]Base de Travail Mensuelle'!$1:$1048576,MATCH($T$8,'[1]Base de Travail Mensuelle'!$A:$A,0),MATCH(B26,'[1]Base de Travail Mensuelle'!$1:$1,0))</f>
        <v>0</v>
      </c>
      <c r="D26" s="48">
        <f>INDEX([1]Pointage!$1:$1048576,MATCH($T$8,[1]Pointage!$A:$A,0),MATCH(B26,[1]Pointage!$1:$1,0))</f>
        <v>0</v>
      </c>
      <c r="E26" s="32" t="str">
        <f>IF(ISERROR(FIND("|",$D26,1)),IFERROR(VLOOKUP($D26,[1]CPL!$K:$K,1,FALSE),""),LEFT($D26,FIND("|",$D26,1)-2))</f>
        <v/>
      </c>
      <c r="F26" s="43" t="str">
        <f>IF(ISERROR(FIND("|",D26,1)),IFERROR(VLOOKUP($D26,[1]CPL!$K:$N,4,FALSE),""),MID(D26,FIND("|",D26,1)+2,999))</f>
        <v/>
      </c>
      <c r="G26" s="61" t="str">
        <f t="shared" si="2"/>
        <v>-</v>
      </c>
      <c r="H26" s="56" t="str">
        <f t="shared" si="3"/>
        <v>-</v>
      </c>
      <c r="I26" s="56" t="str">
        <f t="shared" si="4"/>
        <v>-</v>
      </c>
      <c r="J26" s="62" t="str">
        <f t="shared" si="5"/>
        <v>-</v>
      </c>
      <c r="K26" s="100" t="str">
        <f>IF(AND(L26&gt;0,L26&lt;99),"-",IFERROR(HeureHN(G26,H26,B26,HSN_deb,HSN_fin,TRUE)+IF(I26="-",0,HeureHN(I26,J26,B26,HSN_deb,HSN_fin,TRUE)),"-"))</f>
        <v>-</v>
      </c>
      <c r="L26" s="101" t="str">
        <f>IFERROR(Heuredim(G26,H26,B26,HSN_deb,HSN_fin,TRUE)+IF(I26="-",0,Heuredim(I26,J26,B26,HSN_deb,HSN_fin,TRUE)),"-")</f>
        <v>-</v>
      </c>
      <c r="M26" s="102" t="str">
        <f>IFERROR(HeureHN(G26,H26,B26,HSNu_deb,HSNu_fin,TRUE)+IF(I26="-",0,HeureHN(I26,J26,B26,HSNu_deb,HSNu_fin,TRUE)),"-")</f>
        <v>-</v>
      </c>
      <c r="N26" s="99">
        <f t="shared" si="0"/>
        <v>0</v>
      </c>
      <c r="O26" s="111">
        <f>IFERROR(HeureHN(G26,H26,B26,HPN_deb,HPN_fin,TRUE)+IF(I26="-",0,HeureHN(I26,J26,B26,HPN_deb,HPN_fin,TRUE)),"0")+IFERROR(VLOOKUP($D26,[1]CPL!$A:$E,5,FALSE),"0")</f>
        <v>0</v>
      </c>
      <c r="P26" s="79"/>
      <c r="S26" s="86">
        <f t="shared" si="7"/>
        <v>6</v>
      </c>
      <c r="T26" s="87">
        <f t="shared" si="8"/>
        <v>43252</v>
      </c>
      <c r="U26" s="20" t="str">
        <f t="shared" si="9"/>
        <v/>
      </c>
      <c r="V26" s="88" t="str">
        <f>IF(AND(L16&gt;0,L16&lt;99),"-",IFERROR(HeureHN(G16,H16,B16,HSN_deb,HSN_fin,TRUE)+IF(I16="-",0,HeureHN(I16,J16,B16,HSN_deb,HSN_fin,TRUE)),"-"))</f>
        <v>-</v>
      </c>
      <c r="W26" s="89" t="str">
        <f>IFERROR(Heuredim(G16,H16,B16,HSN_deb,HSN_fin,TRUE)+IF(I16="-",0,Heuredim(I16,J16,B16,HSN_deb,HSN_fin,TRUE)),"-")</f>
        <v>-</v>
      </c>
      <c r="X26" s="90" t="str">
        <f>IFERROR(HeureHN(G16,H16,B16,HSNu_deb,HSNu_fin,TRUE)+IF(I16="-",0,HeureHN(I16,J16,B16,HSNu_deb,HSNu_fin,TRUE)),"-")</f>
        <v>-</v>
      </c>
      <c r="Y26" s="91">
        <f t="shared" si="10"/>
        <v>0</v>
      </c>
      <c r="Z26" s="117"/>
      <c r="AA26" s="21"/>
      <c r="AB26" s="118" t="str">
        <f t="shared" si="11"/>
        <v/>
      </c>
      <c r="AD26" s="1">
        <f>COUNTIF(AB15:AB45,"ASTREINTE SEM")</f>
        <v>8</v>
      </c>
    </row>
    <row r="27" spans="1:30" ht="23" customHeight="1" x14ac:dyDescent="0.2">
      <c r="A27" s="9">
        <f t="shared" si="1"/>
        <v>43263</v>
      </c>
      <c r="B27" s="38">
        <f t="shared" si="6"/>
        <v>43263</v>
      </c>
      <c r="C27" s="47">
        <f>INDEX('[1]Base de Travail Mensuelle'!$1:$1048576,MATCH($T$8,'[1]Base de Travail Mensuelle'!$A:$A,0),MATCH(B27,'[1]Base de Travail Mensuelle'!$1:$1,0))</f>
        <v>0</v>
      </c>
      <c r="D27" s="48">
        <f>INDEX([1]Pointage!$1:$1048576,MATCH($T$8,[1]Pointage!$A:$A,0),MATCH(B27,[1]Pointage!$1:$1,0))</f>
        <v>0</v>
      </c>
      <c r="E27" s="32" t="str">
        <f>IF(ISERROR(FIND("|",$D27,1)),IFERROR(VLOOKUP($D27,[1]CPL!$K:$K,1,FALSE),""),LEFT($D27,FIND("|",$D27,1)-2))</f>
        <v/>
      </c>
      <c r="F27" s="43" t="str">
        <f>IF(ISERROR(FIND("|",D27,1)),IFERROR(VLOOKUP($D27,[1]CPL!$K:$N,4,FALSE),""),MID(D27,FIND("|",D27,1)+2,999))</f>
        <v/>
      </c>
      <c r="G27" s="61" t="str">
        <f t="shared" si="2"/>
        <v>-</v>
      </c>
      <c r="H27" s="56" t="str">
        <f t="shared" si="3"/>
        <v>-</v>
      </c>
      <c r="I27" s="56" t="str">
        <f t="shared" si="4"/>
        <v>-</v>
      </c>
      <c r="J27" s="62" t="str">
        <f t="shared" si="5"/>
        <v>-</v>
      </c>
      <c r="K27" s="100" t="str">
        <f>IF(AND(L27&gt;0,L27&lt;99),"-",IFERROR(HeureHN(G27,H27,B27,HSN_deb,HSN_fin,TRUE)+IF(I27="-",0,HeureHN(I27,J27,B27,HSN_deb,HSN_fin,TRUE)),"-"))</f>
        <v>-</v>
      </c>
      <c r="L27" s="101" t="str">
        <f>IFERROR(Heuredim(G27,H27,B27,HSN_deb,HSN_fin,TRUE)+IF(I27="-",0,Heuredim(I27,J27,B27,HSN_deb,HSN_fin,TRUE)),"-")</f>
        <v>-</v>
      </c>
      <c r="M27" s="102" t="str">
        <f>IFERROR(HeureHN(G27,H27,B27,HSNu_deb,HSNu_fin,TRUE)+IF(I27="-",0,HeureHN(I27,J27,B27,HSNu_deb,HSNu_fin,TRUE)),"-")</f>
        <v>-</v>
      </c>
      <c r="N27" s="99">
        <f t="shared" si="0"/>
        <v>0</v>
      </c>
      <c r="O27" s="111">
        <f>IFERROR(HeureHN(G27,H27,B27,HPN_deb,HPN_fin,TRUE)+IF(I27="-",0,HeureHN(I27,J27,B27,HPN_deb,HPN_fin,TRUE)),"0")+IFERROR(VLOOKUP($D27,[1]CPL!$A:$E,5,FALSE),"0")</f>
        <v>0</v>
      </c>
      <c r="P27" s="79"/>
      <c r="S27" s="86">
        <f t="shared" si="7"/>
        <v>7</v>
      </c>
      <c r="T27" s="87">
        <f t="shared" si="8"/>
        <v>43253</v>
      </c>
      <c r="U27" s="20" t="str">
        <f t="shared" si="9"/>
        <v/>
      </c>
      <c r="V27" s="88" t="str">
        <f>IF(AND(L17&gt;0,L17&lt;99),"-",IFERROR(HeureHN(G17,H17,B17,HSN_deb,HSN_fin,TRUE)+IF(I17="-",0,HeureHN(I17,J17,B17,HSN_deb,HSN_fin,TRUE)),"-"))</f>
        <v>-</v>
      </c>
      <c r="W27" s="89" t="str">
        <f>IFERROR(Heuredim(G17,H17,B17,HSN_deb,HSN_fin,TRUE)+IF(I17="-",0,Heuredim(I17,J17,B17,HSN_deb,HSN_fin,TRUE)),"-")</f>
        <v>-</v>
      </c>
      <c r="X27" s="90" t="str">
        <f>IFERROR(HeureHN(G17,H17,B17,HSNu_deb,HSNu_fin,TRUE)+IF(I17="-",0,HeureHN(I17,J17,B17,HSNu_deb,HSNu_fin,TRUE)),"-")</f>
        <v>-</v>
      </c>
      <c r="Y27" s="91">
        <f t="shared" si="10"/>
        <v>0</v>
      </c>
      <c r="Z27" s="117"/>
      <c r="AA27" s="21"/>
      <c r="AB27" s="118" t="str">
        <f t="shared" si="11"/>
        <v/>
      </c>
      <c r="AD27" s="1">
        <f>MATCH("ASTREINTE SEM",AB15:AB45,1)</f>
        <v>30</v>
      </c>
    </row>
    <row r="28" spans="1:30" ht="23" customHeight="1" x14ac:dyDescent="0.2">
      <c r="A28" s="9">
        <f t="shared" si="1"/>
        <v>43264</v>
      </c>
      <c r="B28" s="38">
        <f t="shared" si="6"/>
        <v>43264</v>
      </c>
      <c r="C28" s="47">
        <f>INDEX('[1]Base de Travail Mensuelle'!$1:$1048576,MATCH($T$8,'[1]Base de Travail Mensuelle'!$A:$A,0),MATCH(B28,'[1]Base de Travail Mensuelle'!$1:$1,0))</f>
        <v>0</v>
      </c>
      <c r="D28" s="48">
        <f>INDEX([1]Pointage!$1:$1048576,MATCH($T$8,[1]Pointage!$A:$A,0),MATCH(B28,[1]Pointage!$1:$1,0))</f>
        <v>0</v>
      </c>
      <c r="E28" s="32" t="str">
        <f>IF(ISERROR(FIND("|",$D28,1)),IFERROR(VLOOKUP($D28,[1]CPL!$K:$K,1,FALSE),""),LEFT($D28,FIND("|",$D28,1)-2))</f>
        <v/>
      </c>
      <c r="F28" s="43" t="str">
        <f>IF(ISERROR(FIND("|",D28,1)),IFERROR(VLOOKUP($D28,[1]CPL!$K:$N,4,FALSE),""),MID(D28,FIND("|",D28,1)+2,999))</f>
        <v/>
      </c>
      <c r="G28" s="61" t="str">
        <f t="shared" si="2"/>
        <v>-</v>
      </c>
      <c r="H28" s="56" t="str">
        <f t="shared" si="3"/>
        <v>-</v>
      </c>
      <c r="I28" s="56" t="str">
        <f t="shared" si="4"/>
        <v>-</v>
      </c>
      <c r="J28" s="62" t="str">
        <f t="shared" si="5"/>
        <v>-</v>
      </c>
      <c r="K28" s="100" t="str">
        <f>IF(AND(L28&gt;0,L28&lt;99),"-",IFERROR(HeureHN(G28,H28,B28,HSN_deb,HSN_fin,TRUE)+IF(I28="-",0,HeureHN(I28,J28,B28,HSN_deb,HSN_fin,TRUE)),"-"))</f>
        <v>-</v>
      </c>
      <c r="L28" s="101" t="str">
        <f>IFERROR(Heuredim(G28,H28,B28,HSN_deb,HSN_fin,TRUE)+IF(I28="-",0,Heuredim(I28,J28,B28,HSN_deb,HSN_fin,TRUE)),"-")</f>
        <v>-</v>
      </c>
      <c r="M28" s="102" t="str">
        <f>IFERROR(HeureHN(G28,H28,B28,HSNu_deb,HSNu_fin,TRUE)+IF(I28="-",0,HeureHN(I28,J28,B28,HSNu_deb,HSNu_fin,TRUE)),"-")</f>
        <v>-</v>
      </c>
      <c r="N28" s="99">
        <f t="shared" si="0"/>
        <v>0</v>
      </c>
      <c r="O28" s="111">
        <f>IFERROR(HeureHN(G28,H28,B28,HPN_deb,HPN_fin,TRUE)+IF(I28="-",0,HeureHN(I28,J28,B28,HPN_deb,HPN_fin,TRUE)),"0")+IFERROR(VLOOKUP($D28,[1]CPL!$A:$E,5,FALSE),"0")</f>
        <v>0</v>
      </c>
      <c r="P28" s="79"/>
      <c r="S28" s="86">
        <f t="shared" si="7"/>
        <v>1</v>
      </c>
      <c r="T28" s="87">
        <f t="shared" si="8"/>
        <v>43254</v>
      </c>
      <c r="U28" s="20" t="str">
        <f t="shared" si="9"/>
        <v/>
      </c>
      <c r="V28" s="88" t="str">
        <f>IF(AND(L18&gt;0,L18&lt;99),"-",IFERROR(HeureHN(G18,H18,B18,HSN_deb,HSN_fin,TRUE)+IF(I18="-",0,HeureHN(I18,J18,B18,HSN_deb,HSN_fin,TRUE)),"-"))</f>
        <v>-</v>
      </c>
      <c r="W28" s="89" t="str">
        <f>IFERROR(Heuredim(G18,H18,B18,HSN_deb,HSN_fin,TRUE)+IF(I18="-",0,Heuredim(I18,J18,B18,HSN_deb,HSN_fin,TRUE)),"-")</f>
        <v>-</v>
      </c>
      <c r="X28" s="90" t="str">
        <f>IFERROR(HeureHN(G18,H18,B18,HSNu_deb,HSNu_fin,TRUE)+IF(I18="-",0,HeureHN(I18,J18,B18,HSNu_deb,HSNu_fin,TRUE)),"-")</f>
        <v>-</v>
      </c>
      <c r="Y28" s="91">
        <f t="shared" si="10"/>
        <v>0</v>
      </c>
      <c r="Z28" s="117"/>
      <c r="AA28" s="21"/>
      <c r="AB28" s="118" t="str">
        <f t="shared" si="11"/>
        <v/>
      </c>
      <c r="AD28" s="1">
        <f>MATCH("ASTREINTE SEM",AB15:AB45,0)</f>
        <v>1</v>
      </c>
    </row>
    <row r="29" spans="1:30" ht="23" customHeight="1" x14ac:dyDescent="0.2">
      <c r="A29" s="9">
        <f t="shared" si="1"/>
        <v>43265</v>
      </c>
      <c r="B29" s="38">
        <f t="shared" si="6"/>
        <v>43265</v>
      </c>
      <c r="C29" s="47">
        <f>INDEX('[1]Base de Travail Mensuelle'!$1:$1048576,MATCH($T$8,'[1]Base de Travail Mensuelle'!$A:$A,0),MATCH(B29,'[1]Base de Travail Mensuelle'!$1:$1,0))</f>
        <v>0</v>
      </c>
      <c r="D29" s="48">
        <f>INDEX([1]Pointage!$1:$1048576,MATCH($T$8,[1]Pointage!$A:$A,0),MATCH(B29,[1]Pointage!$1:$1,0))</f>
        <v>0</v>
      </c>
      <c r="E29" s="32" t="str">
        <f>IF(ISERROR(FIND("|",$D29,1)),IFERROR(VLOOKUP($D29,[1]CPL!$K:$K,1,FALSE),""),LEFT($D29,FIND("|",$D29,1)-2))</f>
        <v/>
      </c>
      <c r="F29" s="43" t="str">
        <f>IF(ISERROR(FIND("|",D29,1)),IFERROR(VLOOKUP($D29,[1]CPL!$K:$N,4,FALSE),""),MID(D29,FIND("|",D29,1)+2,999))</f>
        <v/>
      </c>
      <c r="G29" s="61" t="str">
        <f t="shared" si="2"/>
        <v>-</v>
      </c>
      <c r="H29" s="56" t="str">
        <f t="shared" si="3"/>
        <v>-</v>
      </c>
      <c r="I29" s="56" t="str">
        <f t="shared" si="4"/>
        <v>-</v>
      </c>
      <c r="J29" s="62" t="str">
        <f t="shared" si="5"/>
        <v>-</v>
      </c>
      <c r="K29" s="100" t="str">
        <f>IF(AND(L29&gt;0,L29&lt;99),"-",IFERROR(HeureHN(G29,H29,B29,HSN_deb,HSN_fin,TRUE)+IF(I29="-",0,HeureHN(I29,J29,B29,HSN_deb,HSN_fin,TRUE)),"-"))</f>
        <v>-</v>
      </c>
      <c r="L29" s="101" t="str">
        <f>IFERROR(Heuredim(G29,H29,B29,HSN_deb,HSN_fin,TRUE)+IF(I29="-",0,Heuredim(I29,J29,B29,HSN_deb,HSN_fin,TRUE)),"-")</f>
        <v>-</v>
      </c>
      <c r="M29" s="102" t="str">
        <f>IFERROR(HeureHN(G29,H29,B29,HSNu_deb,HSNu_fin,TRUE)+IF(I29="-",0,HeureHN(I29,J29,B29,HSNu_deb,HSNu_fin,TRUE)),"-")</f>
        <v>-</v>
      </c>
      <c r="N29" s="99">
        <f t="shared" si="0"/>
        <v>0</v>
      </c>
      <c r="O29" s="111">
        <f>IFERROR(HeureHN(G29,H29,B29,HPN_deb,HPN_fin,TRUE)+IF(I29="-",0,HeureHN(I29,J29,B29,HPN_deb,HPN_fin,TRUE)),"0")+IFERROR(VLOOKUP($D29,[1]CPL!$A:$E,5,FALSE),"0")</f>
        <v>0</v>
      </c>
      <c r="P29" s="79">
        <f>IFERROR(VLOOKUP($D29,[1]RIPPEURS!$A:$F,6,FALSE),1)</f>
        <v>0</v>
      </c>
      <c r="S29" s="86">
        <f t="shared" si="7"/>
        <v>2</v>
      </c>
      <c r="T29" s="87">
        <f t="shared" si="8"/>
        <v>43255</v>
      </c>
      <c r="U29" s="20" t="str">
        <f t="shared" si="9"/>
        <v/>
      </c>
      <c r="V29" s="88" t="str">
        <f>IF(AND(L19&gt;0,L19&lt;99),"-",IFERROR(HeureHN(G19,H19,B19,HSN_deb,HSN_fin,TRUE)+IF(I19="-",0,HeureHN(I19,J19,B19,HSN_deb,HSN_fin,TRUE)),"-"))</f>
        <v>-</v>
      </c>
      <c r="W29" s="89" t="str">
        <f>IFERROR(Heuredim(G19,H19,B19,HSN_deb,HSN_fin,TRUE)+IF(I19="-",0,Heuredim(I19,J19,B19,HSN_deb,HSN_fin,TRUE)),"-")</f>
        <v>-</v>
      </c>
      <c r="X29" s="90" t="str">
        <f>IFERROR(HeureHN(G19,H19,B19,HSNu_deb,HSNu_fin,TRUE)+IF(I19="-",0,HeureHN(I19,J19,B19,HSNu_deb,HSNu_fin,TRUE)),"-")</f>
        <v>-</v>
      </c>
      <c r="Y29" s="91">
        <f t="shared" si="10"/>
        <v>0</v>
      </c>
      <c r="Z29" s="117"/>
      <c r="AA29" s="21"/>
      <c r="AB29" s="118" t="str">
        <f t="shared" si="11"/>
        <v/>
      </c>
      <c r="AD29" s="1">
        <f>SUM(MATCH("ASTREINTE SEM",AB15:AB45,1),-MATCH("ASTREINTE SEM",AB15:AB45,0))</f>
        <v>29</v>
      </c>
    </row>
    <row r="30" spans="1:30" ht="23" customHeight="1" x14ac:dyDescent="0.2">
      <c r="A30" s="9">
        <f t="shared" si="1"/>
        <v>43266</v>
      </c>
      <c r="B30" s="38">
        <f t="shared" si="6"/>
        <v>43266</v>
      </c>
      <c r="C30" s="47">
        <f>INDEX('[1]Base de Travail Mensuelle'!$1:$1048576,MATCH($T$8,'[1]Base de Travail Mensuelle'!$A:$A,0),MATCH(B30,'[1]Base de Travail Mensuelle'!$1:$1,0))</f>
        <v>0</v>
      </c>
      <c r="D30" s="48">
        <f>INDEX([1]Pointage!$1:$1048576,MATCH($T$8,[1]Pointage!$A:$A,0),MATCH(B30,[1]Pointage!$1:$1,0))</f>
        <v>0</v>
      </c>
      <c r="E30" s="32" t="str">
        <f>IF(ISERROR(FIND("|",$D30,1)),IFERROR(VLOOKUP($D30,[1]CPL!$K:$K,1,FALSE),""),LEFT($D30,FIND("|",$D30,1)-2))</f>
        <v/>
      </c>
      <c r="F30" s="43" t="str">
        <f>IF(ISERROR(FIND("|",D30,1)),IFERROR(VLOOKUP($D30,[1]CPL!$K:$N,4,FALSE),""),MID(D30,FIND("|",D30,1)+2,999))</f>
        <v/>
      </c>
      <c r="G30" s="61" t="str">
        <f t="shared" si="2"/>
        <v>-</v>
      </c>
      <c r="H30" s="56" t="str">
        <f t="shared" si="3"/>
        <v>-</v>
      </c>
      <c r="I30" s="56" t="str">
        <f t="shared" si="4"/>
        <v>-</v>
      </c>
      <c r="J30" s="62" t="str">
        <f t="shared" si="5"/>
        <v>-</v>
      </c>
      <c r="K30" s="100" t="str">
        <f>IF(AND(L30&gt;0,L30&lt;99),"-",IFERROR(HeureHN(G30,H30,B30,HSN_deb,HSN_fin,TRUE)+IF(I30="-",0,HeureHN(I30,J30,B30,HSN_deb,HSN_fin,TRUE)),"-"))</f>
        <v>-</v>
      </c>
      <c r="L30" s="101" t="str">
        <f>IFERROR(Heuredim(G30,H30,B30,HSN_deb,HSN_fin,TRUE)+IF(I30="-",0,Heuredim(I30,J30,B30,HSN_deb,HSN_fin,TRUE)),"-")</f>
        <v>-</v>
      </c>
      <c r="M30" s="102" t="str">
        <f>IFERROR(HeureHN(G30,H30,B30,HSNu_deb,HSNu_fin,TRUE)+IF(I30="-",0,HeureHN(I30,J30,B30,HSNu_deb,HSNu_fin,TRUE)),"-")</f>
        <v>-</v>
      </c>
      <c r="N30" s="99">
        <f t="shared" si="0"/>
        <v>0</v>
      </c>
      <c r="O30" s="111">
        <f>IFERROR(HeureHN(G30,H30,B30,HPN_deb,HPN_fin,TRUE)+IF(I30="-",0,HeureHN(I30,J30,B30,HPN_deb,HPN_fin,TRUE)),"0")+IFERROR(VLOOKUP($D30,[1]CPL!$A:$E,5,FALSE),"0")</f>
        <v>0</v>
      </c>
      <c r="P30" s="79">
        <f>IFERROR(VLOOKUP($D30,[1]RIPPEURS!$A:$F,6,FALSE),1)</f>
        <v>0</v>
      </c>
      <c r="S30" s="86">
        <f t="shared" si="7"/>
        <v>3</v>
      </c>
      <c r="T30" s="87">
        <f t="shared" si="8"/>
        <v>43256</v>
      </c>
      <c r="U30" s="20" t="str">
        <f t="shared" si="9"/>
        <v/>
      </c>
      <c r="V30" s="88" t="str">
        <f>IF(AND(L20&gt;0,L20&lt;99),"-",IFERROR(HeureHN(G20,H20,B20,HSN_deb,HSN_fin,TRUE)+IF(I20="-",0,HeureHN(I20,J20,B20,HSN_deb,HSN_fin,TRUE)),"-"))</f>
        <v>-</v>
      </c>
      <c r="W30" s="89" t="str">
        <f>IFERROR(Heuredim(G20,H20,B20,HSN_deb,HSN_fin,TRUE)+IF(I20="-",0,Heuredim(I20,J20,B20,HSN_deb,HSN_fin,TRUE)),"-")</f>
        <v>-</v>
      </c>
      <c r="X30" s="90" t="str">
        <f>IFERROR(HeureHN(G20,H20,B20,HSNu_deb,HSNu_fin,TRUE)+IF(I20="-",0,HeureHN(I20,J20,B20,HSNu_deb,HSNu_fin,TRUE)),"-")</f>
        <v>-</v>
      </c>
      <c r="Y30" s="91">
        <f t="shared" si="10"/>
        <v>0</v>
      </c>
      <c r="Z30" s="117"/>
      <c r="AA30" s="21"/>
      <c r="AB30" s="118" t="str">
        <f t="shared" si="11"/>
        <v/>
      </c>
    </row>
    <row r="31" spans="1:30" ht="23" customHeight="1" x14ac:dyDescent="0.2">
      <c r="A31" s="9">
        <f t="shared" si="1"/>
        <v>43267</v>
      </c>
      <c r="B31" s="38">
        <f t="shared" si="6"/>
        <v>43267</v>
      </c>
      <c r="C31" s="49">
        <f>INDEX('[1]Base de Travail Mensuelle'!$1:$1048576,MATCH($T$8,'[1]Base de Travail Mensuelle'!$A:$A,0),MATCH(B31,'[1]Base de Travail Mensuelle'!$1:$1,0))</f>
        <v>0</v>
      </c>
      <c r="D31" s="48">
        <f>INDEX([1]Pointage!$1:$1048576,MATCH($T$8,[1]Pointage!$A:$A,0),MATCH(B31,[1]Pointage!$1:$1,0))</f>
        <v>0</v>
      </c>
      <c r="E31" s="32" t="str">
        <f>IF(ISERROR(FIND("|",$D31,1)),IFERROR(VLOOKUP($D31,[1]CPL!$K:$K,1,FALSE),""),LEFT($D31,FIND("|",$D31,1)-2))</f>
        <v/>
      </c>
      <c r="F31" s="43" t="str">
        <f>IF(ISERROR(FIND("|",D31,1)),IFERROR(VLOOKUP($D31,[1]CPL!$K:$N,4,FALSE),""),MID(D31,FIND("|",D31,1)+2,999))</f>
        <v/>
      </c>
      <c r="G31" s="61" t="str">
        <f t="shared" si="2"/>
        <v>-</v>
      </c>
      <c r="H31" s="56" t="str">
        <f t="shared" si="3"/>
        <v>-</v>
      </c>
      <c r="I31" s="56" t="str">
        <f t="shared" si="4"/>
        <v>-</v>
      </c>
      <c r="J31" s="62" t="str">
        <f t="shared" si="5"/>
        <v>-</v>
      </c>
      <c r="K31" s="100" t="str">
        <f>IF(AND(L31&gt;0,L31&lt;99),"-",IFERROR(HeureHN(G31,H31,B31,HSN_deb,HSN_fin,TRUE)+IF(I31="-",0,HeureHN(I31,J31,B31,HSN_deb,HSN_fin,TRUE)),"-"))</f>
        <v>-</v>
      </c>
      <c r="L31" s="101" t="str">
        <f>IFERROR(Heuredim(G31,H31,B31,HSN_deb,HSN_fin,TRUE)+IF(I31="-",0,Heuredim(I31,J31,B31,HSN_deb,HSN_fin,TRUE)),"-")</f>
        <v>-</v>
      </c>
      <c r="M31" s="102" t="str">
        <f>IFERROR(HeureHN(G31,H31,B31,HSNu_deb,HSNu_fin,TRUE)+IF(I31="-",0,HeureHN(I31,J31,B31,HSNu_deb,HSNu_fin,TRUE)),"-")</f>
        <v>-</v>
      </c>
      <c r="N31" s="99">
        <f t="shared" si="0"/>
        <v>0</v>
      </c>
      <c r="O31" s="111">
        <f>IFERROR(HeureHN(G31,H31,B31,HPN_deb,HPN_fin,TRUE)+IF(I31="-",0,HeureHN(I31,J31,B31,HPN_deb,HPN_fin,TRUE)),"0")+IFERROR(VLOOKUP($D31,[1]CPL!$A:$E,5,FALSE),"0")</f>
        <v>0</v>
      </c>
      <c r="P31" s="79">
        <f>IFERROR(VLOOKUP($D31,[1]RIPPEURS!$A:$F,6,FALSE),1)</f>
        <v>0</v>
      </c>
      <c r="S31" s="86">
        <f t="shared" si="7"/>
        <v>4</v>
      </c>
      <c r="T31" s="87">
        <f t="shared" si="8"/>
        <v>43257</v>
      </c>
      <c r="U31" s="20" t="str">
        <f t="shared" si="9"/>
        <v/>
      </c>
      <c r="V31" s="88" t="str">
        <f>IF(AND(L21&gt;0,L21&lt;99),"-",IFERROR(HeureHN(G21,H21,B21,HSN_deb,HSN_fin,TRUE)+IF(I21="-",0,HeureHN(I21,J21,B21,HSN_deb,HSN_fin,TRUE)),"-"))</f>
        <v>-</v>
      </c>
      <c r="W31" s="89" t="str">
        <f>IFERROR(Heuredim(G21,H21,B21,HSN_deb,HSN_fin,TRUE)+IF(I21="-",0,Heuredim(I21,J21,B21,HSN_deb,HSN_fin,TRUE)),"-")</f>
        <v>-</v>
      </c>
      <c r="X31" s="90" t="str">
        <f>IFERROR(HeureHN(G21,H21,B21,HSNu_deb,HSNu_fin,TRUE)+IF(I21="-",0,HeureHN(I21,J21,B21,HSNu_deb,HSNu_fin,TRUE)),"-")</f>
        <v>-</v>
      </c>
      <c r="Y31" s="91">
        <f t="shared" si="10"/>
        <v>0</v>
      </c>
      <c r="Z31" s="117"/>
      <c r="AA31" s="21"/>
      <c r="AB31" s="118" t="str">
        <f t="shared" si="11"/>
        <v/>
      </c>
      <c r="AD31" s="1">
        <f>COUNTIF(AB15:AB45,"ASTREINTE SEM")/SUM(MATCH("ASTREINTE SEM",AB15:AB45,1),-MATCH("ASTREINTE SEM",AB15:AB45,0))</f>
        <v>0.27586206896551724</v>
      </c>
    </row>
    <row r="32" spans="1:30" ht="23" customHeight="1" x14ac:dyDescent="0.2">
      <c r="A32" s="9">
        <f t="shared" si="1"/>
        <v>43268</v>
      </c>
      <c r="B32" s="38">
        <f t="shared" si="6"/>
        <v>43268</v>
      </c>
      <c r="C32" s="47">
        <f>INDEX('[1]Base de Travail Mensuelle'!$1:$1048576,MATCH($T$8,'[1]Base de Travail Mensuelle'!$A:$A,0),MATCH(B32,'[1]Base de Travail Mensuelle'!$1:$1,0))</f>
        <v>0</v>
      </c>
      <c r="D32" s="48">
        <f>INDEX([1]Pointage!$1:$1048576,MATCH($T$8,[1]Pointage!$A:$A,0),MATCH(B32,[1]Pointage!$1:$1,0))</f>
        <v>0</v>
      </c>
      <c r="E32" s="32" t="str">
        <f>IF(ISERROR(FIND("|",$D32,1)),IFERROR(VLOOKUP($D32,[1]CPL!$K:$K,1,FALSE),""),LEFT($D32,FIND("|",$D32,1)-2))</f>
        <v/>
      </c>
      <c r="F32" s="43" t="str">
        <f>IF(ISERROR(FIND("|",D32,1)),IFERROR(VLOOKUP($D32,[1]CPL!$K:$N,4,FALSE),""),MID(D32,FIND("|",D32,1)+2,999))</f>
        <v/>
      </c>
      <c r="G32" s="61" t="str">
        <f t="shared" si="2"/>
        <v>-</v>
      </c>
      <c r="H32" s="56" t="str">
        <f t="shared" si="3"/>
        <v>-</v>
      </c>
      <c r="I32" s="56" t="str">
        <f t="shared" si="4"/>
        <v>-</v>
      </c>
      <c r="J32" s="62" t="str">
        <f t="shared" si="5"/>
        <v>-</v>
      </c>
      <c r="K32" s="100" t="str">
        <f>IF(AND(L32&gt;0,L32&lt;99),"-",IFERROR(HeureHN(G32,H32,B32,HSN_deb,HSN_fin,TRUE)+IF(I32="-",0,HeureHN(I32,J32,B32,HSN_deb,HSN_fin,TRUE)),"-"))</f>
        <v>-</v>
      </c>
      <c r="L32" s="101" t="str">
        <f>IFERROR(Heuredim(G32,H32,B32,HSN_deb,HSN_fin,TRUE)+IF(I32="-",0,Heuredim(I32,J32,B32,HSN_deb,HSN_fin,TRUE)),"-")</f>
        <v>-</v>
      </c>
      <c r="M32" s="102" t="str">
        <f>IFERROR(HeureHN(G32,H32,B32,HSNu_deb,HSNu_fin,TRUE)+IF(I32="-",0,HeureHN(I32,J32,B32,HSNu_deb,HSNu_fin,TRUE)),"-")</f>
        <v>-</v>
      </c>
      <c r="N32" s="99">
        <f t="shared" si="0"/>
        <v>0</v>
      </c>
      <c r="O32" s="111">
        <f>IFERROR(HeureHN(G32,H32,B32,HPN_deb,HPN_fin,TRUE)+IF(I32="-",0,HeureHN(I32,J32,B32,HPN_deb,HPN_fin,TRUE)),"0")+IFERROR(VLOOKUP($D32,[1]CPL!$A:$E,5,FALSE),"0")</f>
        <v>0</v>
      </c>
      <c r="P32" s="79">
        <f>IFERROR(VLOOKUP($D32,[1]RIPPEURS!$A:$F,6,FALSE),1)</f>
        <v>0</v>
      </c>
      <c r="S32" s="86">
        <f t="shared" si="7"/>
        <v>5</v>
      </c>
      <c r="T32" s="87">
        <f t="shared" si="8"/>
        <v>43258</v>
      </c>
      <c r="U32" s="20" t="str">
        <f t="shared" si="9"/>
        <v/>
      </c>
      <c r="V32" s="88" t="str">
        <f>IF(AND(L22&gt;0,L22&lt;99),"-",IFERROR(HeureHN(G22,H22,B22,HSN_deb,HSN_fin,TRUE)+IF(I22="-",0,HeureHN(I22,J22,B22,HSN_deb,HSN_fin,TRUE)),"-"))</f>
        <v>-</v>
      </c>
      <c r="W32" s="89" t="str">
        <f>IFERROR(Heuredim(G22,H22,B22,HSN_deb,HSN_fin,TRUE)+IF(I22="-",0,Heuredim(I22,J22,B22,HSN_deb,HSN_fin,TRUE)),"-")</f>
        <v>-</v>
      </c>
      <c r="X32" s="90" t="str">
        <f>IFERROR(HeureHN(G22,H22,B22,HSNu_deb,HSNu_fin,TRUE)+IF(I22="-",0,HeureHN(I22,J22,B22,HSNu_deb,HSNu_fin,TRUE)),"-")</f>
        <v>-</v>
      </c>
      <c r="Y32" s="91">
        <f t="shared" si="10"/>
        <v>0</v>
      </c>
      <c r="Z32" s="117"/>
      <c r="AA32" s="21"/>
      <c r="AB32" s="118" t="str">
        <f t="shared" si="11"/>
        <v/>
      </c>
      <c r="AD32" s="1">
        <f>COUNTIF(AB15:AB45,"ASTREINTE SEM")/SUM(MATCH("ASTREINTE SEM",AB15:AB45,1)+1,-MATCH("ASTREINTE SEM",AB15:AB45,0))</f>
        <v>0.26666666666666666</v>
      </c>
    </row>
    <row r="33" spans="1:28" ht="23" customHeight="1" x14ac:dyDescent="0.2">
      <c r="A33" s="9">
        <f t="shared" si="1"/>
        <v>43269</v>
      </c>
      <c r="B33" s="38">
        <f t="shared" si="6"/>
        <v>43269</v>
      </c>
      <c r="C33" s="47">
        <f>INDEX('[1]Base de Travail Mensuelle'!$1:$1048576,MATCH($T$8,'[1]Base de Travail Mensuelle'!$A:$A,0),MATCH(B33,'[1]Base de Travail Mensuelle'!$1:$1,0))</f>
        <v>0</v>
      </c>
      <c r="D33" s="48">
        <f>INDEX([1]Pointage!$1:$1048576,MATCH($T$8,[1]Pointage!$A:$A,0),MATCH(B33,[1]Pointage!$1:$1,0))</f>
        <v>0</v>
      </c>
      <c r="E33" s="32" t="str">
        <f>IF(ISERROR(FIND("|",$D33,1)),IFERROR(VLOOKUP($D33,[1]CPL!$K:$K,1,FALSE),""),LEFT($D33,FIND("|",$D33,1)-2))</f>
        <v/>
      </c>
      <c r="F33" s="43" t="str">
        <f>IF(ISERROR(FIND("|",D33,1)),IFERROR(VLOOKUP($D33,[1]CPL!$K:$N,4,FALSE),""),MID(D33,FIND("|",D33,1)+2,999))</f>
        <v/>
      </c>
      <c r="G33" s="61" t="str">
        <f t="shared" si="2"/>
        <v>-</v>
      </c>
      <c r="H33" s="56" t="str">
        <f t="shared" si="3"/>
        <v>-</v>
      </c>
      <c r="I33" s="56" t="str">
        <f t="shared" si="4"/>
        <v>-</v>
      </c>
      <c r="J33" s="62" t="str">
        <f t="shared" si="5"/>
        <v>-</v>
      </c>
      <c r="K33" s="100" t="str">
        <f>IF(AND(L33&gt;0,L33&lt;99),"-",IFERROR(HeureHN(G33,H33,B33,HSN_deb,HSN_fin,TRUE)+IF(I33="-",0,HeureHN(I33,J33,B33,HSN_deb,HSN_fin,TRUE)),"-"))</f>
        <v>-</v>
      </c>
      <c r="L33" s="101" t="str">
        <f>IFERROR(Heuredim(G33,H33,B33,HSN_deb,HSN_fin,TRUE)+IF(I33="-",0,Heuredim(I33,J33,B33,HSN_deb,HSN_fin,TRUE)),"-")</f>
        <v>-</v>
      </c>
      <c r="M33" s="102" t="str">
        <f>IFERROR(HeureHN(G33,H33,B33,HSNu_deb,HSNu_fin,TRUE)+IF(I33="-",0,HeureHN(I33,J33,B33,HSNu_deb,HSNu_fin,TRUE)),"-")</f>
        <v>-</v>
      </c>
      <c r="N33" s="99">
        <f t="shared" si="0"/>
        <v>0</v>
      </c>
      <c r="O33" s="111">
        <f>IFERROR(HeureHN(G33,H33,B33,HPN_deb,HPN_fin,TRUE)+IF(I33="-",0,HeureHN(I33,J33,B33,HPN_deb,HPN_fin,TRUE)),"0")+IFERROR(VLOOKUP($D33,[1]CPL!$A:$E,5,FALSE),"0")</f>
        <v>0</v>
      </c>
      <c r="P33" s="79">
        <f>IFERROR(VLOOKUP($D33,[1]RIPPEURS!$A:$F,6,FALSE),1)</f>
        <v>0</v>
      </c>
      <c r="S33" s="86">
        <f t="shared" si="7"/>
        <v>6</v>
      </c>
      <c r="T33" s="87">
        <f t="shared" si="8"/>
        <v>43259</v>
      </c>
      <c r="U33" s="20" t="str">
        <f t="shared" si="9"/>
        <v/>
      </c>
      <c r="V33" s="88" t="str">
        <f>IF(AND(L23&gt;0,L23&lt;99),"-",IFERROR(HeureHN(G23,H23,B23,HSN_deb,HSN_fin,TRUE)+IF(I23="-",0,HeureHN(I23,J23,B23,HSN_deb,HSN_fin,TRUE)),"-"))</f>
        <v>-</v>
      </c>
      <c r="W33" s="89" t="str">
        <f>IFERROR(Heuredim(G23,H23,B23,HSN_deb,HSN_fin,TRUE)+IF(I23="-",0,Heuredim(I23,J23,B23,HSN_deb,HSN_fin,TRUE)),"-")</f>
        <v>-</v>
      </c>
      <c r="X33" s="90" t="str">
        <f>IFERROR(HeureHN(G23,H23,B23,HSNu_deb,HSNu_fin,TRUE)+IF(I23="-",0,HeureHN(I23,J23,B23,HSNu_deb,HSNu_fin,TRUE)),"-")</f>
        <v>-</v>
      </c>
      <c r="Y33" s="91">
        <f t="shared" si="10"/>
        <v>0</v>
      </c>
      <c r="Z33" s="117"/>
      <c r="AA33" s="21"/>
      <c r="AB33" s="118" t="str">
        <f t="shared" si="11"/>
        <v/>
      </c>
    </row>
    <row r="34" spans="1:28" ht="23" customHeight="1" x14ac:dyDescent="0.2">
      <c r="A34" s="9">
        <f t="shared" si="1"/>
        <v>43270</v>
      </c>
      <c r="B34" s="38">
        <f t="shared" si="6"/>
        <v>43270</v>
      </c>
      <c r="C34" s="47">
        <f>INDEX('[1]Base de Travail Mensuelle'!$1:$1048576,MATCH($T$8,'[1]Base de Travail Mensuelle'!$A:$A,0),MATCH(B34,'[1]Base de Travail Mensuelle'!$1:$1,0))</f>
        <v>0</v>
      </c>
      <c r="D34" s="48">
        <f>INDEX([1]Pointage!$1:$1048576,MATCH($T$8,[1]Pointage!$A:$A,0),MATCH(B34,[1]Pointage!$1:$1,0))</f>
        <v>0</v>
      </c>
      <c r="E34" s="32" t="str">
        <f>IF(ISERROR(FIND("|",$D34,1)),IFERROR(VLOOKUP($D34,[1]CPL!$K:$K,1,FALSE),""),LEFT($D34,FIND("|",$D34,1)-2))</f>
        <v/>
      </c>
      <c r="F34" s="43" t="str">
        <f>IF(ISERROR(FIND("|",D34,1)),IFERROR(VLOOKUP($D34,[1]CPL!$K:$N,4,FALSE),""),MID(D34,FIND("|",D34,1)+2,999))</f>
        <v/>
      </c>
      <c r="G34" s="61" t="str">
        <f t="shared" si="2"/>
        <v>-</v>
      </c>
      <c r="H34" s="56" t="str">
        <f t="shared" si="3"/>
        <v>-</v>
      </c>
      <c r="I34" s="56" t="str">
        <f t="shared" si="4"/>
        <v>-</v>
      </c>
      <c r="J34" s="62" t="str">
        <f t="shared" si="5"/>
        <v>-</v>
      </c>
      <c r="K34" s="100" t="str">
        <f>IF(AND(L34&gt;0,L34&lt;99),"-",IFERROR(HeureHN(G34,H34,B34,HSN_deb,HSN_fin,TRUE)+IF(I34="-",0,HeureHN(I34,J34,B34,HSN_deb,HSN_fin,TRUE)),"-"))</f>
        <v>-</v>
      </c>
      <c r="L34" s="101" t="str">
        <f>IFERROR(Heuredim(G34,H34,B34,HSN_deb,HSN_fin,TRUE)+IF(I34="-",0,Heuredim(I34,J34,B34,HSN_deb,HSN_fin,TRUE)),"-")</f>
        <v>-</v>
      </c>
      <c r="M34" s="102" t="str">
        <f>IFERROR(HeureHN(G34,H34,B34,HSNu_deb,HSNu_fin,TRUE)+IF(I34="-",0,HeureHN(I34,J34,B34,HSNu_deb,HSNu_fin,TRUE)),"-")</f>
        <v>-</v>
      </c>
      <c r="N34" s="99">
        <f t="shared" si="0"/>
        <v>0</v>
      </c>
      <c r="O34" s="111">
        <f>IFERROR(HeureHN(G34,H34,B34,HPN_deb,HPN_fin,TRUE)+IF(I34="-",0,HeureHN(I34,J34,B34,HPN_deb,HPN_fin,TRUE)),"0")+IFERROR(VLOOKUP($D34,[1]CPL!$A:$E,5,FALSE),"0")</f>
        <v>0</v>
      </c>
      <c r="P34" s="79">
        <f>IFERROR(VLOOKUP($D34,[1]RIPPEURS!$A:$F,6,FALSE),1)</f>
        <v>0</v>
      </c>
      <c r="S34" s="86">
        <f t="shared" si="7"/>
        <v>7</v>
      </c>
      <c r="T34" s="87">
        <f t="shared" si="8"/>
        <v>43260</v>
      </c>
      <c r="U34" s="20" t="str">
        <f t="shared" si="9"/>
        <v/>
      </c>
      <c r="V34" s="88" t="str">
        <f>IF(AND(L24&gt;0,L24&lt;99),"-",IFERROR(HeureHN(G24,H24,B24,HSN_deb,HSN_fin,TRUE)+IF(I24="-",0,HeureHN(I24,J24,B24,HSN_deb,HSN_fin,TRUE)),"-"))</f>
        <v>-</v>
      </c>
      <c r="W34" s="89" t="str">
        <f>IFERROR(Heuredim(G24,H24,B24,HSN_deb,HSN_fin,TRUE)+IF(I24="-",0,Heuredim(I24,J24,B24,HSN_deb,HSN_fin,TRUE)),"-")</f>
        <v>-</v>
      </c>
      <c r="X34" s="90" t="str">
        <f>IFERROR(HeureHN(G24,H24,B24,HSNu_deb,HSNu_fin,TRUE)+IF(I24="-",0,HeureHN(I24,J24,B24,HSNu_deb,HSNu_fin,TRUE)),"-")</f>
        <v>-</v>
      </c>
      <c r="Y34" s="91">
        <f t="shared" si="10"/>
        <v>0</v>
      </c>
      <c r="Z34" s="117"/>
      <c r="AA34" s="21"/>
      <c r="AB34" s="118" t="str">
        <f t="shared" si="11"/>
        <v/>
      </c>
    </row>
    <row r="35" spans="1:28" ht="23" customHeight="1" thickBot="1" x14ac:dyDescent="0.25">
      <c r="A35" s="9">
        <f t="shared" si="1"/>
        <v>43271</v>
      </c>
      <c r="B35" s="38">
        <f t="shared" si="6"/>
        <v>43271</v>
      </c>
      <c r="C35" s="50"/>
      <c r="D35" s="51"/>
      <c r="E35" s="33"/>
      <c r="F35" s="44"/>
      <c r="G35" s="63"/>
      <c r="H35" s="64"/>
      <c r="I35" s="64"/>
      <c r="J35" s="65"/>
      <c r="K35" s="103"/>
      <c r="L35" s="104"/>
      <c r="M35" s="105"/>
      <c r="N35" s="106"/>
      <c r="O35" s="112"/>
      <c r="P35" s="80"/>
      <c r="S35" s="86">
        <f t="shared" si="7"/>
        <v>1</v>
      </c>
      <c r="T35" s="87">
        <f t="shared" si="8"/>
        <v>43261</v>
      </c>
      <c r="U35" s="20" t="str">
        <f t="shared" si="9"/>
        <v/>
      </c>
      <c r="V35" s="88" t="str">
        <f>IF(AND(L25&gt;0,L25&lt;99),"-",IFERROR(HeureHN(G25,H25,B25,HSN_deb,HSN_fin,TRUE)+IF(I25="-",0,HeureHN(I25,J25,B25,HSN_deb,HSN_fin,TRUE)),"-"))</f>
        <v>-</v>
      </c>
      <c r="W35" s="89" t="str">
        <f>IFERROR(Heuredim(G25,H25,B25,HSN_deb,HSN_fin,TRUE)+IF(I25="-",0,Heuredim(I25,J25,B25,HSN_deb,HSN_fin,TRUE)),"-")</f>
        <v>-</v>
      </c>
      <c r="X35" s="90" t="str">
        <f>IFERROR(HeureHN(G25,H25,B25,HSNu_deb,HSNu_fin,TRUE)+IF(I25="-",0,HeureHN(I25,J25,B25,HSNu_deb,HSNu_fin,TRUE)),"-")</f>
        <v>-</v>
      </c>
      <c r="Y35" s="91">
        <f t="shared" si="10"/>
        <v>0</v>
      </c>
      <c r="Z35" s="117"/>
      <c r="AA35" s="21"/>
      <c r="AB35" s="118" t="str">
        <f t="shared" si="11"/>
        <v/>
      </c>
    </row>
    <row r="36" spans="1:28" ht="23" customHeight="1" thickBot="1" x14ac:dyDescent="0.25">
      <c r="A36" s="2"/>
      <c r="B36" s="2"/>
      <c r="C36" s="52"/>
      <c r="D36" s="2"/>
      <c r="E36" s="2"/>
      <c r="F36" s="2"/>
      <c r="G36" s="75"/>
      <c r="H36" s="75"/>
      <c r="I36" s="75"/>
      <c r="J36" s="75"/>
      <c r="K36" s="113">
        <f t="shared" ref="K36:N36" ca="1" si="12">SUM(K5:K35)</f>
        <v>6</v>
      </c>
      <c r="L36" s="114">
        <f t="shared" ca="1" si="12"/>
        <v>3</v>
      </c>
      <c r="M36" s="114">
        <f t="shared" ca="1" si="12"/>
        <v>0</v>
      </c>
      <c r="N36" s="115">
        <f t="shared" ca="1" si="12"/>
        <v>9</v>
      </c>
      <c r="O36" s="116">
        <f ca="1">SUM(O5:O35)</f>
        <v>0</v>
      </c>
      <c r="P36" s="77">
        <f>SUM(P5:P35)</f>
        <v>8</v>
      </c>
      <c r="S36" s="86">
        <f t="shared" si="7"/>
        <v>2</v>
      </c>
      <c r="T36" s="87">
        <f t="shared" si="8"/>
        <v>43262</v>
      </c>
      <c r="U36" s="20" t="str">
        <f t="shared" si="9"/>
        <v/>
      </c>
      <c r="V36" s="88" t="str">
        <f>IF(AND(L26&gt;0,L26&lt;99),"-",IFERROR(HeureHN(G26,H26,B26,HSN_deb,HSN_fin,TRUE)+IF(I26="-",0,HeureHN(I26,J26,B26,HSN_deb,HSN_fin,TRUE)),"-"))</f>
        <v>-</v>
      </c>
      <c r="W36" s="89" t="str">
        <f>IFERROR(Heuredim(G26,H26,B26,HSN_deb,HSN_fin,TRUE)+IF(I26="-",0,Heuredim(I26,J26,B26,HSN_deb,HSN_fin,TRUE)),"-")</f>
        <v>-</v>
      </c>
      <c r="X36" s="90" t="str">
        <f>IFERROR(HeureHN(G26,H26,B26,HSNu_deb,HSNu_fin,TRUE)+IF(I26="-",0,HeureHN(I26,J26,B26,HSNu_deb,HSNu_fin,TRUE)),"-")</f>
        <v>-</v>
      </c>
      <c r="Y36" s="91">
        <f t="shared" si="10"/>
        <v>0</v>
      </c>
      <c r="Z36" s="117"/>
      <c r="AA36" s="21"/>
      <c r="AB36" s="118" t="str">
        <f t="shared" si="11"/>
        <v/>
      </c>
    </row>
    <row r="37" spans="1:28" ht="23" customHeight="1" x14ac:dyDescent="0.2">
      <c r="A37" s="2"/>
      <c r="B37" s="2"/>
      <c r="C37" s="2"/>
      <c r="D37" s="2"/>
      <c r="E37" s="2"/>
      <c r="F37" s="2"/>
      <c r="G37" s="75"/>
      <c r="H37" s="75"/>
      <c r="I37" s="75"/>
      <c r="J37" s="75"/>
      <c r="K37" s="59"/>
      <c r="L37" s="59"/>
      <c r="M37" s="59"/>
      <c r="N37" s="59"/>
      <c r="O37" s="59"/>
      <c r="P37" s="59"/>
      <c r="S37" s="86">
        <f t="shared" si="7"/>
        <v>3</v>
      </c>
      <c r="T37" s="87">
        <f t="shared" si="8"/>
        <v>43263</v>
      </c>
      <c r="U37" s="20" t="str">
        <f t="shared" si="9"/>
        <v/>
      </c>
      <c r="V37" s="88" t="str">
        <f>IF(AND(L27&gt;0,L27&lt;99),"-",IFERROR(HeureHN(G27,H27,B27,HSN_deb,HSN_fin,TRUE)+IF(I27="-",0,HeureHN(I27,J27,B27,HSN_deb,HSN_fin,TRUE)),"-"))</f>
        <v>-</v>
      </c>
      <c r="W37" s="89" t="str">
        <f>IFERROR(Heuredim(G27,H27,B27,HSN_deb,HSN_fin,TRUE)+IF(I27="-",0,Heuredim(I27,J27,B27,HSN_deb,HSN_fin,TRUE)),"-")</f>
        <v>-</v>
      </c>
      <c r="X37" s="90" t="str">
        <f>IFERROR(HeureHN(G27,H27,B27,HSNu_deb,HSNu_fin,TRUE)+IF(I27="-",0,HeureHN(I27,J27,B27,HSNu_deb,HSNu_fin,TRUE)),"-")</f>
        <v>-</v>
      </c>
      <c r="Y37" s="91">
        <f t="shared" si="10"/>
        <v>0</v>
      </c>
      <c r="Z37" s="117"/>
      <c r="AA37" s="21"/>
      <c r="AB37" s="118" t="str">
        <f t="shared" si="11"/>
        <v/>
      </c>
    </row>
    <row r="38" spans="1:28" ht="23" customHeight="1" x14ac:dyDescent="0.2">
      <c r="A38" s="2"/>
      <c r="B38" s="2"/>
      <c r="C38" s="2"/>
      <c r="D38" s="2"/>
      <c r="E38" s="2"/>
      <c r="F38" s="2"/>
      <c r="G38" s="75"/>
      <c r="H38" s="75"/>
      <c r="I38" s="75"/>
      <c r="J38" s="75"/>
      <c r="K38" s="59"/>
      <c r="L38" s="59"/>
      <c r="M38" s="59"/>
      <c r="N38" s="59"/>
      <c r="O38" s="59"/>
      <c r="P38" s="59"/>
      <c r="S38" s="86">
        <f t="shared" si="7"/>
        <v>4</v>
      </c>
      <c r="T38" s="87">
        <f t="shared" si="8"/>
        <v>43264</v>
      </c>
      <c r="U38" s="20" t="str">
        <f t="shared" si="9"/>
        <v/>
      </c>
      <c r="V38" s="88" t="str">
        <f>IF(AND(L28&gt;0,L28&lt;99),"-",IFERROR(HeureHN(G28,H28,B28,HSN_deb,HSN_fin,TRUE)+IF(I28="-",0,HeureHN(I28,J28,B28,HSN_deb,HSN_fin,TRUE)),"-"))</f>
        <v>-</v>
      </c>
      <c r="W38" s="89" t="str">
        <f>IFERROR(Heuredim(G28,H28,B28,HSN_deb,HSN_fin,TRUE)+IF(I28="-",0,Heuredim(I28,J28,B28,HSN_deb,HSN_fin,TRUE)),"-")</f>
        <v>-</v>
      </c>
      <c r="X38" s="90" t="str">
        <f>IFERROR(HeureHN(G28,H28,B28,HSNu_deb,HSNu_fin,TRUE)+IF(I28="-",0,HeureHN(I28,J28,B28,HSNu_deb,HSNu_fin,TRUE)),"-")</f>
        <v>-</v>
      </c>
      <c r="Y38" s="91">
        <f t="shared" si="10"/>
        <v>0</v>
      </c>
      <c r="Z38" s="117"/>
      <c r="AA38" s="21"/>
      <c r="AB38" s="118" t="str">
        <f t="shared" si="11"/>
        <v/>
      </c>
    </row>
    <row r="39" spans="1:28" ht="23" customHeight="1" x14ac:dyDescent="0.2">
      <c r="A39" s="2"/>
      <c r="B39" s="2"/>
      <c r="C39" s="2"/>
      <c r="D39" s="2"/>
      <c r="E39" s="2"/>
      <c r="F39" s="2"/>
      <c r="G39" s="75"/>
      <c r="H39" s="75"/>
      <c r="I39" s="75"/>
      <c r="J39" s="75"/>
      <c r="K39" s="59"/>
      <c r="L39" s="59"/>
      <c r="M39" s="59"/>
      <c r="N39" s="59"/>
      <c r="O39" s="59"/>
      <c r="P39" s="59"/>
      <c r="S39" s="86">
        <f t="shared" si="7"/>
        <v>5</v>
      </c>
      <c r="T39" s="87">
        <f t="shared" si="8"/>
        <v>43265</v>
      </c>
      <c r="U39" s="20" t="str">
        <f t="shared" si="9"/>
        <v/>
      </c>
      <c r="V39" s="88" t="str">
        <f>IF(AND(L29&gt;0,L29&lt;99),"-",IFERROR(HeureHN(G29,H29,B29,HSN_deb,HSN_fin,TRUE)+IF(I29="-",0,HeureHN(I29,J29,B29,HSN_deb,HSN_fin,TRUE)),"-"))</f>
        <v>-</v>
      </c>
      <c r="W39" s="89" t="str">
        <f>IFERROR(Heuredim(G29,H29,B29,HSN_deb,HSN_fin,TRUE)+IF(I29="-",0,Heuredim(I29,J29,B29,HSN_deb,HSN_fin,TRUE)),"-")</f>
        <v>-</v>
      </c>
      <c r="X39" s="90" t="str">
        <f>IFERROR(HeureHN(G29,H29,B29,HSNu_deb,HSNu_fin,TRUE)+IF(I29="-",0,HeureHN(I29,J29,B29,HSNu_deb,HSNu_fin,TRUE)),"-")</f>
        <v>-</v>
      </c>
      <c r="Y39" s="91">
        <f t="shared" si="10"/>
        <v>0</v>
      </c>
      <c r="Z39" s="117"/>
      <c r="AA39" s="21"/>
      <c r="AB39" s="118" t="str">
        <f t="shared" si="11"/>
        <v/>
      </c>
    </row>
    <row r="40" spans="1:28" ht="23" customHeight="1" thickBot="1" x14ac:dyDescent="0.25">
      <c r="A40" s="2"/>
      <c r="B40" s="2"/>
      <c r="C40" s="2"/>
      <c r="D40" s="2"/>
      <c r="E40" s="2"/>
      <c r="F40" s="2"/>
      <c r="G40" s="75"/>
      <c r="H40" s="75"/>
      <c r="I40" s="75"/>
      <c r="J40" s="75"/>
      <c r="N40" s="60"/>
      <c r="O40" s="60"/>
      <c r="P40" s="60"/>
      <c r="S40" s="86">
        <f t="shared" si="7"/>
        <v>6</v>
      </c>
      <c r="T40" s="87">
        <f t="shared" si="8"/>
        <v>43266</v>
      </c>
      <c r="U40" s="20" t="str">
        <f t="shared" si="9"/>
        <v/>
      </c>
      <c r="V40" s="88" t="str">
        <f>IF(AND(L30&gt;0,L30&lt;99),"-",IFERROR(HeureHN(G30,H30,B30,HSN_deb,HSN_fin,TRUE)+IF(I30="-",0,HeureHN(I30,J30,B30,HSN_deb,HSN_fin,TRUE)),"-"))</f>
        <v>-</v>
      </c>
      <c r="W40" s="89" t="str">
        <f>IFERROR(Heuredim(G30,H30,B30,HSN_deb,HSN_fin,TRUE)+IF(I30="-",0,Heuredim(I30,J30,B30,HSN_deb,HSN_fin,TRUE)),"-")</f>
        <v>-</v>
      </c>
      <c r="X40" s="90" t="str">
        <f>IFERROR(HeureHN(G30,H30,B30,HSNu_deb,HSNu_fin,TRUE)+IF(I30="-",0,HeureHN(I30,J30,B30,HSNu_deb,HSNu_fin,TRUE)),"-")</f>
        <v>-</v>
      </c>
      <c r="Y40" s="91">
        <f t="shared" si="10"/>
        <v>0</v>
      </c>
      <c r="Z40" s="117"/>
      <c r="AA40" s="21"/>
      <c r="AB40" s="118" t="str">
        <f t="shared" si="11"/>
        <v/>
      </c>
    </row>
    <row r="41" spans="1:28" ht="23" customHeight="1" thickBot="1" x14ac:dyDescent="0.25">
      <c r="A41" s="2"/>
      <c r="B41" s="2"/>
      <c r="C41" s="197"/>
      <c r="D41" s="198"/>
      <c r="E41" s="198"/>
      <c r="F41" s="199"/>
      <c r="G41" s="60"/>
      <c r="H41" s="60"/>
      <c r="I41" s="60"/>
      <c r="J41" s="60"/>
      <c r="N41" s="60"/>
      <c r="O41" s="60"/>
      <c r="P41" s="60"/>
      <c r="S41" s="86">
        <f t="shared" si="7"/>
        <v>7</v>
      </c>
      <c r="T41" s="87">
        <f t="shared" si="8"/>
        <v>43267</v>
      </c>
      <c r="U41" s="20" t="str">
        <f t="shared" si="9"/>
        <v/>
      </c>
      <c r="V41" s="88" t="str">
        <f>IF(AND(L31&gt;0,L31&lt;99),"-",IFERROR(HeureHN(G31,H31,B31,HSN_deb,HSN_fin,TRUE)+IF(I31="-",0,HeureHN(I31,J31,B31,HSN_deb,HSN_fin,TRUE)),"-"))</f>
        <v>-</v>
      </c>
      <c r="W41" s="89" t="str">
        <f>IFERROR(Heuredim(G31,H31,B31,HSN_deb,HSN_fin,TRUE)+IF(I31="-",0,Heuredim(I31,J31,B31,HSN_deb,HSN_fin,TRUE)),"-")</f>
        <v>-</v>
      </c>
      <c r="X41" s="90" t="str">
        <f>IFERROR(HeureHN(G31,H31,B31,HSNu_deb,HSNu_fin,TRUE)+IF(I31="-",0,HeureHN(I31,J31,B31,HSNu_deb,HSNu_fin,TRUE)),"-")</f>
        <v>-</v>
      </c>
      <c r="Y41" s="91">
        <f t="shared" si="10"/>
        <v>0</v>
      </c>
      <c r="Z41" s="117"/>
      <c r="AA41" s="21"/>
      <c r="AB41" s="118" t="str">
        <f t="shared" si="11"/>
        <v/>
      </c>
    </row>
    <row r="42" spans="1:28" ht="23" customHeight="1" thickBot="1" x14ac:dyDescent="0.25">
      <c r="A42" s="2"/>
      <c r="B42" s="2"/>
      <c r="C42" s="200"/>
      <c r="D42" s="201"/>
      <c r="E42" s="201"/>
      <c r="F42" s="202"/>
      <c r="G42" s="60"/>
      <c r="H42" s="60"/>
      <c r="I42" s="60"/>
      <c r="J42" s="60"/>
      <c r="N42" s="60"/>
      <c r="O42" s="60"/>
      <c r="P42" s="60"/>
      <c r="S42" s="86">
        <f t="shared" si="7"/>
        <v>1</v>
      </c>
      <c r="T42" s="87">
        <f t="shared" si="8"/>
        <v>43268</v>
      </c>
      <c r="U42" s="20" t="str">
        <f t="shared" si="9"/>
        <v/>
      </c>
      <c r="V42" s="88" t="str">
        <f>IF(AND(L32&gt;0,L32&lt;99),"-",IFERROR(HeureHN(G32,H32,B32,HSN_deb,HSN_fin,TRUE)+IF(I32="-",0,HeureHN(I32,J32,B32,HSN_deb,HSN_fin,TRUE)),"-"))</f>
        <v>-</v>
      </c>
      <c r="W42" s="89" t="str">
        <f>IFERROR(Heuredim(G32,H32,B32,HSN_deb,HSN_fin,TRUE)+IF(I32="-",0,Heuredim(I32,J32,B32,HSN_deb,HSN_fin,TRUE)),"-")</f>
        <v>-</v>
      </c>
      <c r="X42" s="90" t="str">
        <f>IFERROR(HeureHN(G32,H32,B32,HSNu_deb,HSNu_fin,TRUE)+IF(I32="-",0,HeureHN(I32,J32,B32,HSNu_deb,HSNu_fin,TRUE)),"-")</f>
        <v>-</v>
      </c>
      <c r="Y42" s="91">
        <f t="shared" si="10"/>
        <v>0</v>
      </c>
      <c r="Z42" s="117"/>
      <c r="AA42" s="21"/>
      <c r="AB42" s="118" t="str">
        <f t="shared" si="11"/>
        <v/>
      </c>
    </row>
    <row r="43" spans="1:28" ht="23" customHeight="1" thickBot="1" x14ac:dyDescent="0.25">
      <c r="A43" s="2"/>
      <c r="B43" s="2"/>
      <c r="C43" s="200"/>
      <c r="D43" s="201"/>
      <c r="E43" s="201"/>
      <c r="F43" s="202"/>
      <c r="G43" s="60"/>
      <c r="H43" s="60"/>
      <c r="I43" s="60"/>
      <c r="J43" s="60"/>
      <c r="N43" s="60"/>
      <c r="O43" s="60"/>
      <c r="P43" s="60"/>
      <c r="S43" s="86">
        <f t="shared" si="7"/>
        <v>2</v>
      </c>
      <c r="T43" s="87">
        <f t="shared" si="8"/>
        <v>43269</v>
      </c>
      <c r="U43" s="20" t="str">
        <f t="shared" si="9"/>
        <v/>
      </c>
      <c r="V43" s="88" t="str">
        <f>IF(AND(L33&gt;0,L33&lt;99),"-",IFERROR(HeureHN(G33,H33,B33,HSN_deb,HSN_fin,TRUE)+IF(I33="-",0,HeureHN(I33,J33,B33,HSN_deb,HSN_fin,TRUE)),"-"))</f>
        <v>-</v>
      </c>
      <c r="W43" s="89" t="str">
        <f>IFERROR(Heuredim(G33,H33,B33,HSN_deb,HSN_fin,TRUE)+IF(I33="-",0,Heuredim(I33,J33,B33,HSN_deb,HSN_fin,TRUE)),"-")</f>
        <v>-</v>
      </c>
      <c r="X43" s="90" t="str">
        <f>IFERROR(HeureHN(G33,H33,B33,HSNu_deb,HSNu_fin,TRUE)+IF(I33="-",0,HeureHN(I33,J33,B33,HSNu_deb,HSNu_fin,TRUE)),"-")</f>
        <v>-</v>
      </c>
      <c r="Y43" s="91">
        <f t="shared" si="10"/>
        <v>0</v>
      </c>
      <c r="Z43" s="117"/>
      <c r="AA43" s="21"/>
      <c r="AB43" s="118" t="str">
        <f t="shared" si="11"/>
        <v/>
      </c>
    </row>
    <row r="44" spans="1:28" ht="23" customHeight="1" thickBot="1" x14ac:dyDescent="0.25">
      <c r="A44" s="2"/>
      <c r="B44" s="2"/>
      <c r="C44" s="200"/>
      <c r="D44" s="201"/>
      <c r="E44" s="201"/>
      <c r="F44" s="202"/>
      <c r="G44" s="60"/>
      <c r="H44" s="60"/>
      <c r="I44" s="60"/>
      <c r="J44" s="60"/>
      <c r="N44" s="60"/>
      <c r="O44" s="60"/>
      <c r="P44" s="60"/>
      <c r="S44" s="86">
        <f t="shared" si="7"/>
        <v>3</v>
      </c>
      <c r="T44" s="87">
        <f t="shared" si="8"/>
        <v>43270</v>
      </c>
      <c r="U44" s="20" t="str">
        <f t="shared" si="9"/>
        <v/>
      </c>
      <c r="V44" s="88" t="str">
        <f>IF(AND(L34&gt;0,L34&lt;99),"-",IFERROR(HeureHN(G34,H34,B34,HSN_deb,HSN_fin,TRUE)+IF(I34="-",0,HeureHN(I34,J34,B34,HSN_deb,HSN_fin,TRUE)),"-"))</f>
        <v>-</v>
      </c>
      <c r="W44" s="89" t="str">
        <f>IFERROR(Heuredim(G34,H34,B34,HSN_deb,HSN_fin,TRUE)+IF(I34="-",0,Heuredim(I34,J34,B34,HSN_deb,HSN_fin,TRUE)),"-")</f>
        <v>-</v>
      </c>
      <c r="X44" s="90" t="str">
        <f>IFERROR(HeureHN(G34,H34,B34,HSNu_deb,HSNu_fin,TRUE)+IF(I34="-",0,HeureHN(I34,J34,B34,HSNu_deb,HSNu_fin,TRUE)),"-")</f>
        <v>-</v>
      </c>
      <c r="Y44" s="91">
        <f t="shared" si="10"/>
        <v>0</v>
      </c>
      <c r="Z44" s="117"/>
      <c r="AA44" s="21"/>
      <c r="AB44" s="118" t="str">
        <f t="shared" si="11"/>
        <v/>
      </c>
    </row>
    <row r="45" spans="1:28" ht="23" customHeight="1" thickBot="1" x14ac:dyDescent="0.25">
      <c r="A45" s="2"/>
      <c r="B45" s="2"/>
      <c r="C45" s="200"/>
      <c r="D45" s="201"/>
      <c r="E45" s="201"/>
      <c r="F45" s="202"/>
      <c r="G45" s="60"/>
      <c r="H45" s="60"/>
      <c r="I45" s="60"/>
      <c r="J45" s="60"/>
      <c r="N45" s="60"/>
      <c r="O45" s="60"/>
      <c r="P45" s="60"/>
      <c r="S45" s="86"/>
      <c r="T45" s="87"/>
      <c r="U45" s="122"/>
      <c r="V45" s="123">
        <f ca="1">IF(AND(L35&gt;0,L35&lt;99),"-",IFERROR(HeureHN(G35,H35,B35,HSN_deb,HSN_fin,TRUE)+IF(I35="-",0,HeureHN(I35,J35,B35,HSN_deb,HSN_fin,TRUE)),"-"))</f>
        <v>0</v>
      </c>
      <c r="W45" s="124"/>
      <c r="X45" s="125"/>
      <c r="Y45" s="126"/>
      <c r="Z45" s="119"/>
      <c r="AA45" s="120"/>
      <c r="AB45" s="121"/>
    </row>
    <row r="46" spans="1:28" ht="23" customHeight="1" thickBot="1" x14ac:dyDescent="0.25">
      <c r="A46" s="2"/>
      <c r="B46" s="2"/>
      <c r="C46" s="203"/>
      <c r="D46" s="204"/>
      <c r="E46" s="204"/>
      <c r="F46" s="205"/>
      <c r="G46" s="60"/>
      <c r="H46" s="60"/>
      <c r="I46" s="60"/>
      <c r="J46" s="60"/>
      <c r="N46" s="60"/>
      <c r="O46" s="60"/>
      <c r="P46" s="60"/>
      <c r="S46" s="175" t="s">
        <v>26</v>
      </c>
      <c r="T46" s="176"/>
      <c r="U46" s="127"/>
      <c r="V46" s="128">
        <f ca="1">SUM(V15:V45)</f>
        <v>6</v>
      </c>
      <c r="W46" s="129">
        <f ca="1">SUM(W15:W45)</f>
        <v>3</v>
      </c>
      <c r="X46" s="130">
        <f ca="1">SUM(X15:X45)</f>
        <v>0</v>
      </c>
      <c r="Y46" s="131">
        <f ca="1">SUM(V46:X46)</f>
        <v>9</v>
      </c>
      <c r="Z46" s="132" t="e">
        <f ca="1">IF(AND(WEEKDAY(INDIRECT("A"&amp;MATCH("ASTREINTE SEM",AB15:AB45,0),2)),WEEKDAY(INDIRECT("A"&amp;MATCH("ASTREINTE SEM",AB15:AB45,1))),MOD(COUNTIF(AB15:AB45,"ASTREINTE SEM"),8)=0),COUNTIF(AB15:AB45,"ASTREINTE SEM")/SUM(MATCH("ASTREINTE SEM",AB15:AB45,1)+1,-MATCH("ASTREINTE SEM",AB15:AB45,0)),"")</f>
        <v>#VALUE!</v>
      </c>
      <c r="AA46" s="132" t="e">
        <f ca="1">IF(AND(WEEKDAY(INDIRECT("A"&amp;MATCH("ASTREINTE WK",AB15:AB45,0),2)),WEEKDAY(INDIRECT("A"&amp;MATCH("ASTREINTE WK",AB15:AB45,1))),MOD(COUNTIF(AB15:AB45,"ASTREINTE WK"),8)=0),COUNTIF(AB15:AB45,"ASTREINTE WK")/SUM(MATCH("ASTREINTE WK",AB15:AB45,1)+1,-MATCH("ASTREINTE WK",AB15:AB45,0)),"")</f>
        <v>#N/A</v>
      </c>
      <c r="AB46" s="133"/>
    </row>
    <row r="47" spans="1:28" ht="23" customHeight="1" thickBot="1" x14ac:dyDescent="0.3">
      <c r="A47" s="188" t="s">
        <v>10</v>
      </c>
      <c r="B47" s="189"/>
      <c r="C47" s="190"/>
      <c r="D47" s="190"/>
      <c r="E47" s="190"/>
      <c r="F47" s="191"/>
      <c r="G47" s="60"/>
      <c r="H47" s="60"/>
      <c r="I47" s="60"/>
      <c r="J47" s="60"/>
      <c r="N47" s="60"/>
      <c r="O47" s="60"/>
      <c r="P47" s="60"/>
      <c r="S47" s="192" t="s">
        <v>27</v>
      </c>
      <c r="T47" s="193"/>
      <c r="U47" s="134"/>
      <c r="V47" s="92"/>
      <c r="W47" s="135"/>
      <c r="X47" s="135"/>
      <c r="Y47" s="136">
        <f ca="1">Y46</f>
        <v>9</v>
      </c>
      <c r="Z47" s="137">
        <f>(SUMPRODUCT((AB15:AB45="ASTREINTE SEM")*(WEEKDAY(T15:T45,2)&gt;1)*(WEEKDAY(T15:T45,2)&lt;7))&gt;0)*1</f>
        <v>1</v>
      </c>
      <c r="AA47" s="137">
        <f>(SUMPRODUCT((AB15:AB45="ASTREINTE WK")*(WEEKDAY(T15:T45,2)&gt;1)*(WEEKDAY(T15:T45,2)&lt;7))&gt;0)*1</f>
        <v>0</v>
      </c>
      <c r="AB47" s="138"/>
    </row>
    <row r="48" spans="1:28" ht="24.75" customHeight="1" thickBot="1" x14ac:dyDescent="0.25">
      <c r="A48" s="83" t="s">
        <v>5</v>
      </c>
      <c r="B48" s="83" t="s">
        <v>11</v>
      </c>
      <c r="C48" s="194" t="s">
        <v>12</v>
      </c>
      <c r="D48" s="194"/>
      <c r="E48" s="195"/>
      <c r="F48" s="85" t="s">
        <v>13</v>
      </c>
      <c r="G48" s="60"/>
      <c r="H48" s="60"/>
      <c r="I48" s="60"/>
      <c r="J48" s="60"/>
      <c r="N48" s="60"/>
      <c r="O48" s="60"/>
      <c r="P48" s="60"/>
      <c r="S48" s="23"/>
      <c r="T48" s="23"/>
      <c r="U48" s="24"/>
      <c r="V48" s="24"/>
      <c r="W48" s="24"/>
      <c r="X48" s="24"/>
      <c r="Y48" s="24"/>
      <c r="Z48" s="24"/>
      <c r="AA48" s="24"/>
      <c r="AB48" s="24"/>
    </row>
    <row r="49" spans="1:28" ht="24.75" customHeight="1" x14ac:dyDescent="0.2">
      <c r="A49" s="25"/>
      <c r="B49" s="25"/>
      <c r="C49" s="196"/>
      <c r="D49" s="196"/>
      <c r="E49" s="196"/>
      <c r="F49" s="84"/>
      <c r="G49" s="60"/>
      <c r="H49" s="60"/>
      <c r="I49" s="60"/>
      <c r="J49" s="60"/>
      <c r="N49" s="60"/>
      <c r="O49" s="60"/>
      <c r="P49" s="60"/>
      <c r="S49" s="26"/>
      <c r="T49" s="26"/>
      <c r="U49" s="27"/>
      <c r="V49" s="27"/>
      <c r="W49" s="27"/>
      <c r="X49" s="3"/>
      <c r="Y49" s="27"/>
      <c r="Z49" s="81" t="s">
        <v>28</v>
      </c>
      <c r="AA49" s="27"/>
      <c r="AB49" s="27"/>
    </row>
    <row r="50" spans="1:28" ht="24.75" customHeight="1" x14ac:dyDescent="0.2">
      <c r="A50" s="28"/>
      <c r="B50" s="28"/>
      <c r="C50" s="187"/>
      <c r="D50" s="187"/>
      <c r="E50" s="187"/>
      <c r="F50" s="29"/>
      <c r="G50" s="60"/>
      <c r="H50" s="60"/>
      <c r="I50" s="60"/>
      <c r="J50" s="60"/>
      <c r="N50" s="60"/>
      <c r="O50" s="60"/>
      <c r="P50" s="60"/>
      <c r="S50" s="26"/>
      <c r="T50" s="26"/>
      <c r="U50" s="27"/>
      <c r="V50" s="27"/>
      <c r="W50" s="27"/>
      <c r="X50" s="3"/>
      <c r="Y50" s="27"/>
      <c r="Z50" s="81" t="s">
        <v>29</v>
      </c>
      <c r="AA50" s="27"/>
      <c r="AB50" s="27"/>
    </row>
    <row r="51" spans="1:28" ht="24.75" customHeight="1" x14ac:dyDescent="0.2">
      <c r="A51" s="28"/>
      <c r="B51" s="28"/>
      <c r="C51" s="187"/>
      <c r="D51" s="187"/>
      <c r="E51" s="187"/>
      <c r="F51" s="29"/>
      <c r="G51" s="60"/>
      <c r="H51" s="60"/>
      <c r="I51" s="60"/>
      <c r="J51" s="60"/>
      <c r="N51" s="60"/>
      <c r="O51" s="60"/>
      <c r="P51" s="60"/>
      <c r="S51" s="26"/>
      <c r="T51" s="26"/>
      <c r="U51" s="27"/>
      <c r="V51" s="27"/>
      <c r="W51" s="27"/>
      <c r="X51" s="3"/>
      <c r="Y51" s="27"/>
      <c r="Z51" s="81" t="s">
        <v>37</v>
      </c>
      <c r="AA51" s="27"/>
      <c r="AB51" s="27"/>
    </row>
    <row r="52" spans="1:28" ht="24.75" customHeight="1" x14ac:dyDescent="0.2">
      <c r="A52" s="28"/>
      <c r="B52" s="28"/>
      <c r="C52" s="187"/>
      <c r="D52" s="187"/>
      <c r="E52" s="187"/>
      <c r="F52" s="29"/>
      <c r="G52" s="60"/>
      <c r="H52" s="60"/>
      <c r="I52" s="60"/>
      <c r="J52" s="60"/>
      <c r="N52" s="60"/>
      <c r="O52" s="60"/>
      <c r="P52" s="60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ht="24.75" customHeight="1" x14ac:dyDescent="0.2">
      <c r="A53" s="28"/>
      <c r="B53" s="28"/>
      <c r="C53" s="187"/>
      <c r="D53" s="187"/>
      <c r="E53" s="187"/>
      <c r="F53" s="29"/>
      <c r="G53" s="60"/>
      <c r="H53" s="60"/>
      <c r="I53" s="60"/>
      <c r="J53" s="60"/>
      <c r="N53" s="60"/>
      <c r="O53" s="60"/>
      <c r="P53" s="60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</row>
    <row r="54" spans="1:28" ht="24.75" customHeight="1" x14ac:dyDescent="0.2">
      <c r="A54" s="28"/>
      <c r="B54" s="28"/>
      <c r="C54" s="187"/>
      <c r="D54" s="187"/>
      <c r="E54" s="187"/>
      <c r="F54" s="29"/>
      <c r="G54" s="60"/>
      <c r="H54" s="60"/>
      <c r="I54" s="60"/>
      <c r="J54" s="60"/>
      <c r="N54" s="60"/>
      <c r="O54" s="60"/>
      <c r="P54" s="60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</row>
    <row r="55" spans="1:28" ht="24.75" customHeight="1" x14ac:dyDescent="0.2">
      <c r="A55" s="28"/>
      <c r="B55" s="28"/>
      <c r="C55" s="187"/>
      <c r="D55" s="187"/>
      <c r="E55" s="187"/>
      <c r="F55" s="29"/>
      <c r="G55" s="60"/>
      <c r="H55" s="60"/>
      <c r="I55" s="60"/>
      <c r="J55" s="60"/>
      <c r="N55" s="60"/>
      <c r="O55" s="60"/>
      <c r="P55" s="60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</row>
    <row r="56" spans="1:28" ht="24.75" customHeight="1" x14ac:dyDescent="0.2">
      <c r="A56" s="28"/>
      <c r="B56" s="28"/>
      <c r="C56" s="187"/>
      <c r="D56" s="187"/>
      <c r="E56" s="187"/>
      <c r="F56" s="29"/>
      <c r="G56" s="60"/>
      <c r="H56" s="60"/>
      <c r="I56" s="60"/>
      <c r="J56" s="60"/>
      <c r="N56" s="60"/>
      <c r="O56" s="60"/>
      <c r="P56" s="60"/>
    </row>
    <row r="57" spans="1:28" ht="24.75" customHeight="1" x14ac:dyDescent="0.2">
      <c r="A57" s="28"/>
      <c r="B57" s="28"/>
      <c r="C57" s="187"/>
      <c r="D57" s="187"/>
      <c r="E57" s="187"/>
      <c r="F57" s="29"/>
      <c r="G57" s="60"/>
      <c r="H57" s="60"/>
      <c r="I57" s="60"/>
      <c r="J57" s="60"/>
      <c r="N57" s="60"/>
      <c r="O57" s="60"/>
      <c r="P57" s="60"/>
    </row>
    <row r="58" spans="1:28" ht="24.75" customHeight="1" x14ac:dyDescent="0.2">
      <c r="A58" s="28"/>
      <c r="B58" s="28"/>
      <c r="C58" s="187"/>
      <c r="D58" s="187"/>
      <c r="E58" s="187"/>
      <c r="F58" s="29"/>
      <c r="G58" s="60"/>
      <c r="H58" s="60"/>
      <c r="I58" s="60"/>
      <c r="J58" s="60"/>
      <c r="N58" s="60"/>
      <c r="O58" s="60"/>
      <c r="P58" s="60"/>
    </row>
    <row r="59" spans="1:28" ht="24.75" customHeight="1" x14ac:dyDescent="0.2">
      <c r="A59" s="28"/>
      <c r="B59" s="28"/>
      <c r="C59" s="187"/>
      <c r="D59" s="187"/>
      <c r="E59" s="187"/>
      <c r="F59" s="29"/>
      <c r="G59" s="60"/>
      <c r="H59" s="60"/>
      <c r="I59" s="60"/>
      <c r="J59" s="60"/>
      <c r="N59" s="60"/>
      <c r="O59" s="60"/>
      <c r="P59" s="60"/>
    </row>
    <row r="60" spans="1:28" ht="24.75" customHeight="1" x14ac:dyDescent="0.2">
      <c r="A60" s="28"/>
      <c r="B60" s="28"/>
      <c r="C60" s="187"/>
      <c r="D60" s="187"/>
      <c r="E60" s="187"/>
      <c r="F60" s="29"/>
      <c r="G60" s="60"/>
      <c r="H60" s="60"/>
      <c r="I60" s="60"/>
      <c r="J60" s="60"/>
      <c r="N60" s="60"/>
      <c r="O60" s="60"/>
      <c r="P60" s="60"/>
    </row>
    <row r="61" spans="1:28" ht="24.75" customHeight="1" x14ac:dyDescent="0.2">
      <c r="A61" s="28"/>
      <c r="B61" s="28"/>
      <c r="C61" s="187"/>
      <c r="D61" s="187"/>
      <c r="E61" s="187"/>
      <c r="F61" s="29"/>
      <c r="G61" s="60"/>
      <c r="H61" s="60"/>
      <c r="I61" s="60"/>
      <c r="J61" s="60"/>
      <c r="N61" s="60"/>
      <c r="O61" s="60"/>
      <c r="P61" s="60"/>
    </row>
    <row r="62" spans="1:28" ht="24.75" customHeight="1" x14ac:dyDescent="0.2">
      <c r="A62" s="28"/>
      <c r="B62" s="28"/>
      <c r="C62" s="187"/>
      <c r="D62" s="187"/>
      <c r="E62" s="187"/>
      <c r="F62" s="29"/>
      <c r="G62" s="60"/>
      <c r="H62" s="60"/>
      <c r="I62" s="60"/>
      <c r="J62" s="60"/>
      <c r="N62" s="60"/>
      <c r="O62" s="60"/>
      <c r="P62" s="60"/>
    </row>
    <row r="63" spans="1:28" ht="24.75" customHeight="1" x14ac:dyDescent="0.2">
      <c r="A63" s="28"/>
      <c r="B63" s="28"/>
      <c r="C63" s="187"/>
      <c r="D63" s="187"/>
      <c r="E63" s="187"/>
      <c r="F63" s="29"/>
      <c r="G63" s="60"/>
      <c r="H63" s="60"/>
      <c r="I63" s="60"/>
      <c r="J63" s="60"/>
      <c r="N63" s="60"/>
      <c r="O63" s="60"/>
      <c r="P63" s="60"/>
    </row>
    <row r="64" spans="1:28" ht="24.75" customHeight="1" x14ac:dyDescent="0.2">
      <c r="A64" s="28"/>
      <c r="B64" s="28"/>
      <c r="C64" s="187"/>
      <c r="D64" s="187"/>
      <c r="E64" s="187"/>
      <c r="F64" s="29"/>
      <c r="G64" s="60"/>
      <c r="H64" s="60"/>
      <c r="I64" s="60"/>
      <c r="J64" s="60"/>
      <c r="N64" s="60"/>
      <c r="O64" s="60"/>
      <c r="P64" s="60"/>
    </row>
    <row r="65" spans="1:18" ht="24.75" customHeight="1" x14ac:dyDescent="0.2">
      <c r="A65" s="28"/>
      <c r="B65" s="28"/>
      <c r="C65" s="187"/>
      <c r="D65" s="187"/>
      <c r="E65" s="187"/>
      <c r="F65" s="29"/>
      <c r="G65" s="60"/>
      <c r="H65" s="60"/>
      <c r="I65" s="60"/>
      <c r="J65" s="60"/>
      <c r="N65" s="60"/>
      <c r="O65" s="60"/>
      <c r="P65" s="60"/>
    </row>
    <row r="66" spans="1:18" ht="24.75" customHeight="1" x14ac:dyDescent="0.2">
      <c r="A66" s="28"/>
      <c r="B66" s="28"/>
      <c r="C66" s="187"/>
      <c r="D66" s="187"/>
      <c r="E66" s="187"/>
      <c r="F66" s="29"/>
      <c r="G66" s="60"/>
      <c r="H66" s="60"/>
      <c r="I66" s="60"/>
      <c r="J66" s="60"/>
      <c r="N66" s="60"/>
      <c r="O66" s="60"/>
      <c r="P66" s="60"/>
    </row>
    <row r="67" spans="1:18" ht="24.75" customHeight="1" x14ac:dyDescent="0.2">
      <c r="A67" s="28"/>
      <c r="B67" s="28"/>
      <c r="C67" s="187"/>
      <c r="D67" s="187"/>
      <c r="E67" s="187"/>
      <c r="F67" s="29"/>
      <c r="G67" s="60"/>
      <c r="H67" s="60"/>
      <c r="I67" s="60"/>
      <c r="J67" s="60"/>
      <c r="N67" s="60"/>
      <c r="O67" s="60"/>
      <c r="P67" s="60"/>
    </row>
    <row r="68" spans="1:18" ht="24.75" customHeight="1" x14ac:dyDescent="0.2">
      <c r="A68" s="28"/>
      <c r="B68" s="28"/>
      <c r="C68" s="187"/>
      <c r="D68" s="187"/>
      <c r="E68" s="187"/>
      <c r="F68" s="29"/>
      <c r="G68" s="60"/>
      <c r="H68" s="60"/>
      <c r="I68" s="60"/>
      <c r="J68" s="60"/>
      <c r="N68" s="60"/>
      <c r="O68" s="60"/>
      <c r="P68" s="60"/>
    </row>
    <row r="69" spans="1:18" x14ac:dyDescent="0.2">
      <c r="A69" s="22"/>
      <c r="B69" s="22"/>
      <c r="C69" s="22"/>
      <c r="K69" s="58"/>
      <c r="L69" s="57"/>
      <c r="M69" s="57"/>
      <c r="N69" s="57"/>
      <c r="O69" s="57"/>
      <c r="P69" s="57"/>
      <c r="Q69" s="2"/>
      <c r="R69" s="1"/>
    </row>
    <row r="70" spans="1:18" x14ac:dyDescent="0.2">
      <c r="A70" s="22"/>
      <c r="B70" s="22"/>
      <c r="C70" s="22"/>
      <c r="K70" s="58"/>
      <c r="L70" s="57"/>
      <c r="M70" s="57"/>
      <c r="N70" s="57"/>
      <c r="O70" s="57"/>
      <c r="P70" s="57"/>
      <c r="Q70" s="2"/>
      <c r="R70" s="1"/>
    </row>
    <row r="71" spans="1:18" x14ac:dyDescent="0.2">
      <c r="A71" s="22"/>
      <c r="B71" s="22"/>
      <c r="C71" s="22"/>
      <c r="K71" s="58"/>
      <c r="L71" s="57"/>
      <c r="M71" s="57"/>
      <c r="N71" s="57"/>
      <c r="O71" s="57"/>
      <c r="P71" s="57"/>
      <c r="Q71" s="2"/>
      <c r="R71" s="1"/>
    </row>
    <row r="72" spans="1:18" x14ac:dyDescent="0.2">
      <c r="A72" s="22"/>
      <c r="B72" s="22"/>
      <c r="C72" s="22"/>
      <c r="K72" s="58"/>
      <c r="L72" s="57"/>
      <c r="M72" s="57"/>
      <c r="N72" s="57"/>
      <c r="O72" s="57"/>
      <c r="P72" s="57"/>
      <c r="Q72" s="2"/>
      <c r="R72" s="1"/>
    </row>
    <row r="73" spans="1:18" x14ac:dyDescent="0.2">
      <c r="A73" s="22"/>
      <c r="B73" s="22"/>
      <c r="C73" s="22"/>
      <c r="K73" s="58"/>
      <c r="L73" s="57"/>
      <c r="M73" s="57"/>
      <c r="N73" s="57"/>
      <c r="O73" s="57"/>
      <c r="P73" s="57"/>
      <c r="Q73" s="2"/>
      <c r="R73" s="1"/>
    </row>
    <row r="74" spans="1:18" x14ac:dyDescent="0.2">
      <c r="A74" s="22"/>
      <c r="B74" s="22"/>
      <c r="C74" s="22"/>
      <c r="K74" s="58"/>
      <c r="L74" s="57"/>
      <c r="M74" s="57"/>
      <c r="N74" s="57"/>
      <c r="O74" s="57"/>
      <c r="P74" s="57"/>
      <c r="Q74" s="2"/>
      <c r="R74" s="1"/>
    </row>
    <row r="75" spans="1:18" x14ac:dyDescent="0.2">
      <c r="A75" s="22"/>
      <c r="B75" s="22"/>
      <c r="C75" s="22"/>
      <c r="K75" s="58"/>
      <c r="L75" s="57"/>
      <c r="M75" s="57"/>
      <c r="N75" s="57"/>
      <c r="O75" s="57"/>
      <c r="P75" s="57"/>
      <c r="Q75" s="2"/>
      <c r="R75" s="1"/>
    </row>
    <row r="76" spans="1:18" x14ac:dyDescent="0.2">
      <c r="A76" s="22"/>
      <c r="B76" s="22"/>
      <c r="C76" s="22"/>
      <c r="K76" s="58"/>
      <c r="L76" s="57"/>
      <c r="M76" s="57"/>
      <c r="N76" s="57"/>
      <c r="O76" s="57"/>
      <c r="P76" s="57"/>
      <c r="Q76" s="2"/>
      <c r="R76" s="1"/>
    </row>
    <row r="77" spans="1:18" x14ac:dyDescent="0.2">
      <c r="A77" s="22"/>
      <c r="B77" s="22"/>
      <c r="C77" s="22"/>
      <c r="K77" s="58"/>
      <c r="L77" s="57"/>
      <c r="M77" s="57"/>
      <c r="N77" s="57"/>
      <c r="O77" s="57"/>
      <c r="P77" s="57"/>
      <c r="Q77" s="2"/>
      <c r="R77" s="1"/>
    </row>
    <row r="78" spans="1:18" x14ac:dyDescent="0.2">
      <c r="A78" s="22"/>
      <c r="B78" s="22"/>
      <c r="C78" s="22"/>
      <c r="K78" s="58"/>
      <c r="L78" s="57"/>
      <c r="M78" s="57"/>
      <c r="N78" s="57"/>
      <c r="O78" s="57"/>
      <c r="P78" s="57"/>
      <c r="Q78" s="2"/>
      <c r="R78" s="1"/>
    </row>
    <row r="79" spans="1:18" x14ac:dyDescent="0.2">
      <c r="A79" s="22"/>
      <c r="B79" s="22"/>
      <c r="C79" s="22"/>
      <c r="K79" s="58"/>
      <c r="L79" s="57"/>
      <c r="M79" s="57"/>
      <c r="N79" s="57"/>
      <c r="O79" s="57"/>
      <c r="P79" s="57"/>
      <c r="Q79" s="2"/>
      <c r="R79" s="1"/>
    </row>
    <row r="80" spans="1:18" x14ac:dyDescent="0.2">
      <c r="A80" s="22"/>
      <c r="B80" s="22"/>
      <c r="C80" s="22"/>
      <c r="K80" s="58"/>
      <c r="L80" s="57"/>
      <c r="M80" s="57"/>
      <c r="N80" s="57"/>
      <c r="O80" s="57"/>
      <c r="P80" s="57"/>
      <c r="Q80" s="2"/>
      <c r="R80" s="1"/>
    </row>
    <row r="81" spans="1:18" x14ac:dyDescent="0.2">
      <c r="A81" s="22"/>
      <c r="B81" s="22"/>
      <c r="C81" s="22"/>
      <c r="K81" s="58"/>
      <c r="L81" s="57"/>
      <c r="M81" s="57"/>
      <c r="N81" s="57"/>
      <c r="O81" s="57"/>
      <c r="P81" s="57"/>
      <c r="Q81" s="2"/>
      <c r="R81" s="1"/>
    </row>
    <row r="82" spans="1:18" x14ac:dyDescent="0.2">
      <c r="A82" s="22"/>
      <c r="B82" s="22"/>
      <c r="C82" s="22"/>
      <c r="K82" s="58"/>
      <c r="L82" s="57"/>
      <c r="M82" s="57"/>
      <c r="N82" s="57"/>
      <c r="O82" s="57"/>
      <c r="P82" s="57"/>
      <c r="Q82" s="2"/>
      <c r="R82" s="1"/>
    </row>
    <row r="83" spans="1:18" x14ac:dyDescent="0.2">
      <c r="A83" s="22"/>
      <c r="B83" s="22"/>
      <c r="C83" s="22"/>
      <c r="K83" s="58"/>
      <c r="L83" s="57"/>
      <c r="M83" s="57"/>
      <c r="N83" s="57"/>
      <c r="O83" s="57"/>
      <c r="P83" s="57"/>
      <c r="Q83" s="2"/>
      <c r="R83" s="1"/>
    </row>
    <row r="84" spans="1:18" x14ac:dyDescent="0.2">
      <c r="A84" s="22"/>
      <c r="B84" s="22"/>
      <c r="C84" s="22"/>
      <c r="K84" s="58"/>
      <c r="L84" s="57"/>
      <c r="M84" s="57"/>
      <c r="N84" s="57"/>
      <c r="O84" s="57"/>
      <c r="P84" s="57"/>
      <c r="Q84" s="2"/>
      <c r="R84" s="1"/>
    </row>
    <row r="85" spans="1:18" x14ac:dyDescent="0.2">
      <c r="A85" s="22"/>
      <c r="B85" s="22"/>
      <c r="C85" s="22"/>
      <c r="K85" s="58"/>
      <c r="L85" s="57"/>
      <c r="M85" s="57"/>
      <c r="N85" s="57"/>
      <c r="O85" s="57"/>
      <c r="P85" s="57"/>
      <c r="Q85" s="2"/>
      <c r="R85" s="1"/>
    </row>
    <row r="86" spans="1:18" x14ac:dyDescent="0.2">
      <c r="A86" s="22"/>
      <c r="B86" s="22"/>
      <c r="C86" s="22"/>
      <c r="K86" s="58"/>
      <c r="L86" s="57"/>
      <c r="M86" s="57"/>
      <c r="N86" s="57"/>
      <c r="O86" s="57"/>
      <c r="P86" s="57"/>
      <c r="Q86" s="2"/>
      <c r="R86" s="1"/>
    </row>
    <row r="87" spans="1:18" x14ac:dyDescent="0.2">
      <c r="A87" s="22"/>
      <c r="B87" s="22"/>
      <c r="C87" s="22"/>
      <c r="K87" s="58"/>
      <c r="L87" s="57"/>
      <c r="M87" s="57"/>
      <c r="N87" s="57"/>
      <c r="O87" s="57"/>
      <c r="P87" s="57"/>
      <c r="Q87" s="2"/>
      <c r="R87" s="1"/>
    </row>
    <row r="88" spans="1:18" x14ac:dyDescent="0.2">
      <c r="A88" s="22"/>
      <c r="B88" s="22"/>
      <c r="C88" s="22"/>
      <c r="K88" s="58"/>
      <c r="L88" s="57"/>
      <c r="M88" s="57"/>
      <c r="N88" s="57"/>
      <c r="O88" s="57"/>
      <c r="P88" s="57"/>
      <c r="Q88" s="2"/>
      <c r="R88" s="1"/>
    </row>
    <row r="89" spans="1:18" x14ac:dyDescent="0.2">
      <c r="A89" s="22"/>
      <c r="B89" s="22"/>
      <c r="C89" s="22"/>
      <c r="K89" s="58"/>
      <c r="L89" s="57"/>
      <c r="M89" s="57"/>
      <c r="N89" s="57"/>
      <c r="O89" s="57"/>
      <c r="P89" s="57"/>
      <c r="Q89" s="2"/>
      <c r="R89" s="1"/>
    </row>
    <row r="90" spans="1:18" x14ac:dyDescent="0.2">
      <c r="A90" s="22"/>
      <c r="B90" s="22"/>
      <c r="C90" s="22"/>
      <c r="K90" s="58"/>
      <c r="L90" s="57"/>
      <c r="M90" s="57"/>
      <c r="N90" s="57"/>
      <c r="O90" s="57"/>
      <c r="P90" s="57"/>
      <c r="Q90" s="2"/>
      <c r="R90" s="1"/>
    </row>
    <row r="91" spans="1:18" x14ac:dyDescent="0.2">
      <c r="A91" s="22"/>
      <c r="B91" s="22"/>
      <c r="C91" s="22"/>
      <c r="K91" s="58"/>
      <c r="L91" s="57"/>
      <c r="M91" s="57"/>
      <c r="N91" s="57"/>
      <c r="O91" s="57"/>
      <c r="P91" s="57"/>
      <c r="Q91" s="2"/>
      <c r="R91" s="1"/>
    </row>
    <row r="92" spans="1:18" x14ac:dyDescent="0.2">
      <c r="A92" s="22"/>
      <c r="B92" s="22"/>
      <c r="C92" s="22"/>
      <c r="K92" s="58"/>
      <c r="L92" s="57"/>
      <c r="M92" s="57"/>
      <c r="N92" s="57"/>
      <c r="O92" s="57"/>
      <c r="P92" s="57"/>
      <c r="Q92" s="2"/>
      <c r="R92" s="1"/>
    </row>
    <row r="93" spans="1:18" x14ac:dyDescent="0.2">
      <c r="A93" s="22"/>
      <c r="B93" s="22"/>
      <c r="C93" s="22"/>
      <c r="K93" s="58"/>
      <c r="L93" s="57"/>
      <c r="M93" s="57"/>
      <c r="N93" s="57"/>
      <c r="O93" s="57"/>
      <c r="P93" s="57"/>
      <c r="Q93" s="2"/>
      <c r="R93" s="1"/>
    </row>
    <row r="94" spans="1:18" x14ac:dyDescent="0.2">
      <c r="A94" s="22"/>
      <c r="B94" s="22"/>
      <c r="C94" s="22"/>
      <c r="K94" s="58"/>
      <c r="L94" s="57"/>
      <c r="M94" s="57"/>
      <c r="N94" s="57"/>
      <c r="O94" s="57"/>
      <c r="P94" s="57"/>
      <c r="Q94" s="2"/>
      <c r="R94" s="1"/>
    </row>
    <row r="95" spans="1:18" x14ac:dyDescent="0.2">
      <c r="A95" s="22"/>
      <c r="B95" s="22"/>
      <c r="C95" s="22"/>
      <c r="K95" s="58"/>
      <c r="L95" s="57"/>
      <c r="M95" s="57"/>
      <c r="N95" s="57"/>
      <c r="O95" s="57"/>
      <c r="P95" s="57"/>
      <c r="Q95" s="2"/>
      <c r="R95" s="1"/>
    </row>
    <row r="96" spans="1:18" x14ac:dyDescent="0.2">
      <c r="A96" s="22"/>
      <c r="B96" s="22"/>
      <c r="C96" s="22"/>
      <c r="K96" s="58"/>
      <c r="L96" s="57"/>
      <c r="M96" s="57"/>
      <c r="N96" s="57"/>
      <c r="O96" s="57"/>
      <c r="P96" s="57"/>
      <c r="Q96" s="2"/>
      <c r="R96" s="1"/>
    </row>
    <row r="97" spans="1:18" x14ac:dyDescent="0.2">
      <c r="A97" s="22"/>
      <c r="B97" s="22"/>
      <c r="C97" s="22"/>
      <c r="K97" s="58"/>
      <c r="L97" s="57"/>
      <c r="M97" s="57"/>
      <c r="N97" s="57"/>
      <c r="O97" s="57"/>
      <c r="P97" s="57"/>
      <c r="Q97" s="2"/>
      <c r="R97" s="1"/>
    </row>
    <row r="98" spans="1:18" x14ac:dyDescent="0.2">
      <c r="A98" s="22"/>
      <c r="B98" s="22"/>
      <c r="C98" s="22"/>
      <c r="K98" s="58"/>
      <c r="L98" s="57"/>
      <c r="M98" s="57"/>
      <c r="N98" s="57"/>
      <c r="O98" s="57"/>
      <c r="P98" s="57"/>
      <c r="Q98" s="2"/>
      <c r="R98" s="1"/>
    </row>
    <row r="99" spans="1:18" x14ac:dyDescent="0.2">
      <c r="A99" s="22"/>
      <c r="B99" s="22"/>
      <c r="C99" s="22"/>
      <c r="K99" s="58"/>
      <c r="L99" s="57"/>
      <c r="M99" s="57"/>
      <c r="N99" s="57"/>
      <c r="O99" s="57"/>
      <c r="P99" s="57"/>
      <c r="Q99" s="2"/>
      <c r="R99" s="1"/>
    </row>
    <row r="100" spans="1:18" x14ac:dyDescent="0.2">
      <c r="A100" s="22"/>
      <c r="B100" s="22"/>
      <c r="C100" s="22"/>
      <c r="K100" s="58"/>
      <c r="L100" s="57"/>
      <c r="M100" s="57"/>
      <c r="N100" s="57"/>
      <c r="O100" s="57"/>
      <c r="P100" s="57"/>
      <c r="Q100" s="2"/>
      <c r="R100" s="1"/>
    </row>
    <row r="101" spans="1:18" x14ac:dyDescent="0.2">
      <c r="N101" s="60"/>
      <c r="O101" s="60"/>
      <c r="P101" s="60"/>
    </row>
    <row r="102" spans="1:18" x14ac:dyDescent="0.2">
      <c r="N102" s="60"/>
      <c r="O102" s="60"/>
      <c r="P102" s="60"/>
    </row>
    <row r="103" spans="1:18" x14ac:dyDescent="0.2">
      <c r="N103" s="60"/>
      <c r="O103" s="60"/>
      <c r="P103" s="60"/>
    </row>
    <row r="104" spans="1:18" x14ac:dyDescent="0.2">
      <c r="N104" s="60"/>
      <c r="O104" s="60"/>
      <c r="P104" s="60"/>
    </row>
    <row r="105" spans="1:18" x14ac:dyDescent="0.2">
      <c r="N105" s="60"/>
      <c r="O105" s="60"/>
      <c r="P105" s="60"/>
    </row>
    <row r="106" spans="1:18" x14ac:dyDescent="0.2">
      <c r="N106" s="60"/>
      <c r="O106" s="60"/>
      <c r="P106" s="60"/>
    </row>
    <row r="107" spans="1:18" x14ac:dyDescent="0.2">
      <c r="N107" s="60"/>
      <c r="O107" s="60"/>
      <c r="P107" s="60"/>
    </row>
    <row r="108" spans="1:18" x14ac:dyDescent="0.2">
      <c r="N108" s="60"/>
      <c r="O108" s="60"/>
      <c r="P108" s="60"/>
    </row>
    <row r="109" spans="1:18" x14ac:dyDescent="0.2">
      <c r="N109" s="60"/>
      <c r="O109" s="60"/>
      <c r="P109" s="60"/>
    </row>
    <row r="110" spans="1:18" x14ac:dyDescent="0.2">
      <c r="N110" s="60"/>
      <c r="O110" s="60"/>
      <c r="P110" s="60"/>
    </row>
    <row r="111" spans="1:18" x14ac:dyDescent="0.2">
      <c r="N111" s="60"/>
      <c r="O111" s="60"/>
      <c r="P111" s="60"/>
    </row>
    <row r="112" spans="1:18" x14ac:dyDescent="0.2">
      <c r="N112" s="60"/>
      <c r="O112" s="60"/>
      <c r="P112" s="60"/>
    </row>
    <row r="113" spans="14:16" x14ac:dyDescent="0.2">
      <c r="N113" s="60"/>
      <c r="O113" s="60"/>
      <c r="P113" s="60"/>
    </row>
    <row r="114" spans="14:16" x14ac:dyDescent="0.2">
      <c r="N114" s="60"/>
      <c r="O114" s="60"/>
      <c r="P114" s="60"/>
    </row>
    <row r="115" spans="14:16" x14ac:dyDescent="0.2">
      <c r="N115" s="60"/>
      <c r="O115" s="60"/>
      <c r="P115" s="60"/>
    </row>
    <row r="116" spans="14:16" x14ac:dyDescent="0.2">
      <c r="N116" s="60"/>
      <c r="O116" s="60"/>
      <c r="P116" s="60"/>
    </row>
    <row r="117" spans="14:16" x14ac:dyDescent="0.2">
      <c r="N117" s="60"/>
      <c r="O117" s="60"/>
      <c r="P117" s="60"/>
    </row>
    <row r="118" spans="14:16" x14ac:dyDescent="0.2">
      <c r="N118" s="60"/>
      <c r="O118" s="60"/>
      <c r="P118" s="60"/>
    </row>
    <row r="119" spans="14:16" x14ac:dyDescent="0.2">
      <c r="N119" s="60"/>
      <c r="O119" s="60"/>
      <c r="P119" s="60"/>
    </row>
    <row r="120" spans="14:16" x14ac:dyDescent="0.2">
      <c r="N120" s="60"/>
      <c r="O120" s="60"/>
      <c r="P120" s="60"/>
    </row>
    <row r="121" spans="14:16" x14ac:dyDescent="0.2">
      <c r="N121" s="60"/>
      <c r="O121" s="60"/>
      <c r="P121" s="60"/>
    </row>
    <row r="122" spans="14:16" x14ac:dyDescent="0.2">
      <c r="N122" s="60"/>
      <c r="O122" s="60"/>
      <c r="P122" s="60"/>
    </row>
    <row r="123" spans="14:16" x14ac:dyDescent="0.2">
      <c r="N123" s="60"/>
      <c r="O123" s="60"/>
      <c r="P123" s="60"/>
    </row>
  </sheetData>
  <sheetProtection selectLockedCells="1" selectUnlockedCells="1"/>
  <mergeCells count="56">
    <mergeCell ref="C41:F46"/>
    <mergeCell ref="C68:E68"/>
    <mergeCell ref="K3:K4"/>
    <mergeCell ref="L3:L4"/>
    <mergeCell ref="C66:E66"/>
    <mergeCell ref="C67:E67"/>
    <mergeCell ref="C62:E62"/>
    <mergeCell ref="C63:E63"/>
    <mergeCell ref="C64:E64"/>
    <mergeCell ref="C65:E65"/>
    <mergeCell ref="C56:E56"/>
    <mergeCell ref="C57:E57"/>
    <mergeCell ref="C58:E58"/>
    <mergeCell ref="C59:E59"/>
    <mergeCell ref="C60:E60"/>
    <mergeCell ref="AA13:AA14"/>
    <mergeCell ref="AB13:AB14"/>
    <mergeCell ref="C61:E61"/>
    <mergeCell ref="A47:F47"/>
    <mergeCell ref="S47:T47"/>
    <mergeCell ref="S55:AB55"/>
    <mergeCell ref="C48:E48"/>
    <mergeCell ref="C49:E49"/>
    <mergeCell ref="C50:E50"/>
    <mergeCell ref="C51:E51"/>
    <mergeCell ref="C52:E52"/>
    <mergeCell ref="C53:E53"/>
    <mergeCell ref="S53:AB53"/>
    <mergeCell ref="C54:E54"/>
    <mergeCell ref="S54:AB54"/>
    <mergeCell ref="C55:E55"/>
    <mergeCell ref="V13:Y13"/>
    <mergeCell ref="S46:T46"/>
    <mergeCell ref="S13:T14"/>
    <mergeCell ref="U13:U14"/>
    <mergeCell ref="Z13:Z14"/>
    <mergeCell ref="X8:Y8"/>
    <mergeCell ref="Z8:AB8"/>
    <mergeCell ref="X9:Y9"/>
    <mergeCell ref="Z9:AB9"/>
    <mergeCell ref="X10:Y10"/>
    <mergeCell ref="Z10:AB10"/>
    <mergeCell ref="S1:AB2"/>
    <mergeCell ref="U5:AA5"/>
    <mergeCell ref="U6:AA6"/>
    <mergeCell ref="S7:T7"/>
    <mergeCell ref="U7:AA7"/>
    <mergeCell ref="A3:B3"/>
    <mergeCell ref="C3:F3"/>
    <mergeCell ref="P3:P4"/>
    <mergeCell ref="A1:C2"/>
    <mergeCell ref="D1:F2"/>
    <mergeCell ref="K1:P2"/>
    <mergeCell ref="O3:O4"/>
    <mergeCell ref="M3:M4"/>
    <mergeCell ref="N3:N4"/>
  </mergeCells>
  <conditionalFormatting sqref="A5:B5 A6:A16 B6:B34 A18:A34 A35:B35">
    <cfRule type="expression" dxfId="46" priority="79">
      <formula>WEEKDAY($B5)=1</formula>
    </cfRule>
    <cfRule type="expression" dxfId="45" priority="80">
      <formula>WEEKDAY($B5)=7</formula>
    </cfRule>
  </conditionalFormatting>
  <conditionalFormatting sqref="S15:T15 T16 S16:S45 T18:T45">
    <cfRule type="expression" dxfId="44" priority="76" stopIfTrue="1">
      <formula>WEEKDAY($A5)=1</formula>
    </cfRule>
  </conditionalFormatting>
  <conditionalFormatting sqref="S56:AD68 G41:J68 K37:R68 Q1:R36 AC1:AD55 AE1:AO68 R69:AI100">
    <cfRule type="containsBlanks" dxfId="43" priority="75" stopIfTrue="1">
      <formula>LEN(TRIM(G1))=0</formula>
    </cfRule>
  </conditionalFormatting>
  <conditionalFormatting sqref="A41:B46">
    <cfRule type="containsBlanks" dxfId="42" priority="74" stopIfTrue="1">
      <formula>LEN(TRIM(A41))=0</formula>
    </cfRule>
  </conditionalFormatting>
  <conditionalFormatting sqref="A36:J40">
    <cfRule type="containsBlanks" dxfId="41" priority="73" stopIfTrue="1">
      <formula>LEN(TRIM(A36))=0</formula>
    </cfRule>
  </conditionalFormatting>
  <conditionalFormatting sqref="AJ69:AO69">
    <cfRule type="containsBlanks" dxfId="40" priority="72" stopIfTrue="1">
      <formula>LEN(TRIM(AJ69))=0</formula>
    </cfRule>
  </conditionalFormatting>
  <conditionalFormatting sqref="A69:Q69">
    <cfRule type="containsBlanks" dxfId="39" priority="71" stopIfTrue="1">
      <formula>LEN(TRIM(A69))=0</formula>
    </cfRule>
  </conditionalFormatting>
  <conditionalFormatting sqref="AJ70:AO100">
    <cfRule type="containsBlanks" dxfId="38" priority="69" stopIfTrue="1">
      <formula>LEN(TRIM(AJ70))=0</formula>
    </cfRule>
  </conditionalFormatting>
  <conditionalFormatting sqref="A70:Q100">
    <cfRule type="containsBlanks" dxfId="37" priority="68" stopIfTrue="1">
      <formula>LEN(TRIM(A70))=0</formula>
    </cfRule>
  </conditionalFormatting>
  <conditionalFormatting sqref="Y46">
    <cfRule type="cellIs" dxfId="36" priority="66" stopIfTrue="1" operator="greaterThan">
      <formula>35</formula>
    </cfRule>
  </conditionalFormatting>
  <conditionalFormatting sqref="W47:Y47 Y15:Y45">
    <cfRule type="cellIs" dxfId="35" priority="65" stopIfTrue="1" operator="greaterThan">
      <formula>0</formula>
    </cfRule>
  </conditionalFormatting>
  <conditionalFormatting sqref="V15:V45">
    <cfRule type="cellIs" dxfId="34" priority="63" stopIfTrue="1" operator="notEqual">
      <formula>"nulle"</formula>
    </cfRule>
  </conditionalFormatting>
  <conditionalFormatting sqref="W15:W45">
    <cfRule type="cellIs" dxfId="33" priority="62" stopIfTrue="1" operator="notEqual">
      <formula>"nulle"</formula>
    </cfRule>
  </conditionalFormatting>
  <conditionalFormatting sqref="X15:X45">
    <cfRule type="cellIs" dxfId="32" priority="61" stopIfTrue="1" operator="notEqual">
      <formula>"nulle"</formula>
    </cfRule>
  </conditionalFormatting>
  <conditionalFormatting sqref="Y15:Y45">
    <cfRule type="cellIs" dxfId="31" priority="60" stopIfTrue="1" operator="greaterThan">
      <formula>0</formula>
    </cfRule>
  </conditionalFormatting>
  <conditionalFormatting sqref="V15:V45">
    <cfRule type="cellIs" dxfId="30" priority="59" stopIfTrue="1" operator="notEqual">
      <formula>"nulle"</formula>
    </cfRule>
  </conditionalFormatting>
  <conditionalFormatting sqref="W15:W45">
    <cfRule type="cellIs" dxfId="29" priority="58" stopIfTrue="1" operator="notEqual">
      <formula>"nulle"</formula>
    </cfRule>
  </conditionalFormatting>
  <conditionalFormatting sqref="X15:X45">
    <cfRule type="cellIs" dxfId="28" priority="57" stopIfTrue="1" operator="notEqual">
      <formula>"nulle"</formula>
    </cfRule>
  </conditionalFormatting>
  <conditionalFormatting sqref="Y46">
    <cfRule type="cellIs" dxfId="27" priority="56" stopIfTrue="1" operator="greaterThan">
      <formula>0</formula>
    </cfRule>
  </conditionalFormatting>
  <conditionalFormatting sqref="AB15:AB45">
    <cfRule type="cellIs" dxfId="26" priority="55" stopIfTrue="1" operator="equal">
      <formula>0</formula>
    </cfRule>
  </conditionalFormatting>
  <conditionalFormatting sqref="N5:N35">
    <cfRule type="cellIs" dxfId="25" priority="43" stopIfTrue="1" operator="lessThanOrEqual">
      <formula>0</formula>
    </cfRule>
  </conditionalFormatting>
  <conditionalFormatting sqref="L7:L35">
    <cfRule type="beginsWith" dxfId="24" priority="42" stopIfTrue="1" operator="beginsWith" text="0">
      <formula>LEFT(L7,LEN("0"))="0"</formula>
    </cfRule>
  </conditionalFormatting>
  <conditionalFormatting sqref="K5:K35">
    <cfRule type="endsWith" dxfId="23" priority="41" stopIfTrue="1" operator="endsWith" text="0">
      <formula>RIGHT(K5,LEN("0"))="0"</formula>
    </cfRule>
  </conditionalFormatting>
  <conditionalFormatting sqref="A17">
    <cfRule type="expression" dxfId="22" priority="39">
      <formula>WEEKDAY($B17)=1</formula>
    </cfRule>
    <cfRule type="expression" dxfId="21" priority="40">
      <formula>WEEKDAY($B17)=7</formula>
    </cfRule>
  </conditionalFormatting>
  <conditionalFormatting sqref="T17">
    <cfRule type="expression" dxfId="20" priority="38" stopIfTrue="1">
      <formula>WEEKDAY($A5)=1</formula>
    </cfRule>
  </conditionalFormatting>
  <conditionalFormatting sqref="E5:E35">
    <cfRule type="containsText" dxfId="19" priority="35" operator="containsText" text="1/2 Congés Matin">
      <formula>NOT(ISERROR(SEARCH("1/2 Congés Matin",E5)))</formula>
    </cfRule>
    <cfRule type="containsText" dxfId="18" priority="36" operator="containsText" text="1/2 Congés AM">
      <formula>NOT(ISERROR(SEARCH("1/2 Congés AM",E5)))</formula>
    </cfRule>
    <cfRule type="beginsWith" dxfId="17" priority="37" stopIfTrue="1" operator="beginsWith" text="0">
      <formula>LEFT(E5,LEN("0"))="0"</formula>
    </cfRule>
  </conditionalFormatting>
  <conditionalFormatting sqref="E5:E35">
    <cfRule type="containsText" dxfId="16" priority="33" operator="containsText" text="Absent">
      <formula>NOT(ISERROR(SEARCH("Absent",E5)))</formula>
    </cfRule>
    <cfRule type="containsText" dxfId="15" priority="34" operator="containsText" text="Congés">
      <formula>NOT(ISERROR(SEARCH("Congés",E5)))</formula>
    </cfRule>
  </conditionalFormatting>
  <conditionalFormatting sqref="E5:J35">
    <cfRule type="expression" dxfId="14" priority="31">
      <formula>WEEKDAY($B5)=1</formula>
    </cfRule>
    <cfRule type="containsText" dxfId="13" priority="32" operator="containsText" text="AUTRE COP">
      <formula>NOT(ISERROR(SEARCH("AUTRE COP",E5)))</formula>
    </cfRule>
  </conditionalFormatting>
  <conditionalFormatting sqref="L5">
    <cfRule type="beginsWith" dxfId="12" priority="30" stopIfTrue="1" operator="beginsWith" text="0">
      <formula>LEFT(L5,LEN("0"))="0"</formula>
    </cfRule>
  </conditionalFormatting>
  <conditionalFormatting sqref="L6">
    <cfRule type="beginsWith" dxfId="11" priority="29" stopIfTrue="1" operator="beginsWith" text="0">
      <formula>LEFT(L6,LEN("0"))="0"</formula>
    </cfRule>
  </conditionalFormatting>
  <conditionalFormatting sqref="C30:D31 C35:D35 C5:D11 D32:D34 D12:D29">
    <cfRule type="expression" dxfId="10" priority="28">
      <formula>AND(C5&lt;&gt;"Repos",C5&lt;&gt;"Congés",C5&lt;&gt;"ABSENT",C5&lt;&gt;"1/2 Congés Matin",C5&lt;&gt;"1/2 Congés AM")</formula>
    </cfRule>
  </conditionalFormatting>
  <conditionalFormatting sqref="C12:D29">
    <cfRule type="expression" dxfId="9" priority="26">
      <formula>AND(C12&lt;&gt;"REPOS",C12&lt;&gt;"Congés",C12&lt;&gt;"ABSENT",C12&lt;&gt;"1/2 Congés Matin",C12&lt;&gt;"1/2 Congés AM")</formula>
    </cfRule>
    <cfRule type="expression" dxfId="8" priority="27">
      <formula>OR(C12="REPOS",C12="Congés",C12="ABSENT",C12="1/2 Congés Matin",C12="1/2 Congés AM")</formula>
    </cfRule>
  </conditionalFormatting>
  <conditionalFormatting sqref="C32:D34">
    <cfRule type="expression" dxfId="7" priority="24">
      <formula>AND(C32&lt;&gt;"Repos",C32&lt;&gt;"Congés",C32&lt;&gt;"ABSENT",C32&lt;&gt;"1/2 Congés Matin",C32&lt;&gt;"1/2 Congés AM")</formula>
    </cfRule>
    <cfRule type="expression" dxfId="6" priority="25">
      <formula>OR(C32="Repos",C32="Congés",C32="ABSENT",C32="1/2 Congés Matin",C32="1/2 Congés AM")</formula>
    </cfRule>
  </conditionalFormatting>
  <conditionalFormatting sqref="C5:D35">
    <cfRule type="expression" dxfId="5" priority="21">
      <formula>WEEKDAY($B5)=7</formula>
    </cfRule>
    <cfRule type="expression" dxfId="4" priority="22">
      <formula>AND(C5:D35&lt;&gt;"REPOS",C5:D35&lt;&gt;"Congés",C5:D35&lt;&gt;"ABSENT")</formula>
    </cfRule>
    <cfRule type="expression" dxfId="3" priority="23">
      <formula>OR(C5="Repos",C5="Congés",C5="ABSENT",C5="1/2 Congés Matin",C5="1/2 Congés AM")</formula>
    </cfRule>
  </conditionalFormatting>
  <conditionalFormatting sqref="C5:D35">
    <cfRule type="expression" dxfId="2" priority="20">
      <formula>WEEKDAY($B5)=1</formula>
    </cfRule>
  </conditionalFormatting>
  <conditionalFormatting sqref="D12">
    <cfRule type="expression" dxfId="1" priority="18">
      <formula>AND(D12&lt;&gt;"REPOS",D12&lt;&gt;"Congés",D12&lt;&gt;"ABSENT",D12&lt;&gt;"1/2 Congés AM",D12&lt;&gt;"1/2 Congés Matin")</formula>
    </cfRule>
    <cfRule type="expression" dxfId="0" priority="19">
      <formula>OR(D12="REPOS",D12="Congés",D12="ABSENT",D12="1/2 Congés AM",D12="1/2 Congés Matin")</formula>
    </cfRule>
  </conditionalFormatting>
  <dataValidations count="1">
    <dataValidation type="list" allowBlank="1" showInputMessage="1" showErrorMessage="1" sqref="A1:C2">
      <formula1>CS_CPL</formula1>
    </dataValidation>
  </dataValidations>
  <printOptions horizontalCentered="1" verticalCentered="1"/>
  <pageMargins left="0.196850393700787" right="0.35433070866141703" top="0.27559055118110198" bottom="0.27559055118110198" header="0.15748031496063" footer="0.15748031496063"/>
  <pageSetup paperSize="9" scale="18" firstPageNumber="0" orientation="portrait" cellComments="atEnd" horizontalDpi="300" verticalDpi="300" r:id="rId1"/>
  <headerFooter>
    <oddFooter>&amp;CImprimée le &amp;</oddFooter>
  </headerFooter>
  <rowBreaks count="1" manualBreakCount="1">
    <brk id="35" max="16383" man="1"/>
  </rowBreaks>
  <colBreaks count="1" manualBreakCount="1">
    <brk id="10" max="1048575" man="1"/>
  </colBreaks>
  <ignoredErrors>
    <ignoredError sqref="U16:U44 U47:Y47 U46:X46 AB46 U15 Y15 Y16:Y44 V15:X44 AB15:AB44 AB47 V45" unlockedFormula="1"/>
    <ignoredError sqref="Y46" formula="1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Groupe1">
                <anchor moveWithCells="1" sizeWithCells="1">
                  <from>
                    <xdr:col>0</xdr:col>
                    <xdr:colOff>12700</xdr:colOff>
                    <xdr:row>1</xdr:row>
                    <xdr:rowOff>127000</xdr:rowOff>
                  </from>
                  <to>
                    <xdr:col>0</xdr:col>
                    <xdr:colOff>76200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workbookViewId="0">
      <selection activeCell="E2" sqref="E2:E3"/>
    </sheetView>
  </sheetViews>
  <sheetFormatPr baseColWidth="10" defaultRowHeight="16" x14ac:dyDescent="0.2"/>
  <cols>
    <col min="1" max="1" width="23.1640625" bestFit="1" customWidth="1"/>
  </cols>
  <sheetData>
    <row r="1" spans="1:6" x14ac:dyDescent="0.2">
      <c r="A1" s="30" t="s">
        <v>73</v>
      </c>
      <c r="B1" s="30" t="s">
        <v>53</v>
      </c>
      <c r="C1" s="30" t="s">
        <v>54</v>
      </c>
      <c r="D1" s="30" t="s">
        <v>24</v>
      </c>
      <c r="E1" s="210" t="s">
        <v>1</v>
      </c>
      <c r="F1" s="210" t="s">
        <v>74</v>
      </c>
    </row>
    <row r="2" spans="1:6" x14ac:dyDescent="0.2">
      <c r="A2" s="30" t="str">
        <f>IF([2]LISTE_AGENTS!V3=0,"",[2]LISTE_AGENTS!V3)</f>
        <v>Dupont Rémy |N0123300</v>
      </c>
      <c r="B2" s="30"/>
      <c r="C2" s="30"/>
      <c r="D2" s="30"/>
      <c r="E2" s="30">
        <f>SUM(B2:D2)</f>
        <v>0</v>
      </c>
      <c r="F2" s="30"/>
    </row>
    <row r="3" spans="1:6" x14ac:dyDescent="0.2">
      <c r="A3" s="30" t="str">
        <f>IF([2]LISTE_AGENTS!V4=0,"",[2]LISTE_AGENTS!V4)</f>
        <v>Durand Nicolas |N0122107</v>
      </c>
      <c r="B3" s="30"/>
      <c r="C3" s="30"/>
      <c r="D3" s="30"/>
      <c r="E3" s="30">
        <f>SUM(B3:D3)</f>
        <v>0</v>
      </c>
      <c r="F3" s="30"/>
    </row>
    <row r="4" spans="1:6" x14ac:dyDescent="0.2">
      <c r="A4" t="str">
        <f>IF([2]LISTE_AGENTS!V14=0,"",[2]LISTE_AGENTS!V14)</f>
        <v/>
      </c>
    </row>
    <row r="5" spans="1:6" x14ac:dyDescent="0.2">
      <c r="A5" t="str">
        <f>IF([2]LISTE_AGENTS!V15=0,"",[2]LISTE_AGENTS!V15)</f>
        <v/>
      </c>
    </row>
    <row r="6" spans="1:6" x14ac:dyDescent="0.2">
      <c r="A6" t="str">
        <f>IF([2]LISTE_AGENTS!V16=0,"",[2]LISTE_AGENTS!V16)</f>
        <v/>
      </c>
    </row>
    <row r="7" spans="1:6" x14ac:dyDescent="0.2">
      <c r="A7" t="str">
        <f>IF([2]LISTE_AGENTS!V17=0,"",[2]LISTE_AGENTS!V17)</f>
        <v/>
      </c>
    </row>
    <row r="8" spans="1:6" x14ac:dyDescent="0.2">
      <c r="A8" t="str">
        <f>IF([2]LISTE_AGENTS!V18=0,"",[2]LISTE_AGENTS!V18)</f>
        <v/>
      </c>
    </row>
    <row r="9" spans="1:6" x14ac:dyDescent="0.2">
      <c r="A9" t="str">
        <f>IF([2]LISTE_AGENTS!V19=0,"",[2]LISTE_AGENTS!V19)</f>
        <v/>
      </c>
    </row>
    <row r="10" spans="1:6" x14ac:dyDescent="0.2">
      <c r="A10" t="str">
        <f>IF([2]LISTE_AGENTS!V20=0,"",[2]LISTE_AGENTS!V20)</f>
        <v/>
      </c>
    </row>
    <row r="11" spans="1:6" x14ac:dyDescent="0.2">
      <c r="A11" t="str">
        <f>IF([2]LISTE_AGENTS!V21=0,"",[2]LISTE_AGENTS!V21)</f>
        <v/>
      </c>
    </row>
    <row r="12" spans="1:6" x14ac:dyDescent="0.2">
      <c r="A12" t="str">
        <f>IF([2]LISTE_AGENTS!V22=0,"",[2]LISTE_AGENTS!V22)</f>
        <v/>
      </c>
    </row>
    <row r="13" spans="1:6" x14ac:dyDescent="0.2">
      <c r="A13" t="str">
        <f>IF([2]LISTE_AGENTS!V23=0,"",[2]LISTE_AGENTS!V23)</f>
        <v/>
      </c>
    </row>
    <row r="14" spans="1:6" x14ac:dyDescent="0.2">
      <c r="A14" t="str">
        <f>IF([2]LISTE_AGENTS!V24=0,"",[2]LISTE_AGENTS!V24)</f>
        <v/>
      </c>
    </row>
    <row r="15" spans="1:6" x14ac:dyDescent="0.2">
      <c r="A15" t="str">
        <f>IF([2]LISTE_AGENTS!V25=0,"",[2]LISTE_AGENTS!V25)</f>
        <v/>
      </c>
    </row>
    <row r="16" spans="1:6" x14ac:dyDescent="0.2">
      <c r="A16" t="str">
        <f>IF([2]LISTE_AGENTS!V26=0,"",[2]LISTE_AGENTS!V26)</f>
        <v/>
      </c>
    </row>
    <row r="17" spans="1:1" x14ac:dyDescent="0.2">
      <c r="A17" t="str">
        <f>IF([2]LISTE_AGENTS!V27=0,"",[2]LISTE_AGENTS!V27)</f>
        <v/>
      </c>
    </row>
    <row r="18" spans="1:1" x14ac:dyDescent="0.2">
      <c r="A18" t="str">
        <f>IF([2]LISTE_AGENTS!V28=0,"",[2]LISTE_AGENTS!V28)</f>
        <v/>
      </c>
    </row>
    <row r="19" spans="1:1" x14ac:dyDescent="0.2">
      <c r="A19" t="str">
        <f>IF([2]LISTE_AGENTS!V29=0,"",[2]LISTE_AGENTS!V29)</f>
        <v/>
      </c>
    </row>
    <row r="20" spans="1:1" x14ac:dyDescent="0.2">
      <c r="A20" t="str">
        <f>IF([2]LISTE_AGENTS!V30=0,"",[2]LISTE_AGENTS!V30)</f>
        <v/>
      </c>
    </row>
    <row r="21" spans="1:1" x14ac:dyDescent="0.2">
      <c r="A21" t="str">
        <f>IF([2]LISTE_AGENTS!V31=0,"",[2]LISTE_AGENTS!V31)</f>
        <v/>
      </c>
    </row>
    <row r="22" spans="1:1" x14ac:dyDescent="0.2">
      <c r="A22" t="str">
        <f>IF([2]LISTE_AGENTS!V32=0,"",[2]LISTE_AGENTS!V32)</f>
        <v/>
      </c>
    </row>
    <row r="23" spans="1:1" x14ac:dyDescent="0.2">
      <c r="A23" t="str">
        <f>IF([2]LISTE_AGENTS!V33=0,"",[2]LISTE_AGENTS!V33)</f>
        <v/>
      </c>
    </row>
    <row r="24" spans="1:1" x14ac:dyDescent="0.2">
      <c r="A24" t="str">
        <f>IF([2]LISTE_AGENTS!V34=0,"",[2]LISTE_AGENTS!V34)</f>
        <v/>
      </c>
    </row>
    <row r="25" spans="1:1" x14ac:dyDescent="0.2">
      <c r="A25" t="str">
        <f>IF([2]LISTE_AGENTS!V35=0,"",[2]LISTE_AGENTS!V35)</f>
        <v/>
      </c>
    </row>
    <row r="26" spans="1:1" x14ac:dyDescent="0.2">
      <c r="A26" t="str">
        <f>IF([2]LISTE_AGENTS!V36=0,"",[2]LISTE_AGENTS!V36)</f>
        <v/>
      </c>
    </row>
    <row r="27" spans="1:1" x14ac:dyDescent="0.2">
      <c r="A27" t="str">
        <f>IF([2]LISTE_AGENTS!V37=0,"",[2]LISTE_AGENTS!V37)</f>
        <v/>
      </c>
    </row>
    <row r="28" spans="1:1" x14ac:dyDescent="0.2">
      <c r="A28" t="str">
        <f>IF([2]LISTE_AGENTS!V38=0,"",[2]LISTE_AGENTS!V38)</f>
        <v/>
      </c>
    </row>
    <row r="29" spans="1:1" x14ac:dyDescent="0.2">
      <c r="A29" t="str">
        <f>IF([2]LISTE_AGENTS!V39=0,"",[2]LISTE_AGENTS!V39)</f>
        <v/>
      </c>
    </row>
    <row r="30" spans="1:1" x14ac:dyDescent="0.2">
      <c r="A30" t="str">
        <f>IF([2]LISTE_AGENTS!V40=0,"",[2]LISTE_AGENTS!V40)</f>
        <v/>
      </c>
    </row>
    <row r="31" spans="1:1" x14ac:dyDescent="0.2">
      <c r="A31" t="str">
        <f>IF([2]LISTE_AGENTS!V41=0,"",[2]LISTE_AGENTS!V41)</f>
        <v/>
      </c>
    </row>
    <row r="32" spans="1:1" x14ac:dyDescent="0.2">
      <c r="A32" t="str">
        <f>IF([2]LISTE_AGENTS!V42=0,"",[2]LISTE_AGENTS!V42)</f>
        <v/>
      </c>
    </row>
    <row r="33" spans="1:1" x14ac:dyDescent="0.2">
      <c r="A33" t="str">
        <f>IF([2]LISTE_AGENTS!V43=0,"",[2]LISTE_AGENTS!V43)</f>
        <v/>
      </c>
    </row>
    <row r="34" spans="1:1" x14ac:dyDescent="0.2">
      <c r="A34" t="str">
        <f>IF([2]LISTE_AGENTS!V44=0,"",[2]LISTE_AGENTS!V44)</f>
        <v/>
      </c>
    </row>
    <row r="35" spans="1:1" x14ac:dyDescent="0.2">
      <c r="A35" t="str">
        <f>IF([2]LISTE_AGENTS!V45=0,"",[2]LISTE_AGENTS!V45)</f>
        <v/>
      </c>
    </row>
    <row r="36" spans="1:1" x14ac:dyDescent="0.2">
      <c r="A36" t="str">
        <f>IF([2]LISTE_AGENTS!V46=0,"",[2]LISTE_AGENTS!V46)</f>
        <v/>
      </c>
    </row>
    <row r="37" spans="1:1" x14ac:dyDescent="0.2">
      <c r="A37" t="str">
        <f>IF([2]LISTE_AGENTS!V47=0,"",[2]LISTE_AGENTS!V47)</f>
        <v/>
      </c>
    </row>
    <row r="38" spans="1:1" x14ac:dyDescent="0.2">
      <c r="A38" t="str">
        <f>IF([2]LISTE_AGENTS!V48=0,"",[2]LISTE_AGENTS!V48)</f>
        <v/>
      </c>
    </row>
    <row r="39" spans="1:1" x14ac:dyDescent="0.2">
      <c r="A39" t="str">
        <f>IF([2]LISTE_AGENTS!V49=0,"",[2]LISTE_AGENTS!V49)</f>
        <v/>
      </c>
    </row>
    <row r="40" spans="1:1" x14ac:dyDescent="0.2">
      <c r="A40" t="str">
        <f>IF([2]LISTE_AGENTS!V50=0,"",[2]LISTE_AGENTS!V50)</f>
        <v/>
      </c>
    </row>
    <row r="41" spans="1:1" x14ac:dyDescent="0.2">
      <c r="A41" t="str">
        <f>IF([2]LISTE_AGENTS!V51=0,"",[2]LISTE_AGENTS!V51)</f>
        <v/>
      </c>
    </row>
    <row r="42" spans="1:1" x14ac:dyDescent="0.2">
      <c r="A42" t="str">
        <f>IF([2]LISTE_AGENTS!V52=0,"",[2]LISTE_AGENTS!V52)</f>
        <v/>
      </c>
    </row>
    <row r="43" spans="1:1" x14ac:dyDescent="0.2">
      <c r="A43" t="str">
        <f>IF([2]LISTE_AGENTS!V53=0,"",[2]LISTE_AGENTS!V53)</f>
        <v/>
      </c>
    </row>
    <row r="44" spans="1:1" x14ac:dyDescent="0.2">
      <c r="A44" t="str">
        <f>IF([2]LISTE_AGENTS!V54=0,"",[2]LISTE_AGENTS!V54)</f>
        <v/>
      </c>
    </row>
    <row r="45" spans="1:1" x14ac:dyDescent="0.2">
      <c r="A45" t="str">
        <f>IF([2]LISTE_AGENTS!V55=0,"",[2]LISTE_AGENTS!V55)</f>
        <v/>
      </c>
    </row>
    <row r="46" spans="1:1" x14ac:dyDescent="0.2">
      <c r="A46" t="str">
        <f>IF([2]LISTE_AGENTS!V56=0,"",[2]LISTE_AGENTS!V56)</f>
        <v/>
      </c>
    </row>
    <row r="47" spans="1:1" x14ac:dyDescent="0.2">
      <c r="A47" t="str">
        <f>IF([2]LISTE_AGENTS!V57=0,"",[2]LISTE_AGENTS!V57)</f>
        <v/>
      </c>
    </row>
    <row r="48" spans="1:1" x14ac:dyDescent="0.2">
      <c r="A48" t="str">
        <f>IF([2]LISTE_AGENTS!V58=0,"",[2]LISTE_AGENTS!V58)</f>
        <v/>
      </c>
    </row>
    <row r="49" spans="1:1" x14ac:dyDescent="0.2">
      <c r="A49" t="str">
        <f>IF([2]LISTE_AGENTS!V59=0,"",[2]LISTE_AGENTS!V59)</f>
        <v/>
      </c>
    </row>
    <row r="50" spans="1:1" x14ac:dyDescent="0.2">
      <c r="A50" t="str">
        <f>IF([2]LISTE_AGENTS!V60=0,"",[2]LISTE_AGENTS!V60)</f>
        <v/>
      </c>
    </row>
    <row r="51" spans="1:1" x14ac:dyDescent="0.2">
      <c r="A51" t="str">
        <f>IF([2]LISTE_AGENTS!V61=0,"",[2]LISTE_AGENTS!V61)</f>
        <v/>
      </c>
    </row>
    <row r="52" spans="1:1" x14ac:dyDescent="0.2">
      <c r="A52" t="str">
        <f>IF([2]LISTE_AGENTS!V62=0,"",[2]LISTE_AGENTS!V62)</f>
        <v/>
      </c>
    </row>
    <row r="53" spans="1:1" x14ac:dyDescent="0.2">
      <c r="A53" t="str">
        <f>IF([2]LISTE_AGENTS!V63=0,"",[2]LISTE_AGENTS!V63)</f>
        <v/>
      </c>
    </row>
    <row r="54" spans="1:1" x14ac:dyDescent="0.2">
      <c r="A54" t="str">
        <f>IF([2]LISTE_AGENTS!V64=0,"",[2]LISTE_AGENTS!V64)</f>
        <v/>
      </c>
    </row>
    <row r="55" spans="1:1" x14ac:dyDescent="0.2">
      <c r="A55" t="str">
        <f>IF([2]LISTE_AGENTS!V65=0,"",[2]LISTE_AGENTS!V65)</f>
        <v/>
      </c>
    </row>
    <row r="56" spans="1:1" x14ac:dyDescent="0.2">
      <c r="A56" t="str">
        <f>IF([2]LISTE_AGENTS!V66=0,"",[2]LISTE_AGENTS!V66)</f>
        <v/>
      </c>
    </row>
    <row r="57" spans="1:1" x14ac:dyDescent="0.2">
      <c r="A57" t="str">
        <f>IF([2]LISTE_AGENTS!V67=0,"",[2]LISTE_AGENTS!V67)</f>
        <v/>
      </c>
    </row>
    <row r="58" spans="1:1" x14ac:dyDescent="0.2">
      <c r="A58" t="str">
        <f>IF([2]LISTE_AGENTS!V68=0,"",[2]LISTE_AGENTS!V68)</f>
        <v/>
      </c>
    </row>
    <row r="59" spans="1:1" x14ac:dyDescent="0.2">
      <c r="A59" t="str">
        <f>IF([2]LISTE_AGENTS!V69=0,"",[2]LISTE_AGENTS!V69)</f>
        <v/>
      </c>
    </row>
    <row r="60" spans="1:1" x14ac:dyDescent="0.2">
      <c r="A60" t="str">
        <f>IF([2]LISTE_AGENTS!V70=0,"",[2]LISTE_AGENTS!V70)</f>
        <v/>
      </c>
    </row>
    <row r="61" spans="1:1" x14ac:dyDescent="0.2">
      <c r="A61" t="str">
        <f>IF([2]LISTE_AGENTS!V71=0,"",[2]LISTE_AGENTS!V71)</f>
        <v/>
      </c>
    </row>
    <row r="62" spans="1:1" x14ac:dyDescent="0.2">
      <c r="A62" t="str">
        <f>IF([2]LISTE_AGENTS!V72=0,"",[2]LISTE_AGENTS!V72)</f>
        <v/>
      </c>
    </row>
    <row r="63" spans="1:1" x14ac:dyDescent="0.2">
      <c r="A63" t="str">
        <f>IF([2]LISTE_AGENTS!V73=0,"",[2]LISTE_AGENTS!V73)</f>
        <v/>
      </c>
    </row>
    <row r="64" spans="1:1" x14ac:dyDescent="0.2">
      <c r="A64" t="str">
        <f>IF([2]LISTE_AGENTS!V74=0,"",[2]LISTE_AGENTS!V74)</f>
        <v/>
      </c>
    </row>
    <row r="65" spans="1:1" x14ac:dyDescent="0.2">
      <c r="A65" t="str">
        <f>IF([2]LISTE_AGENTS!V75=0,"",[2]LISTE_AGENTS!V75)</f>
        <v/>
      </c>
    </row>
    <row r="66" spans="1:1" x14ac:dyDescent="0.2">
      <c r="A66" t="str">
        <f>IF([2]LISTE_AGENTS!V76=0,"",[2]LISTE_AGENTS!V76)</f>
        <v/>
      </c>
    </row>
    <row r="67" spans="1:1" x14ac:dyDescent="0.2">
      <c r="A67" t="str">
        <f>IF([2]LISTE_AGENTS!V77=0,"",[2]LISTE_AGENTS!V77)</f>
        <v/>
      </c>
    </row>
    <row r="68" spans="1:1" x14ac:dyDescent="0.2">
      <c r="A68" t="str">
        <f>IF([2]LISTE_AGENTS!V78=0,"",[2]LISTE_AGENTS!V78)</f>
        <v/>
      </c>
    </row>
    <row r="69" spans="1:1" x14ac:dyDescent="0.2">
      <c r="A69" t="str">
        <f>IF([2]LISTE_AGENTS!V79=0,"",[2]LISTE_AGENTS!V79)</f>
        <v/>
      </c>
    </row>
    <row r="70" spans="1:1" x14ac:dyDescent="0.2">
      <c r="A70" t="str">
        <f>IF([2]LISTE_AGENTS!V80=0,"",[2]LISTE_AGENTS!V80)</f>
        <v/>
      </c>
    </row>
    <row r="71" spans="1:1" x14ac:dyDescent="0.2">
      <c r="A71" t="str">
        <f>IF([2]LISTE_AGENTS!V81=0,"",[2]LISTE_AGENTS!V81)</f>
        <v/>
      </c>
    </row>
    <row r="72" spans="1:1" x14ac:dyDescent="0.2">
      <c r="A72" t="str">
        <f>IF([2]LISTE_AGENTS!V82=0,"",[2]LISTE_AGENTS!V82)</f>
        <v/>
      </c>
    </row>
    <row r="73" spans="1:1" x14ac:dyDescent="0.2">
      <c r="A73" t="str">
        <f>IF([2]LISTE_AGENTS!V83=0,"",[2]LISTE_AGENTS!V83)</f>
        <v/>
      </c>
    </row>
    <row r="74" spans="1:1" x14ac:dyDescent="0.2">
      <c r="A74" t="str">
        <f>IF([2]LISTE_AGENTS!V84=0,"",[2]LISTE_AGENTS!V84)</f>
        <v/>
      </c>
    </row>
    <row r="75" spans="1:1" x14ac:dyDescent="0.2">
      <c r="A75" t="str">
        <f>IF([2]LISTE_AGENTS!V85=0,"",[2]LISTE_AGENTS!V85)</f>
        <v/>
      </c>
    </row>
    <row r="76" spans="1:1" x14ac:dyDescent="0.2">
      <c r="A76" t="str">
        <f>IF([2]LISTE_AGENTS!V86=0,"",[2]LISTE_AGENTS!V86)</f>
        <v/>
      </c>
    </row>
    <row r="77" spans="1:1" x14ac:dyDescent="0.2">
      <c r="A77" t="str">
        <f>IF([2]LISTE_AGENTS!V87=0,"",[2]LISTE_AGENTS!V87)</f>
        <v/>
      </c>
    </row>
    <row r="78" spans="1:1" x14ac:dyDescent="0.2">
      <c r="A78" t="str">
        <f>IF([2]LISTE_AGENTS!V88=0,"",[2]LISTE_AGENTS!V88)</f>
        <v/>
      </c>
    </row>
    <row r="79" spans="1:1" x14ac:dyDescent="0.2">
      <c r="A79" t="str">
        <f>IF([2]LISTE_AGENTS!V89=0,"",[2]LISTE_AGENTS!V89)</f>
        <v/>
      </c>
    </row>
    <row r="80" spans="1:1" x14ac:dyDescent="0.2">
      <c r="A80" t="str">
        <f>IF([2]LISTE_AGENTS!V90=0,"",[2]LISTE_AGENTS!V90)</f>
        <v/>
      </c>
    </row>
    <row r="81" spans="1:1" x14ac:dyDescent="0.2">
      <c r="A81" t="str">
        <f>IF([2]LISTE_AGENTS!V91=0,"",[2]LISTE_AGENTS!V91)</f>
        <v/>
      </c>
    </row>
    <row r="82" spans="1:1" x14ac:dyDescent="0.2">
      <c r="A82" t="str">
        <f>IF([2]LISTE_AGENTS!V92=0,"",[2]LISTE_AGENTS!V92)</f>
        <v/>
      </c>
    </row>
    <row r="83" spans="1:1" x14ac:dyDescent="0.2">
      <c r="A83" t="str">
        <f>IF([2]LISTE_AGENTS!V93=0,"",[2]LISTE_AGENTS!V93)</f>
        <v/>
      </c>
    </row>
    <row r="84" spans="1:1" x14ac:dyDescent="0.2">
      <c r="A84" t="str">
        <f>IF([2]LISTE_AGENTS!V94=0,"",[2]LISTE_AGENTS!V94)</f>
        <v/>
      </c>
    </row>
    <row r="85" spans="1:1" x14ac:dyDescent="0.2">
      <c r="A85" t="str">
        <f>IF([2]LISTE_AGENTS!V95=0,"",[2]LISTE_AGENTS!V95)</f>
        <v/>
      </c>
    </row>
    <row r="86" spans="1:1" x14ac:dyDescent="0.2">
      <c r="A86" t="str">
        <f>IF([2]LISTE_AGENTS!V96=0,"",[2]LISTE_AGENTS!V96)</f>
        <v/>
      </c>
    </row>
    <row r="87" spans="1:1" x14ac:dyDescent="0.2">
      <c r="A87" t="str">
        <f>IF([2]LISTE_AGENTS!V97=0,"",[2]LISTE_AGENTS!V97)</f>
        <v/>
      </c>
    </row>
    <row r="88" spans="1:1" x14ac:dyDescent="0.2">
      <c r="A88" t="str">
        <f>IF([2]LISTE_AGENTS!V98=0,"",[2]LISTE_AGENTS!V98)</f>
        <v/>
      </c>
    </row>
    <row r="89" spans="1:1" x14ac:dyDescent="0.2">
      <c r="A89" t="str">
        <f>IF([2]LISTE_AGENTS!V99=0,"",[2]LISTE_AGENTS!V99)</f>
        <v/>
      </c>
    </row>
    <row r="90" spans="1:1" x14ac:dyDescent="0.2">
      <c r="A90" t="str">
        <f>IF([2]LISTE_AGENTS!V100=0,"",[2]LISTE_AGENTS!V100)</f>
        <v/>
      </c>
    </row>
    <row r="91" spans="1:1" x14ac:dyDescent="0.2">
      <c r="A91" t="str">
        <f>IF([2]LISTE_AGENTS!V101=0,"",[2]LISTE_AGENTS!V101)</f>
        <v/>
      </c>
    </row>
    <row r="92" spans="1:1" x14ac:dyDescent="0.2">
      <c r="A92" t="str">
        <f>IF([2]LISTE_AGENTS!V102=0,"",[2]LISTE_AGENTS!V102)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D16"/>
  <sheetViews>
    <sheetView workbookViewId="0">
      <selection activeCell="A2" sqref="A2:A13"/>
    </sheetView>
  </sheetViews>
  <sheetFormatPr baseColWidth="10" defaultRowHeight="16" x14ac:dyDescent="0.2"/>
  <cols>
    <col min="1" max="1" width="29.5" bestFit="1" customWidth="1"/>
    <col min="2" max="2" width="39.6640625" customWidth="1"/>
    <col min="3" max="3" width="39.6640625" bestFit="1" customWidth="1"/>
  </cols>
  <sheetData>
    <row r="1" spans="1:4" x14ac:dyDescent="0.2">
      <c r="A1" s="30" t="s">
        <v>5</v>
      </c>
      <c r="B1" s="30" t="s">
        <v>39</v>
      </c>
      <c r="C1" s="30" t="s">
        <v>40</v>
      </c>
      <c r="D1" s="30" t="s">
        <v>38</v>
      </c>
    </row>
    <row r="2" spans="1:4" x14ac:dyDescent="0.2">
      <c r="A2" s="39">
        <v>43101</v>
      </c>
      <c r="B2" s="30" t="str">
        <f>C2&amp;" "&amp;D2</f>
        <v>Période du 21 Décembre au 20 Janvier  2018</v>
      </c>
      <c r="C2" s="30" t="s">
        <v>41</v>
      </c>
      <c r="D2" s="40" t="str">
        <f>PROPER(TEXT(A2,"aaa"))</f>
        <v>2018</v>
      </c>
    </row>
    <row r="3" spans="1:4" x14ac:dyDescent="0.2">
      <c r="A3" s="39">
        <v>43132</v>
      </c>
      <c r="B3" s="30" t="str">
        <f t="shared" ref="B3:B13" si="0">C3&amp;" "&amp;D3</f>
        <v>Période du 21 Janvier au 20 Février  2018</v>
      </c>
      <c r="C3" s="30" t="s">
        <v>42</v>
      </c>
      <c r="D3" s="40" t="str">
        <f t="shared" ref="D3:D13" si="1">PROPER(TEXT(A3,"aaa"))</f>
        <v>2018</v>
      </c>
    </row>
    <row r="4" spans="1:4" x14ac:dyDescent="0.2">
      <c r="A4" s="39">
        <v>43160</v>
      </c>
      <c r="B4" s="30" t="str">
        <f t="shared" si="0"/>
        <v>Période du 21 Février au 20 Mars 2018</v>
      </c>
      <c r="C4" s="30" t="s">
        <v>43</v>
      </c>
      <c r="D4" s="40" t="str">
        <f t="shared" si="1"/>
        <v>2018</v>
      </c>
    </row>
    <row r="5" spans="1:4" x14ac:dyDescent="0.2">
      <c r="A5" s="39">
        <v>43191</v>
      </c>
      <c r="B5" s="30" t="str">
        <f t="shared" si="0"/>
        <v>Période du 21 Mars au 20 Avril 2018</v>
      </c>
      <c r="C5" s="30" t="s">
        <v>44</v>
      </c>
      <c r="D5" s="40" t="str">
        <f t="shared" si="1"/>
        <v>2018</v>
      </c>
    </row>
    <row r="6" spans="1:4" x14ac:dyDescent="0.2">
      <c r="A6" s="39">
        <v>43221</v>
      </c>
      <c r="B6" s="30" t="str">
        <f t="shared" si="0"/>
        <v>Période du 21 Avril au 20 Mai 2018</v>
      </c>
      <c r="C6" s="30" t="s">
        <v>45</v>
      </c>
      <c r="D6" s="40" t="str">
        <f t="shared" si="1"/>
        <v>2018</v>
      </c>
    </row>
    <row r="7" spans="1:4" x14ac:dyDescent="0.2">
      <c r="A7" s="39">
        <v>43252</v>
      </c>
      <c r="B7" s="30" t="str">
        <f t="shared" si="0"/>
        <v>Période du 21 Mai au 20 Juin 2018</v>
      </c>
      <c r="C7" s="30" t="s">
        <v>46</v>
      </c>
      <c r="D7" s="40" t="str">
        <f t="shared" si="1"/>
        <v>2018</v>
      </c>
    </row>
    <row r="8" spans="1:4" x14ac:dyDescent="0.2">
      <c r="A8" s="39">
        <v>43282</v>
      </c>
      <c r="B8" s="30" t="str">
        <f t="shared" si="0"/>
        <v>Période du 21 Juin au 20 Juillet 2018</v>
      </c>
      <c r="C8" s="30" t="s">
        <v>47</v>
      </c>
      <c r="D8" s="40" t="str">
        <f t="shared" si="1"/>
        <v>2018</v>
      </c>
    </row>
    <row r="9" spans="1:4" x14ac:dyDescent="0.2">
      <c r="A9" s="39">
        <v>43313</v>
      </c>
      <c r="B9" s="30" t="str">
        <f t="shared" si="0"/>
        <v>Période du 21 Juillet au 20 Août 2018</v>
      </c>
      <c r="C9" s="30" t="s">
        <v>48</v>
      </c>
      <c r="D9" s="40" t="str">
        <f t="shared" si="1"/>
        <v>2018</v>
      </c>
    </row>
    <row r="10" spans="1:4" x14ac:dyDescent="0.2">
      <c r="A10" s="39">
        <v>43344</v>
      </c>
      <c r="B10" s="30" t="str">
        <f t="shared" si="0"/>
        <v>Période du 21 Août au 20 Septembre 2018</v>
      </c>
      <c r="C10" s="30" t="s">
        <v>49</v>
      </c>
      <c r="D10" s="40" t="str">
        <f t="shared" si="1"/>
        <v>2018</v>
      </c>
    </row>
    <row r="11" spans="1:4" x14ac:dyDescent="0.2">
      <c r="A11" s="39">
        <v>43374</v>
      </c>
      <c r="B11" s="30" t="str">
        <f t="shared" si="0"/>
        <v>Période du 21 Septembre au 20 Octobre 2018</v>
      </c>
      <c r="C11" s="30" t="s">
        <v>50</v>
      </c>
      <c r="D11" s="40" t="str">
        <f t="shared" si="1"/>
        <v>2018</v>
      </c>
    </row>
    <row r="12" spans="1:4" x14ac:dyDescent="0.2">
      <c r="A12" s="39">
        <v>43405</v>
      </c>
      <c r="B12" s="30" t="str">
        <f t="shared" si="0"/>
        <v>Période du 21 Octobre au 20 Novembre 2018</v>
      </c>
      <c r="C12" s="30" t="s">
        <v>51</v>
      </c>
      <c r="D12" s="40" t="str">
        <f t="shared" si="1"/>
        <v>2018</v>
      </c>
    </row>
    <row r="13" spans="1:4" x14ac:dyDescent="0.2">
      <c r="A13" s="39">
        <v>43435</v>
      </c>
      <c r="B13" s="30" t="str">
        <f t="shared" si="0"/>
        <v>Période du 21 Novembre au 20 Décembre 2018</v>
      </c>
      <c r="C13" s="30" t="s">
        <v>52</v>
      </c>
      <c r="D13" s="40" t="str">
        <f t="shared" si="1"/>
        <v>2018</v>
      </c>
    </row>
    <row r="14" spans="1:4" x14ac:dyDescent="0.2">
      <c r="A14" s="41"/>
    </row>
    <row r="15" spans="1:4" x14ac:dyDescent="0.2">
      <c r="A15" s="41"/>
    </row>
    <row r="16" spans="1:4" x14ac:dyDescent="0.2">
      <c r="A16" s="4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91"/>
  <sheetViews>
    <sheetView tabSelected="1" workbookViewId="0">
      <selection sqref="A1:A1048576"/>
    </sheetView>
  </sheetViews>
  <sheetFormatPr baseColWidth="10" defaultRowHeight="16" x14ac:dyDescent="0.2"/>
  <cols>
    <col min="1" max="1" width="22" bestFit="1" customWidth="1"/>
  </cols>
  <sheetData>
    <row r="1" spans="1:1" x14ac:dyDescent="0.2">
      <c r="A1" t="str">
        <f>IF([2]LISTE_AGENTS!V3=0,"",[2]LISTE_AGENTS!V3)</f>
        <v>Dupont Rémy |N0123300</v>
      </c>
    </row>
    <row r="2" spans="1:1" x14ac:dyDescent="0.2">
      <c r="A2" t="str">
        <f>IF([2]LISTE_AGENTS!V4=0,"",[2]LISTE_AGENTS!V4)</f>
        <v>Durand Nicolas |N0122107</v>
      </c>
    </row>
    <row r="3" spans="1:1" x14ac:dyDescent="0.2">
      <c r="A3" t="str">
        <f>IF([2]LISTE_AGENTS!V14=0,"",[2]LISTE_AGENTS!V14)</f>
        <v/>
      </c>
    </row>
    <row r="4" spans="1:1" x14ac:dyDescent="0.2">
      <c r="A4" t="str">
        <f>IF([2]LISTE_AGENTS!V15=0,"",[2]LISTE_AGENTS!V15)</f>
        <v/>
      </c>
    </row>
    <row r="5" spans="1:1" x14ac:dyDescent="0.2">
      <c r="A5" t="str">
        <f>IF([2]LISTE_AGENTS!V16=0,"",[2]LISTE_AGENTS!V16)</f>
        <v/>
      </c>
    </row>
    <row r="6" spans="1:1" x14ac:dyDescent="0.2">
      <c r="A6" t="str">
        <f>IF([2]LISTE_AGENTS!V17=0,"",[2]LISTE_AGENTS!V17)</f>
        <v/>
      </c>
    </row>
    <row r="7" spans="1:1" x14ac:dyDescent="0.2">
      <c r="A7" t="str">
        <f>IF([2]LISTE_AGENTS!V18=0,"",[2]LISTE_AGENTS!V18)</f>
        <v/>
      </c>
    </row>
    <row r="8" spans="1:1" x14ac:dyDescent="0.2">
      <c r="A8" t="str">
        <f>IF([2]LISTE_AGENTS!V19=0,"",[2]LISTE_AGENTS!V19)</f>
        <v/>
      </c>
    </row>
    <row r="9" spans="1:1" x14ac:dyDescent="0.2">
      <c r="A9" t="str">
        <f>IF([2]LISTE_AGENTS!V20=0,"",[2]LISTE_AGENTS!V20)</f>
        <v/>
      </c>
    </row>
    <row r="10" spans="1:1" x14ac:dyDescent="0.2">
      <c r="A10" t="str">
        <f>IF([2]LISTE_AGENTS!V21=0,"",[2]LISTE_AGENTS!V21)</f>
        <v/>
      </c>
    </row>
    <row r="11" spans="1:1" x14ac:dyDescent="0.2">
      <c r="A11" t="str">
        <f>IF([2]LISTE_AGENTS!V22=0,"",[2]LISTE_AGENTS!V22)</f>
        <v/>
      </c>
    </row>
    <row r="12" spans="1:1" x14ac:dyDescent="0.2">
      <c r="A12" t="str">
        <f>IF([2]LISTE_AGENTS!V23=0,"",[2]LISTE_AGENTS!V23)</f>
        <v/>
      </c>
    </row>
    <row r="13" spans="1:1" x14ac:dyDescent="0.2">
      <c r="A13" t="str">
        <f>IF([2]LISTE_AGENTS!V24=0,"",[2]LISTE_AGENTS!V24)</f>
        <v/>
      </c>
    </row>
    <row r="14" spans="1:1" x14ac:dyDescent="0.2">
      <c r="A14" t="str">
        <f>IF([2]LISTE_AGENTS!V25=0,"",[2]LISTE_AGENTS!V25)</f>
        <v/>
      </c>
    </row>
    <row r="15" spans="1:1" x14ac:dyDescent="0.2">
      <c r="A15" t="str">
        <f>IF([2]LISTE_AGENTS!V26=0,"",[2]LISTE_AGENTS!V26)</f>
        <v/>
      </c>
    </row>
    <row r="16" spans="1:1" x14ac:dyDescent="0.2">
      <c r="A16" t="str">
        <f>IF([2]LISTE_AGENTS!V27=0,"",[2]LISTE_AGENTS!V27)</f>
        <v/>
      </c>
    </row>
    <row r="17" spans="1:1" x14ac:dyDescent="0.2">
      <c r="A17" t="str">
        <f>IF([2]LISTE_AGENTS!V28=0,"",[2]LISTE_AGENTS!V28)</f>
        <v/>
      </c>
    </row>
    <row r="18" spans="1:1" x14ac:dyDescent="0.2">
      <c r="A18" t="str">
        <f>IF([2]LISTE_AGENTS!V29=0,"",[2]LISTE_AGENTS!V29)</f>
        <v/>
      </c>
    </row>
    <row r="19" spans="1:1" x14ac:dyDescent="0.2">
      <c r="A19" t="str">
        <f>IF([2]LISTE_AGENTS!V30=0,"",[2]LISTE_AGENTS!V30)</f>
        <v/>
      </c>
    </row>
    <row r="20" spans="1:1" x14ac:dyDescent="0.2">
      <c r="A20" t="str">
        <f>IF([2]LISTE_AGENTS!V31=0,"",[2]LISTE_AGENTS!V31)</f>
        <v/>
      </c>
    </row>
    <row r="21" spans="1:1" x14ac:dyDescent="0.2">
      <c r="A21" t="str">
        <f>IF([2]LISTE_AGENTS!V32=0,"",[2]LISTE_AGENTS!V32)</f>
        <v/>
      </c>
    </row>
    <row r="22" spans="1:1" x14ac:dyDescent="0.2">
      <c r="A22" t="str">
        <f>IF([2]LISTE_AGENTS!V33=0,"",[2]LISTE_AGENTS!V33)</f>
        <v/>
      </c>
    </row>
    <row r="23" spans="1:1" x14ac:dyDescent="0.2">
      <c r="A23" t="str">
        <f>IF([2]LISTE_AGENTS!V34=0,"",[2]LISTE_AGENTS!V34)</f>
        <v/>
      </c>
    </row>
    <row r="24" spans="1:1" x14ac:dyDescent="0.2">
      <c r="A24" t="str">
        <f>IF([2]LISTE_AGENTS!V35=0,"",[2]LISTE_AGENTS!V35)</f>
        <v/>
      </c>
    </row>
    <row r="25" spans="1:1" x14ac:dyDescent="0.2">
      <c r="A25" t="str">
        <f>IF([2]LISTE_AGENTS!V36=0,"",[2]LISTE_AGENTS!V36)</f>
        <v/>
      </c>
    </row>
    <row r="26" spans="1:1" x14ac:dyDescent="0.2">
      <c r="A26" t="str">
        <f>IF([2]LISTE_AGENTS!V37=0,"",[2]LISTE_AGENTS!V37)</f>
        <v/>
      </c>
    </row>
    <row r="27" spans="1:1" x14ac:dyDescent="0.2">
      <c r="A27" t="str">
        <f>IF([2]LISTE_AGENTS!V38=0,"",[2]LISTE_AGENTS!V38)</f>
        <v/>
      </c>
    </row>
    <row r="28" spans="1:1" x14ac:dyDescent="0.2">
      <c r="A28" t="str">
        <f>IF([2]LISTE_AGENTS!V39=0,"",[2]LISTE_AGENTS!V39)</f>
        <v/>
      </c>
    </row>
    <row r="29" spans="1:1" x14ac:dyDescent="0.2">
      <c r="A29" t="str">
        <f>IF([2]LISTE_AGENTS!V40=0,"",[2]LISTE_AGENTS!V40)</f>
        <v/>
      </c>
    </row>
    <row r="30" spans="1:1" x14ac:dyDescent="0.2">
      <c r="A30" t="str">
        <f>IF([2]LISTE_AGENTS!V41=0,"",[2]LISTE_AGENTS!V41)</f>
        <v/>
      </c>
    </row>
    <row r="31" spans="1:1" x14ac:dyDescent="0.2">
      <c r="A31" t="str">
        <f>IF([2]LISTE_AGENTS!V42=0,"",[2]LISTE_AGENTS!V42)</f>
        <v/>
      </c>
    </row>
    <row r="32" spans="1:1" x14ac:dyDescent="0.2">
      <c r="A32" t="str">
        <f>IF([2]LISTE_AGENTS!V43=0,"",[2]LISTE_AGENTS!V43)</f>
        <v/>
      </c>
    </row>
    <row r="33" spans="1:1" x14ac:dyDescent="0.2">
      <c r="A33" t="str">
        <f>IF([2]LISTE_AGENTS!V44=0,"",[2]LISTE_AGENTS!V44)</f>
        <v/>
      </c>
    </row>
    <row r="34" spans="1:1" x14ac:dyDescent="0.2">
      <c r="A34" t="str">
        <f>IF([2]LISTE_AGENTS!V45=0,"",[2]LISTE_AGENTS!V45)</f>
        <v/>
      </c>
    </row>
    <row r="35" spans="1:1" x14ac:dyDescent="0.2">
      <c r="A35" t="str">
        <f>IF([2]LISTE_AGENTS!V46=0,"",[2]LISTE_AGENTS!V46)</f>
        <v/>
      </c>
    </row>
    <row r="36" spans="1:1" x14ac:dyDescent="0.2">
      <c r="A36" t="str">
        <f>IF([2]LISTE_AGENTS!V47=0,"",[2]LISTE_AGENTS!V47)</f>
        <v/>
      </c>
    </row>
    <row r="37" spans="1:1" x14ac:dyDescent="0.2">
      <c r="A37" t="str">
        <f>IF([2]LISTE_AGENTS!V48=0,"",[2]LISTE_AGENTS!V48)</f>
        <v/>
      </c>
    </row>
    <row r="38" spans="1:1" x14ac:dyDescent="0.2">
      <c r="A38" t="str">
        <f>IF([2]LISTE_AGENTS!V49=0,"",[2]LISTE_AGENTS!V49)</f>
        <v/>
      </c>
    </row>
    <row r="39" spans="1:1" x14ac:dyDescent="0.2">
      <c r="A39" t="str">
        <f>IF([2]LISTE_AGENTS!V50=0,"",[2]LISTE_AGENTS!V50)</f>
        <v/>
      </c>
    </row>
    <row r="40" spans="1:1" x14ac:dyDescent="0.2">
      <c r="A40" t="str">
        <f>IF([2]LISTE_AGENTS!V51=0,"",[2]LISTE_AGENTS!V51)</f>
        <v/>
      </c>
    </row>
    <row r="41" spans="1:1" x14ac:dyDescent="0.2">
      <c r="A41" t="str">
        <f>IF([2]LISTE_AGENTS!V52=0,"",[2]LISTE_AGENTS!V52)</f>
        <v/>
      </c>
    </row>
    <row r="42" spans="1:1" x14ac:dyDescent="0.2">
      <c r="A42" t="str">
        <f>IF([2]LISTE_AGENTS!V53=0,"",[2]LISTE_AGENTS!V53)</f>
        <v/>
      </c>
    </row>
    <row r="43" spans="1:1" x14ac:dyDescent="0.2">
      <c r="A43" t="str">
        <f>IF([2]LISTE_AGENTS!V54=0,"",[2]LISTE_AGENTS!V54)</f>
        <v/>
      </c>
    </row>
    <row r="44" spans="1:1" x14ac:dyDescent="0.2">
      <c r="A44" t="str">
        <f>IF([2]LISTE_AGENTS!V55=0,"",[2]LISTE_AGENTS!V55)</f>
        <v/>
      </c>
    </row>
    <row r="45" spans="1:1" x14ac:dyDescent="0.2">
      <c r="A45" t="str">
        <f>IF([2]LISTE_AGENTS!V56=0,"",[2]LISTE_AGENTS!V56)</f>
        <v/>
      </c>
    </row>
    <row r="46" spans="1:1" x14ac:dyDescent="0.2">
      <c r="A46" t="str">
        <f>IF([2]LISTE_AGENTS!V57=0,"",[2]LISTE_AGENTS!V57)</f>
        <v/>
      </c>
    </row>
    <row r="47" spans="1:1" x14ac:dyDescent="0.2">
      <c r="A47" t="str">
        <f>IF([2]LISTE_AGENTS!V58=0,"",[2]LISTE_AGENTS!V58)</f>
        <v/>
      </c>
    </row>
    <row r="48" spans="1:1" x14ac:dyDescent="0.2">
      <c r="A48" t="str">
        <f>IF([2]LISTE_AGENTS!V59=0,"",[2]LISTE_AGENTS!V59)</f>
        <v/>
      </c>
    </row>
    <row r="49" spans="1:1" x14ac:dyDescent="0.2">
      <c r="A49" t="str">
        <f>IF([2]LISTE_AGENTS!V60=0,"",[2]LISTE_AGENTS!V60)</f>
        <v/>
      </c>
    </row>
    <row r="50" spans="1:1" x14ac:dyDescent="0.2">
      <c r="A50" t="str">
        <f>IF([2]LISTE_AGENTS!V61=0,"",[2]LISTE_AGENTS!V61)</f>
        <v/>
      </c>
    </row>
    <row r="51" spans="1:1" x14ac:dyDescent="0.2">
      <c r="A51" t="str">
        <f>IF([2]LISTE_AGENTS!V62=0,"",[2]LISTE_AGENTS!V62)</f>
        <v/>
      </c>
    </row>
    <row r="52" spans="1:1" x14ac:dyDescent="0.2">
      <c r="A52" t="str">
        <f>IF([2]LISTE_AGENTS!V63=0,"",[2]LISTE_AGENTS!V63)</f>
        <v/>
      </c>
    </row>
    <row r="53" spans="1:1" x14ac:dyDescent="0.2">
      <c r="A53" t="str">
        <f>IF([2]LISTE_AGENTS!V64=0,"",[2]LISTE_AGENTS!V64)</f>
        <v/>
      </c>
    </row>
    <row r="54" spans="1:1" x14ac:dyDescent="0.2">
      <c r="A54" t="str">
        <f>IF([2]LISTE_AGENTS!V65=0,"",[2]LISTE_AGENTS!V65)</f>
        <v/>
      </c>
    </row>
    <row r="55" spans="1:1" x14ac:dyDescent="0.2">
      <c r="A55" t="str">
        <f>IF([2]LISTE_AGENTS!V66=0,"",[2]LISTE_AGENTS!V66)</f>
        <v/>
      </c>
    </row>
    <row r="56" spans="1:1" x14ac:dyDescent="0.2">
      <c r="A56" t="str">
        <f>IF([2]LISTE_AGENTS!V67=0,"",[2]LISTE_AGENTS!V67)</f>
        <v/>
      </c>
    </row>
    <row r="57" spans="1:1" x14ac:dyDescent="0.2">
      <c r="A57" t="str">
        <f>IF([2]LISTE_AGENTS!V68=0,"",[2]LISTE_AGENTS!V68)</f>
        <v/>
      </c>
    </row>
    <row r="58" spans="1:1" x14ac:dyDescent="0.2">
      <c r="A58" t="str">
        <f>IF([2]LISTE_AGENTS!V69=0,"",[2]LISTE_AGENTS!V69)</f>
        <v/>
      </c>
    </row>
    <row r="59" spans="1:1" x14ac:dyDescent="0.2">
      <c r="A59" t="str">
        <f>IF([2]LISTE_AGENTS!V70=0,"",[2]LISTE_AGENTS!V70)</f>
        <v/>
      </c>
    </row>
    <row r="60" spans="1:1" x14ac:dyDescent="0.2">
      <c r="A60" t="str">
        <f>IF([2]LISTE_AGENTS!V71=0,"",[2]LISTE_AGENTS!V71)</f>
        <v/>
      </c>
    </row>
    <row r="61" spans="1:1" x14ac:dyDescent="0.2">
      <c r="A61" t="str">
        <f>IF([2]LISTE_AGENTS!V72=0,"",[2]LISTE_AGENTS!V72)</f>
        <v/>
      </c>
    </row>
    <row r="62" spans="1:1" x14ac:dyDescent="0.2">
      <c r="A62" t="str">
        <f>IF([2]LISTE_AGENTS!V73=0,"",[2]LISTE_AGENTS!V73)</f>
        <v/>
      </c>
    </row>
    <row r="63" spans="1:1" x14ac:dyDescent="0.2">
      <c r="A63" t="str">
        <f>IF([2]LISTE_AGENTS!V74=0,"",[2]LISTE_AGENTS!V74)</f>
        <v/>
      </c>
    </row>
    <row r="64" spans="1:1" x14ac:dyDescent="0.2">
      <c r="A64" t="str">
        <f>IF([2]LISTE_AGENTS!V75=0,"",[2]LISTE_AGENTS!V75)</f>
        <v/>
      </c>
    </row>
    <row r="65" spans="1:1" x14ac:dyDescent="0.2">
      <c r="A65" t="str">
        <f>IF([2]LISTE_AGENTS!V76=0,"",[2]LISTE_AGENTS!V76)</f>
        <v/>
      </c>
    </row>
    <row r="66" spans="1:1" x14ac:dyDescent="0.2">
      <c r="A66" t="str">
        <f>IF([2]LISTE_AGENTS!V77=0,"",[2]LISTE_AGENTS!V77)</f>
        <v/>
      </c>
    </row>
    <row r="67" spans="1:1" x14ac:dyDescent="0.2">
      <c r="A67" t="str">
        <f>IF([2]LISTE_AGENTS!V78=0,"",[2]LISTE_AGENTS!V78)</f>
        <v/>
      </c>
    </row>
    <row r="68" spans="1:1" x14ac:dyDescent="0.2">
      <c r="A68" t="str">
        <f>IF([2]LISTE_AGENTS!V79=0,"",[2]LISTE_AGENTS!V79)</f>
        <v/>
      </c>
    </row>
    <row r="69" spans="1:1" x14ac:dyDescent="0.2">
      <c r="A69" t="str">
        <f>IF([2]LISTE_AGENTS!V80=0,"",[2]LISTE_AGENTS!V80)</f>
        <v/>
      </c>
    </row>
    <row r="70" spans="1:1" x14ac:dyDescent="0.2">
      <c r="A70" t="str">
        <f>IF([2]LISTE_AGENTS!V81=0,"",[2]LISTE_AGENTS!V81)</f>
        <v/>
      </c>
    </row>
    <row r="71" spans="1:1" x14ac:dyDescent="0.2">
      <c r="A71" t="str">
        <f>IF([2]LISTE_AGENTS!V82=0,"",[2]LISTE_AGENTS!V82)</f>
        <v/>
      </c>
    </row>
    <row r="72" spans="1:1" x14ac:dyDescent="0.2">
      <c r="A72" t="str">
        <f>IF([2]LISTE_AGENTS!V83=0,"",[2]LISTE_AGENTS!V83)</f>
        <v/>
      </c>
    </row>
    <row r="73" spans="1:1" x14ac:dyDescent="0.2">
      <c r="A73" t="str">
        <f>IF([2]LISTE_AGENTS!V84=0,"",[2]LISTE_AGENTS!V84)</f>
        <v/>
      </c>
    </row>
    <row r="74" spans="1:1" x14ac:dyDescent="0.2">
      <c r="A74" t="str">
        <f>IF([2]LISTE_AGENTS!V85=0,"",[2]LISTE_AGENTS!V85)</f>
        <v/>
      </c>
    </row>
    <row r="75" spans="1:1" x14ac:dyDescent="0.2">
      <c r="A75" t="str">
        <f>IF([2]LISTE_AGENTS!V86=0,"",[2]LISTE_AGENTS!V86)</f>
        <v/>
      </c>
    </row>
    <row r="76" spans="1:1" x14ac:dyDescent="0.2">
      <c r="A76" t="str">
        <f>IF([2]LISTE_AGENTS!V87=0,"",[2]LISTE_AGENTS!V87)</f>
        <v/>
      </c>
    </row>
    <row r="77" spans="1:1" x14ac:dyDescent="0.2">
      <c r="A77" t="str">
        <f>IF([2]LISTE_AGENTS!V88=0,"",[2]LISTE_AGENTS!V88)</f>
        <v/>
      </c>
    </row>
    <row r="78" spans="1:1" x14ac:dyDescent="0.2">
      <c r="A78" t="str">
        <f>IF([2]LISTE_AGENTS!V89=0,"",[2]LISTE_AGENTS!V89)</f>
        <v/>
      </c>
    </row>
    <row r="79" spans="1:1" x14ac:dyDescent="0.2">
      <c r="A79" t="str">
        <f>IF([2]LISTE_AGENTS!V90=0,"",[2]LISTE_AGENTS!V90)</f>
        <v/>
      </c>
    </row>
    <row r="80" spans="1:1" x14ac:dyDescent="0.2">
      <c r="A80" t="str">
        <f>IF([2]LISTE_AGENTS!V91=0,"",[2]LISTE_AGENTS!V91)</f>
        <v/>
      </c>
    </row>
    <row r="81" spans="1:1" x14ac:dyDescent="0.2">
      <c r="A81" t="str">
        <f>IF([2]LISTE_AGENTS!V92=0,"",[2]LISTE_AGENTS!V92)</f>
        <v/>
      </c>
    </row>
    <row r="82" spans="1:1" x14ac:dyDescent="0.2">
      <c r="A82" t="str">
        <f>IF([2]LISTE_AGENTS!V93=0,"",[2]LISTE_AGENTS!V93)</f>
        <v/>
      </c>
    </row>
    <row r="83" spans="1:1" x14ac:dyDescent="0.2">
      <c r="A83" t="str">
        <f>IF([2]LISTE_AGENTS!V94=0,"",[2]LISTE_AGENTS!V94)</f>
        <v/>
      </c>
    </row>
    <row r="84" spans="1:1" x14ac:dyDescent="0.2">
      <c r="A84" t="str">
        <f>IF([2]LISTE_AGENTS!V95=0,"",[2]LISTE_AGENTS!V95)</f>
        <v/>
      </c>
    </row>
    <row r="85" spans="1:1" x14ac:dyDescent="0.2">
      <c r="A85" t="str">
        <f>IF([2]LISTE_AGENTS!V96=0,"",[2]LISTE_AGENTS!V96)</f>
        <v/>
      </c>
    </row>
    <row r="86" spans="1:1" x14ac:dyDescent="0.2">
      <c r="A86" t="str">
        <f>IF([2]LISTE_AGENTS!V97=0,"",[2]LISTE_AGENTS!V97)</f>
        <v/>
      </c>
    </row>
    <row r="87" spans="1:1" x14ac:dyDescent="0.2">
      <c r="A87" t="str">
        <f>IF([2]LISTE_AGENTS!V98=0,"",[2]LISTE_AGENTS!V98)</f>
        <v/>
      </c>
    </row>
    <row r="88" spans="1:1" x14ac:dyDescent="0.2">
      <c r="A88" t="str">
        <f>IF([2]LISTE_AGENTS!V99=0,"",[2]LISTE_AGENTS!V99)</f>
        <v/>
      </c>
    </row>
    <row r="89" spans="1:1" x14ac:dyDescent="0.2">
      <c r="A89" t="str">
        <f>IF([2]LISTE_AGENTS!V100=0,"",[2]LISTE_AGENTS!V100)</f>
        <v/>
      </c>
    </row>
    <row r="90" spans="1:1" x14ac:dyDescent="0.2">
      <c r="A90" t="str">
        <f>IF([2]LISTE_AGENTS!V101=0,"",[2]LISTE_AGENTS!V101)</f>
        <v/>
      </c>
    </row>
    <row r="91" spans="1:1" x14ac:dyDescent="0.2">
      <c r="A91" t="str">
        <f>IF([2]LISTE_AGENTS!V102=0,"",[2]LISTE_AGENTS!V102)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C3"/>
  <sheetViews>
    <sheetView workbookViewId="0">
      <selection activeCell="B1" sqref="B1"/>
    </sheetView>
  </sheetViews>
  <sheetFormatPr baseColWidth="10" defaultRowHeight="16" x14ac:dyDescent="0.2"/>
  <cols>
    <col min="1" max="1" width="17.83203125" bestFit="1" customWidth="1"/>
  </cols>
  <sheetData>
    <row r="1" spans="1:3" x14ac:dyDescent="0.2">
      <c r="A1" t="s">
        <v>55</v>
      </c>
      <c r="B1" s="53">
        <v>0.29166666666666669</v>
      </c>
      <c r="C1" s="53">
        <v>0.91666666666666663</v>
      </c>
    </row>
    <row r="2" spans="1:3" x14ac:dyDescent="0.2">
      <c r="A2" t="s">
        <v>56</v>
      </c>
      <c r="B2" s="53">
        <v>0.91666666666666663</v>
      </c>
      <c r="C2" s="53">
        <v>0.29166666666666669</v>
      </c>
    </row>
    <row r="3" spans="1:3" x14ac:dyDescent="0.2">
      <c r="A3" t="s">
        <v>57</v>
      </c>
      <c r="B3" s="53">
        <v>0.875</v>
      </c>
      <c r="C3" s="53">
        <v>0.25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U12"/>
  <sheetViews>
    <sheetView workbookViewId="0">
      <selection activeCell="B7" sqref="B7:U7"/>
    </sheetView>
  </sheetViews>
  <sheetFormatPr baseColWidth="10" defaultRowHeight="15" x14ac:dyDescent="0.2"/>
  <cols>
    <col min="1" max="1" width="21.1640625" style="94" bestFit="1" customWidth="1"/>
    <col min="2" max="16384" width="10.83203125" style="94"/>
  </cols>
  <sheetData>
    <row r="1" spans="1:21" x14ac:dyDescent="0.2">
      <c r="A1" s="93" t="s">
        <v>58</v>
      </c>
      <c r="B1" s="93">
        <v>2016</v>
      </c>
      <c r="C1" s="93">
        <v>2017</v>
      </c>
      <c r="D1" s="93">
        <v>2018</v>
      </c>
      <c r="E1" s="93">
        <v>2019</v>
      </c>
      <c r="F1" s="93">
        <v>2020</v>
      </c>
      <c r="G1" s="93">
        <v>2021</v>
      </c>
      <c r="H1" s="93">
        <v>2022</v>
      </c>
      <c r="I1" s="93">
        <v>2023</v>
      </c>
      <c r="J1" s="93">
        <v>2024</v>
      </c>
      <c r="K1" s="93">
        <v>2025</v>
      </c>
      <c r="L1" s="93">
        <v>2026</v>
      </c>
      <c r="M1" s="93">
        <v>2027</v>
      </c>
      <c r="N1" s="93">
        <v>2028</v>
      </c>
      <c r="O1" s="93">
        <v>2029</v>
      </c>
      <c r="P1" s="93">
        <v>2030</v>
      </c>
      <c r="Q1" s="93">
        <v>2031</v>
      </c>
      <c r="R1" s="93">
        <v>2032</v>
      </c>
      <c r="S1" s="93">
        <v>2033</v>
      </c>
      <c r="T1" s="93">
        <v>2034</v>
      </c>
      <c r="U1" s="93">
        <v>2035</v>
      </c>
    </row>
    <row r="2" spans="1:21" x14ac:dyDescent="0.2">
      <c r="A2" s="95" t="s">
        <v>59</v>
      </c>
      <c r="B2" s="96">
        <v>42370</v>
      </c>
      <c r="C2" s="96">
        <v>42736</v>
      </c>
      <c r="D2" s="96">
        <v>43101</v>
      </c>
      <c r="E2" s="96">
        <v>43466</v>
      </c>
      <c r="F2" s="96">
        <v>43831</v>
      </c>
      <c r="G2" s="96">
        <v>44197</v>
      </c>
      <c r="H2" s="96">
        <v>44562</v>
      </c>
      <c r="I2" s="96">
        <v>44927</v>
      </c>
      <c r="J2" s="96">
        <v>45292</v>
      </c>
      <c r="K2" s="96">
        <v>45658</v>
      </c>
      <c r="L2" s="96">
        <v>46023</v>
      </c>
      <c r="M2" s="96">
        <v>46388</v>
      </c>
      <c r="N2" s="96">
        <v>46753</v>
      </c>
      <c r="O2" s="96">
        <v>47119</v>
      </c>
      <c r="P2" s="96">
        <v>47484</v>
      </c>
      <c r="Q2" s="96">
        <v>47849</v>
      </c>
      <c r="R2" s="96">
        <v>48214</v>
      </c>
      <c r="S2" s="96">
        <v>48580</v>
      </c>
      <c r="T2" s="96">
        <v>48945</v>
      </c>
      <c r="U2" s="96">
        <v>49310</v>
      </c>
    </row>
    <row r="3" spans="1:21" x14ac:dyDescent="0.2">
      <c r="A3" s="95" t="s">
        <v>60</v>
      </c>
      <c r="B3" s="96">
        <v>42457</v>
      </c>
      <c r="C3" s="96">
        <v>42842</v>
      </c>
      <c r="D3" s="96">
        <v>43192</v>
      </c>
      <c r="E3" s="96">
        <v>43577</v>
      </c>
      <c r="F3" s="96">
        <v>43934</v>
      </c>
      <c r="G3" s="96">
        <v>44291</v>
      </c>
      <c r="H3" s="96">
        <v>44669</v>
      </c>
      <c r="I3" s="96">
        <v>45026</v>
      </c>
      <c r="J3" s="96">
        <v>45383</v>
      </c>
      <c r="K3" s="96">
        <v>45768</v>
      </c>
      <c r="L3" s="96">
        <v>46118</v>
      </c>
      <c r="M3" s="96">
        <v>46475</v>
      </c>
      <c r="N3" s="96">
        <v>46860</v>
      </c>
      <c r="O3" s="96">
        <v>47210</v>
      </c>
      <c r="P3" s="96">
        <v>47595</v>
      </c>
      <c r="Q3" s="96">
        <v>47952</v>
      </c>
      <c r="R3" s="96">
        <v>48302</v>
      </c>
      <c r="S3" s="96">
        <v>48687</v>
      </c>
      <c r="T3" s="96">
        <v>49044</v>
      </c>
      <c r="U3" s="96">
        <v>49394</v>
      </c>
    </row>
    <row r="4" spans="1:21" x14ac:dyDescent="0.2">
      <c r="A4" s="95" t="s">
        <v>61</v>
      </c>
      <c r="B4" s="96">
        <v>42491</v>
      </c>
      <c r="C4" s="96">
        <v>42856</v>
      </c>
      <c r="D4" s="96">
        <v>43221</v>
      </c>
      <c r="E4" s="96">
        <v>43586</v>
      </c>
      <c r="F4" s="96">
        <v>43952</v>
      </c>
      <c r="G4" s="96">
        <v>44317</v>
      </c>
      <c r="H4" s="96">
        <v>44682</v>
      </c>
      <c r="I4" s="96">
        <v>45047</v>
      </c>
      <c r="J4" s="96">
        <v>45413</v>
      </c>
      <c r="K4" s="96">
        <v>45778</v>
      </c>
      <c r="L4" s="96">
        <v>46143</v>
      </c>
      <c r="M4" s="96">
        <v>46508</v>
      </c>
      <c r="N4" s="96">
        <v>46874</v>
      </c>
      <c r="O4" s="96">
        <v>47239</v>
      </c>
      <c r="P4" s="96">
        <v>47604</v>
      </c>
      <c r="Q4" s="96">
        <v>47969</v>
      </c>
      <c r="R4" s="96">
        <v>48335</v>
      </c>
      <c r="S4" s="96">
        <v>48700</v>
      </c>
      <c r="T4" s="96">
        <v>49065</v>
      </c>
      <c r="U4" s="96">
        <v>49430</v>
      </c>
    </row>
    <row r="5" spans="1:21" x14ac:dyDescent="0.2">
      <c r="A5" s="97" t="s">
        <v>62</v>
      </c>
      <c r="B5" s="96">
        <v>42498</v>
      </c>
      <c r="C5" s="96">
        <v>42863</v>
      </c>
      <c r="D5" s="96">
        <v>43228</v>
      </c>
      <c r="E5" s="96">
        <v>43593</v>
      </c>
      <c r="F5" s="96">
        <v>43959</v>
      </c>
      <c r="G5" s="96">
        <v>44324</v>
      </c>
      <c r="H5" s="96">
        <v>44689</v>
      </c>
      <c r="I5" s="96">
        <v>45054</v>
      </c>
      <c r="J5" s="96">
        <v>45420</v>
      </c>
      <c r="K5" s="96">
        <v>45785</v>
      </c>
      <c r="L5" s="96">
        <v>46150</v>
      </c>
      <c r="M5" s="96">
        <v>46515</v>
      </c>
      <c r="N5" s="96">
        <v>46881</v>
      </c>
      <c r="O5" s="96">
        <v>47246</v>
      </c>
      <c r="P5" s="96">
        <v>47611</v>
      </c>
      <c r="Q5" s="96">
        <v>47976</v>
      </c>
      <c r="R5" s="96">
        <v>48342</v>
      </c>
      <c r="S5" s="96">
        <v>48707</v>
      </c>
      <c r="T5" s="96">
        <v>49072</v>
      </c>
      <c r="U5" s="96">
        <v>49437</v>
      </c>
    </row>
    <row r="6" spans="1:21" x14ac:dyDescent="0.2">
      <c r="A6" s="95" t="s">
        <v>63</v>
      </c>
      <c r="B6" s="96">
        <v>42495</v>
      </c>
      <c r="C6" s="96">
        <v>42880</v>
      </c>
      <c r="D6" s="96">
        <v>43230</v>
      </c>
      <c r="E6" s="96">
        <v>43615</v>
      </c>
      <c r="F6" s="96">
        <v>43972</v>
      </c>
      <c r="G6" s="96">
        <v>44329</v>
      </c>
      <c r="H6" s="96">
        <v>44707</v>
      </c>
      <c r="I6" s="96">
        <v>45064</v>
      </c>
      <c r="J6" s="96">
        <v>45421</v>
      </c>
      <c r="K6" s="96">
        <v>45806</v>
      </c>
      <c r="L6" s="96">
        <v>46156</v>
      </c>
      <c r="M6" s="96">
        <v>46513</v>
      </c>
      <c r="N6" s="96">
        <v>46898</v>
      </c>
      <c r="O6" s="96">
        <v>47248</v>
      </c>
      <c r="P6" s="96">
        <v>47633</v>
      </c>
      <c r="Q6" s="96">
        <v>47990</v>
      </c>
      <c r="R6" s="96">
        <v>48340</v>
      </c>
      <c r="S6" s="96">
        <v>48725</v>
      </c>
      <c r="T6" s="96">
        <v>49082</v>
      </c>
      <c r="U6" s="96">
        <v>49432</v>
      </c>
    </row>
    <row r="7" spans="1:21" x14ac:dyDescent="0.2">
      <c r="A7" s="95" t="s">
        <v>64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</row>
    <row r="8" spans="1:21" x14ac:dyDescent="0.2">
      <c r="A8" s="95" t="s">
        <v>65</v>
      </c>
      <c r="B8" s="96">
        <v>42565</v>
      </c>
      <c r="C8" s="96">
        <v>42930</v>
      </c>
      <c r="D8" s="96">
        <v>43295</v>
      </c>
      <c r="E8" s="96">
        <v>43660</v>
      </c>
      <c r="F8" s="96">
        <v>44026</v>
      </c>
      <c r="G8" s="96">
        <v>44391</v>
      </c>
      <c r="H8" s="96">
        <v>44756</v>
      </c>
      <c r="I8" s="96">
        <v>45121</v>
      </c>
      <c r="J8" s="96">
        <v>45487</v>
      </c>
      <c r="K8" s="96">
        <v>45852</v>
      </c>
      <c r="L8" s="96">
        <v>46217</v>
      </c>
      <c r="M8" s="96">
        <v>46582</v>
      </c>
      <c r="N8" s="96">
        <v>46948</v>
      </c>
      <c r="O8" s="96">
        <v>47313</v>
      </c>
      <c r="P8" s="96">
        <v>47678</v>
      </c>
      <c r="Q8" s="96">
        <v>48043</v>
      </c>
      <c r="R8" s="96">
        <v>48409</v>
      </c>
      <c r="S8" s="96">
        <v>48774</v>
      </c>
      <c r="T8" s="96">
        <v>49139</v>
      </c>
      <c r="U8" s="96">
        <v>49504</v>
      </c>
    </row>
    <row r="9" spans="1:21" x14ac:dyDescent="0.2">
      <c r="A9" s="95" t="s">
        <v>66</v>
      </c>
      <c r="B9" s="96">
        <v>42597</v>
      </c>
      <c r="C9" s="96">
        <v>42962</v>
      </c>
      <c r="D9" s="96">
        <v>43327</v>
      </c>
      <c r="E9" s="96">
        <v>43692</v>
      </c>
      <c r="F9" s="96">
        <v>44058</v>
      </c>
      <c r="G9" s="96">
        <v>44423</v>
      </c>
      <c r="H9" s="96">
        <v>44788</v>
      </c>
      <c r="I9" s="96">
        <v>45153</v>
      </c>
      <c r="J9" s="96">
        <v>45519</v>
      </c>
      <c r="K9" s="96">
        <v>45884</v>
      </c>
      <c r="L9" s="96">
        <v>46249</v>
      </c>
      <c r="M9" s="96">
        <v>46614</v>
      </c>
      <c r="N9" s="96">
        <v>46980</v>
      </c>
      <c r="O9" s="96">
        <v>47345</v>
      </c>
      <c r="P9" s="96">
        <v>47710</v>
      </c>
      <c r="Q9" s="96">
        <v>48075</v>
      </c>
      <c r="R9" s="96">
        <v>48441</v>
      </c>
      <c r="S9" s="96">
        <v>48806</v>
      </c>
      <c r="T9" s="96">
        <v>49171</v>
      </c>
      <c r="U9" s="96">
        <v>49536</v>
      </c>
    </row>
    <row r="10" spans="1:21" x14ac:dyDescent="0.2">
      <c r="A10" s="95" t="s">
        <v>67</v>
      </c>
      <c r="B10" s="96">
        <v>42675</v>
      </c>
      <c r="C10" s="96">
        <v>43040</v>
      </c>
      <c r="D10" s="96">
        <v>43405</v>
      </c>
      <c r="E10" s="96">
        <v>43770</v>
      </c>
      <c r="F10" s="96">
        <v>44136</v>
      </c>
      <c r="G10" s="96">
        <v>44501</v>
      </c>
      <c r="H10" s="96">
        <v>44866</v>
      </c>
      <c r="I10" s="96">
        <v>45231</v>
      </c>
      <c r="J10" s="96">
        <v>45597</v>
      </c>
      <c r="K10" s="96">
        <v>45962</v>
      </c>
      <c r="L10" s="96">
        <v>46327</v>
      </c>
      <c r="M10" s="96">
        <v>46692</v>
      </c>
      <c r="N10" s="96">
        <v>47058</v>
      </c>
      <c r="O10" s="96">
        <v>47423</v>
      </c>
      <c r="P10" s="96">
        <v>47788</v>
      </c>
      <c r="Q10" s="96">
        <v>48153</v>
      </c>
      <c r="R10" s="96">
        <v>48519</v>
      </c>
      <c r="S10" s="96">
        <v>48884</v>
      </c>
      <c r="T10" s="96">
        <v>49249</v>
      </c>
      <c r="U10" s="96">
        <v>49614</v>
      </c>
    </row>
    <row r="11" spans="1:21" x14ac:dyDescent="0.2">
      <c r="A11" s="95" t="s">
        <v>68</v>
      </c>
      <c r="B11" s="96">
        <v>42685</v>
      </c>
      <c r="C11" s="96">
        <v>43050</v>
      </c>
      <c r="D11" s="96">
        <v>43415</v>
      </c>
      <c r="E11" s="96">
        <v>43780</v>
      </c>
      <c r="F11" s="96">
        <v>44146</v>
      </c>
      <c r="G11" s="96">
        <v>44511</v>
      </c>
      <c r="H11" s="96">
        <v>44876</v>
      </c>
      <c r="I11" s="96">
        <v>45241</v>
      </c>
      <c r="J11" s="96">
        <v>45607</v>
      </c>
      <c r="K11" s="96">
        <v>45972</v>
      </c>
      <c r="L11" s="96">
        <v>46337</v>
      </c>
      <c r="M11" s="96">
        <v>46702</v>
      </c>
      <c r="N11" s="96">
        <v>47068</v>
      </c>
      <c r="O11" s="96">
        <v>47433</v>
      </c>
      <c r="P11" s="96">
        <v>47798</v>
      </c>
      <c r="Q11" s="96">
        <v>48163</v>
      </c>
      <c r="R11" s="96">
        <v>48529</v>
      </c>
      <c r="S11" s="96">
        <v>48894</v>
      </c>
      <c r="T11" s="96">
        <v>49259</v>
      </c>
      <c r="U11" s="96">
        <v>49624</v>
      </c>
    </row>
    <row r="12" spans="1:21" x14ac:dyDescent="0.2">
      <c r="A12" s="95" t="s">
        <v>69</v>
      </c>
      <c r="B12" s="96">
        <v>42729</v>
      </c>
      <c r="C12" s="96">
        <v>43094</v>
      </c>
      <c r="D12" s="96">
        <v>43459</v>
      </c>
      <c r="E12" s="96">
        <v>43824</v>
      </c>
      <c r="F12" s="96">
        <v>44190</v>
      </c>
      <c r="G12" s="96">
        <v>44555</v>
      </c>
      <c r="H12" s="96">
        <v>44920</v>
      </c>
      <c r="I12" s="96">
        <v>45285</v>
      </c>
      <c r="J12" s="96">
        <v>45651</v>
      </c>
      <c r="K12" s="96">
        <v>46016</v>
      </c>
      <c r="L12" s="96">
        <v>46381</v>
      </c>
      <c r="M12" s="96">
        <v>46746</v>
      </c>
      <c r="N12" s="96">
        <v>47112</v>
      </c>
      <c r="O12" s="96">
        <v>47477</v>
      </c>
      <c r="P12" s="96">
        <v>47842</v>
      </c>
      <c r="Q12" s="96">
        <v>48207</v>
      </c>
      <c r="R12" s="96">
        <v>48573</v>
      </c>
      <c r="S12" s="96">
        <v>48938</v>
      </c>
      <c r="T12" s="96">
        <v>49303</v>
      </c>
      <c r="U12" s="96">
        <v>49668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CPL</vt:lpstr>
      <vt:lpstr>HS_AGENTSCS</vt:lpstr>
      <vt:lpstr>PERIODES</vt:lpstr>
      <vt:lpstr>Agents</vt:lpstr>
      <vt:lpstr>HEURES</vt:lpstr>
      <vt:lpstr>JFériés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Utilisateur de Microsoft Office</cp:lastModifiedBy>
  <cp:lastPrinted>2018-04-30T12:17:23Z</cp:lastPrinted>
  <dcterms:created xsi:type="dcterms:W3CDTF">2017-01-13T12:14:08Z</dcterms:created>
  <dcterms:modified xsi:type="dcterms:W3CDTF">2018-05-10T09:07:19Z</dcterms:modified>
</cp:coreProperties>
</file>