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greta\2017-2018\sophysa\divers\planning\"/>
    </mc:Choice>
  </mc:AlternateContent>
  <bookViews>
    <workbookView xWindow="0" yWindow="0" windowWidth="24000" windowHeight="9735" activeTab="2"/>
  </bookViews>
  <sheets>
    <sheet name="données" sheetId="8" r:id="rId1"/>
    <sheet name="Détails" sheetId="4" r:id="rId2"/>
    <sheet name="planning" sheetId="9" r:id="rId3"/>
    <sheet name="semaine" sheetId="10" r:id="rId4"/>
  </sheets>
  <functionGroups builtInGroupCount="18"/>
  <definedNames>
    <definedName name="code">données!$A$2:$A$5</definedName>
    <definedName name="date_debut">#REF!</definedName>
    <definedName name="date_start">planning!$B$1</definedName>
    <definedName name="nombre_de_semaine">planning!$B$2</definedName>
    <definedName name="nombre_semaine">#REF!</definedName>
    <definedName name="responsable">données!$G$2:$G$6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12" i="9" l="1"/>
  <c r="AS12" i="9"/>
  <c r="AR12" i="9"/>
  <c r="AQ12" i="9"/>
  <c r="AP12" i="9"/>
  <c r="AO12" i="9"/>
  <c r="AN12" i="9"/>
  <c r="AM12" i="9"/>
  <c r="AL12" i="9"/>
  <c r="AK12" i="9"/>
  <c r="AJ12" i="9"/>
  <c r="AI12" i="9"/>
  <c r="AH12" i="9"/>
  <c r="AG12" i="9"/>
  <c r="AF12" i="9"/>
  <c r="AE12" i="9"/>
  <c r="AD12" i="9"/>
  <c r="AC12" i="9"/>
  <c r="AB12" i="9"/>
  <c r="AA12" i="9"/>
  <c r="Z12" i="9"/>
  <c r="Y12" i="9"/>
  <c r="X12" i="9"/>
  <c r="W12" i="9"/>
  <c r="V12" i="9"/>
  <c r="U12" i="9"/>
  <c r="T12" i="9"/>
  <c r="S12" i="9"/>
  <c r="R12" i="9"/>
  <c r="Q12" i="9"/>
  <c r="P12" i="9"/>
  <c r="O12" i="9"/>
  <c r="N12" i="9"/>
  <c r="M12" i="9"/>
  <c r="L12" i="9"/>
  <c r="K12" i="9"/>
  <c r="J12" i="9"/>
  <c r="I12" i="9"/>
  <c r="H12" i="9"/>
  <c r="G12" i="9"/>
  <c r="F12" i="9"/>
  <c r="E12" i="9"/>
  <c r="D12" i="9"/>
  <c r="G9" i="4"/>
  <c r="H9" i="4"/>
  <c r="G8" i="4" l="1"/>
  <c r="H8" i="4"/>
  <c r="H5" i="4" l="1"/>
  <c r="H6" i="4"/>
  <c r="H7" i="4"/>
  <c r="G7" i="4"/>
  <c r="B2" i="9" l="1"/>
  <c r="B1" i="9"/>
  <c r="G5" i="4" l="1"/>
  <c r="G6" i="4"/>
</calcChain>
</file>

<file path=xl/comments1.xml><?xml version="1.0" encoding="utf-8"?>
<comments xmlns="http://schemas.openxmlformats.org/spreadsheetml/2006/main">
  <authors>
    <author>acer</author>
  </authors>
  <commentList>
    <comment ref="H4" authorId="0" shapeId="0">
      <text>
        <r>
          <rPr>
            <b/>
            <sz val="9"/>
            <color indexed="81"/>
            <rFont val="Tahoma"/>
            <charset val="1"/>
          </rPr>
          <t>acer:</t>
        </r>
        <r>
          <rPr>
            <sz val="9"/>
            <color indexed="81"/>
            <rFont val="Tahoma"/>
            <charset val="1"/>
          </rPr>
          <t xml:space="preserve">
la date de fin ne peut pas être antérieure à la date de début</t>
        </r>
      </text>
    </comment>
  </commentList>
</comments>
</file>

<file path=xl/comments2.xml><?xml version="1.0" encoding="utf-8"?>
<comments xmlns="http://schemas.openxmlformats.org/spreadsheetml/2006/main">
  <authors>
    <author>acer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acer:</t>
        </r>
        <r>
          <rPr>
            <sz val="9"/>
            <color indexed="81"/>
            <rFont val="Tahoma"/>
            <charset val="1"/>
          </rPr>
          <t xml:space="preserve">
attention formule</t>
        </r>
      </text>
    </comment>
    <comment ref="B2" authorId="0" shapeId="0">
      <text>
        <r>
          <rPr>
            <b/>
            <sz val="9"/>
            <color indexed="81"/>
            <rFont val="Tahoma"/>
            <charset val="1"/>
          </rPr>
          <t>acer:</t>
        </r>
        <r>
          <rPr>
            <sz val="9"/>
            <color indexed="81"/>
            <rFont val="Tahoma"/>
            <charset val="1"/>
          </rPr>
          <t xml:space="preserve">
attention formule</t>
        </r>
      </text>
    </comment>
    <comment ref="C6" authorId="0" shapeId="0">
      <text>
        <r>
          <rPr>
            <sz val="9"/>
            <color indexed="81"/>
            <rFont val="Tahoma"/>
            <family val="2"/>
          </rPr>
          <t xml:space="preserve">25/12/2017
</t>
        </r>
      </text>
    </comment>
  </commentList>
</comments>
</file>

<file path=xl/sharedStrings.xml><?xml version="1.0" encoding="utf-8"?>
<sst xmlns="http://schemas.openxmlformats.org/spreadsheetml/2006/main" count="133" uniqueCount="72">
  <si>
    <t>Start</t>
  </si>
  <si>
    <t xml:space="preserve">Finish </t>
  </si>
  <si>
    <t xml:space="preserve">Planned Dates </t>
  </si>
  <si>
    <t xml:space="preserve">Project Tracker </t>
  </si>
  <si>
    <t>A</t>
  </si>
  <si>
    <t>B</t>
  </si>
  <si>
    <t>D</t>
  </si>
  <si>
    <t>code</t>
  </si>
  <si>
    <t>couleur</t>
  </si>
  <si>
    <t>numéro de tache</t>
  </si>
  <si>
    <t>responsable</t>
  </si>
  <si>
    <t>r1</t>
  </si>
  <si>
    <t>r2</t>
  </si>
  <si>
    <t>r3</t>
  </si>
  <si>
    <t>r4</t>
  </si>
  <si>
    <t>r5</t>
  </si>
  <si>
    <t>tache</t>
  </si>
  <si>
    <t>date start</t>
  </si>
  <si>
    <t>nombre de semaine</t>
  </si>
  <si>
    <t>semaine_start</t>
  </si>
  <si>
    <t>semaine_finish</t>
  </si>
  <si>
    <t>pas d'entreprise</t>
  </si>
  <si>
    <t>contact avec entreprise</t>
  </si>
  <si>
    <t>entreprise choisie</t>
  </si>
  <si>
    <t>personnes</t>
  </si>
  <si>
    <t>Status</t>
  </si>
  <si>
    <t>41-2018</t>
  </si>
  <si>
    <t>42-2018</t>
  </si>
  <si>
    <t>43-2018</t>
  </si>
  <si>
    <t>44-2018</t>
  </si>
  <si>
    <t>45-2018</t>
  </si>
  <si>
    <t>46-2018</t>
  </si>
  <si>
    <t>47-2018</t>
  </si>
  <si>
    <t>48-2018</t>
  </si>
  <si>
    <t>49-2018</t>
  </si>
  <si>
    <t>50-2018</t>
  </si>
  <si>
    <t>51-2018</t>
  </si>
  <si>
    <t>52-2018</t>
  </si>
  <si>
    <t>1-2019</t>
  </si>
  <si>
    <t>2-2019</t>
  </si>
  <si>
    <t>3-2019</t>
  </si>
  <si>
    <t>4-2019</t>
  </si>
  <si>
    <t>5-2019</t>
  </si>
  <si>
    <t>6-2019</t>
  </si>
  <si>
    <t>7-2019</t>
  </si>
  <si>
    <t>8-2019</t>
  </si>
  <si>
    <t>9-2019</t>
  </si>
  <si>
    <t>10-2019</t>
  </si>
  <si>
    <t>interne</t>
  </si>
  <si>
    <t>E</t>
  </si>
  <si>
    <t>F</t>
  </si>
  <si>
    <t>20-2018</t>
  </si>
  <si>
    <t>21-2018</t>
  </si>
  <si>
    <t>22-2018</t>
  </si>
  <si>
    <t>23-2018</t>
  </si>
  <si>
    <t>24-2018</t>
  </si>
  <si>
    <t>25-2018</t>
  </si>
  <si>
    <t>26-2018</t>
  </si>
  <si>
    <t>27-2018</t>
  </si>
  <si>
    <t>28-2018</t>
  </si>
  <si>
    <t>29-2018</t>
  </si>
  <si>
    <t>30-2018</t>
  </si>
  <si>
    <t>31-2018</t>
  </si>
  <si>
    <t>32-2018</t>
  </si>
  <si>
    <t>33-2018</t>
  </si>
  <si>
    <t>34-2018</t>
  </si>
  <si>
    <t>35-2018</t>
  </si>
  <si>
    <t>36-2018</t>
  </si>
  <si>
    <t>37-2018</t>
  </si>
  <si>
    <t>38-2018</t>
  </si>
  <si>
    <t>39-2018</t>
  </si>
  <si>
    <t>40-2018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</si>
</sst>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0"/>
      <color rgb="FF4C483D"/>
      <name val="Century Gothic"/>
      <family val="2"/>
    </font>
    <font>
      <sz val="8"/>
      <color theme="3"/>
      <name val="Calibri"/>
      <family val="2"/>
      <scheme val="minor"/>
    </font>
    <font>
      <sz val="10"/>
      <color theme="1"/>
      <name val="Century Gothic"/>
      <family val="2"/>
    </font>
    <font>
      <sz val="24"/>
      <color rgb="FF4C483D"/>
      <name val="Century Gothic"/>
      <family val="2"/>
    </font>
    <font>
      <sz val="24"/>
      <color theme="1" tint="0.34998626667073579"/>
      <name val="Century Gothic"/>
      <family val="2"/>
    </font>
    <font>
      <sz val="10"/>
      <color theme="1" tint="0.34998626667073579"/>
      <name val="Calibri"/>
      <family val="2"/>
      <scheme val="minor"/>
    </font>
    <font>
      <sz val="10"/>
      <name val="Century Gothic"/>
      <family val="2"/>
    </font>
    <font>
      <b/>
      <sz val="12"/>
      <name val="Century Gothic"/>
      <family val="2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entury Gothic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3" fontId="3" fillId="0" borderId="0" applyFont="0" applyFill="0" applyBorder="0" applyProtection="0">
      <alignment horizontal="right" vertical="center" indent="2"/>
    </xf>
  </cellStyleXfs>
  <cellXfs count="57">
    <xf numFmtId="0" fontId="0" fillId="0" borderId="0" xfId="0"/>
    <xf numFmtId="0" fontId="0" fillId="0" borderId="2" xfId="0" applyBorder="1"/>
    <xf numFmtId="0" fontId="6" fillId="0" borderId="2" xfId="1" applyFont="1" applyFill="1" applyBorder="1" applyAlignment="1"/>
    <xf numFmtId="0" fontId="5" fillId="2" borderId="2" xfId="1" applyFont="1" applyFill="1" applyBorder="1" applyAlignment="1">
      <alignment vertical="center"/>
    </xf>
    <xf numFmtId="0" fontId="4" fillId="2" borderId="2" xfId="0" applyFont="1" applyFill="1" applyBorder="1" applyAlignment="1">
      <alignment horizontal="left"/>
    </xf>
    <xf numFmtId="0" fontId="8" fillId="0" borderId="2" xfId="0" applyFont="1" applyFill="1" applyBorder="1" applyAlignment="1">
      <alignment horizontal="left" vertical="center" indent="1"/>
    </xf>
    <xf numFmtId="14" fontId="0" fillId="0" borderId="0" xfId="0" applyNumberFormat="1"/>
    <xf numFmtId="1" fontId="4" fillId="2" borderId="2" xfId="0" applyNumberFormat="1" applyFont="1" applyFill="1" applyBorder="1" applyAlignment="1">
      <alignment horizontal="left"/>
    </xf>
    <xf numFmtId="1" fontId="8" fillId="0" borderId="2" xfId="0" applyNumberFormat="1" applyFont="1" applyFill="1" applyBorder="1" applyAlignment="1">
      <alignment horizontal="left" vertical="center" indent="1"/>
    </xf>
    <xf numFmtId="1" fontId="0" fillId="0" borderId="2" xfId="0" applyNumberFormat="1" applyBorder="1"/>
    <xf numFmtId="0" fontId="0" fillId="0" borderId="5" xfId="0" applyBorder="1"/>
    <xf numFmtId="0" fontId="4" fillId="2" borderId="5" xfId="0" applyFont="1" applyFill="1" applyBorder="1" applyAlignment="1">
      <alignment horizontal="left"/>
    </xf>
    <xf numFmtId="1" fontId="7" fillId="0" borderId="5" xfId="0" applyNumberFormat="1" applyFont="1" applyBorder="1" applyAlignment="1">
      <alignment horizontal="center" vertical="center"/>
    </xf>
    <xf numFmtId="0" fontId="7" fillId="0" borderId="5" xfId="0" quotePrefix="1" applyFont="1" applyBorder="1" applyAlignment="1">
      <alignment horizontal="center" vertical="center"/>
    </xf>
    <xf numFmtId="0" fontId="10" fillId="0" borderId="2" xfId="0" applyFont="1" applyBorder="1"/>
    <xf numFmtId="0" fontId="9" fillId="0" borderId="7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1" fontId="9" fillId="0" borderId="6" xfId="0" applyNumberFormat="1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left" vertical="center" indent="1"/>
    </xf>
    <xf numFmtId="14" fontId="8" fillId="0" borderId="2" xfId="0" applyNumberFormat="1" applyFont="1" applyFill="1" applyBorder="1" applyAlignment="1">
      <alignment horizontal="left" vertical="center" indent="1"/>
    </xf>
    <xf numFmtId="0" fontId="9" fillId="0" borderId="6" xfId="0" applyFont="1" applyFill="1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0" xfId="0" applyAlignment="1"/>
    <xf numFmtId="0" fontId="2" fillId="0" borderId="2" xfId="0" applyFont="1" applyFill="1" applyBorder="1" applyAlignment="1">
      <alignment horizontal="left" vertical="center"/>
    </xf>
    <xf numFmtId="0" fontId="0" fillId="0" borderId="0" xfId="0" applyFill="1" applyAlignment="1"/>
    <xf numFmtId="49" fontId="0" fillId="0" borderId="0" xfId="0" applyNumberFormat="1"/>
    <xf numFmtId="0" fontId="0" fillId="3" borderId="0" xfId="0" applyFont="1" applyFill="1" applyAlignment="1"/>
    <xf numFmtId="0" fontId="0" fillId="4" borderId="0" xfId="0" applyFont="1" applyFill="1" applyAlignment="1"/>
    <xf numFmtId="0" fontId="0" fillId="5" borderId="0" xfId="0" applyFill="1" applyAlignment="1"/>
    <xf numFmtId="0" fontId="0" fillId="0" borderId="0" xfId="0" applyFill="1" applyAlignment="1">
      <alignment horizontal="center"/>
    </xf>
    <xf numFmtId="1" fontId="8" fillId="0" borderId="3" xfId="0" applyNumberFormat="1" applyFont="1" applyFill="1" applyBorder="1" applyAlignment="1">
      <alignment horizontal="left" vertical="center" indent="1"/>
    </xf>
    <xf numFmtId="1" fontId="8" fillId="0" borderId="8" xfId="0" applyNumberFormat="1" applyFont="1" applyFill="1" applyBorder="1" applyAlignment="1">
      <alignment horizontal="left" vertical="center" indent="1"/>
    </xf>
    <xf numFmtId="0" fontId="8" fillId="6" borderId="2" xfId="0" applyFont="1" applyFill="1" applyBorder="1" applyAlignment="1">
      <alignment horizontal="left" vertical="center" indent="1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1" fillId="0" borderId="0" xfId="0" applyNumberFormat="1" applyFon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Fill="1" applyProtection="1">
      <protection locked="0"/>
    </xf>
    <xf numFmtId="0" fontId="0" fillId="7" borderId="0" xfId="0" applyNumberFormat="1" applyFill="1" applyProtection="1">
      <protection locked="0"/>
    </xf>
    <xf numFmtId="0" fontId="0" fillId="3" borderId="0" xfId="0" applyNumberFormat="1" applyFill="1" applyProtection="1">
      <protection locked="0"/>
    </xf>
    <xf numFmtId="0" fontId="12" fillId="0" borderId="10" xfId="0" applyFont="1" applyFill="1" applyBorder="1" applyAlignment="1">
      <alignment horizontal="left" vertical="center" indent="1"/>
    </xf>
    <xf numFmtId="0" fontId="12" fillId="0" borderId="5" xfId="0" applyFont="1" applyFill="1" applyBorder="1" applyAlignment="1">
      <alignment horizontal="left" vertical="center" indent="1"/>
    </xf>
    <xf numFmtId="1" fontId="12" fillId="0" borderId="5" xfId="0" applyNumberFormat="1" applyFont="1" applyFill="1" applyBorder="1" applyAlignment="1">
      <alignment horizontal="left" vertical="center" indent="1"/>
    </xf>
    <xf numFmtId="1" fontId="12" fillId="0" borderId="9" xfId="0" applyNumberFormat="1" applyFont="1" applyFill="1" applyBorder="1" applyAlignment="1">
      <alignment horizontal="left" vertical="center" indent="1"/>
    </xf>
    <xf numFmtId="14" fontId="13" fillId="0" borderId="5" xfId="0" applyNumberFormat="1" applyFont="1" applyBorder="1" applyAlignment="1">
      <alignment horizontal="left"/>
    </xf>
    <xf numFmtId="0" fontId="8" fillId="0" borderId="10" xfId="0" applyFont="1" applyFill="1" applyBorder="1" applyAlignment="1">
      <alignment horizontal="left" vertical="center" indent="1"/>
    </xf>
    <xf numFmtId="0" fontId="8" fillId="0" borderId="5" xfId="0" applyFont="1" applyFill="1" applyBorder="1" applyAlignment="1">
      <alignment horizontal="left" vertical="center" indent="1"/>
    </xf>
    <xf numFmtId="1" fontId="8" fillId="0" borderId="5" xfId="0" applyNumberFormat="1" applyFont="1" applyFill="1" applyBorder="1" applyAlignment="1">
      <alignment horizontal="left" vertical="center" indent="1"/>
    </xf>
    <xf numFmtId="1" fontId="8" fillId="0" borderId="9" xfId="0" applyNumberFormat="1" applyFont="1" applyFill="1" applyBorder="1" applyAlignment="1">
      <alignment horizontal="left" vertical="center" indent="1"/>
    </xf>
    <xf numFmtId="0" fontId="0" fillId="8" borderId="11" xfId="0" applyFill="1" applyBorder="1" applyAlignment="1"/>
    <xf numFmtId="0" fontId="0" fillId="9" borderId="0" xfId="0" applyNumberFormat="1" applyFill="1" applyProtection="1">
      <protection locked="0"/>
    </xf>
    <xf numFmtId="0" fontId="7" fillId="0" borderId="5" xfId="0" applyFont="1" applyBorder="1" applyAlignment="1">
      <alignment horizontal="left" vertical="center"/>
    </xf>
    <xf numFmtId="14" fontId="0" fillId="10" borderId="0" xfId="0" applyNumberFormat="1" applyFill="1" applyProtection="1"/>
    <xf numFmtId="0" fontId="0" fillId="10" borderId="0" xfId="0" applyFill="1" applyProtection="1"/>
    <xf numFmtId="0" fontId="0" fillId="0" borderId="0" xfId="0" applyFill="1"/>
  </cellXfs>
  <cellStyles count="3">
    <cellStyle name="Integers" xfId="2"/>
    <cellStyle name="Normal" xfId="0" builtinId="0"/>
    <cellStyle name="Titre 1" xfId="1" builtinId="16"/>
  </cellStyles>
  <dxfs count="121"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solid">
          <fgColor indexed="64"/>
          <bgColor rgb="FFC65911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auto="1"/>
      </font>
      <alignment horizontal="left" textRotation="0" wrapTex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auto="1"/>
      </font>
      <alignment horizontal="left" textRotation="0" wrapTex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textRotation="0" wrapText="0" indent="0" justifyLastLine="0" shrinkToFit="0" readingOrder="0"/>
    </dxf>
    <dxf>
      <alignment textRotation="0" wrapText="0" indent="0" justifyLastLine="0" shrinkToFit="0" readingOrder="0"/>
    </dxf>
    <dxf>
      <alignment textRotation="0" wrapText="0" indent="0" justifyLastLine="0" shrinkToFit="0" readingOrder="0"/>
    </dxf>
    <dxf>
      <alignment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  <alignment textRotation="0" wrapText="0" indent="0" justifyLastLine="0" shrinkToFit="0" readingOrder="0"/>
    </dxf>
    <dxf>
      <alignment textRotation="0" wrapText="0" indent="0" justifyLastLine="0" shrinkToFit="0" readingOrder="0"/>
    </dxf>
    <dxf>
      <alignment textRotation="0" wrapText="0" indent="0" justifyLastLine="0" shrinkToFit="0" readingOrder="0"/>
    </dxf>
  </dxfs>
  <tableStyles count="0" defaultTableStyle="TableStyleMedium2" defaultPivotStyle="PivotStyleLight16"/>
  <colors>
    <mruColors>
      <color rgb="FFE86F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1</xdr:row>
      <xdr:rowOff>133350</xdr:rowOff>
    </xdr:from>
    <xdr:to>
      <xdr:col>4</xdr:col>
      <xdr:colOff>228600</xdr:colOff>
      <xdr:row>7</xdr:row>
      <xdr:rowOff>47625</xdr:rowOff>
    </xdr:to>
    <xdr:sp macro="" textlink="">
      <xdr:nvSpPr>
        <xdr:cNvPr id="2" name="ZoneTexte 1"/>
        <xdr:cNvSpPr txBox="1"/>
      </xdr:nvSpPr>
      <xdr:spPr>
        <a:xfrm>
          <a:off x="3057525" y="323850"/>
          <a:ext cx="141922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ajouter des</a:t>
          </a:r>
          <a:r>
            <a:rPr lang="fr-FR" sz="1100" baseline="0"/>
            <a:t> codes ou modifier les couleurs</a:t>
          </a:r>
          <a:endParaRPr lang="fr-FR" sz="1100"/>
        </a:p>
      </xdr:txBody>
    </xdr:sp>
    <xdr:clientData/>
  </xdr:twoCellAnchor>
  <xdr:twoCellAnchor>
    <xdr:from>
      <xdr:col>7</xdr:col>
      <xdr:colOff>714375</xdr:colOff>
      <xdr:row>2</xdr:row>
      <xdr:rowOff>57150</xdr:rowOff>
    </xdr:from>
    <xdr:to>
      <xdr:col>10</xdr:col>
      <xdr:colOff>590550</xdr:colOff>
      <xdr:row>5</xdr:row>
      <xdr:rowOff>57150</xdr:rowOff>
    </xdr:to>
    <xdr:sp macro="" textlink="">
      <xdr:nvSpPr>
        <xdr:cNvPr id="3" name="ZoneTexte 2"/>
        <xdr:cNvSpPr txBox="1"/>
      </xdr:nvSpPr>
      <xdr:spPr>
        <a:xfrm>
          <a:off x="7248525" y="438150"/>
          <a:ext cx="21621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toujours ajouter des responsables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2</xdr:row>
          <xdr:rowOff>95250</xdr:rowOff>
        </xdr:from>
        <xdr:to>
          <xdr:col>1</xdr:col>
          <xdr:colOff>371475</xdr:colOff>
          <xdr:row>4</xdr:row>
          <xdr:rowOff>85725</xdr:rowOff>
        </xdr:to>
        <xdr:sp macro="" textlink="">
          <xdr:nvSpPr>
            <xdr:cNvPr id="4189" name="cmd_creation_tableau" hidden="1">
              <a:extLst>
                <a:ext uri="{63B3BB69-23CF-44E3-9099-C40C66FF867C}">
                  <a14:compatExt spid="_x0000_s4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7</xdr:row>
          <xdr:rowOff>66675</xdr:rowOff>
        </xdr:from>
        <xdr:to>
          <xdr:col>1</xdr:col>
          <xdr:colOff>476250</xdr:colOff>
          <xdr:row>9</xdr:row>
          <xdr:rowOff>19050</xdr:rowOff>
        </xdr:to>
        <xdr:sp macro="" textlink="">
          <xdr:nvSpPr>
            <xdr:cNvPr id="4195" name="cmd_affiche_ligne_totaux" hidden="1">
              <a:extLst>
                <a:ext uri="{63B3BB69-23CF-44E3-9099-C40C66FF867C}">
                  <a14:compatExt spid="_x0000_s4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5</xdr:row>
          <xdr:rowOff>0</xdr:rowOff>
        </xdr:from>
        <xdr:to>
          <xdr:col>1</xdr:col>
          <xdr:colOff>600075</xdr:colOff>
          <xdr:row>6</xdr:row>
          <xdr:rowOff>171450</xdr:rowOff>
        </xdr:to>
        <xdr:sp macro="" textlink="">
          <xdr:nvSpPr>
            <xdr:cNvPr id="4196" name="cmd_supprime_ligne_totaux" hidden="1">
              <a:extLst>
                <a:ext uri="{63B3BB69-23CF-44E3-9099-C40C66FF867C}">
                  <a14:compatExt spid="_x0000_s4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code" displayName="t_code" ref="A1:B5" totalsRowShown="0" headerRowDxfId="120" dataDxfId="119">
  <autoFilter ref="A1:B5"/>
  <tableColumns count="2">
    <tableColumn id="1" name="code" dataDxfId="118"/>
    <tableColumn id="2" name="couleur" dataDxfId="1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sponsable" displayName="t_responsable" ref="G1:G6" totalsRowShown="0" headerRowDxfId="116" dataDxfId="115">
  <autoFilter ref="G1:G6"/>
  <tableColumns count="1">
    <tableColumn id="1" name="responsable" dataDxfId="1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description" displayName="t_description" ref="A4:I9" headerRowDxfId="113" dataDxfId="111" headerRowBorderDxfId="112" tableBorderDxfId="110" totalsRowBorderDxfId="109">
  <autoFilter ref="A4:I9"/>
  <tableColumns count="9">
    <tableColumn id="1" name="numéro de tache" totalsRowLabel="Total" dataDxfId="108" totalsRowDxfId="107"/>
    <tableColumn id="2" name="tache" dataDxfId="106" totalsRowDxfId="105"/>
    <tableColumn id="3" name="responsable" dataDxfId="104" totalsRowDxfId="103"/>
    <tableColumn id="4" name="Status" dataDxfId="102" totalsRowDxfId="101"/>
    <tableColumn id="5" name="Start" dataDxfId="100" totalsRowDxfId="99"/>
    <tableColumn id="6" name="Finish " totalsRowFunction="min" dataDxfId="98" totalsRowDxfId="97"/>
    <tableColumn id="7" name="semaine_start" dataDxfId="96" totalsRowDxfId="95">
      <calculatedColumnFormula>_xlfn.ISOWEEKNUM(t_description[[#This Row],[Start]]) &amp; "-" &amp; YEAR(t_description[[#This Row],[Start]])</calculatedColumnFormula>
    </tableColumn>
    <tableColumn id="8" name="semaine_finish" totalsRowFunction="max" dataDxfId="94" totalsRowDxfId="93">
      <calculatedColumnFormula>_xlfn.ISOWEEKNUM(t_description[[#This Row],[Finish ]])&amp; "-" &amp;YEAR(t_description[[#This Row],[Finish ]])</calculatedColumnFormula>
    </tableColumn>
    <tableColumn id="11" name="personnes" totalsRowFunction="sum" dataDxfId="92" totalsRowDxfId="9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planning" displayName="t_planning" ref="C6:AT12" totalsRowCount="1" headerRowDxfId="88" dataDxfId="72" totalsRowDxfId="90">
  <autoFilter ref="C6:AT11"/>
  <tableColumns count="44">
    <tableColumn id="1" name="tache" totalsRowLabel="B" dataDxfId="71" totalsRowDxfId="89"/>
    <tableColumn id="303" name="20-2018" totalsRowFunction="sum" dataDxfId="70" totalsRowDxfId="42"/>
    <tableColumn id="304" name="21-2018" totalsRowFunction="sum" dataDxfId="69" totalsRowDxfId="41"/>
    <tableColumn id="305" name="22-2018" totalsRowFunction="sum" dataDxfId="68" totalsRowDxfId="40"/>
    <tableColumn id="306" name="23-2018" totalsRowFunction="sum" dataDxfId="67" totalsRowDxfId="39"/>
    <tableColumn id="307" name="24-2018" totalsRowFunction="sum" dataDxfId="66" totalsRowDxfId="38"/>
    <tableColumn id="308" name="25-2018" totalsRowFunction="sum" dataDxfId="65" totalsRowDxfId="37"/>
    <tableColumn id="309" name="26-2018" totalsRowFunction="sum" dataDxfId="64" totalsRowDxfId="36"/>
    <tableColumn id="310" name="27-2018" totalsRowFunction="sum" dataDxfId="63" totalsRowDxfId="35"/>
    <tableColumn id="311" name="28-2018" totalsRowFunction="sum" dataDxfId="62" totalsRowDxfId="34"/>
    <tableColumn id="312" name="29-2018" totalsRowFunction="sum" dataDxfId="61" totalsRowDxfId="33"/>
    <tableColumn id="313" name="30-2018" totalsRowFunction="sum" dataDxfId="60" totalsRowDxfId="32"/>
    <tableColumn id="314" name="31-2018" totalsRowFunction="sum" dataDxfId="59" totalsRowDxfId="31"/>
    <tableColumn id="315" name="32-2018" totalsRowFunction="sum" dataDxfId="58" totalsRowDxfId="30"/>
    <tableColumn id="316" name="33-2018" totalsRowFunction="sum" dataDxfId="57" totalsRowDxfId="29"/>
    <tableColumn id="317" name="34-2018" totalsRowFunction="sum" dataDxfId="56" totalsRowDxfId="28"/>
    <tableColumn id="318" name="35-2018" totalsRowFunction="sum" dataDxfId="55" totalsRowDxfId="27"/>
    <tableColumn id="319" name="36-2018" totalsRowFunction="sum" dataDxfId="54" totalsRowDxfId="26"/>
    <tableColumn id="320" name="37-2018" totalsRowFunction="sum" dataDxfId="53" totalsRowDxfId="25"/>
    <tableColumn id="321" name="38-2018" totalsRowFunction="sum" dataDxfId="52" totalsRowDxfId="24"/>
    <tableColumn id="322" name="39-2018" totalsRowFunction="sum" dataDxfId="51" totalsRowDxfId="23"/>
    <tableColumn id="323" name="40-2018" totalsRowFunction="sum" dataDxfId="50" totalsRowDxfId="22"/>
    <tableColumn id="324" name="41-2018" totalsRowFunction="sum" dataDxfId="49" totalsRowDxfId="21"/>
    <tableColumn id="325" name="42-2018" totalsRowFunction="sum" dataDxfId="48" totalsRowDxfId="20"/>
    <tableColumn id="326" name="43-2018" totalsRowFunction="sum" dataDxfId="47" totalsRowDxfId="19"/>
    <tableColumn id="327" name="44-2018" totalsRowFunction="sum" dataDxfId="46" totalsRowDxfId="18"/>
    <tableColumn id="328" name="45-2018" totalsRowFunction="sum" dataDxfId="45" totalsRowDxfId="17"/>
    <tableColumn id="329" name="46-2018" totalsRowFunction="sum" dataDxfId="43" totalsRowDxfId="16"/>
    <tableColumn id="330" name="47-2018" totalsRowFunction="sum" dataDxfId="44" totalsRowDxfId="15"/>
    <tableColumn id="331" name="48-2018" totalsRowFunction="sum" dataDxfId="87" totalsRowDxfId="14"/>
    <tableColumn id="332" name="49-2018" totalsRowFunction="sum" dataDxfId="86" totalsRowDxfId="13"/>
    <tableColumn id="333" name="50-2018" totalsRowFunction="sum" dataDxfId="85" totalsRowDxfId="12"/>
    <tableColumn id="334" name="51-2018" totalsRowFunction="sum" dataDxfId="84" totalsRowDxfId="11"/>
    <tableColumn id="335" name="52-2018" totalsRowFunction="sum" dataDxfId="83" totalsRowDxfId="10"/>
    <tableColumn id="336" name="1-2019" totalsRowFunction="sum" dataDxfId="82" totalsRowDxfId="9"/>
    <tableColumn id="337" name="2-2019" totalsRowFunction="sum" dataDxfId="81" totalsRowDxfId="8"/>
    <tableColumn id="338" name="3-2019" totalsRowFunction="sum" dataDxfId="80" totalsRowDxfId="7"/>
    <tableColumn id="339" name="4-2019" totalsRowFunction="sum" dataDxfId="79" totalsRowDxfId="6"/>
    <tableColumn id="340" name="5-2019" totalsRowFunction="sum" dataDxfId="78" totalsRowDxfId="5"/>
    <tableColumn id="341" name="6-2019" totalsRowFunction="sum" dataDxfId="77" totalsRowDxfId="4"/>
    <tableColumn id="342" name="7-2019" totalsRowFunction="sum" dataDxfId="76" totalsRowDxfId="3"/>
    <tableColumn id="343" name="8-2019" totalsRowFunction="sum" dataDxfId="75" totalsRowDxfId="2"/>
    <tableColumn id="344" name="9-2019" totalsRowFunction="sum" dataDxfId="74" totalsRowDxfId="1"/>
    <tableColumn id="345" name="10-2019" totalsRowFunction="sum" dataDxfId="73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comments" Target="../comments2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H10"/>
  <sheetViews>
    <sheetView workbookViewId="0">
      <selection activeCell="I7" sqref="I7"/>
    </sheetView>
  </sheetViews>
  <sheetFormatPr baseColWidth="10" defaultRowHeight="15" x14ac:dyDescent="0.25"/>
  <cols>
    <col min="1" max="1" width="26.85546875" style="23" customWidth="1"/>
    <col min="2" max="3" width="11.42578125" style="23"/>
    <col min="4" max="4" width="14" style="23" customWidth="1"/>
    <col min="5" max="16384" width="11.42578125" style="23"/>
  </cols>
  <sheetData>
    <row r="1" spans="1:8" x14ac:dyDescent="0.25">
      <c r="A1" s="23" t="s">
        <v>7</v>
      </c>
      <c r="B1" s="23" t="s">
        <v>8</v>
      </c>
      <c r="G1" s="23" t="s">
        <v>10</v>
      </c>
    </row>
    <row r="2" spans="1:8" x14ac:dyDescent="0.25">
      <c r="A2" s="24" t="s">
        <v>21</v>
      </c>
      <c r="B2" s="27"/>
      <c r="G2" s="23" t="s">
        <v>11</v>
      </c>
    </row>
    <row r="3" spans="1:8" x14ac:dyDescent="0.25">
      <c r="A3" s="24" t="s">
        <v>22</v>
      </c>
      <c r="B3" s="29"/>
      <c r="F3" s="30"/>
      <c r="G3" s="23" t="s">
        <v>12</v>
      </c>
      <c r="H3" s="30"/>
    </row>
    <row r="4" spans="1:8" x14ac:dyDescent="0.25">
      <c r="A4" s="24" t="s">
        <v>23</v>
      </c>
      <c r="B4" s="28"/>
      <c r="F4" s="30"/>
      <c r="G4" s="23" t="s">
        <v>13</v>
      </c>
      <c r="H4" s="30"/>
    </row>
    <row r="5" spans="1:8" x14ac:dyDescent="0.25">
      <c r="A5" s="25" t="s">
        <v>48</v>
      </c>
      <c r="B5" s="51"/>
      <c r="G5" s="23" t="s">
        <v>14</v>
      </c>
    </row>
    <row r="6" spans="1:8" x14ac:dyDescent="0.25">
      <c r="G6" s="23" t="s">
        <v>15</v>
      </c>
    </row>
    <row r="10" spans="1:8" x14ac:dyDescent="0.25">
      <c r="F10" s="25"/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etail"/>
  <dimension ref="A2:I23"/>
  <sheetViews>
    <sheetView topLeftCell="A3" zoomScale="90" zoomScaleNormal="90" workbookViewId="0">
      <selection activeCell="G20" sqref="G20"/>
    </sheetView>
  </sheetViews>
  <sheetFormatPr baseColWidth="10" defaultColWidth="19.85546875" defaultRowHeight="15" x14ac:dyDescent="0.25"/>
  <cols>
    <col min="1" max="1" width="21.7109375" style="1" customWidth="1"/>
    <col min="2" max="3" width="19.85546875" style="1"/>
    <col min="4" max="4" width="26" style="1" bestFit="1" customWidth="1"/>
    <col min="5" max="6" width="19.85546875" style="22"/>
    <col min="7" max="7" width="19.85546875" style="9"/>
    <col min="8" max="16384" width="19.85546875" style="1"/>
  </cols>
  <sheetData>
    <row r="2" spans="1:9" ht="30.75" x14ac:dyDescent="0.4">
      <c r="B2" s="2" t="s">
        <v>3</v>
      </c>
      <c r="C2" s="2"/>
      <c r="D2" s="3"/>
      <c r="E2" s="4"/>
      <c r="F2" s="4"/>
      <c r="G2" s="7"/>
      <c r="H2" s="4"/>
    </row>
    <row r="3" spans="1:9" x14ac:dyDescent="0.25">
      <c r="A3" s="10"/>
      <c r="B3" s="11"/>
      <c r="C3" s="11"/>
      <c r="D3" s="11"/>
      <c r="E3" s="53" t="s">
        <v>2</v>
      </c>
      <c r="F3" s="53"/>
      <c r="G3" s="12"/>
      <c r="H3" s="13"/>
    </row>
    <row r="4" spans="1:9" s="14" customFormat="1" ht="37.5" customHeight="1" x14ac:dyDescent="0.25">
      <c r="A4" s="15" t="s">
        <v>9</v>
      </c>
      <c r="B4" s="16" t="s">
        <v>16</v>
      </c>
      <c r="C4" s="16" t="s">
        <v>10</v>
      </c>
      <c r="D4" s="16" t="s">
        <v>25</v>
      </c>
      <c r="E4" s="21" t="s">
        <v>0</v>
      </c>
      <c r="F4" s="21" t="s">
        <v>1</v>
      </c>
      <c r="G4" s="17" t="s">
        <v>19</v>
      </c>
      <c r="H4" s="18" t="s">
        <v>20</v>
      </c>
      <c r="I4" s="16" t="s">
        <v>24</v>
      </c>
    </row>
    <row r="5" spans="1:9" ht="15" customHeight="1" x14ac:dyDescent="0.25">
      <c r="A5" s="19">
        <v>1</v>
      </c>
      <c r="B5" s="33" t="s">
        <v>4</v>
      </c>
      <c r="C5" s="5" t="s">
        <v>12</v>
      </c>
      <c r="D5" s="5" t="s">
        <v>22</v>
      </c>
      <c r="E5" s="20">
        <v>43234</v>
      </c>
      <c r="F5" s="20">
        <v>43416</v>
      </c>
      <c r="G5" s="8" t="str">
        <f>_xlfn.ISOWEEKNUM(t_description[[#This Row],[Start]]) &amp; "-" &amp; YEAR(t_description[[#This Row],[Start]])</f>
        <v>20-2018</v>
      </c>
      <c r="H5" s="31" t="str">
        <f>_xlfn.ISOWEEKNUM(t_description[[#This Row],[Finish ]])&amp; "-" &amp;YEAR(t_description[[#This Row],[Finish ]])</f>
        <v>46-2018</v>
      </c>
      <c r="I5" s="32">
        <v>1</v>
      </c>
    </row>
    <row r="6" spans="1:9" ht="15" customHeight="1" x14ac:dyDescent="0.25">
      <c r="A6" s="19">
        <v>2</v>
      </c>
      <c r="B6" s="5" t="s">
        <v>5</v>
      </c>
      <c r="C6" s="5" t="s">
        <v>13</v>
      </c>
      <c r="D6" s="5" t="s">
        <v>21</v>
      </c>
      <c r="E6" s="20">
        <v>43269</v>
      </c>
      <c r="F6" s="20">
        <v>43467</v>
      </c>
      <c r="G6" s="8" t="str">
        <f>_xlfn.ISOWEEKNUM(t_description[[#This Row],[Start]]) &amp; "-" &amp; YEAR(t_description[[#This Row],[Start]])</f>
        <v>25-2018</v>
      </c>
      <c r="H6" s="31" t="str">
        <f>_xlfn.ISOWEEKNUM(t_description[[#This Row],[Finish ]])&amp; "-" &amp;YEAR(t_description[[#This Row],[Finish ]])</f>
        <v>1-2019</v>
      </c>
      <c r="I6" s="31"/>
    </row>
    <row r="7" spans="1:9" ht="15" customHeight="1" x14ac:dyDescent="0.25">
      <c r="A7" s="42">
        <v>3</v>
      </c>
      <c r="B7" s="43" t="s">
        <v>6</v>
      </c>
      <c r="C7" s="43" t="s">
        <v>14</v>
      </c>
      <c r="D7" s="43" t="s">
        <v>22</v>
      </c>
      <c r="E7" s="46">
        <v>43424</v>
      </c>
      <c r="F7" s="46">
        <v>43526</v>
      </c>
      <c r="G7" s="44" t="str">
        <f>_xlfn.ISOWEEKNUM(t_description[[#This Row],[Start]]) &amp; "-" &amp; YEAR(t_description[[#This Row],[Start]])</f>
        <v>47-2018</v>
      </c>
      <c r="H7" s="31" t="str">
        <f>_xlfn.ISOWEEKNUM(t_description[[#This Row],[Finish ]])&amp; "-" &amp;YEAR(t_description[[#This Row],[Finish ]])</f>
        <v>9-2019</v>
      </c>
      <c r="I7" s="45">
        <v>7</v>
      </c>
    </row>
    <row r="8" spans="1:9" ht="15" customHeight="1" x14ac:dyDescent="0.25">
      <c r="A8" s="47">
        <v>4</v>
      </c>
      <c r="B8" s="48" t="s">
        <v>49</v>
      </c>
      <c r="C8" s="48" t="s">
        <v>15</v>
      </c>
      <c r="D8" s="48" t="s">
        <v>48</v>
      </c>
      <c r="E8" s="46">
        <v>43414</v>
      </c>
      <c r="F8" s="46">
        <v>43475</v>
      </c>
      <c r="G8" s="49" t="str">
        <f>_xlfn.ISOWEEKNUM(t_description[[#This Row],[Start]]) &amp; "-" &amp; YEAR(t_description[[#This Row],[Start]])</f>
        <v>45-2018</v>
      </c>
      <c r="H8" s="50" t="str">
        <f>_xlfn.ISOWEEKNUM(t_description[[#This Row],[Finish ]])&amp; "-" &amp;YEAR(t_description[[#This Row],[Finish ]])</f>
        <v>2-2019</v>
      </c>
      <c r="I8" s="50">
        <v>10</v>
      </c>
    </row>
    <row r="9" spans="1:9" ht="15" customHeight="1" x14ac:dyDescent="0.25">
      <c r="A9" s="42">
        <v>5</v>
      </c>
      <c r="B9" s="43" t="s">
        <v>50</v>
      </c>
      <c r="C9" s="43" t="s">
        <v>11</v>
      </c>
      <c r="D9" s="43" t="s">
        <v>21</v>
      </c>
      <c r="E9" s="46">
        <v>43286</v>
      </c>
      <c r="F9" s="46">
        <v>43475</v>
      </c>
      <c r="G9" s="44" t="str">
        <f>_xlfn.ISOWEEKNUM(t_description[[#This Row],[Start]]) &amp; "-" &amp; YEAR(t_description[[#This Row],[Start]])</f>
        <v>27-2018</v>
      </c>
      <c r="H9" s="45" t="str">
        <f>_xlfn.ISOWEEKNUM(t_description[[#This Row],[Finish ]])&amp; "-" &amp;YEAR(t_description[[#This Row],[Finish ]])</f>
        <v>2-2019</v>
      </c>
      <c r="I9" s="45">
        <v>2</v>
      </c>
    </row>
    <row r="10" spans="1:9" ht="15" customHeight="1" x14ac:dyDescent="0.25"/>
    <row r="11" spans="1:9" ht="15" customHeight="1" x14ac:dyDescent="0.25"/>
    <row r="12" spans="1:9" ht="15" customHeight="1" x14ac:dyDescent="0.25"/>
    <row r="13" spans="1:9" ht="15" customHeight="1" x14ac:dyDescent="0.25"/>
    <row r="14" spans="1:9" ht="15" customHeight="1" x14ac:dyDescent="0.25"/>
    <row r="15" spans="1:9" ht="15" customHeight="1" x14ac:dyDescent="0.25"/>
    <row r="16" spans="1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</sheetData>
  <mergeCells count="1">
    <mergeCell ref="E3:F3"/>
  </mergeCells>
  <dataValidations count="3">
    <dataValidation type="list" allowBlank="1" showInputMessage="1" showErrorMessage="1" sqref="C5:C9">
      <formula1>responsable</formula1>
    </dataValidation>
    <dataValidation type="list" allowBlank="1" showInputMessage="1" showErrorMessage="1" sqref="D5:D9">
      <formula1>code</formula1>
    </dataValidation>
    <dataValidation type="date" operator="greaterThanOrEqual" allowBlank="1" showInputMessage="1" showErrorMessage="1" errorTitle="attention" error="la date de fin doit être supérieure à la date de début" sqref="F5:F9">
      <formula1>E5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/>
  <dimension ref="A1:AT12"/>
  <sheetViews>
    <sheetView tabSelected="1" workbookViewId="0">
      <selection activeCell="AT7" sqref="AT7:AT11"/>
    </sheetView>
  </sheetViews>
  <sheetFormatPr baseColWidth="10" defaultRowHeight="15" x14ac:dyDescent="0.25"/>
  <cols>
    <col min="1" max="1" width="20.42578125" style="34" customWidth="1"/>
    <col min="2" max="16384" width="11.42578125" style="34"/>
  </cols>
  <sheetData>
    <row r="1" spans="1:46" x14ac:dyDescent="0.25">
      <c r="A1" s="34" t="s">
        <v>17</v>
      </c>
      <c r="B1" s="54">
        <f>MIN(t_description[Start])</f>
        <v>43234</v>
      </c>
    </row>
    <row r="2" spans="1:46" ht="69" customHeight="1" x14ac:dyDescent="0.25">
      <c r="A2" s="34" t="s">
        <v>18</v>
      </c>
      <c r="B2" s="55">
        <f>INT((MAX(t_description[[Finish ]])-MIN(t_description[Start]))/7)+2</f>
        <v>43</v>
      </c>
    </row>
    <row r="3" spans="1:46" x14ac:dyDescent="0.25">
      <c r="A3" s="36"/>
    </row>
    <row r="4" spans="1:46" x14ac:dyDescent="0.25">
      <c r="C4" s="35"/>
    </row>
    <row r="5" spans="1:46" x14ac:dyDescent="0.25">
      <c r="C5" s="37"/>
    </row>
    <row r="6" spans="1:46" s="38" customFormat="1" x14ac:dyDescent="0.25">
      <c r="C6" s="39" t="s">
        <v>16</v>
      </c>
      <c r="D6" s="39" t="s">
        <v>51</v>
      </c>
      <c r="E6" s="39" t="s">
        <v>52</v>
      </c>
      <c r="F6" s="41" t="s">
        <v>53</v>
      </c>
      <c r="G6" s="39" t="s">
        <v>54</v>
      </c>
      <c r="H6" s="39" t="s">
        <v>55</v>
      </c>
      <c r="I6" s="39" t="s">
        <v>56</v>
      </c>
      <c r="J6" s="39" t="s">
        <v>57</v>
      </c>
      <c r="K6" s="39" t="s">
        <v>58</v>
      </c>
      <c r="L6" s="39" t="s">
        <v>59</v>
      </c>
      <c r="M6" s="39" t="s">
        <v>60</v>
      </c>
      <c r="N6" s="39" t="s">
        <v>61</v>
      </c>
      <c r="O6" s="39" t="s">
        <v>62</v>
      </c>
      <c r="P6" s="39" t="s">
        <v>63</v>
      </c>
      <c r="Q6" s="39" t="s">
        <v>64</v>
      </c>
      <c r="R6" s="39" t="s">
        <v>65</v>
      </c>
      <c r="S6" s="39" t="s">
        <v>66</v>
      </c>
      <c r="T6" s="39" t="s">
        <v>67</v>
      </c>
      <c r="U6" s="39" t="s">
        <v>68</v>
      </c>
      <c r="V6" s="39" t="s">
        <v>69</v>
      </c>
      <c r="W6" s="39" t="s">
        <v>70</v>
      </c>
      <c r="X6" s="39" t="s">
        <v>71</v>
      </c>
      <c r="Y6" s="39" t="s">
        <v>26</v>
      </c>
      <c r="Z6" s="39" t="s">
        <v>27</v>
      </c>
      <c r="AA6" s="39" t="s">
        <v>28</v>
      </c>
      <c r="AB6" s="39" t="s">
        <v>29</v>
      </c>
      <c r="AC6" s="39" t="s">
        <v>30</v>
      </c>
      <c r="AD6" s="39" t="s">
        <v>31</v>
      </c>
      <c r="AE6" s="39" t="s">
        <v>32</v>
      </c>
      <c r="AF6" s="39" t="s">
        <v>33</v>
      </c>
      <c r="AG6" s="39" t="s">
        <v>34</v>
      </c>
      <c r="AH6" s="39" t="s">
        <v>35</v>
      </c>
      <c r="AI6" s="39" t="s">
        <v>36</v>
      </c>
      <c r="AJ6" s="39" t="s">
        <v>37</v>
      </c>
      <c r="AK6" s="39" t="s">
        <v>38</v>
      </c>
      <c r="AL6" s="39" t="s">
        <v>39</v>
      </c>
      <c r="AM6" s="39" t="s">
        <v>40</v>
      </c>
      <c r="AN6" s="39" t="s">
        <v>41</v>
      </c>
      <c r="AO6" s="39" t="s">
        <v>42</v>
      </c>
      <c r="AP6" s="39" t="s">
        <v>43</v>
      </c>
      <c r="AQ6" s="39" t="s">
        <v>44</v>
      </c>
      <c r="AR6" s="39" t="s">
        <v>45</v>
      </c>
      <c r="AS6" s="39" t="s">
        <v>46</v>
      </c>
      <c r="AT6" s="39" t="s">
        <v>47</v>
      </c>
    </row>
    <row r="7" spans="1:46" s="38" customFormat="1" x14ac:dyDescent="0.25">
      <c r="C7" s="39" t="s">
        <v>4</v>
      </c>
      <c r="D7" s="40">
        <v>1</v>
      </c>
      <c r="E7" s="40">
        <v>1</v>
      </c>
      <c r="F7" s="40">
        <v>1</v>
      </c>
      <c r="G7" s="40">
        <v>1</v>
      </c>
      <c r="H7" s="40">
        <v>1</v>
      </c>
      <c r="I7" s="40">
        <v>1</v>
      </c>
      <c r="J7" s="40">
        <v>1</v>
      </c>
      <c r="K7" s="40">
        <v>1</v>
      </c>
      <c r="L7" s="40">
        <v>1</v>
      </c>
      <c r="M7" s="40">
        <v>1</v>
      </c>
      <c r="N7" s="40">
        <v>1</v>
      </c>
      <c r="O7" s="40">
        <v>1</v>
      </c>
      <c r="P7" s="40">
        <v>1</v>
      </c>
      <c r="Q7" s="40">
        <v>1</v>
      </c>
      <c r="R7" s="40">
        <v>1</v>
      </c>
      <c r="S7" s="40">
        <v>1</v>
      </c>
      <c r="T7" s="40">
        <v>1</v>
      </c>
      <c r="U7" s="40">
        <v>1</v>
      </c>
      <c r="V7" s="40">
        <v>1</v>
      </c>
      <c r="W7" s="40">
        <v>1</v>
      </c>
      <c r="X7" s="40">
        <v>1</v>
      </c>
      <c r="Y7" s="40">
        <v>1</v>
      </c>
      <c r="Z7" s="40">
        <v>1</v>
      </c>
      <c r="AA7" s="40">
        <v>1</v>
      </c>
      <c r="AB7" s="40">
        <v>1</v>
      </c>
      <c r="AC7" s="40">
        <v>1</v>
      </c>
      <c r="AD7" s="40">
        <v>1</v>
      </c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</row>
    <row r="8" spans="1:46" x14ac:dyDescent="0.25">
      <c r="C8" s="39" t="s">
        <v>5</v>
      </c>
      <c r="D8" s="39"/>
      <c r="E8" s="39"/>
      <c r="F8" s="39"/>
      <c r="G8" s="39"/>
      <c r="H8" s="39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39"/>
      <c r="AM8" s="39"/>
      <c r="AN8" s="39"/>
      <c r="AO8" s="39"/>
      <c r="AP8" s="39"/>
      <c r="AQ8" s="39"/>
      <c r="AR8" s="39"/>
      <c r="AS8" s="39"/>
      <c r="AT8" s="39"/>
    </row>
    <row r="9" spans="1:46" x14ac:dyDescent="0.25">
      <c r="C9" s="39" t="s">
        <v>6</v>
      </c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40">
        <v>7</v>
      </c>
      <c r="AF9" s="40">
        <v>7</v>
      </c>
      <c r="AG9" s="40">
        <v>7</v>
      </c>
      <c r="AH9" s="40">
        <v>7</v>
      </c>
      <c r="AI9" s="40">
        <v>7</v>
      </c>
      <c r="AJ9" s="40">
        <v>7</v>
      </c>
      <c r="AK9" s="40">
        <v>7</v>
      </c>
      <c r="AL9" s="40">
        <v>7</v>
      </c>
      <c r="AM9" s="40">
        <v>7</v>
      </c>
      <c r="AN9" s="40">
        <v>7</v>
      </c>
      <c r="AO9" s="40">
        <v>7</v>
      </c>
      <c r="AP9" s="40">
        <v>7</v>
      </c>
      <c r="AQ9" s="40">
        <v>7</v>
      </c>
      <c r="AR9" s="40">
        <v>7</v>
      </c>
      <c r="AS9" s="40">
        <v>7</v>
      </c>
      <c r="AT9" s="39"/>
    </row>
    <row r="10" spans="1:46" x14ac:dyDescent="0.25">
      <c r="C10" s="39" t="s">
        <v>49</v>
      </c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52">
        <v>10</v>
      </c>
      <c r="AD10" s="52">
        <v>10</v>
      </c>
      <c r="AE10" s="52">
        <v>10</v>
      </c>
      <c r="AF10" s="52">
        <v>10</v>
      </c>
      <c r="AG10" s="52">
        <v>10</v>
      </c>
      <c r="AH10" s="52">
        <v>10</v>
      </c>
      <c r="AI10" s="52">
        <v>10</v>
      </c>
      <c r="AJ10" s="52">
        <v>10</v>
      </c>
      <c r="AK10" s="52">
        <v>10</v>
      </c>
      <c r="AL10" s="52">
        <v>10</v>
      </c>
      <c r="AM10" s="39"/>
      <c r="AN10" s="39"/>
      <c r="AO10" s="39"/>
      <c r="AP10" s="39"/>
      <c r="AQ10" s="39"/>
      <c r="AR10" s="39"/>
      <c r="AS10" s="39"/>
      <c r="AT10" s="39"/>
    </row>
    <row r="11" spans="1:46" x14ac:dyDescent="0.25">
      <c r="C11" s="39" t="s">
        <v>50</v>
      </c>
      <c r="D11" s="39"/>
      <c r="E11" s="39"/>
      <c r="F11" s="39"/>
      <c r="G11" s="39"/>
      <c r="H11" s="39"/>
      <c r="I11" s="39"/>
      <c r="J11" s="39"/>
      <c r="K11" s="41">
        <v>2</v>
      </c>
      <c r="L11" s="41">
        <v>2</v>
      </c>
      <c r="M11" s="41">
        <v>2</v>
      </c>
      <c r="N11" s="41">
        <v>2</v>
      </c>
      <c r="O11" s="41">
        <v>2</v>
      </c>
      <c r="P11" s="41">
        <v>2</v>
      </c>
      <c r="Q11" s="41">
        <v>2</v>
      </c>
      <c r="R11" s="41">
        <v>2</v>
      </c>
      <c r="S11" s="41">
        <v>2</v>
      </c>
      <c r="T11" s="41">
        <v>2</v>
      </c>
      <c r="U11" s="41">
        <v>2</v>
      </c>
      <c r="V11" s="41">
        <v>2</v>
      </c>
      <c r="W11" s="41">
        <v>2</v>
      </c>
      <c r="X11" s="41">
        <v>2</v>
      </c>
      <c r="Y11" s="41">
        <v>2</v>
      </c>
      <c r="Z11" s="41">
        <v>2</v>
      </c>
      <c r="AA11" s="41">
        <v>2</v>
      </c>
      <c r="AB11" s="41">
        <v>2</v>
      </c>
      <c r="AC11" s="41">
        <v>2</v>
      </c>
      <c r="AD11" s="41">
        <v>2</v>
      </c>
      <c r="AE11" s="41">
        <v>2</v>
      </c>
      <c r="AF11" s="41">
        <v>2</v>
      </c>
      <c r="AG11" s="41">
        <v>2</v>
      </c>
      <c r="AH11" s="41">
        <v>2</v>
      </c>
      <c r="AI11" s="41">
        <v>2</v>
      </c>
      <c r="AJ11" s="41">
        <v>2</v>
      </c>
      <c r="AK11" s="41">
        <v>2</v>
      </c>
      <c r="AL11" s="41">
        <v>2</v>
      </c>
      <c r="AM11" s="39"/>
      <c r="AN11" s="39"/>
      <c r="AO11" s="39"/>
      <c r="AP11" s="39"/>
      <c r="AQ11" s="39"/>
      <c r="AR11" s="39"/>
      <c r="AS11" s="39"/>
      <c r="AT11" s="39"/>
    </row>
    <row r="12" spans="1:46" x14ac:dyDescent="0.25">
      <c r="C12" s="56" t="s">
        <v>5</v>
      </c>
      <c r="D12" s="37">
        <f>SUBTOTAL(109,t_planning[20-2018])</f>
        <v>1</v>
      </c>
      <c r="E12" s="39">
        <f>SUBTOTAL(109,t_planning[21-2018])</f>
        <v>1</v>
      </c>
      <c r="F12" s="39">
        <f>SUBTOTAL(109,t_planning[22-2018])</f>
        <v>1</v>
      </c>
      <c r="G12" s="39">
        <f>SUBTOTAL(109,t_planning[23-2018])</f>
        <v>1</v>
      </c>
      <c r="H12" s="37">
        <f>SUBTOTAL(109,t_planning[24-2018])</f>
        <v>1</v>
      </c>
      <c r="I12" s="37">
        <f>SUBTOTAL(109,t_planning[25-2018])</f>
        <v>1</v>
      </c>
      <c r="J12" s="37">
        <f>SUBTOTAL(109,t_planning[26-2018])</f>
        <v>1</v>
      </c>
      <c r="K12" s="37">
        <f>SUBTOTAL(109,t_planning[27-2018])</f>
        <v>3</v>
      </c>
      <c r="L12" s="37">
        <f>SUBTOTAL(109,t_planning[28-2018])</f>
        <v>3</v>
      </c>
      <c r="M12" s="37">
        <f>SUBTOTAL(109,t_planning[29-2018])</f>
        <v>3</v>
      </c>
      <c r="N12" s="37">
        <f>SUBTOTAL(109,t_planning[30-2018])</f>
        <v>3</v>
      </c>
      <c r="O12" s="37">
        <f>SUBTOTAL(109,t_planning[31-2018])</f>
        <v>3</v>
      </c>
      <c r="P12" s="37">
        <f>SUBTOTAL(109,t_planning[32-2018])</f>
        <v>3</v>
      </c>
      <c r="Q12" s="37">
        <f>SUBTOTAL(109,t_planning[33-2018])</f>
        <v>3</v>
      </c>
      <c r="R12" s="37">
        <f>SUBTOTAL(109,t_planning[34-2018])</f>
        <v>3</v>
      </c>
      <c r="S12" s="37">
        <f>SUBTOTAL(109,t_planning[35-2018])</f>
        <v>3</v>
      </c>
      <c r="T12" s="37">
        <f>SUBTOTAL(109,t_planning[36-2018])</f>
        <v>3</v>
      </c>
      <c r="U12" s="37">
        <f>SUBTOTAL(109,t_planning[37-2018])</f>
        <v>3</v>
      </c>
      <c r="V12" s="37">
        <f>SUBTOTAL(109,t_planning[38-2018])</f>
        <v>3</v>
      </c>
      <c r="W12" s="37">
        <f>SUBTOTAL(109,t_planning[39-2018])</f>
        <v>3</v>
      </c>
      <c r="X12" s="37">
        <f>SUBTOTAL(109,t_planning[40-2018])</f>
        <v>3</v>
      </c>
      <c r="Y12" s="37">
        <f>SUBTOTAL(109,t_planning[41-2018])</f>
        <v>3</v>
      </c>
      <c r="Z12" s="37">
        <f>SUBTOTAL(109,t_planning[42-2018])</f>
        <v>3</v>
      </c>
      <c r="AA12" s="37">
        <f>SUBTOTAL(109,t_planning[43-2018])</f>
        <v>3</v>
      </c>
      <c r="AB12" s="37">
        <f>SUBTOTAL(109,t_planning[44-2018])</f>
        <v>3</v>
      </c>
      <c r="AC12" s="37">
        <f>SUBTOTAL(109,t_planning[45-2018])</f>
        <v>13</v>
      </c>
      <c r="AD12" s="37">
        <f>SUBTOTAL(109,t_planning[46-2018])</f>
        <v>13</v>
      </c>
      <c r="AE12" s="37">
        <f>SUBTOTAL(109,t_planning[47-2018])</f>
        <v>19</v>
      </c>
      <c r="AF12" s="37">
        <f>SUBTOTAL(109,t_planning[48-2018])</f>
        <v>19</v>
      </c>
      <c r="AG12" s="37">
        <f>SUBTOTAL(109,t_planning[49-2018])</f>
        <v>19</v>
      </c>
      <c r="AH12" s="37">
        <f>SUBTOTAL(109,t_planning[50-2018])</f>
        <v>19</v>
      </c>
      <c r="AI12" s="37">
        <f>SUBTOTAL(109,t_planning[51-2018])</f>
        <v>19</v>
      </c>
      <c r="AJ12" s="37">
        <f>SUBTOTAL(109,t_planning[52-2018])</f>
        <v>19</v>
      </c>
      <c r="AK12" s="37">
        <f>SUBTOTAL(109,t_planning[1-2019])</f>
        <v>19</v>
      </c>
      <c r="AL12" s="37">
        <f>SUBTOTAL(109,t_planning[2-2019])</f>
        <v>19</v>
      </c>
      <c r="AM12" s="37">
        <f>SUBTOTAL(109,t_planning[3-2019])</f>
        <v>7</v>
      </c>
      <c r="AN12" s="37">
        <f>SUBTOTAL(109,t_planning[4-2019])</f>
        <v>7</v>
      </c>
      <c r="AO12" s="37">
        <f>SUBTOTAL(109,t_planning[5-2019])</f>
        <v>7</v>
      </c>
      <c r="AP12" s="37">
        <f>SUBTOTAL(109,t_planning[6-2019])</f>
        <v>7</v>
      </c>
      <c r="AQ12" s="37">
        <f>SUBTOTAL(109,t_planning[7-2019])</f>
        <v>7</v>
      </c>
      <c r="AR12" s="37">
        <f>SUBTOTAL(109,t_planning[8-2019])</f>
        <v>7</v>
      </c>
      <c r="AS12" s="37">
        <f>SUBTOTAL(109,t_planning[9-2019])</f>
        <v>7</v>
      </c>
      <c r="AT12" s="37">
        <f>SUBTOTAL(109,t_planning[10-2019])</f>
        <v>0</v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89" r:id="rId4" name="cmd_creation_tableau">
          <controlPr defaultSize="0" autoLine="0" r:id="rId5">
            <anchor moveWithCells="1">
              <from>
                <xdr:col>0</xdr:col>
                <xdr:colOff>238125</xdr:colOff>
                <xdr:row>2</xdr:row>
                <xdr:rowOff>95250</xdr:rowOff>
              </from>
              <to>
                <xdr:col>1</xdr:col>
                <xdr:colOff>371475</xdr:colOff>
                <xdr:row>4</xdr:row>
                <xdr:rowOff>85725</xdr:rowOff>
              </to>
            </anchor>
          </controlPr>
        </control>
      </mc:Choice>
      <mc:Fallback>
        <control shapeId="4189" r:id="rId4" name="cmd_creation_tableau"/>
      </mc:Fallback>
    </mc:AlternateContent>
    <mc:AlternateContent xmlns:mc="http://schemas.openxmlformats.org/markup-compatibility/2006">
      <mc:Choice Requires="x14">
        <control shapeId="4195" r:id="rId6" name="cmd_affiche_ligne_totaux">
          <controlPr defaultSize="0" autoLine="0" r:id="rId7">
            <anchor moveWithCells="1">
              <from>
                <xdr:col>0</xdr:col>
                <xdr:colOff>114300</xdr:colOff>
                <xdr:row>7</xdr:row>
                <xdr:rowOff>66675</xdr:rowOff>
              </from>
              <to>
                <xdr:col>1</xdr:col>
                <xdr:colOff>476250</xdr:colOff>
                <xdr:row>9</xdr:row>
                <xdr:rowOff>19050</xdr:rowOff>
              </to>
            </anchor>
          </controlPr>
        </control>
      </mc:Choice>
      <mc:Fallback>
        <control shapeId="4195" r:id="rId6" name="cmd_affiche_ligne_totaux"/>
      </mc:Fallback>
    </mc:AlternateContent>
    <mc:AlternateContent xmlns:mc="http://schemas.openxmlformats.org/markup-compatibility/2006">
      <mc:Choice Requires="x14">
        <control shapeId="4196" r:id="rId8" name="cmd_supprime_ligne_totaux">
          <controlPr defaultSize="0" autoLine="0" autoPict="0" r:id="rId9">
            <anchor moveWithCells="1">
              <from>
                <xdr:col>0</xdr:col>
                <xdr:colOff>85725</xdr:colOff>
                <xdr:row>5</xdr:row>
                <xdr:rowOff>0</xdr:rowOff>
              </from>
              <to>
                <xdr:col>1</xdr:col>
                <xdr:colOff>600075</xdr:colOff>
                <xdr:row>6</xdr:row>
                <xdr:rowOff>171450</xdr:rowOff>
              </to>
            </anchor>
          </controlPr>
        </control>
      </mc:Choice>
      <mc:Fallback>
        <control shapeId="4196" r:id="rId8" name="cmd_supprime_ligne_totaux"/>
      </mc:Fallback>
    </mc:AlternateContent>
  </controls>
  <tableParts count="1"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maine"/>
  <dimension ref="A1:D43"/>
  <sheetViews>
    <sheetView workbookViewId="0"/>
  </sheetViews>
  <sheetFormatPr baseColWidth="10" defaultRowHeight="15" x14ac:dyDescent="0.25"/>
  <cols>
    <col min="4" max="4" width="11.42578125" style="26"/>
  </cols>
  <sheetData>
    <row r="1" spans="1:4" x14ac:dyDescent="0.25">
      <c r="A1">
        <v>20</v>
      </c>
      <c r="B1" s="6">
        <v>43234</v>
      </c>
      <c r="C1">
        <v>2018</v>
      </c>
      <c r="D1" s="26" t="s">
        <v>51</v>
      </c>
    </row>
    <row r="2" spans="1:4" x14ac:dyDescent="0.25">
      <c r="A2">
        <v>21</v>
      </c>
      <c r="B2" s="6">
        <v>43241</v>
      </c>
      <c r="C2">
        <v>2018</v>
      </c>
      <c r="D2" s="26" t="s">
        <v>52</v>
      </c>
    </row>
    <row r="3" spans="1:4" x14ac:dyDescent="0.25">
      <c r="A3">
        <v>22</v>
      </c>
      <c r="B3" s="6">
        <v>43248</v>
      </c>
      <c r="C3">
        <v>2018</v>
      </c>
      <c r="D3" s="26" t="s">
        <v>53</v>
      </c>
    </row>
    <row r="4" spans="1:4" x14ac:dyDescent="0.25">
      <c r="A4">
        <v>23</v>
      </c>
      <c r="B4" s="6">
        <v>43255</v>
      </c>
      <c r="C4">
        <v>2018</v>
      </c>
      <c r="D4" s="26" t="s">
        <v>54</v>
      </c>
    </row>
    <row r="5" spans="1:4" x14ac:dyDescent="0.25">
      <c r="A5">
        <v>24</v>
      </c>
      <c r="B5" s="6">
        <v>43262</v>
      </c>
      <c r="C5">
        <v>2018</v>
      </c>
      <c r="D5" s="26" t="s">
        <v>55</v>
      </c>
    </row>
    <row r="6" spans="1:4" x14ac:dyDescent="0.25">
      <c r="A6">
        <v>25</v>
      </c>
      <c r="B6" s="6">
        <v>43269</v>
      </c>
      <c r="C6">
        <v>2018</v>
      </c>
      <c r="D6" s="26" t="s">
        <v>56</v>
      </c>
    </row>
    <row r="7" spans="1:4" x14ac:dyDescent="0.25">
      <c r="A7">
        <v>26</v>
      </c>
      <c r="B7" s="6">
        <v>43276</v>
      </c>
      <c r="C7">
        <v>2018</v>
      </c>
      <c r="D7" s="26" t="s">
        <v>57</v>
      </c>
    </row>
    <row r="8" spans="1:4" x14ac:dyDescent="0.25">
      <c r="A8">
        <v>27</v>
      </c>
      <c r="B8" s="6">
        <v>43283</v>
      </c>
      <c r="C8">
        <v>2018</v>
      </c>
      <c r="D8" s="26" t="s">
        <v>58</v>
      </c>
    </row>
    <row r="9" spans="1:4" x14ac:dyDescent="0.25">
      <c r="A9">
        <v>28</v>
      </c>
      <c r="B9" s="6">
        <v>43290</v>
      </c>
      <c r="C9">
        <v>2018</v>
      </c>
      <c r="D9" s="26" t="s">
        <v>59</v>
      </c>
    </row>
    <row r="10" spans="1:4" x14ac:dyDescent="0.25">
      <c r="A10">
        <v>29</v>
      </c>
      <c r="B10" s="6">
        <v>43297</v>
      </c>
      <c r="C10">
        <v>2018</v>
      </c>
      <c r="D10" s="26" t="s">
        <v>60</v>
      </c>
    </row>
    <row r="11" spans="1:4" x14ac:dyDescent="0.25">
      <c r="A11">
        <v>30</v>
      </c>
      <c r="B11" s="6">
        <v>43304</v>
      </c>
      <c r="C11">
        <v>2018</v>
      </c>
      <c r="D11" s="26" t="s">
        <v>61</v>
      </c>
    </row>
    <row r="12" spans="1:4" x14ac:dyDescent="0.25">
      <c r="A12">
        <v>31</v>
      </c>
      <c r="B12" s="6">
        <v>43311</v>
      </c>
      <c r="C12">
        <v>2018</v>
      </c>
      <c r="D12" s="26" t="s">
        <v>62</v>
      </c>
    </row>
    <row r="13" spans="1:4" x14ac:dyDescent="0.25">
      <c r="A13">
        <v>32</v>
      </c>
      <c r="B13" s="6">
        <v>43318</v>
      </c>
      <c r="C13">
        <v>2018</v>
      </c>
      <c r="D13" s="26" t="s">
        <v>63</v>
      </c>
    </row>
    <row r="14" spans="1:4" x14ac:dyDescent="0.25">
      <c r="A14">
        <v>33</v>
      </c>
      <c r="B14" s="6">
        <v>43325</v>
      </c>
      <c r="C14">
        <v>2018</v>
      </c>
      <c r="D14" s="26" t="s">
        <v>64</v>
      </c>
    </row>
    <row r="15" spans="1:4" x14ac:dyDescent="0.25">
      <c r="A15">
        <v>34</v>
      </c>
      <c r="B15" s="6">
        <v>43332</v>
      </c>
      <c r="C15">
        <v>2018</v>
      </c>
      <c r="D15" s="26" t="s">
        <v>65</v>
      </c>
    </row>
    <row r="16" spans="1:4" x14ac:dyDescent="0.25">
      <c r="A16">
        <v>35</v>
      </c>
      <c r="B16" s="6">
        <v>43339</v>
      </c>
      <c r="C16">
        <v>2018</v>
      </c>
      <c r="D16" s="26" t="s">
        <v>66</v>
      </c>
    </row>
    <row r="17" spans="1:4" x14ac:dyDescent="0.25">
      <c r="A17">
        <v>36</v>
      </c>
      <c r="B17" s="6">
        <v>43346</v>
      </c>
      <c r="C17">
        <v>2018</v>
      </c>
      <c r="D17" s="26" t="s">
        <v>67</v>
      </c>
    </row>
    <row r="18" spans="1:4" x14ac:dyDescent="0.25">
      <c r="A18">
        <v>37</v>
      </c>
      <c r="B18" s="6">
        <v>43353</v>
      </c>
      <c r="C18">
        <v>2018</v>
      </c>
      <c r="D18" s="26" t="s">
        <v>68</v>
      </c>
    </row>
    <row r="19" spans="1:4" x14ac:dyDescent="0.25">
      <c r="A19">
        <v>38</v>
      </c>
      <c r="B19" s="6">
        <v>43360</v>
      </c>
      <c r="C19">
        <v>2018</v>
      </c>
      <c r="D19" s="26" t="s">
        <v>69</v>
      </c>
    </row>
    <row r="20" spans="1:4" x14ac:dyDescent="0.25">
      <c r="A20">
        <v>39</v>
      </c>
      <c r="B20" s="6">
        <v>43367</v>
      </c>
      <c r="C20">
        <v>2018</v>
      </c>
      <c r="D20" s="26" t="s">
        <v>70</v>
      </c>
    </row>
    <row r="21" spans="1:4" x14ac:dyDescent="0.25">
      <c r="A21">
        <v>40</v>
      </c>
      <c r="B21" s="6">
        <v>43374</v>
      </c>
      <c r="C21">
        <v>2018</v>
      </c>
      <c r="D21" s="26" t="s">
        <v>71</v>
      </c>
    </row>
    <row r="22" spans="1:4" x14ac:dyDescent="0.25">
      <c r="A22">
        <v>41</v>
      </c>
      <c r="B22" s="6">
        <v>43381</v>
      </c>
      <c r="C22">
        <v>2018</v>
      </c>
      <c r="D22" s="26" t="s">
        <v>26</v>
      </c>
    </row>
    <row r="23" spans="1:4" x14ac:dyDescent="0.25">
      <c r="A23">
        <v>42</v>
      </c>
      <c r="B23" s="6">
        <v>43388</v>
      </c>
      <c r="C23">
        <v>2018</v>
      </c>
      <c r="D23" s="26" t="s">
        <v>27</v>
      </c>
    </row>
    <row r="24" spans="1:4" x14ac:dyDescent="0.25">
      <c r="A24">
        <v>43</v>
      </c>
      <c r="B24" s="6">
        <v>43395</v>
      </c>
      <c r="C24">
        <v>2018</v>
      </c>
      <c r="D24" s="26" t="s">
        <v>28</v>
      </c>
    </row>
    <row r="25" spans="1:4" x14ac:dyDescent="0.25">
      <c r="A25">
        <v>44</v>
      </c>
      <c r="B25" s="6">
        <v>43402</v>
      </c>
      <c r="C25">
        <v>2018</v>
      </c>
      <c r="D25" s="26" t="s">
        <v>29</v>
      </c>
    </row>
    <row r="26" spans="1:4" x14ac:dyDescent="0.25">
      <c r="A26">
        <v>45</v>
      </c>
      <c r="B26" s="6">
        <v>43409</v>
      </c>
      <c r="C26">
        <v>2018</v>
      </c>
      <c r="D26" s="26" t="s">
        <v>30</v>
      </c>
    </row>
    <row r="27" spans="1:4" x14ac:dyDescent="0.25">
      <c r="A27">
        <v>46</v>
      </c>
      <c r="B27" s="6">
        <v>43416</v>
      </c>
      <c r="C27">
        <v>2018</v>
      </c>
      <c r="D27" s="26" t="s">
        <v>31</v>
      </c>
    </row>
    <row r="28" spans="1:4" x14ac:dyDescent="0.25">
      <c r="A28">
        <v>47</v>
      </c>
      <c r="B28" s="6">
        <v>43423</v>
      </c>
      <c r="C28">
        <v>2018</v>
      </c>
      <c r="D28" s="26" t="s">
        <v>32</v>
      </c>
    </row>
    <row r="29" spans="1:4" x14ac:dyDescent="0.25">
      <c r="A29">
        <v>48</v>
      </c>
      <c r="B29" s="6">
        <v>43430</v>
      </c>
      <c r="C29">
        <v>2018</v>
      </c>
      <c r="D29" s="26" t="s">
        <v>33</v>
      </c>
    </row>
    <row r="30" spans="1:4" x14ac:dyDescent="0.25">
      <c r="A30">
        <v>49</v>
      </c>
      <c r="B30" s="6">
        <v>43437</v>
      </c>
      <c r="C30">
        <v>2018</v>
      </c>
      <c r="D30" s="26" t="s">
        <v>34</v>
      </c>
    </row>
    <row r="31" spans="1:4" x14ac:dyDescent="0.25">
      <c r="A31">
        <v>50</v>
      </c>
      <c r="B31" s="6">
        <v>43444</v>
      </c>
      <c r="C31">
        <v>2018</v>
      </c>
      <c r="D31" s="26" t="s">
        <v>35</v>
      </c>
    </row>
    <row r="32" spans="1:4" x14ac:dyDescent="0.25">
      <c r="A32">
        <v>51</v>
      </c>
      <c r="B32" s="6">
        <v>43451</v>
      </c>
      <c r="C32">
        <v>2018</v>
      </c>
      <c r="D32" s="26" t="s">
        <v>36</v>
      </c>
    </row>
    <row r="33" spans="1:4" x14ac:dyDescent="0.25">
      <c r="A33">
        <v>52</v>
      </c>
      <c r="B33" s="6">
        <v>43458</v>
      </c>
      <c r="C33">
        <v>2018</v>
      </c>
      <c r="D33" s="26" t="s">
        <v>37</v>
      </c>
    </row>
    <row r="34" spans="1:4" x14ac:dyDescent="0.25">
      <c r="A34">
        <v>1</v>
      </c>
      <c r="B34" s="6">
        <v>43465</v>
      </c>
      <c r="C34">
        <v>2019</v>
      </c>
      <c r="D34" s="26" t="s">
        <v>38</v>
      </c>
    </row>
    <row r="35" spans="1:4" x14ac:dyDescent="0.25">
      <c r="A35">
        <v>2</v>
      </c>
      <c r="B35" s="6">
        <v>43472</v>
      </c>
      <c r="C35">
        <v>2019</v>
      </c>
      <c r="D35" s="26" t="s">
        <v>39</v>
      </c>
    </row>
    <row r="36" spans="1:4" x14ac:dyDescent="0.25">
      <c r="A36">
        <v>3</v>
      </c>
      <c r="B36" s="6">
        <v>43479</v>
      </c>
      <c r="C36">
        <v>2019</v>
      </c>
      <c r="D36" s="26" t="s">
        <v>40</v>
      </c>
    </row>
    <row r="37" spans="1:4" x14ac:dyDescent="0.25">
      <c r="A37">
        <v>4</v>
      </c>
      <c r="B37" s="6">
        <v>43486</v>
      </c>
      <c r="C37">
        <v>2019</v>
      </c>
      <c r="D37" s="26" t="s">
        <v>41</v>
      </c>
    </row>
    <row r="38" spans="1:4" x14ac:dyDescent="0.25">
      <c r="A38">
        <v>5</v>
      </c>
      <c r="B38" s="6">
        <v>43493</v>
      </c>
      <c r="C38">
        <v>2019</v>
      </c>
      <c r="D38" s="26" t="s">
        <v>42</v>
      </c>
    </row>
    <row r="39" spans="1:4" x14ac:dyDescent="0.25">
      <c r="A39">
        <v>6</v>
      </c>
      <c r="B39" s="6">
        <v>43500</v>
      </c>
      <c r="C39">
        <v>2019</v>
      </c>
      <c r="D39" s="26" t="s">
        <v>43</v>
      </c>
    </row>
    <row r="40" spans="1:4" x14ac:dyDescent="0.25">
      <c r="A40">
        <v>7</v>
      </c>
      <c r="B40" s="6">
        <v>43507</v>
      </c>
      <c r="C40">
        <v>2019</v>
      </c>
      <c r="D40" s="26" t="s">
        <v>44</v>
      </c>
    </row>
    <row r="41" spans="1:4" x14ac:dyDescent="0.25">
      <c r="A41">
        <v>8</v>
      </c>
      <c r="B41" s="6">
        <v>43514</v>
      </c>
      <c r="C41">
        <v>2019</v>
      </c>
      <c r="D41" s="26" t="s">
        <v>45</v>
      </c>
    </row>
    <row r="42" spans="1:4" x14ac:dyDescent="0.25">
      <c r="A42">
        <v>9</v>
      </c>
      <c r="B42" s="6">
        <v>43521</v>
      </c>
      <c r="C42">
        <v>2019</v>
      </c>
      <c r="D42" s="26" t="s">
        <v>46</v>
      </c>
    </row>
    <row r="43" spans="1:4" x14ac:dyDescent="0.25">
      <c r="A43">
        <v>10</v>
      </c>
      <c r="B43" s="6">
        <v>43528</v>
      </c>
      <c r="C43">
        <v>2019</v>
      </c>
      <c r="D43" s="2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Détails</vt:lpstr>
      <vt:lpstr>planning</vt:lpstr>
      <vt:lpstr>semaine</vt:lpstr>
      <vt:lpstr>code</vt:lpstr>
      <vt:lpstr>date_start</vt:lpstr>
      <vt:lpstr>nombre_de_semaine</vt:lpstr>
      <vt:lpstr>responsable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2016-03-02T09:39:21Z</dcterms:created>
  <dcterms:modified xsi:type="dcterms:W3CDTF">2018-05-30T16:32:34Z</dcterms:modified>
</cp:coreProperties>
</file>