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7AA2A7BA-833E-4924-A213-94B1D91A14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données" sheetId="2" r:id="rId2"/>
  </sheets>
  <functionGroups builtInGroupCount="19"/>
  <externalReferences>
    <externalReference r:id="rId3"/>
  </externalReferences>
  <definedNames>
    <definedName name="année">données!$B$1</definedName>
    <definedName name="gzegr">[1]!OPERATIONS1[[Opérations ]]</definedName>
    <definedName name="Opérations">[1]!OPERATIONS1[[Opérations ]]</definedName>
    <definedName name="p_jour_ferier">données!$A$2:$B$24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4" i="2" l="1"/>
  <c r="B23" i="2"/>
  <c r="B22" i="2"/>
  <c r="B21" i="2"/>
  <c r="B20" i="2"/>
  <c r="B17" i="2"/>
  <c r="B16" i="2"/>
  <c r="B14" i="2"/>
  <c r="B13" i="2"/>
  <c r="B12" i="2"/>
  <c r="B11" i="2"/>
  <c r="B10" i="2"/>
  <c r="B9" i="2"/>
  <c r="B6" i="2"/>
  <c r="B5" i="2"/>
  <c r="B3" i="2"/>
  <c r="B8" i="2"/>
  <c r="B7" i="2"/>
  <c r="B18" i="2"/>
  <c r="B4" i="2"/>
  <c r="B19" i="2"/>
  <c r="B15" i="2"/>
  <c r="D4" i="1" l="1"/>
  <c r="H4" i="1" s="1"/>
  <c r="D5" i="1"/>
  <c r="H5" i="1" s="1"/>
  <c r="D6" i="1"/>
  <c r="H6" i="1" s="1"/>
  <c r="D7" i="1"/>
  <c r="H7" i="1" s="1"/>
  <c r="D8" i="1"/>
  <c r="H8" i="1" s="1"/>
  <c r="D9" i="1"/>
  <c r="H9" i="1" s="1"/>
  <c r="D10" i="1"/>
  <c r="H10" i="1" s="1"/>
  <c r="D11" i="1"/>
  <c r="H11" i="1" s="1"/>
  <c r="D12" i="1"/>
  <c r="H12" i="1" s="1"/>
  <c r="D3" i="1"/>
</calcChain>
</file>

<file path=xl/sharedStrings.xml><?xml version="1.0" encoding="utf-8"?>
<sst xmlns="http://schemas.openxmlformats.org/spreadsheetml/2006/main" count="93" uniqueCount="70">
  <si>
    <t>N° DT</t>
  </si>
  <si>
    <t>Titre</t>
  </si>
  <si>
    <t>I total</t>
  </si>
  <si>
    <t>I1</t>
  </si>
  <si>
    <t>I2</t>
  </si>
  <si>
    <t>I3</t>
  </si>
  <si>
    <t>Début1</t>
  </si>
  <si>
    <t>Op1</t>
  </si>
  <si>
    <t>Début2</t>
  </si>
  <si>
    <t>Op2</t>
  </si>
  <si>
    <t>Début3</t>
  </si>
  <si>
    <t>Op3</t>
  </si>
  <si>
    <t>I est un indice de complexité</t>
  </si>
  <si>
    <t>On a une date de livraison</t>
  </si>
  <si>
    <t>Date livraison</t>
  </si>
  <si>
    <t>002</t>
  </si>
  <si>
    <t>001</t>
  </si>
  <si>
    <t>003</t>
  </si>
  <si>
    <t>004</t>
  </si>
  <si>
    <t>005</t>
  </si>
  <si>
    <t>006</t>
  </si>
  <si>
    <t>007</t>
  </si>
  <si>
    <t>008</t>
  </si>
  <si>
    <t>009</t>
  </si>
  <si>
    <t>010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</si>
  <si>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</si>
  <si>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</si>
  <si>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</si>
  <si>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</si>
  <si>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</si>
  <si>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</si>
  <si>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</si>
  <si>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</si>
  <si>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</si>
  <si>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</si>
  <si>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Date de début intermédiaire chaque début de couleur</t>
  </si>
  <si>
    <t>Entrée1</t>
  </si>
  <si>
    <t>Sortie1</t>
  </si>
  <si>
    <t>Entrée2</t>
  </si>
  <si>
    <t>Sortie2</t>
  </si>
  <si>
    <t>Entrée3</t>
  </si>
  <si>
    <t>Sortie3</t>
  </si>
  <si>
    <t>Chaque opérations à son Indice</t>
  </si>
  <si>
    <t>Somme des I donne X</t>
  </si>
  <si>
    <t>X est le nombre de semaines d'anticpation pour être à l'heure</t>
  </si>
  <si>
    <t>Date de début = Date de livraison - X semaines (en jour ouvrés si possible)</t>
  </si>
  <si>
    <t>Date début OP1 -&gt; X=I1+I2+I3</t>
  </si>
  <si>
    <t>Date début OP2 -&gt; X=I2+I3</t>
  </si>
  <si>
    <t>Date début OP3 -&gt; X=I3</t>
  </si>
  <si>
    <t>Fraisage Tradi</t>
  </si>
  <si>
    <t>Tournage Num</t>
  </si>
  <si>
    <t>Fraisage Num</t>
  </si>
  <si>
    <t>Jet d'eau</t>
  </si>
  <si>
    <t>Tournage Tradi</t>
  </si>
  <si>
    <t>Scie</t>
  </si>
  <si>
    <t>Chaudro</t>
  </si>
  <si>
    <t>intitulé</t>
  </si>
  <si>
    <t>date</t>
  </si>
  <si>
    <t>jour de l'an</t>
  </si>
  <si>
    <t>année</t>
  </si>
  <si>
    <t>fête du travail</t>
  </si>
  <si>
    <t>lundi de Pâques</t>
  </si>
  <si>
    <t>victoire 1945</t>
  </si>
  <si>
    <t>jeudi de l'ascencion</t>
  </si>
  <si>
    <t>lundi de pentecôte</t>
  </si>
  <si>
    <t>fête nationale</t>
  </si>
  <si>
    <t>Assomption</t>
  </si>
  <si>
    <t>Toussaint</t>
  </si>
  <si>
    <t>Armistice 1945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</si>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</sst>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1" fillId="8" borderId="2" xfId="0" applyFont="1" applyFill="1" applyBorder="1"/>
    <xf numFmtId="0" fontId="1" fillId="8" borderId="3" xfId="0" applyFont="1" applyFill="1" applyBorder="1"/>
    <xf numFmtId="0" fontId="0" fillId="9" borderId="4" xfId="0" applyFont="1" applyFill="1" applyBorder="1"/>
    <xf numFmtId="14" fontId="0" fillId="9" borderId="4" xfId="0" applyNumberFormat="1" applyFont="1" applyFill="1" applyBorder="1"/>
    <xf numFmtId="0" fontId="0" fillId="10" borderId="4" xfId="0" applyFont="1" applyFill="1" applyBorder="1"/>
    <xf numFmtId="14" fontId="0" fillId="10" borderId="4" xfId="0" applyNumberFormat="1" applyFont="1" applyFill="1" applyBorder="1"/>
    <xf numFmtId="0" fontId="0" fillId="10" borderId="4" xfId="0" applyFill="1" applyBorder="1"/>
    <xf numFmtId="14" fontId="0" fillId="10" borderId="4" xfId="0" applyNumberFormat="1" applyFill="1" applyBorder="1"/>
    <xf numFmtId="0" fontId="0" fillId="11" borderId="4" xfId="0" applyFont="1" applyFill="1" applyBorder="1"/>
    <xf numFmtId="14" fontId="0" fillId="11" borderId="4" xfId="0" applyNumberFormat="1" applyFont="1" applyFill="1" applyBorder="1"/>
    <xf numFmtId="0" fontId="0" fillId="12" borderId="4" xfId="0" applyFont="1" applyFill="1" applyBorder="1"/>
    <xf numFmtId="14" fontId="0" fillId="12" borderId="4" xfId="0" applyNumberFormat="1" applyFont="1" applyFill="1" applyBorder="1"/>
    <xf numFmtId="0" fontId="0" fillId="12" borderId="4" xfId="0" applyFill="1" applyBorder="1"/>
    <xf numFmtId="14" fontId="0" fillId="12" borderId="4" xfId="0" applyNumberFormat="1" applyFill="1" applyBorder="1"/>
    <xf numFmtId="49" fontId="0" fillId="2" borderId="1" xfId="0" applyNumberForma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 wrapText="1"/>
    </xf>
    <xf numFmtId="14" fontId="1" fillId="7" borderId="5" xfId="0" applyNumberFormat="1" applyFont="1" applyFill="1" applyBorder="1" applyAlignment="1">
      <alignment horizontal="center" vertical="center"/>
    </xf>
    <xf numFmtId="49" fontId="0" fillId="2" borderId="6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14" fontId="3" fillId="4" borderId="6" xfId="0" applyNumberFormat="1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14" fontId="3" fillId="5" borderId="6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4" fontId="3" fillId="6" borderId="6" xfId="0" applyNumberFormat="1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CCE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rgb="FFCCE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rgb="FFCCE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fill>
        <patternFill patternType="solid">
          <fgColor indexed="64"/>
          <bgColor rgb="FFCCE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rgb="FFFFCC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rgb="FFFFCC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rgb="FFFFCC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fill>
        <patternFill patternType="solid">
          <fgColor indexed="64"/>
          <bgColor rgb="FFFFCCCC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1228725</xdr:colOff>
          <xdr:row>0</xdr:row>
          <xdr:rowOff>85725</xdr:rowOff>
        </xdr:from>
        <xdr:to>
          <xdr:col>5</xdr:col>
          <xdr:colOff>190500</xdr:colOff>
          <xdr:row>0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du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647700</xdr:colOff>
      <xdr:row>5</xdr:row>
      <xdr:rowOff>57150</xdr:rowOff>
    </xdr:from>
    <xdr:to>
      <xdr:col>21</xdr:col>
      <xdr:colOff>446557</xdr:colOff>
      <xdr:row>33</xdr:row>
      <xdr:rowOff>18388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D547301-5238-4D11-927D-340426A50E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43900" y="1009650"/>
          <a:ext cx="8942857" cy="5295238"/>
        </a:xfrm>
        <a:prstGeom prst="rect">
          <a:avLst/>
        </a:prstGeom>
      </xdr:spPr>
    </xdr:pic>
    <xdr:clientData/>
  </xdr:twoCellAnchor>
  <xdr:twoCellAnchor>
    <xdr:from>
      <xdr:col>2</xdr:col>
      <xdr:colOff>571500</xdr:colOff>
      <xdr:row>1</xdr:row>
      <xdr:rowOff>76200</xdr:rowOff>
    </xdr:from>
    <xdr:to>
      <xdr:col>8</xdr:col>
      <xdr:colOff>476250</xdr:colOff>
      <xdr:row>13</xdr:row>
      <xdr:rowOff>66676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E1BCA80-F575-4175-A549-D7809FF98A64}"/>
            </a:ext>
          </a:extLst>
        </xdr:cNvPr>
        <xdr:cNvSpPr txBox="1"/>
      </xdr:nvSpPr>
      <xdr:spPr>
        <a:xfrm>
          <a:off x="2933700" y="266700"/>
          <a:ext cx="4476750" cy="22764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/>
            <a:t>ne pas toucher les cases</a:t>
          </a:r>
          <a:r>
            <a:rPr lang="fr-FR" sz="2400" b="1" baseline="0"/>
            <a:t> colorées, elles contiennent des formules</a:t>
          </a:r>
        </a:p>
        <a:p>
          <a:r>
            <a:rPr lang="fr-FR" sz="2400" b="1" baseline="0"/>
            <a:t>tu peux changer la date en "b1"</a:t>
          </a:r>
        </a:p>
        <a:p>
          <a:r>
            <a:rPr lang="fr-FR" sz="2400" b="1" baseline="0"/>
            <a:t>ce qui fera automatiquement le calcul des jours féries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echnicentre-ind-rennes/Documents%20partages/UO%20Performance/05_P3N/B%20-%20QSE/2%20-%20Qualit&#233;/Justin/Fichiers%20Traitements/TraitementVSi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SuiviEC"/>
      <sheetName val="Sources"/>
      <sheetName val="test"/>
      <sheetName val="TraitementVSimpl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741404-D11D-4D3D-BB9B-B7D149CCE773}" name="t_planning" displayName="t_planning" ref="A2:S12" totalsRowShown="0" headerRowDxfId="0" headerRowBorderDxfId="21" tableBorderDxfId="22" totalsRowBorderDxfId="20">
  <autoFilter ref="A2:S12" xr:uid="{55741404-D11D-4D3D-BB9B-B7D149CCE773}"/>
  <tableColumns count="19">
    <tableColumn id="1" xr3:uid="{69CF57AE-C9EC-41AB-A16C-4C138E40F77A}" name="N° DT" dataDxfId="19"/>
    <tableColumn id="2" xr3:uid="{7ADF2659-A30B-4ECA-98E5-3B4C0D66A494}" name="Titre" dataDxfId="18"/>
    <tableColumn id="3" xr3:uid="{93854C27-6A3E-49E1-B0A0-4E1E0123CE9E}" name="Date livraison" dataDxfId="17"/>
    <tableColumn id="4" xr3:uid="{F8EA6155-9F21-43B0-B8AD-F9D08EF0BD49}" name="I total" dataDxfId="16">
      <calculatedColumnFormula>E3+F3+G3</calculatedColumnFormula>
    </tableColumn>
    <tableColumn id="5" xr3:uid="{94D58A6C-0D66-442F-A808-286E9904C033}" name="I1" dataDxfId="15"/>
    <tableColumn id="6" xr3:uid="{1BEB4972-E640-4DB7-873D-D8848DDB3F02}" name="I2" dataDxfId="14"/>
    <tableColumn id="7" xr3:uid="{988AA29B-868E-4F39-89FB-361784DA9EE1}" name="I3" dataDxfId="13"/>
    <tableColumn id="8" xr3:uid="{3CD2EB98-41D7-46A4-856E-C3D3741FCEA2}" name="Début1" dataDxfId="12">
      <calculatedColumnFormula>C3-D3*7</calculatedColumnFormula>
    </tableColumn>
    <tableColumn id="9" xr3:uid="{C9B5CB0B-A97D-4503-A79B-74410A45069E}" name="Op1" dataDxfId="11"/>
    <tableColumn id="10" xr3:uid="{D72A315C-8AA9-46C0-8E8B-CCCDCA9482B4}" name="Entrée1" dataDxfId="10"/>
    <tableColumn id="11" xr3:uid="{50BDCC2F-C9C1-41A0-BEDD-22F459CD91B7}" name="Sortie1" dataDxfId="9"/>
    <tableColumn id="12" xr3:uid="{6BA258ED-3D2F-4551-8EB7-40D1EC38E212}" name="Début2" dataDxfId="8">
      <calculatedColumnFormula>C3-SUM(F3:G3)*7</calculatedColumnFormula>
    </tableColumn>
    <tableColumn id="13" xr3:uid="{F3449954-ADA7-47B7-8E61-22F3488CE597}" name="Op2" dataDxfId="7"/>
    <tableColumn id="14" xr3:uid="{DE44EECB-8B1F-4E62-810D-6304C9C963BD}" name="Entrée2" dataDxfId="6"/>
    <tableColumn id="15" xr3:uid="{29A30713-3C79-4F22-B120-CBF1EC30BE03}" name="Sortie2" dataDxfId="5"/>
    <tableColumn id="16" xr3:uid="{51386E41-F825-411E-9FA9-E75CD4413985}" name="Début3" dataDxfId="4">
      <calculatedColumnFormula>C3-G3*7</calculatedColumnFormula>
    </tableColumn>
    <tableColumn id="17" xr3:uid="{4A8EDCD2-2C06-4CBC-91FB-FB779C6F6301}" name="Op3" dataDxfId="3"/>
    <tableColumn id="18" xr3:uid="{08A474F5-313C-4DF1-99F4-AF7C08E55D76}" name="Entrée3" dataDxfId="2"/>
    <tableColumn id="19" xr3:uid="{34DB7F40-F1F3-4282-B89B-DB10CF9CA29D}" name="Sortie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3"/>
  <sheetViews>
    <sheetView tabSelected="1" topLeftCell="B1" workbookViewId="0">
      <selection activeCell="C14" sqref="C14"/>
    </sheetView>
  </sheetViews>
  <sheetFormatPr baseColWidth="10" defaultRowHeight="15" x14ac:dyDescent="0.25"/>
  <cols>
    <col min="3" max="3" width="18.85546875" customWidth="1"/>
    <col min="8" max="8" width="17.85546875" customWidth="1"/>
    <col min="9" max="9" width="17.140625" customWidth="1"/>
    <col min="13" max="13" width="17.140625" customWidth="1"/>
    <col min="17" max="17" width="17.140625" customWidth="1"/>
  </cols>
  <sheetData>
    <row r="1" spans="1:19" ht="45.75" customHeight="1" x14ac:dyDescent="0.25"/>
    <row r="2" spans="1:19" x14ac:dyDescent="0.25">
      <c r="A2" s="28" t="s">
        <v>0</v>
      </c>
      <c r="B2" s="29" t="s">
        <v>1</v>
      </c>
      <c r="C2" s="29" t="s">
        <v>14</v>
      </c>
      <c r="D2" s="28" t="s">
        <v>2</v>
      </c>
      <c r="E2" s="28" t="s">
        <v>3</v>
      </c>
      <c r="F2" s="28" t="s">
        <v>4</v>
      </c>
      <c r="G2" s="28" t="s">
        <v>5</v>
      </c>
      <c r="H2" s="28" t="s">
        <v>6</v>
      </c>
      <c r="I2" s="28" t="s">
        <v>7</v>
      </c>
      <c r="J2" s="30" t="s">
        <v>36</v>
      </c>
      <c r="K2" s="30" t="s">
        <v>37</v>
      </c>
      <c r="L2" s="28" t="s">
        <v>8</v>
      </c>
      <c r="M2" s="28" t="s">
        <v>9</v>
      </c>
      <c r="N2" s="30" t="s">
        <v>38</v>
      </c>
      <c r="O2" s="30" t="s">
        <v>39</v>
      </c>
      <c r="P2" s="28" t="s">
        <v>10</v>
      </c>
      <c r="Q2" s="28" t="s">
        <v>11</v>
      </c>
      <c r="R2" s="30" t="s">
        <v>40</v>
      </c>
      <c r="S2" s="30" t="s">
        <v>41</v>
      </c>
    </row>
    <row r="3" spans="1:19" x14ac:dyDescent="0.25">
      <c r="A3" s="27" t="s">
        <v>16</v>
      </c>
      <c r="B3" s="1" t="s">
        <v>25</v>
      </c>
      <c r="C3" s="9">
        <v>44927</v>
      </c>
      <c r="D3" s="2">
        <f>E3+F3+G3</f>
        <v>15</v>
      </c>
      <c r="E3" s="2">
        <v>3</v>
      </c>
      <c r="F3" s="2">
        <v>5</v>
      </c>
      <c r="G3" s="2">
        <v>7</v>
      </c>
      <c r="H3" s="44">
        <v>44817</v>
      </c>
      <c r="I3" s="4" t="s">
        <v>49</v>
      </c>
      <c r="J3" s="3"/>
      <c r="K3" s="3"/>
      <c r="L3" s="11">
        <v>44839</v>
      </c>
      <c r="M3" s="6" t="s">
        <v>52</v>
      </c>
      <c r="N3" s="5"/>
      <c r="O3" s="5"/>
      <c r="P3" s="12">
        <v>44875</v>
      </c>
      <c r="Q3" s="8" t="s">
        <v>51</v>
      </c>
      <c r="R3" s="7"/>
      <c r="S3" s="7"/>
    </row>
    <row r="4" spans="1:19" x14ac:dyDescent="0.25">
      <c r="A4" s="27" t="s">
        <v>15</v>
      </c>
      <c r="B4" s="1" t="s">
        <v>26</v>
      </c>
      <c r="C4" s="9">
        <v>44927</v>
      </c>
      <c r="D4" s="2">
        <f t="shared" ref="D4:D12" si="0">E4+F4+G4</f>
        <v>17</v>
      </c>
      <c r="E4" s="2">
        <v>9</v>
      </c>
      <c r="F4" s="2">
        <v>2</v>
      </c>
      <c r="G4" s="2">
        <v>6</v>
      </c>
      <c r="H4" s="10">
        <f t="shared" ref="H4:H12" si="1">C4-D4*7</f>
        <v>44808</v>
      </c>
      <c r="I4" s="4" t="s">
        <v>50</v>
      </c>
      <c r="J4" s="3"/>
      <c r="K4" s="3"/>
      <c r="L4" s="11">
        <v>44868</v>
      </c>
      <c r="M4" s="6" t="s">
        <v>55</v>
      </c>
      <c r="N4" s="5"/>
      <c r="O4" s="5"/>
      <c r="P4" s="12">
        <v>44883</v>
      </c>
      <c r="Q4" s="8"/>
      <c r="R4" s="7"/>
      <c r="S4" s="7"/>
    </row>
    <row r="5" spans="1:19" x14ac:dyDescent="0.25">
      <c r="A5" s="27" t="s">
        <v>17</v>
      </c>
      <c r="B5" s="1" t="s">
        <v>27</v>
      </c>
      <c r="C5" s="9">
        <v>44927</v>
      </c>
      <c r="D5" s="2">
        <f t="shared" si="0"/>
        <v>20</v>
      </c>
      <c r="E5" s="2">
        <v>20</v>
      </c>
      <c r="F5" s="2"/>
      <c r="G5" s="2"/>
      <c r="H5" s="10">
        <f t="shared" si="1"/>
        <v>44787</v>
      </c>
      <c r="I5" s="4" t="s">
        <v>51</v>
      </c>
      <c r="J5" s="3"/>
      <c r="K5" s="3"/>
      <c r="L5" s="11">
        <v>44925</v>
      </c>
      <c r="M5" s="6" t="s">
        <v>55</v>
      </c>
      <c r="N5" s="5"/>
      <c r="O5" s="5"/>
      <c r="P5" s="12">
        <v>44925</v>
      </c>
      <c r="Q5" s="8" t="s">
        <v>50</v>
      </c>
      <c r="R5" s="7"/>
      <c r="S5" s="7"/>
    </row>
    <row r="6" spans="1:19" x14ac:dyDescent="0.25">
      <c r="A6" s="27" t="s">
        <v>18</v>
      </c>
      <c r="B6" s="1" t="s">
        <v>28</v>
      </c>
      <c r="C6" s="9">
        <v>44927</v>
      </c>
      <c r="D6" s="2">
        <f t="shared" si="0"/>
        <v>4</v>
      </c>
      <c r="E6" s="2">
        <v>2</v>
      </c>
      <c r="F6" s="2">
        <v>1</v>
      </c>
      <c r="G6" s="2">
        <v>1</v>
      </c>
      <c r="H6" s="10">
        <f t="shared" si="1"/>
        <v>44899</v>
      </c>
      <c r="I6" s="4" t="s">
        <v>52</v>
      </c>
      <c r="J6" s="3"/>
      <c r="K6" s="3"/>
      <c r="L6" s="11">
        <v>44911</v>
      </c>
      <c r="M6" s="6"/>
      <c r="N6" s="5"/>
      <c r="O6" s="5"/>
      <c r="P6" s="12">
        <v>44918</v>
      </c>
      <c r="Q6" s="8"/>
      <c r="R6" s="7"/>
      <c r="S6" s="7"/>
    </row>
    <row r="7" spans="1:19" x14ac:dyDescent="0.25">
      <c r="A7" s="27" t="s">
        <v>19</v>
      </c>
      <c r="B7" s="1" t="s">
        <v>29</v>
      </c>
      <c r="C7" s="9">
        <v>44927</v>
      </c>
      <c r="D7" s="2">
        <f t="shared" si="0"/>
        <v>18</v>
      </c>
      <c r="E7" s="2">
        <v>8</v>
      </c>
      <c r="F7" s="2">
        <v>3</v>
      </c>
      <c r="G7" s="2">
        <v>7</v>
      </c>
      <c r="H7" s="10">
        <f t="shared" si="1"/>
        <v>44801</v>
      </c>
      <c r="I7" s="4" t="s">
        <v>52</v>
      </c>
      <c r="J7" s="3"/>
      <c r="K7" s="3"/>
      <c r="L7" s="11">
        <v>44853</v>
      </c>
      <c r="M7" s="6" t="s">
        <v>54</v>
      </c>
      <c r="N7" s="5"/>
      <c r="O7" s="5"/>
      <c r="P7" s="12">
        <v>44875</v>
      </c>
      <c r="Q7" s="8"/>
      <c r="R7" s="7"/>
      <c r="S7" s="7"/>
    </row>
    <row r="8" spans="1:19" x14ac:dyDescent="0.25">
      <c r="A8" s="27" t="s">
        <v>20</v>
      </c>
      <c r="B8" s="1" t="s">
        <v>30</v>
      </c>
      <c r="C8" s="9">
        <v>44631</v>
      </c>
      <c r="D8" s="2">
        <f t="shared" si="0"/>
        <v>3</v>
      </c>
      <c r="E8" s="2">
        <v>1</v>
      </c>
      <c r="F8" s="2">
        <v>1</v>
      </c>
      <c r="G8" s="2">
        <v>1</v>
      </c>
      <c r="H8" s="10">
        <f t="shared" si="1"/>
        <v>44610</v>
      </c>
      <c r="I8" s="4" t="s">
        <v>53</v>
      </c>
      <c r="J8" s="3"/>
      <c r="K8" s="3"/>
      <c r="L8" s="11">
        <v>44617</v>
      </c>
      <c r="M8" s="6" t="s">
        <v>53</v>
      </c>
      <c r="N8" s="5"/>
      <c r="O8" s="5"/>
      <c r="P8" s="12">
        <v>44624</v>
      </c>
      <c r="Q8" s="8" t="s">
        <v>51</v>
      </c>
      <c r="R8" s="7"/>
      <c r="S8" s="7"/>
    </row>
    <row r="9" spans="1:19" x14ac:dyDescent="0.25">
      <c r="A9" s="27" t="s">
        <v>21</v>
      </c>
      <c r="B9" s="1" t="s">
        <v>31</v>
      </c>
      <c r="C9" s="9">
        <v>44927</v>
      </c>
      <c r="D9" s="2">
        <f t="shared" si="0"/>
        <v>15</v>
      </c>
      <c r="E9" s="2">
        <v>6</v>
      </c>
      <c r="F9" s="2">
        <v>9</v>
      </c>
      <c r="G9" s="2"/>
      <c r="H9" s="10">
        <f t="shared" si="1"/>
        <v>44822</v>
      </c>
      <c r="I9" s="4" t="s">
        <v>50</v>
      </c>
      <c r="J9" s="3"/>
      <c r="K9" s="3"/>
      <c r="L9" s="11">
        <v>44860</v>
      </c>
      <c r="M9" s="6"/>
      <c r="N9" s="5"/>
      <c r="O9" s="5"/>
      <c r="P9" s="12">
        <v>44925</v>
      </c>
      <c r="Q9" s="8"/>
      <c r="R9" s="7"/>
      <c r="S9" s="7"/>
    </row>
    <row r="10" spans="1:19" x14ac:dyDescent="0.25">
      <c r="A10" s="27" t="s">
        <v>22</v>
      </c>
      <c r="B10" s="1" t="s">
        <v>32</v>
      </c>
      <c r="C10" s="9">
        <v>44927</v>
      </c>
      <c r="D10" s="2">
        <f t="shared" si="0"/>
        <v>9</v>
      </c>
      <c r="E10" s="2">
        <v>3</v>
      </c>
      <c r="F10" s="2">
        <v>3</v>
      </c>
      <c r="G10" s="2">
        <v>3</v>
      </c>
      <c r="H10" s="10">
        <f t="shared" si="1"/>
        <v>44864</v>
      </c>
      <c r="I10" s="4" t="s">
        <v>50</v>
      </c>
      <c r="J10" s="3"/>
      <c r="K10" s="3"/>
      <c r="L10" s="11">
        <v>44883</v>
      </c>
      <c r="M10" s="6" t="s">
        <v>50</v>
      </c>
      <c r="N10" s="5"/>
      <c r="O10" s="5"/>
      <c r="P10" s="12">
        <v>44904</v>
      </c>
      <c r="Q10" s="8"/>
      <c r="R10" s="7"/>
      <c r="S10" s="7"/>
    </row>
    <row r="11" spans="1:19" x14ac:dyDescent="0.25">
      <c r="A11" s="27" t="s">
        <v>23</v>
      </c>
      <c r="B11" s="1" t="s">
        <v>33</v>
      </c>
      <c r="C11" s="9">
        <v>44927</v>
      </c>
      <c r="D11" s="2">
        <f t="shared" si="0"/>
        <v>34</v>
      </c>
      <c r="E11" s="2">
        <v>9</v>
      </c>
      <c r="F11" s="2">
        <v>14</v>
      </c>
      <c r="G11" s="2">
        <v>11</v>
      </c>
      <c r="H11" s="10">
        <f t="shared" si="1"/>
        <v>44689</v>
      </c>
      <c r="I11" s="4" t="s">
        <v>49</v>
      </c>
      <c r="J11" s="3"/>
      <c r="K11" s="3"/>
      <c r="L11" s="11">
        <v>44746</v>
      </c>
      <c r="M11" s="6"/>
      <c r="N11" s="5"/>
      <c r="O11" s="5"/>
      <c r="P11" s="12">
        <v>44846</v>
      </c>
      <c r="Q11" s="8"/>
      <c r="R11" s="7"/>
      <c r="S11" s="7"/>
    </row>
    <row r="12" spans="1:19" x14ac:dyDescent="0.25">
      <c r="A12" s="31" t="s">
        <v>24</v>
      </c>
      <c r="B12" s="32" t="s">
        <v>34</v>
      </c>
      <c r="C12" s="33">
        <v>44927</v>
      </c>
      <c r="D12" s="34">
        <f t="shared" si="0"/>
        <v>15</v>
      </c>
      <c r="E12" s="34">
        <v>6</v>
      </c>
      <c r="F12" s="34">
        <v>1</v>
      </c>
      <c r="G12" s="34">
        <v>8</v>
      </c>
      <c r="H12" s="35">
        <f t="shared" si="1"/>
        <v>44822</v>
      </c>
      <c r="I12" s="36" t="s">
        <v>54</v>
      </c>
      <c r="J12" s="37"/>
      <c r="K12" s="37"/>
      <c r="L12" s="38">
        <v>44860</v>
      </c>
      <c r="M12" s="39"/>
      <c r="N12" s="40"/>
      <c r="O12" s="40"/>
      <c r="P12" s="41">
        <v>44868</v>
      </c>
      <c r="Q12" s="42"/>
      <c r="R12" s="43"/>
      <c r="S12" s="43"/>
    </row>
    <row r="18" spans="5:5" x14ac:dyDescent="0.25">
      <c r="E18" t="s">
        <v>12</v>
      </c>
    </row>
    <row r="20" spans="5:5" x14ac:dyDescent="0.25">
      <c r="E20" t="s">
        <v>42</v>
      </c>
    </row>
    <row r="22" spans="5:5" x14ac:dyDescent="0.25">
      <c r="E22" t="s">
        <v>43</v>
      </c>
    </row>
    <row r="24" spans="5:5" x14ac:dyDescent="0.25">
      <c r="E24" t="s">
        <v>44</v>
      </c>
    </row>
    <row r="26" spans="5:5" x14ac:dyDescent="0.25">
      <c r="E26" t="s">
        <v>13</v>
      </c>
    </row>
    <row r="28" spans="5:5" x14ac:dyDescent="0.25">
      <c r="E28" t="s">
        <v>45</v>
      </c>
    </row>
    <row r="30" spans="5:5" x14ac:dyDescent="0.25">
      <c r="E30" t="s">
        <v>35</v>
      </c>
    </row>
    <row r="31" spans="5:5" x14ac:dyDescent="0.25">
      <c r="E31" t="s">
        <v>46</v>
      </c>
    </row>
    <row r="32" spans="5:5" x14ac:dyDescent="0.25">
      <c r="E32" t="s">
        <v>47</v>
      </c>
    </row>
    <row r="33" spans="5:5" x14ac:dyDescent="0.25">
      <c r="E33" t="s">
        <v>48</v>
      </c>
    </row>
  </sheetData>
  <phoneticPr fontId="2" type="noConversion"/>
  <dataValidations count="1">
    <dataValidation type="list" allowBlank="1" showInputMessage="1" showErrorMessage="1" sqref="I3:I12 M3:M12 Q3:Q12" xr:uid="{00000000-0002-0000-0000-000000000000}">
      <formula1>gzegr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alcul_planning">
                <anchor moveWithCells="1" sizeWithCells="1">
                  <from>
                    <xdr:col>2</xdr:col>
                    <xdr:colOff>1228725</xdr:colOff>
                    <xdr:row>0</xdr:row>
                    <xdr:rowOff>85725</xdr:rowOff>
                  </from>
                  <to>
                    <xdr:col>5</xdr:col>
                    <xdr:colOff>190500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B7E2D-0026-44E5-AD34-C6206D5CC0D9}">
  <sheetPr codeName="Feuil2"/>
  <dimension ref="A1:B24"/>
  <sheetViews>
    <sheetView workbookViewId="0">
      <selection activeCell="F18" sqref="F18"/>
    </sheetView>
  </sheetViews>
  <sheetFormatPr baseColWidth="10" defaultRowHeight="15" x14ac:dyDescent="0.25"/>
  <cols>
    <col min="1" max="1" width="18.5703125" bestFit="1" customWidth="1"/>
    <col min="2" max="2" width="16.85546875" customWidth="1"/>
  </cols>
  <sheetData>
    <row r="1" spans="1:2" x14ac:dyDescent="0.25">
      <c r="A1" t="s">
        <v>59</v>
      </c>
      <c r="B1">
        <v>2022</v>
      </c>
    </row>
    <row r="2" spans="1:2" x14ac:dyDescent="0.25">
      <c r="A2" s="13" t="s">
        <v>56</v>
      </c>
      <c r="B2" s="14" t="s">
        <v>57</v>
      </c>
    </row>
    <row r="3" spans="1:2" x14ac:dyDescent="0.25">
      <c r="A3" s="15" t="s">
        <v>58</v>
      </c>
      <c r="B3" s="16">
        <f>DATE(année,1,1)</f>
        <v>44562</v>
      </c>
    </row>
    <row r="4" spans="1:2" x14ac:dyDescent="0.25">
      <c r="A4" s="17" t="s">
        <v>61</v>
      </c>
      <c r="B4" s="18">
        <f>Paques(année)+1</f>
        <v>44669</v>
      </c>
    </row>
    <row r="5" spans="1:2" x14ac:dyDescent="0.25">
      <c r="A5" s="19" t="s">
        <v>60</v>
      </c>
      <c r="B5" s="20">
        <f>DATE(année,5,1)</f>
        <v>44682</v>
      </c>
    </row>
    <row r="6" spans="1:2" x14ac:dyDescent="0.25">
      <c r="A6" s="19" t="s">
        <v>62</v>
      </c>
      <c r="B6" s="20">
        <f>DATE(année,5,8)</f>
        <v>44689</v>
      </c>
    </row>
    <row r="7" spans="1:2" x14ac:dyDescent="0.25">
      <c r="A7" s="19" t="s">
        <v>63</v>
      </c>
      <c r="B7" s="20">
        <f>Paques(année)+39</f>
        <v>44707</v>
      </c>
    </row>
    <row r="8" spans="1:2" x14ac:dyDescent="0.25">
      <c r="A8" s="19" t="s">
        <v>64</v>
      </c>
      <c r="B8" s="20">
        <f>Paques(année)+50</f>
        <v>44718</v>
      </c>
    </row>
    <row r="9" spans="1:2" x14ac:dyDescent="0.25">
      <c r="A9" s="19" t="s">
        <v>65</v>
      </c>
      <c r="B9" s="20">
        <f>DATE(année,7,14)</f>
        <v>44756</v>
      </c>
    </row>
    <row r="10" spans="1:2" x14ac:dyDescent="0.25">
      <c r="A10" s="19" t="s">
        <v>66</v>
      </c>
      <c r="B10" s="20">
        <f>DATE(année,8,15)</f>
        <v>44788</v>
      </c>
    </row>
    <row r="11" spans="1:2" x14ac:dyDescent="0.25">
      <c r="A11" s="19" t="s">
        <v>67</v>
      </c>
      <c r="B11" s="20">
        <f>DATE(année,11,1)</f>
        <v>44866</v>
      </c>
    </row>
    <row r="12" spans="1:2" x14ac:dyDescent="0.25">
      <c r="A12" s="19" t="s">
        <v>68</v>
      </c>
      <c r="B12" s="20">
        <f>DATE(année,11,11)</f>
        <v>44876</v>
      </c>
    </row>
    <row r="13" spans="1:2" x14ac:dyDescent="0.25">
      <c r="A13" s="19" t="s">
        <v>69</v>
      </c>
      <c r="B13" s="20">
        <f>DATE(année,12,25)</f>
        <v>44920</v>
      </c>
    </row>
    <row r="14" spans="1:2" x14ac:dyDescent="0.25">
      <c r="A14" s="21" t="s">
        <v>58</v>
      </c>
      <c r="B14" s="22">
        <f>DATE(année+1,1,1)</f>
        <v>44927</v>
      </c>
    </row>
    <row r="15" spans="1:2" x14ac:dyDescent="0.25">
      <c r="A15" s="23" t="s">
        <v>61</v>
      </c>
      <c r="B15" s="24">
        <f>Paques(année+1)+1</f>
        <v>45026</v>
      </c>
    </row>
    <row r="16" spans="1:2" x14ac:dyDescent="0.25">
      <c r="A16" s="25" t="s">
        <v>60</v>
      </c>
      <c r="B16" s="26">
        <f>DATE(année+1,5,1)</f>
        <v>45047</v>
      </c>
    </row>
    <row r="17" spans="1:2" x14ac:dyDescent="0.25">
      <c r="A17" s="25" t="s">
        <v>62</v>
      </c>
      <c r="B17" s="26">
        <f>DATE(année+1,5,8)</f>
        <v>45054</v>
      </c>
    </row>
    <row r="18" spans="1:2" x14ac:dyDescent="0.25">
      <c r="A18" s="25" t="s">
        <v>63</v>
      </c>
      <c r="B18" s="26">
        <f>Paques(année+1)+39</f>
        <v>45064</v>
      </c>
    </row>
    <row r="19" spans="1:2" x14ac:dyDescent="0.25">
      <c r="A19" s="25" t="s">
        <v>64</v>
      </c>
      <c r="B19" s="26">
        <f>Paques(année+1)+50</f>
        <v>45075</v>
      </c>
    </row>
    <row r="20" spans="1:2" x14ac:dyDescent="0.25">
      <c r="A20" s="25" t="s">
        <v>65</v>
      </c>
      <c r="B20" s="26">
        <f>DATE(année+1,7,14)</f>
        <v>45121</v>
      </c>
    </row>
    <row r="21" spans="1:2" x14ac:dyDescent="0.25">
      <c r="A21" s="25" t="s">
        <v>66</v>
      </c>
      <c r="B21" s="26">
        <f>DATE(année+1,8,15)</f>
        <v>45153</v>
      </c>
    </row>
    <row r="22" spans="1:2" x14ac:dyDescent="0.25">
      <c r="A22" s="25" t="s">
        <v>67</v>
      </c>
      <c r="B22" s="26">
        <f>DATE(année+1,11,1)</f>
        <v>45231</v>
      </c>
    </row>
    <row r="23" spans="1:2" x14ac:dyDescent="0.25">
      <c r="A23" s="25" t="s">
        <v>68</v>
      </c>
      <c r="B23" s="26">
        <f>DATE(année+1,11,11)</f>
        <v>45241</v>
      </c>
    </row>
    <row r="24" spans="1:2" x14ac:dyDescent="0.25">
      <c r="A24" s="25" t="s">
        <v>69</v>
      </c>
      <c r="B24" s="26">
        <f>DATE(année+1,12,25)</f>
        <v>45285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données</vt:lpstr>
      <vt:lpstr>année</vt:lpstr>
      <vt:lpstr>p_jour_ferier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acer i3</cp:lastModifiedBy>
  <dcterms:created xsi:type="dcterms:W3CDTF">2022-03-08T14:33:45Z</dcterms:created>
  <dcterms:modified xsi:type="dcterms:W3CDTF">2022-03-11T10:16:53Z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2022-03-08T15:09:45Z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4ad5969e-4404-4ad2-9833-842f3ed9e4c2</vt:lpwstr>
  </property>
  <property fmtid="{D5CDD505-2E9C-101B-9397-08002B2CF9AE}" pid="8" name="MSIP_Label_c8d3f7c8-5c4b-4ab6-9486-a0a9eb08efa7_ContentBits">
    <vt:lpwstr>2</vt:lpwstr>
  </property>
</Properties>
</file>