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11970" windowHeight="9660" activeTab="2"/>
  </bookViews>
  <sheets>
    <sheet name="listes" sheetId="2" r:id="rId1"/>
    <sheet name="jours feries" sheetId="3" r:id="rId2"/>
    <sheet name="Calendrier de référence" sheetId="1" r:id="rId3"/>
    <sheet name="Feuil1" sheetId="4" r:id="rId4"/>
  </sheets>
  <functionGroups builtInGroupCount="18"/>
  <definedNames>
    <definedName name="poste">listes!$E$3:$E$17</definedName>
    <definedName name="POSTES1">listes!$E$3:$E$17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21" i="1" l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J25" i="1" l="1"/>
  <c r="AI21" i="1"/>
  <c r="G13" i="2"/>
  <c r="G4" i="2"/>
  <c r="G5" i="2"/>
  <c r="G6" i="2"/>
  <c r="G7" i="2"/>
  <c r="G8" i="2"/>
  <c r="G9" i="2"/>
  <c r="G10" i="2"/>
  <c r="G11" i="2"/>
  <c r="G12" i="2"/>
  <c r="G3" i="2"/>
  <c r="AD29" i="1" l="1"/>
  <c r="V29" i="1"/>
  <c r="AC29" i="1"/>
  <c r="U29" i="1"/>
  <c r="AB29" i="1"/>
  <c r="T29" i="1"/>
  <c r="AA29" i="1"/>
  <c r="S29" i="1"/>
  <c r="AH29" i="1"/>
  <c r="Z29" i="1"/>
  <c r="AG29" i="1"/>
  <c r="Y29" i="1"/>
  <c r="AF29" i="1"/>
  <c r="X29" i="1"/>
  <c r="AE29" i="1"/>
  <c r="W29" i="1"/>
  <c r="C2" i="1"/>
  <c r="B1" i="3" l="1"/>
  <c r="B3" i="3" s="1"/>
  <c r="B11" i="3"/>
  <c r="B12" i="3"/>
  <c r="B13" i="3"/>
  <c r="B14" i="3"/>
  <c r="B15" i="3"/>
  <c r="B7" i="3" l="1"/>
  <c r="B6" i="3"/>
  <c r="B4" i="3"/>
  <c r="B10" i="3" s="1"/>
  <c r="C1" i="1"/>
  <c r="E4" i="1" s="1"/>
  <c r="B9" i="3" l="1"/>
  <c r="B8" i="3"/>
  <c r="B5" i="3"/>
  <c r="E6" i="1"/>
  <c r="E26" i="1" l="1"/>
  <c r="E21" i="1" s="1"/>
  <c r="E29" i="1" s="1"/>
  <c r="E25" i="1"/>
  <c r="E24" i="1"/>
  <c r="E32" i="1" s="1"/>
  <c r="F6" i="1"/>
  <c r="E28" i="1" l="1"/>
  <c r="E30" i="1"/>
  <c r="F24" i="1"/>
  <c r="E27" i="1"/>
  <c r="F26" i="1"/>
  <c r="F25" i="1"/>
  <c r="G6" i="1"/>
  <c r="F21" i="1" l="1"/>
  <c r="F30" i="1" s="1"/>
  <c r="F32" i="1"/>
  <c r="G25" i="1"/>
  <c r="G26" i="1"/>
  <c r="G24" i="1"/>
  <c r="H6" i="1"/>
  <c r="F29" i="1" l="1"/>
  <c r="F27" i="1"/>
  <c r="F28" i="1"/>
  <c r="G32" i="1"/>
  <c r="G21" i="1"/>
  <c r="G30" i="1" s="1"/>
  <c r="H25" i="1"/>
  <c r="H26" i="1"/>
  <c r="H24" i="1"/>
  <c r="I6" i="1"/>
  <c r="G29" i="1" l="1"/>
  <c r="H32" i="1"/>
  <c r="H21" i="1"/>
  <c r="H30" i="1" s="1"/>
  <c r="G27" i="1"/>
  <c r="G28" i="1"/>
  <c r="I25" i="1"/>
  <c r="I26" i="1"/>
  <c r="I24" i="1"/>
  <c r="J6" i="1"/>
  <c r="H29" i="1" l="1"/>
  <c r="I21" i="1"/>
  <c r="I30" i="1" s="1"/>
  <c r="H27" i="1"/>
  <c r="I32" i="1"/>
  <c r="H28" i="1"/>
  <c r="J25" i="1"/>
  <c r="J26" i="1"/>
  <c r="J24" i="1"/>
  <c r="K6" i="1"/>
  <c r="I28" i="1" l="1"/>
  <c r="I29" i="1"/>
  <c r="J21" i="1"/>
  <c r="J30" i="1" s="1"/>
  <c r="J32" i="1"/>
  <c r="I27" i="1"/>
  <c r="K26" i="1"/>
  <c r="K25" i="1"/>
  <c r="L6" i="1"/>
  <c r="K24" i="1"/>
  <c r="J27" i="1" l="1"/>
  <c r="J28" i="1"/>
  <c r="J29" i="1"/>
  <c r="K21" i="1"/>
  <c r="K30" i="1" s="1"/>
  <c r="K32" i="1"/>
  <c r="L25" i="1"/>
  <c r="L26" i="1"/>
  <c r="M6" i="1"/>
  <c r="L24" i="1"/>
  <c r="K27" i="1" l="1"/>
  <c r="L32" i="1"/>
  <c r="K28" i="1"/>
  <c r="L21" i="1"/>
  <c r="L30" i="1" s="1"/>
  <c r="K29" i="1"/>
  <c r="M25" i="1"/>
  <c r="M26" i="1"/>
  <c r="N6" i="1"/>
  <c r="M24" i="1"/>
  <c r="M21" i="1" l="1"/>
  <c r="M30" i="1" s="1"/>
  <c r="L28" i="1"/>
  <c r="M32" i="1"/>
  <c r="L29" i="1"/>
  <c r="L27" i="1"/>
  <c r="N26" i="1"/>
  <c r="N25" i="1"/>
  <c r="O6" i="1"/>
  <c r="N24" i="1"/>
  <c r="M27" i="1" l="1"/>
  <c r="M29" i="1"/>
  <c r="M28" i="1"/>
  <c r="N21" i="1"/>
  <c r="N30" i="1" s="1"/>
  <c r="N32" i="1"/>
  <c r="O26" i="1"/>
  <c r="O25" i="1"/>
  <c r="P6" i="1"/>
  <c r="O24" i="1"/>
  <c r="N29" i="1" l="1"/>
  <c r="N27" i="1"/>
  <c r="O32" i="1"/>
  <c r="N28" i="1"/>
  <c r="O21" i="1"/>
  <c r="O30" i="1" s="1"/>
  <c r="P25" i="1"/>
  <c r="P26" i="1"/>
  <c r="Q6" i="1"/>
  <c r="P24" i="1"/>
  <c r="O27" i="1" l="1"/>
  <c r="P21" i="1"/>
  <c r="P30" i="1" s="1"/>
  <c r="P32" i="1"/>
  <c r="O29" i="1"/>
  <c r="O28" i="1"/>
  <c r="Q25" i="1"/>
  <c r="Q26" i="1"/>
  <c r="R6" i="1"/>
  <c r="Q24" i="1"/>
  <c r="P27" i="1" l="1"/>
  <c r="P28" i="1"/>
  <c r="P29" i="1"/>
  <c r="Q32" i="1"/>
  <c r="Q21" i="1"/>
  <c r="Q30" i="1" s="1"/>
  <c r="R26" i="1"/>
  <c r="R25" i="1"/>
  <c r="S6" i="1"/>
  <c r="R24" i="1"/>
  <c r="Q29" i="1" l="1"/>
  <c r="Q28" i="1"/>
  <c r="R32" i="1"/>
  <c r="R21" i="1"/>
  <c r="R30" i="1" s="1"/>
  <c r="Q27" i="1"/>
  <c r="S25" i="1"/>
  <c r="S30" i="1" s="1"/>
  <c r="T6" i="1"/>
  <c r="S24" i="1"/>
  <c r="R29" i="1" l="1"/>
  <c r="R28" i="1"/>
  <c r="S32" i="1"/>
  <c r="S28" i="1"/>
  <c r="S27" i="1"/>
  <c r="R27" i="1"/>
  <c r="T25" i="1"/>
  <c r="T30" i="1" s="1"/>
  <c r="T24" i="1"/>
  <c r="U6" i="1"/>
  <c r="T32" i="1" l="1"/>
  <c r="T28" i="1"/>
  <c r="T27" i="1"/>
  <c r="U25" i="1"/>
  <c r="U30" i="1" s="1"/>
  <c r="V6" i="1"/>
  <c r="U24" i="1"/>
  <c r="U32" i="1" l="1"/>
  <c r="U28" i="1"/>
  <c r="U27" i="1"/>
  <c r="V25" i="1"/>
  <c r="V30" i="1" s="1"/>
  <c r="W6" i="1"/>
  <c r="V24" i="1"/>
  <c r="V32" i="1" l="1"/>
  <c r="V28" i="1"/>
  <c r="V27" i="1"/>
  <c r="W25" i="1"/>
  <c r="W30" i="1" s="1"/>
  <c r="X6" i="1"/>
  <c r="W24" i="1"/>
  <c r="W32" i="1" l="1"/>
  <c r="W27" i="1"/>
  <c r="W28" i="1"/>
  <c r="X25" i="1"/>
  <c r="X30" i="1" s="1"/>
  <c r="Y6" i="1"/>
  <c r="X24" i="1"/>
  <c r="X32" i="1" l="1"/>
  <c r="X27" i="1"/>
  <c r="X28" i="1"/>
  <c r="Y25" i="1"/>
  <c r="Y30" i="1" s="1"/>
  <c r="Z6" i="1"/>
  <c r="Y24" i="1"/>
  <c r="Y32" i="1" l="1"/>
  <c r="Y27" i="1"/>
  <c r="Y28" i="1"/>
  <c r="Z25" i="1"/>
  <c r="Z30" i="1" s="1"/>
  <c r="AA6" i="1"/>
  <c r="Z24" i="1"/>
  <c r="Z32" i="1" l="1"/>
  <c r="Z28" i="1"/>
  <c r="Z27" i="1"/>
  <c r="AA25" i="1"/>
  <c r="AA30" i="1" s="1"/>
  <c r="AB6" i="1"/>
  <c r="AA24" i="1"/>
  <c r="AA32" i="1" l="1"/>
  <c r="AA28" i="1"/>
  <c r="AA27" i="1"/>
  <c r="AB25" i="1"/>
  <c r="AB30" i="1" s="1"/>
  <c r="AC6" i="1"/>
  <c r="AB24" i="1"/>
  <c r="AB32" i="1" l="1"/>
  <c r="AB28" i="1"/>
  <c r="AB27" i="1"/>
  <c r="AC25" i="1"/>
  <c r="AC30" i="1" s="1"/>
  <c r="AD6" i="1"/>
  <c r="AC24" i="1"/>
  <c r="AC32" i="1" l="1"/>
  <c r="AC28" i="1"/>
  <c r="AC27" i="1"/>
  <c r="AD25" i="1"/>
  <c r="AD30" i="1" s="1"/>
  <c r="AE6" i="1"/>
  <c r="AD24" i="1"/>
  <c r="AD32" i="1" l="1"/>
  <c r="AD28" i="1"/>
  <c r="AD27" i="1"/>
  <c r="AE25" i="1"/>
  <c r="AE30" i="1" s="1"/>
  <c r="AF6" i="1"/>
  <c r="AE24" i="1"/>
  <c r="AE32" i="1" l="1"/>
  <c r="AE28" i="1"/>
  <c r="AE27" i="1"/>
  <c r="AF25" i="1"/>
  <c r="AF30" i="1" s="1"/>
  <c r="AG6" i="1"/>
  <c r="AF24" i="1"/>
  <c r="AF32" i="1" l="1"/>
  <c r="AF27" i="1"/>
  <c r="AF28" i="1"/>
  <c r="AG25" i="1"/>
  <c r="AG30" i="1" s="1"/>
  <c r="AH6" i="1"/>
  <c r="AG24" i="1"/>
  <c r="AG32" i="1" l="1"/>
  <c r="AG28" i="1"/>
  <c r="AG27" i="1"/>
  <c r="AH25" i="1"/>
  <c r="AH30" i="1" s="1"/>
  <c r="AI6" i="1"/>
  <c r="AH24" i="1"/>
  <c r="AH32" i="1" l="1"/>
  <c r="AH28" i="1"/>
  <c r="AH27" i="1"/>
  <c r="AI25" i="1"/>
  <c r="AI27" i="1"/>
  <c r="AI24" i="1"/>
</calcChain>
</file>

<file path=xl/sharedStrings.xml><?xml version="1.0" encoding="utf-8"?>
<sst xmlns="http://schemas.openxmlformats.org/spreadsheetml/2006/main" count="100" uniqueCount="80">
  <si>
    <t>Janvier</t>
  </si>
  <si>
    <t>Février</t>
  </si>
  <si>
    <t>Novembre</t>
  </si>
  <si>
    <t>Décembre</t>
  </si>
  <si>
    <t>M-C</t>
  </si>
  <si>
    <t>CELINE A</t>
  </si>
  <si>
    <t>CLAIRE</t>
  </si>
  <si>
    <t>LAURIANNE</t>
  </si>
  <si>
    <t>CELINE R</t>
  </si>
  <si>
    <t>MARION</t>
  </si>
  <si>
    <t>LAURENCE</t>
  </si>
  <si>
    <t>CELINE P</t>
  </si>
  <si>
    <t>ODILE</t>
  </si>
  <si>
    <t>VERO</t>
  </si>
  <si>
    <t>NELLY</t>
  </si>
  <si>
    <t>MAGALI</t>
  </si>
  <si>
    <t>35 -&gt; 48</t>
  </si>
  <si>
    <t>28 -&gt; 36</t>
  </si>
  <si>
    <t>27 -&gt; 35</t>
  </si>
  <si>
    <t>POSE ELLES-MÊMES LEUR GARDE</t>
  </si>
  <si>
    <t>1er janvier</t>
  </si>
  <si>
    <t>Pâques</t>
  </si>
  <si>
    <t>Lundi de Pâques</t>
  </si>
  <si>
    <t>1er Mai</t>
  </si>
  <si>
    <t>Ascension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</si>
  <si>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</si>
  <si>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</si>
  <si>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</si>
  <si>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</si>
  <si>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</si>
  <si>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</si>
  <si>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</si>
  <si>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8 Mai</t>
  </si>
  <si>
    <t>Année</t>
  </si>
  <si>
    <t>PAUSE</t>
  </si>
  <si>
    <t>NOM DE POSTE</t>
  </si>
  <si>
    <t>HEURE DEBUT</t>
  </si>
  <si>
    <t>HEURE FIN</t>
  </si>
  <si>
    <t>TOTAL HEURES</t>
  </si>
  <si>
    <t>P</t>
  </si>
  <si>
    <t>PRISE DE SANG</t>
  </si>
  <si>
    <t>PA</t>
  </si>
  <si>
    <t>PRE ANA</t>
  </si>
  <si>
    <t>H</t>
  </si>
  <si>
    <t>HEMATO</t>
  </si>
  <si>
    <t>C</t>
  </si>
  <si>
    <t>CHIMIE</t>
  </si>
  <si>
    <t>21h</t>
  </si>
  <si>
    <t>21 HEURE</t>
  </si>
  <si>
    <t>20h</t>
  </si>
  <si>
    <t>20 HEURE</t>
  </si>
  <si>
    <t>GARDE SEMAINE DEBUT</t>
  </si>
  <si>
    <t>GARDE SEMAINE FIN</t>
  </si>
  <si>
    <t>GARDE WEEK END DEBUT</t>
  </si>
  <si>
    <t>GARDE WEEK END FIN</t>
  </si>
  <si>
    <t>V</t>
  </si>
  <si>
    <t>VACANCES</t>
  </si>
  <si>
    <t>RG</t>
  </si>
  <si>
    <t>REPOS GARDE</t>
  </si>
  <si>
    <t>REPOS HEBDOMADAIRE</t>
  </si>
  <si>
    <t>G-SEM D</t>
  </si>
  <si>
    <t>G-SEM F</t>
  </si>
  <si>
    <t>G-WE D</t>
  </si>
  <si>
    <t>G-WE F</t>
  </si>
  <si>
    <t>INFIRMIERE</t>
  </si>
  <si>
    <t>TOTAL EFFECTIF</t>
  </si>
  <si>
    <t>DIMANCHES + JF JOUR</t>
  </si>
  <si>
    <t>D-JF</t>
  </si>
  <si>
    <t>FORMULE FERIES</t>
  </si>
  <si>
    <t>FORMULE WEEK END</t>
  </si>
  <si>
    <t>FORMULE COMPTAGE D'HEURE EN FONCTION DE LA VALEUR DES CELLULES TABLEAU</t>
  </si>
  <si>
    <t>EFFECTIF A 5</t>
  </si>
  <si>
    <t>EFFECTIF A 4</t>
  </si>
  <si>
    <t>EFFECTIF A 1</t>
  </si>
  <si>
    <t>FORMULE DIMANCHE</t>
  </si>
  <si>
    <t>SYNTHESE DES FORMULES</t>
  </si>
  <si>
    <t>VERIF FERIE OU DIMANCHE</t>
  </si>
  <si>
    <t>X</t>
  </si>
  <si>
    <t>V31</t>
  </si>
  <si>
    <t>POSTES1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</si>
</sst>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2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1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2" borderId="6" xfId="0" applyFill="1" applyBorder="1"/>
    <xf numFmtId="0" fontId="0" fillId="2" borderId="7" xfId="0" applyFill="1" applyBorder="1"/>
    <xf numFmtId="49" fontId="0" fillId="0" borderId="0" xfId="0" applyNumberFormat="1"/>
    <xf numFmtId="0" fontId="0" fillId="0" borderId="0" xfId="0" applyFont="1"/>
    <xf numFmtId="0" fontId="0" fillId="0" borderId="0" xfId="0" applyAlignment="1">
      <alignment horizontal="right"/>
    </xf>
    <xf numFmtId="20" fontId="0" fillId="0" borderId="0" xfId="0" applyNumberFormat="1"/>
    <xf numFmtId="0" fontId="0" fillId="0" borderId="14" xfId="0" applyBorder="1"/>
    <xf numFmtId="0" fontId="3" fillId="0" borderId="0" xfId="0" applyFont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4" xfId="0" applyNumberFormat="1" applyBorder="1"/>
    <xf numFmtId="0" fontId="0" fillId="2" borderId="16" xfId="0" applyFill="1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textRotation="90"/>
    </xf>
    <xf numFmtId="164" fontId="0" fillId="3" borderId="3" xfId="0" applyNumberFormat="1" applyFill="1" applyBorder="1" applyAlignment="1">
      <alignment horizontal="center" textRotation="90"/>
    </xf>
    <xf numFmtId="164" fontId="0" fillId="3" borderId="4" xfId="0" applyNumberFormat="1" applyFill="1" applyBorder="1" applyAlignment="1">
      <alignment horizontal="center" textRotation="90"/>
    </xf>
    <xf numFmtId="164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38"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colors>
    <mruColors>
      <color rgb="FFFF999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2" fmlaLink="$B$1" fmlaRange="listes!$A$1:$A$4" noThreeD="1" val="0"/>
</file>

<file path=xl/ctrlProps/ctrlProp2.xml><?xml version="1.0" encoding="utf-8"?>
<formControlPr xmlns="http://schemas.microsoft.com/office/spreadsheetml/2009/9/main" objectType="Drop" dropStyle="combo" dx="22" fmlaLink="$B$2" fmlaRange="listes!$B$1:$B$36" noThreeD="1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0</xdr:colOff>
      <xdr:row>1</xdr:row>
      <xdr:rowOff>0</xdr:rowOff>
    </xdr:from>
    <xdr:to>
      <xdr:col>6</xdr:col>
      <xdr:colOff>0</xdr:colOff>
      <xdr:row>4</xdr:row>
      <xdr:rowOff>52917</xdr:rowOff>
    </xdr:to>
    <xdr:sp macro="[0]!gommetablea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1767417" y="190500"/>
          <a:ext cx="1164166" cy="624417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EFFACER</a:t>
          </a:r>
          <a:r>
            <a:rPr lang="fr-FR" sz="1100" baseline="0">
              <a:solidFill>
                <a:srgbClr val="FF0000"/>
              </a:solidFill>
            </a:rPr>
            <a:t> TABLEAU</a:t>
          </a:r>
        </a:p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180975</xdr:rowOff>
        </xdr:from>
        <xdr:to>
          <xdr:col>12</xdr:col>
          <xdr:colOff>9525</xdr:colOff>
          <xdr:row>3</xdr:row>
          <xdr:rowOff>66675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pour essai de la 1° 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heure_poste" displayName="t_heure_poste" ref="E2:I17" totalsRowShown="0">
  <autoFilter ref="E2:I17"/>
  <tableColumns count="5">
    <tableColumn id="6" name="POSTES1" dataDxfId="36"/>
    <tableColumn id="1" name="NOM DE POSTE"/>
    <tableColumn id="3" name="TOTAL HEURES" dataDxfId="37"/>
    <tableColumn id="4" name="HEURE DEBUT"/>
    <tableColumn id="5" name="HEURE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I36"/>
  <sheetViews>
    <sheetView topLeftCell="C1" workbookViewId="0">
      <selection activeCell="E8" sqref="E8"/>
    </sheetView>
  </sheetViews>
  <sheetFormatPr baseColWidth="10" defaultRowHeight="15" x14ac:dyDescent="0.25"/>
  <cols>
    <col min="4" max="4" width="16.5703125" customWidth="1"/>
    <col min="5" max="6" width="26" customWidth="1"/>
    <col min="7" max="7" width="17.85546875" customWidth="1"/>
    <col min="8" max="8" width="15.28515625" customWidth="1"/>
    <col min="9" max="9" width="12.42578125" customWidth="1"/>
  </cols>
  <sheetData>
    <row r="1" spans="1:9" x14ac:dyDescent="0.25">
      <c r="A1" t="s">
        <v>0</v>
      </c>
      <c r="B1">
        <v>2019</v>
      </c>
      <c r="D1" t="s">
        <v>34</v>
      </c>
      <c r="E1" s="13">
        <v>2.0833333333333332E-2</v>
      </c>
      <c r="F1" s="13"/>
    </row>
    <row r="2" spans="1:9" x14ac:dyDescent="0.25">
      <c r="A2" t="s">
        <v>1</v>
      </c>
      <c r="B2">
        <v>2020</v>
      </c>
      <c r="E2" t="s">
        <v>79</v>
      </c>
      <c r="F2" t="s">
        <v>35</v>
      </c>
      <c r="G2" t="s">
        <v>38</v>
      </c>
      <c r="H2" t="s">
        <v>36</v>
      </c>
      <c r="I2" t="s">
        <v>37</v>
      </c>
    </row>
    <row r="3" spans="1:9" x14ac:dyDescent="0.25">
      <c r="A3" t="s">
        <v>2</v>
      </c>
      <c r="B3">
        <v>2029</v>
      </c>
      <c r="E3" s="14" t="s">
        <v>39</v>
      </c>
      <c r="F3" t="s">
        <v>40</v>
      </c>
      <c r="G3" s="20">
        <f>(I3-H3)-$E$1</f>
        <v>0.29166666666666674</v>
      </c>
      <c r="H3" s="13">
        <v>0.33333333333333331</v>
      </c>
      <c r="I3" s="13">
        <v>0.64583333333333337</v>
      </c>
    </row>
    <row r="4" spans="1:9" x14ac:dyDescent="0.25">
      <c r="A4" t="s">
        <v>3</v>
      </c>
      <c r="B4">
        <v>2030</v>
      </c>
      <c r="E4" s="14" t="s">
        <v>41</v>
      </c>
      <c r="F4" t="s">
        <v>42</v>
      </c>
      <c r="G4" s="20">
        <f t="shared" ref="G4:G8" si="0">(I4-H4)-$E$1</f>
        <v>0.33333333333333337</v>
      </c>
      <c r="H4" s="13">
        <v>0.33333333333333331</v>
      </c>
      <c r="I4" s="13">
        <v>0.6875</v>
      </c>
    </row>
    <row r="5" spans="1:9" x14ac:dyDescent="0.25">
      <c r="B5">
        <v>2031</v>
      </c>
      <c r="E5" s="14" t="s">
        <v>43</v>
      </c>
      <c r="F5" t="s">
        <v>44</v>
      </c>
      <c r="G5" s="20">
        <f t="shared" si="0"/>
        <v>0.33333333333333337</v>
      </c>
      <c r="H5" s="13">
        <v>0.33333333333333331</v>
      </c>
      <c r="I5" s="13">
        <v>0.6875</v>
      </c>
    </row>
    <row r="6" spans="1:9" x14ac:dyDescent="0.25">
      <c r="B6">
        <v>2032</v>
      </c>
      <c r="E6" s="14" t="s">
        <v>45</v>
      </c>
      <c r="F6" t="s">
        <v>46</v>
      </c>
      <c r="G6" s="20">
        <f t="shared" si="0"/>
        <v>0.35416666666666674</v>
      </c>
      <c r="H6" s="13">
        <v>0.33333333333333331</v>
      </c>
      <c r="I6" s="13">
        <v>0.70833333333333337</v>
      </c>
    </row>
    <row r="7" spans="1:9" x14ac:dyDescent="0.25">
      <c r="B7">
        <v>2033</v>
      </c>
      <c r="E7" s="14" t="s">
        <v>47</v>
      </c>
      <c r="F7" t="s">
        <v>48</v>
      </c>
      <c r="G7" s="20">
        <f t="shared" si="0"/>
        <v>0.33333333333333331</v>
      </c>
      <c r="H7" s="13">
        <v>0.52083333333333337</v>
      </c>
      <c r="I7" s="13">
        <v>0.875</v>
      </c>
    </row>
    <row r="8" spans="1:9" x14ac:dyDescent="0.25">
      <c r="B8">
        <v>2034</v>
      </c>
      <c r="E8" s="14" t="s">
        <v>49</v>
      </c>
      <c r="F8" t="s">
        <v>50</v>
      </c>
      <c r="G8" s="20">
        <f t="shared" si="0"/>
        <v>0.31250000000000006</v>
      </c>
      <c r="H8" s="13">
        <v>0.5</v>
      </c>
      <c r="I8" s="13">
        <v>0.83333333333333337</v>
      </c>
    </row>
    <row r="9" spans="1:9" x14ac:dyDescent="0.25">
      <c r="B9">
        <v>2035</v>
      </c>
      <c r="E9" s="14" t="s">
        <v>60</v>
      </c>
      <c r="F9" t="s">
        <v>51</v>
      </c>
      <c r="G9" s="20">
        <f t="shared" ref="G9:G13" si="1">I9-H9</f>
        <v>0.125</v>
      </c>
      <c r="H9" s="13">
        <v>0.875</v>
      </c>
      <c r="I9" s="13">
        <v>1</v>
      </c>
    </row>
    <row r="10" spans="1:9" x14ac:dyDescent="0.25">
      <c r="B10">
        <v>2036</v>
      </c>
      <c r="E10" s="14" t="s">
        <v>61</v>
      </c>
      <c r="F10" t="s">
        <v>52</v>
      </c>
      <c r="G10" s="20">
        <f t="shared" si="1"/>
        <v>0.33333333333333331</v>
      </c>
      <c r="H10" s="13">
        <v>0</v>
      </c>
      <c r="I10" s="13">
        <v>0.33333333333333331</v>
      </c>
    </row>
    <row r="11" spans="1:9" x14ac:dyDescent="0.25">
      <c r="B11">
        <v>2037</v>
      </c>
      <c r="E11" s="14" t="s">
        <v>62</v>
      </c>
      <c r="F11" t="s">
        <v>53</v>
      </c>
      <c r="G11" s="20">
        <f t="shared" si="1"/>
        <v>0.16666666666666663</v>
      </c>
      <c r="H11" s="13">
        <v>0.83333333333333337</v>
      </c>
      <c r="I11" s="13">
        <v>1</v>
      </c>
    </row>
    <row r="12" spans="1:9" x14ac:dyDescent="0.25">
      <c r="B12">
        <v>2038</v>
      </c>
      <c r="E12" s="14" t="s">
        <v>63</v>
      </c>
      <c r="F12" t="s">
        <v>54</v>
      </c>
      <c r="G12" s="20">
        <f t="shared" si="1"/>
        <v>0.33333333333333331</v>
      </c>
      <c r="H12" s="13">
        <v>0</v>
      </c>
      <c r="I12" s="13">
        <v>0.33333333333333331</v>
      </c>
    </row>
    <row r="13" spans="1:9" x14ac:dyDescent="0.25">
      <c r="E13" s="14" t="s">
        <v>67</v>
      </c>
      <c r="F13" t="s">
        <v>66</v>
      </c>
      <c r="G13" s="20">
        <f t="shared" si="1"/>
        <v>0.5</v>
      </c>
      <c r="H13" s="13">
        <v>0.33333333333333331</v>
      </c>
      <c r="I13" s="13">
        <v>0.83333333333333337</v>
      </c>
    </row>
    <row r="14" spans="1:9" x14ac:dyDescent="0.25">
      <c r="B14">
        <v>2039</v>
      </c>
      <c r="E14" s="14" t="s">
        <v>55</v>
      </c>
      <c r="F14" t="s">
        <v>56</v>
      </c>
      <c r="G14" s="14"/>
    </row>
    <row r="15" spans="1:9" x14ac:dyDescent="0.25">
      <c r="E15" s="14" t="s">
        <v>78</v>
      </c>
      <c r="F15" t="s">
        <v>78</v>
      </c>
      <c r="G15" s="14"/>
    </row>
    <row r="16" spans="1:9" x14ac:dyDescent="0.25">
      <c r="B16">
        <v>2040</v>
      </c>
      <c r="E16" s="14" t="s">
        <v>77</v>
      </c>
      <c r="F16" t="s">
        <v>59</v>
      </c>
      <c r="G16" s="14"/>
    </row>
    <row r="17" spans="2:7" x14ac:dyDescent="0.25">
      <c r="B17">
        <v>2041</v>
      </c>
      <c r="E17" s="14" t="s">
        <v>57</v>
      </c>
      <c r="F17" t="s">
        <v>58</v>
      </c>
      <c r="G17" s="14"/>
    </row>
    <row r="18" spans="2:7" x14ac:dyDescent="0.25">
      <c r="B18">
        <v>2042</v>
      </c>
    </row>
    <row r="19" spans="2:7" x14ac:dyDescent="0.25">
      <c r="B19">
        <v>2043</v>
      </c>
    </row>
    <row r="20" spans="2:7" x14ac:dyDescent="0.25">
      <c r="B20">
        <v>2044</v>
      </c>
    </row>
    <row r="21" spans="2:7" x14ac:dyDescent="0.25">
      <c r="B21">
        <v>2045</v>
      </c>
    </row>
    <row r="22" spans="2:7" x14ac:dyDescent="0.25">
      <c r="B22">
        <v>2046</v>
      </c>
    </row>
    <row r="23" spans="2:7" x14ac:dyDescent="0.25">
      <c r="B23">
        <v>2047</v>
      </c>
    </row>
    <row r="24" spans="2:7" x14ac:dyDescent="0.25">
      <c r="B24">
        <v>2048</v>
      </c>
    </row>
    <row r="25" spans="2:7" x14ac:dyDescent="0.25">
      <c r="B25">
        <v>2049</v>
      </c>
    </row>
    <row r="26" spans="2:7" x14ac:dyDescent="0.25">
      <c r="B26">
        <v>2050</v>
      </c>
    </row>
    <row r="27" spans="2:7" x14ac:dyDescent="0.25">
      <c r="B27">
        <v>2051</v>
      </c>
    </row>
    <row r="28" spans="2:7" x14ac:dyDescent="0.25">
      <c r="B28">
        <v>2052</v>
      </c>
    </row>
    <row r="29" spans="2:7" x14ac:dyDescent="0.25">
      <c r="B29">
        <v>2053</v>
      </c>
    </row>
    <row r="30" spans="2:7" x14ac:dyDescent="0.25">
      <c r="B30">
        <v>2054</v>
      </c>
    </row>
    <row r="31" spans="2:7" x14ac:dyDescent="0.25">
      <c r="B31">
        <v>2055</v>
      </c>
    </row>
    <row r="32" spans="2:7" x14ac:dyDescent="0.25">
      <c r="B32">
        <v>2056</v>
      </c>
    </row>
    <row r="33" spans="2:2" x14ac:dyDescent="0.25">
      <c r="B33">
        <v>2057</v>
      </c>
    </row>
    <row r="34" spans="2:2" x14ac:dyDescent="0.25">
      <c r="B34">
        <v>2058</v>
      </c>
    </row>
    <row r="35" spans="2:2" x14ac:dyDescent="0.25">
      <c r="B35">
        <v>2059</v>
      </c>
    </row>
    <row r="36" spans="2:2" x14ac:dyDescent="0.25">
      <c r="B36">
        <v>2060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5"/>
  <sheetViews>
    <sheetView workbookViewId="0">
      <selection activeCell="C6" sqref="C6"/>
    </sheetView>
  </sheetViews>
  <sheetFormatPr baseColWidth="10" defaultRowHeight="15" x14ac:dyDescent="0.25"/>
  <sheetData>
    <row r="1" spans="1:2" x14ac:dyDescent="0.25">
      <c r="A1" t="s">
        <v>33</v>
      </c>
      <c r="B1">
        <f>'Calendrier de référence'!B2+2018</f>
        <v>2019</v>
      </c>
    </row>
    <row r="3" spans="1:2" x14ac:dyDescent="0.25">
      <c r="A3" t="s">
        <v>20</v>
      </c>
      <c r="B3" s="1">
        <f>DATE('jours feries'!$B$1,1,1)</f>
        <v>43466</v>
      </c>
    </row>
    <row r="4" spans="1:2" x14ac:dyDescent="0.25">
      <c r="A4" t="s">
        <v>21</v>
      </c>
      <c r="B4" s="1">
        <f>ROUND(DATE('jours feries'!$B$1,4,1)/7+MOD(19*MOD('jours feries'!$B$1,19)-7,30)*14/100,0)*7-6</f>
        <v>43576</v>
      </c>
    </row>
    <row r="5" spans="1:2" x14ac:dyDescent="0.25">
      <c r="A5" t="s">
        <v>22</v>
      </c>
      <c r="B5" s="1">
        <f>B4+1</f>
        <v>43577</v>
      </c>
    </row>
    <row r="6" spans="1:2" x14ac:dyDescent="0.25">
      <c r="A6" t="s">
        <v>23</v>
      </c>
      <c r="B6" s="1">
        <f>DATE('jours feries'!$B$1,5,1)</f>
        <v>43586</v>
      </c>
    </row>
    <row r="7" spans="1:2" x14ac:dyDescent="0.25">
      <c r="A7" s="10" t="s">
        <v>32</v>
      </c>
      <c r="B7" s="1">
        <f>DATE('jours feries'!$B$1,5,8)</f>
        <v>43593</v>
      </c>
    </row>
    <row r="8" spans="1:2" x14ac:dyDescent="0.25">
      <c r="A8" t="s">
        <v>24</v>
      </c>
      <c r="B8" s="1">
        <f>$B$4+39</f>
        <v>43615</v>
      </c>
    </row>
    <row r="9" spans="1:2" x14ac:dyDescent="0.25">
      <c r="A9" t="s">
        <v>25</v>
      </c>
      <c r="B9" s="1">
        <f>$B$4+49</f>
        <v>43625</v>
      </c>
    </row>
    <row r="10" spans="1:2" x14ac:dyDescent="0.25">
      <c r="A10" t="s">
        <v>26</v>
      </c>
      <c r="B10" s="1">
        <f>$B$4+50</f>
        <v>43626</v>
      </c>
    </row>
    <row r="11" spans="1:2" x14ac:dyDescent="0.25">
      <c r="A11" s="10" t="s">
        <v>27</v>
      </c>
      <c r="B11" s="1">
        <f>DATE('jours feries'!$B$1,7,14)</f>
        <v>43660</v>
      </c>
    </row>
    <row r="12" spans="1:2" x14ac:dyDescent="0.25">
      <c r="A12" s="10" t="s">
        <v>28</v>
      </c>
      <c r="B12" s="1">
        <f>DATE('jours feries'!$B$1,8,15)</f>
        <v>43692</v>
      </c>
    </row>
    <row r="13" spans="1:2" x14ac:dyDescent="0.25">
      <c r="A13" s="10" t="s">
        <v>29</v>
      </c>
      <c r="B13" s="1">
        <f>DATE('jours feries'!$B$1,11,1)</f>
        <v>43770</v>
      </c>
    </row>
    <row r="14" spans="1:2" x14ac:dyDescent="0.25">
      <c r="A14" s="10" t="s">
        <v>30</v>
      </c>
      <c r="B14" s="1">
        <f>DATE('jours feries'!$B$1,11,11)</f>
        <v>43780</v>
      </c>
    </row>
    <row r="15" spans="1:2" x14ac:dyDescent="0.25">
      <c r="A15" s="10" t="s">
        <v>31</v>
      </c>
      <c r="B15" s="1">
        <f>DATE('jours feries'!$B$1,12,25)</f>
        <v>43824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alendrier"/>
  <dimension ref="A1:AJ38"/>
  <sheetViews>
    <sheetView showGridLines="0" tabSelected="1" zoomScale="90" zoomScaleNormal="90" workbookViewId="0">
      <selection activeCell="N2" sqref="N2"/>
    </sheetView>
  </sheetViews>
  <sheetFormatPr baseColWidth="10" defaultRowHeight="15" x14ac:dyDescent="0.25"/>
  <cols>
    <col min="2" max="2" width="7.42578125" customWidth="1"/>
    <col min="3" max="3" width="15.42578125" customWidth="1"/>
    <col min="4" max="4" width="15.140625" customWidth="1"/>
    <col min="5" max="35" width="8.7109375" customWidth="1"/>
    <col min="36" max="36" width="8.7109375" hidden="1" customWidth="1"/>
    <col min="37" max="37" width="8.7109375" customWidth="1"/>
  </cols>
  <sheetData>
    <row r="1" spans="2:35" x14ac:dyDescent="0.25">
      <c r="B1" s="11">
        <v>1</v>
      </c>
      <c r="C1" s="1">
        <f>DATE(B2+2018,B1,1)</f>
        <v>43466</v>
      </c>
    </row>
    <row r="2" spans="2:35" x14ac:dyDescent="0.25">
      <c r="B2">
        <v>1</v>
      </c>
      <c r="C2" s="1">
        <f>DATE(B2+2018,B1+1,1)-1</f>
        <v>43496</v>
      </c>
    </row>
    <row r="4" spans="2:35" x14ac:dyDescent="0.25">
      <c r="E4" s="32" t="str">
        <f>"Planning Technique du mois de "&amp;TEXT(C1,"mmmm aaaa")</f>
        <v>Planning Technique du mois de janvier mardi</v>
      </c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</row>
    <row r="5" spans="2:35" ht="15.75" thickBot="1" x14ac:dyDescent="0.3"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</row>
    <row r="6" spans="2:35" ht="50.25" customHeight="1" thickTop="1" thickBot="1" x14ac:dyDescent="0.3">
      <c r="C6" s="2"/>
      <c r="D6" s="4"/>
      <c r="E6" s="28">
        <f>C1</f>
        <v>43466</v>
      </c>
      <c r="F6" s="29">
        <f>E6+1</f>
        <v>43467</v>
      </c>
      <c r="G6" s="29">
        <f t="shared" ref="G6:AI6" si="0">F6+1</f>
        <v>43468</v>
      </c>
      <c r="H6" s="29">
        <f t="shared" si="0"/>
        <v>43469</v>
      </c>
      <c r="I6" s="29">
        <f t="shared" si="0"/>
        <v>43470</v>
      </c>
      <c r="J6" s="29">
        <f t="shared" si="0"/>
        <v>43471</v>
      </c>
      <c r="K6" s="29">
        <f t="shared" si="0"/>
        <v>43472</v>
      </c>
      <c r="L6" s="29">
        <f t="shared" si="0"/>
        <v>43473</v>
      </c>
      <c r="M6" s="29">
        <f t="shared" si="0"/>
        <v>43474</v>
      </c>
      <c r="N6" s="29">
        <f t="shared" si="0"/>
        <v>43475</v>
      </c>
      <c r="O6" s="29">
        <f t="shared" si="0"/>
        <v>43476</v>
      </c>
      <c r="P6" s="29">
        <f t="shared" si="0"/>
        <v>43477</v>
      </c>
      <c r="Q6" s="29">
        <f t="shared" si="0"/>
        <v>43478</v>
      </c>
      <c r="R6" s="29">
        <f t="shared" si="0"/>
        <v>43479</v>
      </c>
      <c r="S6" s="29">
        <f t="shared" si="0"/>
        <v>43480</v>
      </c>
      <c r="T6" s="29">
        <f t="shared" si="0"/>
        <v>43481</v>
      </c>
      <c r="U6" s="29">
        <f t="shared" si="0"/>
        <v>43482</v>
      </c>
      <c r="V6" s="29">
        <f t="shared" si="0"/>
        <v>43483</v>
      </c>
      <c r="W6" s="29">
        <f t="shared" si="0"/>
        <v>43484</v>
      </c>
      <c r="X6" s="29">
        <f t="shared" si="0"/>
        <v>43485</v>
      </c>
      <c r="Y6" s="29">
        <f t="shared" si="0"/>
        <v>43486</v>
      </c>
      <c r="Z6" s="29">
        <f t="shared" si="0"/>
        <v>43487</v>
      </c>
      <c r="AA6" s="29">
        <f t="shared" si="0"/>
        <v>43488</v>
      </c>
      <c r="AB6" s="29">
        <f t="shared" si="0"/>
        <v>43489</v>
      </c>
      <c r="AC6" s="29">
        <f t="shared" si="0"/>
        <v>43490</v>
      </c>
      <c r="AD6" s="29">
        <f t="shared" si="0"/>
        <v>43491</v>
      </c>
      <c r="AE6" s="29">
        <f t="shared" si="0"/>
        <v>43492</v>
      </c>
      <c r="AF6" s="29">
        <f t="shared" si="0"/>
        <v>43493</v>
      </c>
      <c r="AG6" s="29">
        <f t="shared" si="0"/>
        <v>43494</v>
      </c>
      <c r="AH6" s="29">
        <f t="shared" si="0"/>
        <v>43495</v>
      </c>
      <c r="AI6" s="30">
        <f t="shared" si="0"/>
        <v>43496</v>
      </c>
    </row>
    <row r="7" spans="2:35" ht="15.75" thickTop="1" x14ac:dyDescent="0.25">
      <c r="C7" s="12" t="s">
        <v>16</v>
      </c>
      <c r="D7" s="8" t="s">
        <v>4</v>
      </c>
      <c r="E7" s="16" t="s">
        <v>43</v>
      </c>
      <c r="F7" s="17"/>
      <c r="G7" s="17" t="s">
        <v>47</v>
      </c>
      <c r="H7" s="17" t="s">
        <v>49</v>
      </c>
      <c r="I7" s="17" t="s">
        <v>47</v>
      </c>
      <c r="J7" s="17" t="s">
        <v>61</v>
      </c>
      <c r="K7" s="17" t="s">
        <v>43</v>
      </c>
      <c r="L7" s="17" t="s">
        <v>43</v>
      </c>
      <c r="M7" s="17" t="s">
        <v>43</v>
      </c>
      <c r="N7" s="17"/>
      <c r="O7" s="17"/>
      <c r="P7" s="17"/>
      <c r="Q7" s="17"/>
      <c r="R7" s="17"/>
      <c r="S7" s="17" t="s">
        <v>45</v>
      </c>
      <c r="T7" s="17"/>
      <c r="U7" s="17" t="s">
        <v>45</v>
      </c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 t="s">
        <v>43</v>
      </c>
      <c r="AG7" s="17"/>
      <c r="AH7" s="5"/>
      <c r="AI7" s="6"/>
    </row>
    <row r="8" spans="2:35" x14ac:dyDescent="0.25">
      <c r="C8" s="12" t="s">
        <v>16</v>
      </c>
      <c r="D8" s="9" t="s">
        <v>5</v>
      </c>
      <c r="E8" s="18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3"/>
      <c r="AI8" s="7"/>
    </row>
    <row r="9" spans="2:35" x14ac:dyDescent="0.25">
      <c r="C9" s="12" t="s">
        <v>16</v>
      </c>
      <c r="D9" s="9" t="s">
        <v>6</v>
      </c>
      <c r="E9" s="1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3"/>
      <c r="AI9" s="7"/>
    </row>
    <row r="10" spans="2:35" x14ac:dyDescent="0.25">
      <c r="C10" s="12" t="s">
        <v>16</v>
      </c>
      <c r="D10" s="9" t="s">
        <v>7</v>
      </c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3"/>
      <c r="AI10" s="7"/>
    </row>
    <row r="11" spans="2:35" x14ac:dyDescent="0.25">
      <c r="C11" s="12" t="s">
        <v>16</v>
      </c>
      <c r="D11" s="9" t="s">
        <v>8</v>
      </c>
      <c r="E11" s="18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3"/>
      <c r="AI11" s="7"/>
    </row>
    <row r="12" spans="2:35" x14ac:dyDescent="0.25">
      <c r="C12" s="12" t="s">
        <v>16</v>
      </c>
      <c r="D12" s="9" t="s">
        <v>9</v>
      </c>
      <c r="E12" s="18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3"/>
      <c r="AI12" s="7"/>
    </row>
    <row r="13" spans="2:35" x14ac:dyDescent="0.25">
      <c r="C13" s="12" t="s">
        <v>16</v>
      </c>
      <c r="D13" s="9" t="s">
        <v>10</v>
      </c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3"/>
      <c r="AI13" s="7"/>
    </row>
    <row r="14" spans="2:35" x14ac:dyDescent="0.25">
      <c r="C14" s="12" t="s">
        <v>16</v>
      </c>
      <c r="D14" s="9" t="s">
        <v>11</v>
      </c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3"/>
      <c r="AI14" s="7"/>
    </row>
    <row r="15" spans="2:35" x14ac:dyDescent="0.25">
      <c r="C15" s="12"/>
      <c r="D15" s="9"/>
      <c r="E15" s="18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3"/>
      <c r="AI15" s="7"/>
    </row>
    <row r="16" spans="2:35" x14ac:dyDescent="0.25">
      <c r="C16" s="12" t="s">
        <v>17</v>
      </c>
      <c r="D16" s="9" t="s">
        <v>12</v>
      </c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3"/>
      <c r="AI16" s="7"/>
    </row>
    <row r="17" spans="3:36" x14ac:dyDescent="0.25">
      <c r="C17" s="12" t="s">
        <v>18</v>
      </c>
      <c r="D17" s="9" t="s">
        <v>13</v>
      </c>
      <c r="E17" s="18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3"/>
      <c r="AI17" s="7"/>
    </row>
    <row r="18" spans="3:36" x14ac:dyDescent="0.25">
      <c r="C18" s="12"/>
      <c r="D18" s="9" t="s">
        <v>64</v>
      </c>
      <c r="E18" s="18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7"/>
    </row>
    <row r="19" spans="3:36" x14ac:dyDescent="0.25">
      <c r="C19" s="12" t="s">
        <v>19</v>
      </c>
      <c r="D19" s="9" t="s">
        <v>14</v>
      </c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3"/>
      <c r="AI19" s="7"/>
    </row>
    <row r="20" spans="3:36" ht="15.75" thickBot="1" x14ac:dyDescent="0.3">
      <c r="C20" s="12" t="s">
        <v>19</v>
      </c>
      <c r="D20" s="21" t="s">
        <v>15</v>
      </c>
      <c r="E20" s="22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4"/>
      <c r="AI20" s="25"/>
    </row>
    <row r="21" spans="3:36" ht="21.75" customHeight="1" thickTop="1" thickBot="1" x14ac:dyDescent="0.3">
      <c r="D21" s="27" t="s">
        <v>65</v>
      </c>
      <c r="E21" s="26">
        <f>IF(E$26=TRUE,(COUNTIF(E$7:E$20,listes!#REF!)),(COUNTA(E$7:E$20))-(COUNTIF(E$7:E$20,listes!#REF!))-(COUNTIF(E$7:E$20,listes!#REF!))-(COUNTIF(E$7:E$20,listes!#REF!))-(COUNTIF(E$7:E$20,listes!#REF!))-(COUNTIF(E$7:E$20,listes!#REF!))-(COUNTIF(E$7:E$20,listes!#REF!))-(COUNTIF(E$7:E$20,listes!#REF!))-(COUNTIF(E$7:E$20,listes!#REF!)))</f>
        <v>1</v>
      </c>
      <c r="F21" s="26">
        <f>IF(F$26=TRUE,(COUNTIF(F$7:F$20,listes!#REF!)),(COUNTA(F$7:F$20))-(COUNTIF(F$7:F$20,listes!#REF!))-(COUNTIF(F$7:F$20,listes!#REF!))-(COUNTIF(F$7:F$20,listes!#REF!))-(COUNTIF(F$7:F$20,listes!#REF!))-(COUNTIF(F$7:F$20,listes!#REF!))-(COUNTIF(F$7:F$20,listes!#REF!))-(COUNTIF(F$7:F$20,listes!#REF!))-(COUNTIF(F$7:F$20,listes!#REF!)))</f>
        <v>0</v>
      </c>
      <c r="G21" s="26">
        <f>IF(G$26=TRUE,(COUNTIF(G$7:G$20,listes!#REF!)),(COUNTA(G$7:G$20))-(COUNTIF(G$7:G$20,listes!#REF!))-(COUNTIF(G$7:G$20,listes!#REF!))-(COUNTIF(G$7:G$20,listes!#REF!))-(COUNTIF(G$7:G$20,listes!#REF!))-(COUNTIF(G$7:G$20,listes!#REF!))-(COUNTIF(G$7:G$20,listes!#REF!))-(COUNTIF(G$7:G$20,listes!#REF!))-(COUNTIF(G$7:G$20,listes!#REF!)))</f>
        <v>1</v>
      </c>
      <c r="H21" s="26">
        <f>IF(H$26=TRUE,(COUNTIF(H$7:H$20,listes!#REF!)),(COUNTA(H$7:H$20))-(COUNTIF(H$7:H$20,listes!#REF!))-(COUNTIF(H$7:H$20,listes!#REF!))-(COUNTIF(H$7:H$20,listes!#REF!))-(COUNTIF(H$7:H$20,listes!#REF!))-(COUNTIF(H$7:H$20,listes!#REF!))-(COUNTIF(H$7:H$20,listes!#REF!))-(COUNTIF(H$7:H$20,listes!#REF!))-(COUNTIF(H$7:H$20,listes!#REF!)))</f>
        <v>1</v>
      </c>
      <c r="I21" s="26">
        <f>IF(I$26=TRUE,(COUNTIF(I$7:I$20,listes!#REF!)),(COUNTA(I$7:I$20))-(COUNTIF(I$7:I$20,listes!#REF!))-(COUNTIF(I$7:I$20,listes!#REF!))-(COUNTIF(I$7:I$20,listes!#REF!))-(COUNTIF(I$7:I$20,listes!#REF!))-(COUNTIF(I$7:I$20,listes!#REF!))-(COUNTIF(I$7:I$20,listes!#REF!))-(COUNTIF(I$7:I$20,listes!#REF!))-(COUNTIF(I$7:I$20,listes!#REF!)))</f>
        <v>1</v>
      </c>
      <c r="J21" s="26">
        <f>IF(J$26=TRUE,(COUNTIF(J$7:J$20,listes!#REF!)),(COUNTA(J$7:J$20))-(COUNTIF(J$7:J$20,listes!#REF!))-(COUNTIF(J$7:J$20,listes!#REF!))-(COUNTIF(J$7:J$20,listes!#REF!))-(COUNTIF(J$7:J$20,listes!#REF!))-(COUNTIF(J$7:J$20,listes!#REF!))-(COUNTIF(J$7:J$20,listes!#REF!))-(COUNTIF(J$7:J$20,listes!#REF!))-(COUNTIF(J$7:J$20,listes!#REF!)))</f>
        <v>0</v>
      </c>
      <c r="K21" s="26">
        <f>IF(K$26=TRUE,(COUNTIF(K$7:K$20,listes!#REF!)),(COUNTA(K$7:K$20))-(COUNTIF(K$7:K$20,listes!#REF!))-(COUNTIF(K$7:K$20,listes!#REF!))-(COUNTIF(K$7:K$20,listes!#REF!))-(COUNTIF(K$7:K$20,listes!#REF!))-(COUNTIF(K$7:K$20,listes!#REF!))-(COUNTIF(K$7:K$20,listes!#REF!))-(COUNTIF(K$7:K$20,listes!#REF!))-(COUNTIF(K$7:K$20,listes!#REF!)))</f>
        <v>1</v>
      </c>
      <c r="L21" s="26">
        <f>IF(L$26=TRUE,(COUNTIF(L$7:L$20,listes!#REF!)),(COUNTA(L$7:L$20))-(COUNTIF(L$7:L$20,listes!#REF!))-(COUNTIF(L$7:L$20,listes!#REF!))-(COUNTIF(L$7:L$20,listes!#REF!))-(COUNTIF(L$7:L$20,listes!#REF!))-(COUNTIF(L$7:L$20,listes!#REF!))-(COUNTIF(L$7:L$20,listes!#REF!))-(COUNTIF(L$7:L$20,listes!#REF!))-(COUNTIF(L$7:L$20,listes!#REF!)))</f>
        <v>1</v>
      </c>
      <c r="M21" s="26">
        <f>IF(M$26=TRUE,(COUNTIF(M$7:M$20,listes!#REF!)),(COUNTA(M$7:M$20))-(COUNTIF(M$7:M$20,listes!#REF!))-(COUNTIF(M$7:M$20,listes!#REF!))-(COUNTIF(M$7:M$20,listes!#REF!))-(COUNTIF(M$7:M$20,listes!#REF!))-(COUNTIF(M$7:M$20,listes!#REF!))-(COUNTIF(M$7:M$20,listes!#REF!))-(COUNTIF(M$7:M$20,listes!#REF!))-(COUNTIF(M$7:M$20,listes!#REF!)))</f>
        <v>1</v>
      </c>
      <c r="N21" s="26">
        <f>IF(N$26=TRUE,(COUNTIF(N$7:N$20,listes!#REF!)),(COUNTA(N$7:N$20))-(COUNTIF(N$7:N$20,listes!#REF!))-(COUNTIF(N$7:N$20,listes!#REF!))-(COUNTIF(N$7:N$20,listes!#REF!))-(COUNTIF(N$7:N$20,listes!#REF!))-(COUNTIF(N$7:N$20,listes!#REF!))-(COUNTIF(N$7:N$20,listes!#REF!))-(COUNTIF(N$7:N$20,listes!#REF!))-(COUNTIF(N$7:N$20,listes!#REF!)))</f>
        <v>0</v>
      </c>
      <c r="O21" s="26">
        <f>IF(O$26=TRUE,(COUNTIF(O$7:O$20,listes!#REF!)),(COUNTA(O$7:O$20))-(COUNTIF(O$7:O$20,listes!#REF!))-(COUNTIF(O$7:O$20,listes!#REF!))-(COUNTIF(O$7:O$20,listes!#REF!))-(COUNTIF(O$7:O$20,listes!#REF!))-(COUNTIF(O$7:O$20,listes!#REF!))-(COUNTIF(O$7:O$20,listes!#REF!))-(COUNTIF(O$7:O$20,listes!#REF!))-(COUNTIF(O$7:O$20,listes!#REF!)))</f>
        <v>0</v>
      </c>
      <c r="P21" s="26">
        <f>IF(P$26=TRUE,(COUNTIF(P$7:P$20,listes!#REF!)),(COUNTA(P$7:P$20))-(COUNTIF(P$7:P$20,listes!#REF!))-(COUNTIF(P$7:P$20,listes!#REF!))-(COUNTIF(P$7:P$20,listes!#REF!))-(COUNTIF(P$7:P$20,listes!#REF!))-(COUNTIF(P$7:P$20,listes!#REF!))-(COUNTIF(P$7:P$20,listes!#REF!))-(COUNTIF(P$7:P$20,listes!#REF!))-(COUNTIF(P$7:P$20,listes!#REF!)))</f>
        <v>0</v>
      </c>
      <c r="Q21" s="26">
        <f>IF(Q$26=TRUE,(COUNTIF(Q$7:Q$20,listes!#REF!)),(COUNTA(Q$7:Q$20))-(COUNTIF(Q$7:Q$20,listes!#REF!))-(COUNTIF(Q$7:Q$20,listes!#REF!))-(COUNTIF(Q$7:Q$20,listes!#REF!))-(COUNTIF(Q$7:Q$20,listes!#REF!))-(COUNTIF(Q$7:Q$20,listes!#REF!))-(COUNTIF(Q$7:Q$20,listes!#REF!))-(COUNTIF(Q$7:Q$20,listes!#REF!))-(COUNTIF(Q$7:Q$20,listes!#REF!)))</f>
        <v>0</v>
      </c>
      <c r="R21" s="26">
        <f>IF(R$26=TRUE,(COUNTIF(R$7:R$20,listes!#REF!)),(COUNTA(R$7:R$20))-(COUNTIF(R$7:R$20,listes!#REF!))-(COUNTIF(R$7:R$20,listes!#REF!))-(COUNTIF(R$7:R$20,listes!#REF!))-(COUNTIF(R$7:R$20,listes!#REF!))-(COUNTIF(R$7:R$20,listes!#REF!))-(COUNTIF(R$7:R$20,listes!#REF!))-(COUNTIF(R$7:R$20,listes!#REF!))-(COUNTIF(R$7:R$20,listes!#REF!)))</f>
        <v>0</v>
      </c>
      <c r="S21" s="26">
        <f>IF(S$26=TRUE,(COUNTIF(S$7:S$20,listes!#REF!)),(COUNTA(S$7:S$20))-(COUNTIF(S$7:S$20,listes!#REF!))-(COUNTIF(S$7:S$20,listes!#REF!))-(COUNTIF(S$7:S$20,listes!#REF!))-(COUNTIF(S$7:S$20,listes!#REF!))-(COUNTIF(S$7:S$20,listes!#REF!))-(COUNTIF(S$7:S$20,listes!#REF!))-(COUNTIF(S$7:S$20,listes!#REF!))-(COUNTIF(S$7:S$20,listes!#REF!)))</f>
        <v>1</v>
      </c>
      <c r="T21" s="26">
        <f>IF(T$26=TRUE,(COUNTIF(T$7:T$20,listes!#REF!)),(COUNTA(T$7:T$20))-(COUNTIF(T$7:T$20,listes!#REF!))-(COUNTIF(T$7:T$20,listes!#REF!))-(COUNTIF(T$7:T$20,listes!#REF!))-(COUNTIF(T$7:T$20,listes!#REF!))-(COUNTIF(T$7:T$20,listes!#REF!))-(COUNTIF(T$7:T$20,listes!#REF!))-(COUNTIF(T$7:T$20,listes!#REF!))-(COUNTIF(T$7:T$20,listes!#REF!)))</f>
        <v>0</v>
      </c>
      <c r="U21" s="26">
        <f>IF(U$26=TRUE,(COUNTIF(U$7:U$20,listes!#REF!)),(COUNTA(U$7:U$20))-(COUNTIF(U$7:U$20,listes!#REF!))-(COUNTIF(U$7:U$20,listes!#REF!))-(COUNTIF(U$7:U$20,listes!#REF!))-(COUNTIF(U$7:U$20,listes!#REF!))-(COUNTIF(U$7:U$20,listes!#REF!))-(COUNTIF(U$7:U$20,listes!#REF!))-(COUNTIF(U$7:U$20,listes!#REF!))-(COUNTIF(U$7:U$20,listes!#REF!)))</f>
        <v>1</v>
      </c>
      <c r="V21" s="26">
        <f>IF(V$26=TRUE,(COUNTIF(V$7:V$20,listes!#REF!)),(COUNTA(V$7:V$20))-(COUNTIF(V$7:V$20,listes!#REF!))-(COUNTIF(V$7:V$20,listes!#REF!))-(COUNTIF(V$7:V$20,listes!#REF!))-(COUNTIF(V$7:V$20,listes!#REF!))-(COUNTIF(V$7:V$20,listes!#REF!))-(COUNTIF(V$7:V$20,listes!#REF!))-(COUNTIF(V$7:V$20,listes!#REF!))-(COUNTIF(V$7:V$20,listes!#REF!)))</f>
        <v>0</v>
      </c>
      <c r="W21" s="26">
        <f>IF(W$26=TRUE,(COUNTIF(W$7:W$20,listes!#REF!)),(COUNTA(W$7:W$20))-(COUNTIF(W$7:W$20,listes!#REF!))-(COUNTIF(W$7:W$20,listes!#REF!))-(COUNTIF(W$7:W$20,listes!#REF!))-(COUNTIF(W$7:W$20,listes!#REF!))-(COUNTIF(W$7:W$20,listes!#REF!))-(COUNTIF(W$7:W$20,listes!#REF!))-(COUNTIF(W$7:W$20,listes!#REF!))-(COUNTIF(W$7:W$20,listes!#REF!)))</f>
        <v>0</v>
      </c>
      <c r="X21" s="26">
        <f>IF(X$26=TRUE,(COUNTIF(X$7:X$20,listes!#REF!)),(COUNTA(X$7:X$20))-(COUNTIF(X$7:X$20,listes!#REF!))-(COUNTIF(X$7:X$20,listes!#REF!))-(COUNTIF(X$7:X$20,listes!#REF!))-(COUNTIF(X$7:X$20,listes!#REF!))-(COUNTIF(X$7:X$20,listes!#REF!))-(COUNTIF(X$7:X$20,listes!#REF!))-(COUNTIF(X$7:X$20,listes!#REF!))-(COUNTIF(X$7:X$20,listes!#REF!)))</f>
        <v>0</v>
      </c>
      <c r="Y21" s="26">
        <f>IF(Y$26=TRUE,(COUNTIF(Y$7:Y$20,listes!#REF!)),(COUNTA(Y$7:Y$20))-(COUNTIF(Y$7:Y$20,listes!#REF!))-(COUNTIF(Y$7:Y$20,listes!#REF!))-(COUNTIF(Y$7:Y$20,listes!#REF!))-(COUNTIF(Y$7:Y$20,listes!#REF!))-(COUNTIF(Y$7:Y$20,listes!#REF!))-(COUNTIF(Y$7:Y$20,listes!#REF!))-(COUNTIF(Y$7:Y$20,listes!#REF!))-(COUNTIF(Y$7:Y$20,listes!#REF!)))</f>
        <v>0</v>
      </c>
      <c r="Z21" s="26">
        <f>IF(Z$26=TRUE,(COUNTIF(Z$7:Z$20,listes!#REF!)),(COUNTA(Z$7:Z$20))-(COUNTIF(Z$7:Z$20,listes!#REF!))-(COUNTIF(Z$7:Z$20,listes!#REF!))-(COUNTIF(Z$7:Z$20,listes!#REF!))-(COUNTIF(Z$7:Z$20,listes!#REF!))-(COUNTIF(Z$7:Z$20,listes!#REF!))-(COUNTIF(Z$7:Z$20,listes!#REF!))-(COUNTIF(Z$7:Z$20,listes!#REF!))-(COUNTIF(Z$7:Z$20,listes!#REF!)))</f>
        <v>0</v>
      </c>
      <c r="AA21" s="26">
        <f>IF(AA$26=TRUE,(COUNTIF(AA$7:AA$20,listes!#REF!)),(COUNTA(AA$7:AA$20))-(COUNTIF(AA$7:AA$20,listes!#REF!))-(COUNTIF(AA$7:AA$20,listes!#REF!))-(COUNTIF(AA$7:AA$20,listes!#REF!))-(COUNTIF(AA$7:AA$20,listes!#REF!))-(COUNTIF(AA$7:AA$20,listes!#REF!))-(COUNTIF(AA$7:AA$20,listes!#REF!))-(COUNTIF(AA$7:AA$20,listes!#REF!))-(COUNTIF(AA$7:AA$20,listes!#REF!)))</f>
        <v>0</v>
      </c>
      <c r="AB21" s="26">
        <f>IF(AB$26=TRUE,(COUNTIF(AB$7:AB$20,listes!#REF!)),(COUNTA(AB$7:AB$20))-(COUNTIF(AB$7:AB$20,listes!#REF!))-(COUNTIF(AB$7:AB$20,listes!#REF!))-(COUNTIF(AB$7:AB$20,listes!#REF!))-(COUNTIF(AB$7:AB$20,listes!#REF!))-(COUNTIF(AB$7:AB$20,listes!#REF!))-(COUNTIF(AB$7:AB$20,listes!#REF!))-(COUNTIF(AB$7:AB$20,listes!#REF!))-(COUNTIF(AB$7:AB$20,listes!#REF!)))</f>
        <v>0</v>
      </c>
      <c r="AC21" s="26">
        <f>IF(AC$26=TRUE,(COUNTIF(AC$7:AC$20,listes!#REF!)),(COUNTA(AC$7:AC$20))-(COUNTIF(AC$7:AC$20,listes!#REF!))-(COUNTIF(AC$7:AC$20,listes!#REF!))-(COUNTIF(AC$7:AC$20,listes!#REF!))-(COUNTIF(AC$7:AC$20,listes!#REF!))-(COUNTIF(AC$7:AC$20,listes!#REF!))-(COUNTIF(AC$7:AC$20,listes!#REF!))-(COUNTIF(AC$7:AC$20,listes!#REF!))-(COUNTIF(AC$7:AC$20,listes!#REF!)))</f>
        <v>0</v>
      </c>
      <c r="AD21" s="26">
        <f>IF(AD$26=TRUE,(COUNTIF(AD$7:AD$20,listes!#REF!)),(COUNTA(AD$7:AD$20))-(COUNTIF(AD$7:AD$20,listes!#REF!))-(COUNTIF(AD$7:AD$20,listes!#REF!))-(COUNTIF(AD$7:AD$20,listes!#REF!))-(COUNTIF(AD$7:AD$20,listes!#REF!))-(COUNTIF(AD$7:AD$20,listes!#REF!))-(COUNTIF(AD$7:AD$20,listes!#REF!))-(COUNTIF(AD$7:AD$20,listes!#REF!))-(COUNTIF(AD$7:AD$20,listes!#REF!)))</f>
        <v>0</v>
      </c>
      <c r="AE21" s="26">
        <f>IF(AE$26=TRUE,(COUNTIF(AE$7:AE$20,listes!#REF!)),(COUNTA(AE$7:AE$20))-(COUNTIF(AE$7:AE$20,listes!#REF!))-(COUNTIF(AE$7:AE$20,listes!#REF!))-(COUNTIF(AE$7:AE$20,listes!#REF!))-(COUNTIF(AE$7:AE$20,listes!#REF!))-(COUNTIF(AE$7:AE$20,listes!#REF!))-(COUNTIF(AE$7:AE$20,listes!#REF!))-(COUNTIF(AE$7:AE$20,listes!#REF!))-(COUNTIF(AE$7:AE$20,listes!#REF!)))</f>
        <v>0</v>
      </c>
      <c r="AF21" s="26">
        <f>IF(AF$26=TRUE,(COUNTIF(AF$7:AF$20,listes!#REF!)),(COUNTA(AF$7:AF$20))-(COUNTIF(AF$7:AF$20,listes!#REF!))-(COUNTIF(AF$7:AF$20,listes!#REF!))-(COUNTIF(AF$7:AF$20,listes!#REF!))-(COUNTIF(AF$7:AF$20,listes!#REF!))-(COUNTIF(AF$7:AF$20,listes!#REF!))-(COUNTIF(AF$7:AF$20,listes!#REF!))-(COUNTIF(AF$7:AF$20,listes!#REF!))-(COUNTIF(AF$7:AF$20,listes!#REF!)))</f>
        <v>1</v>
      </c>
      <c r="AG21" s="26">
        <f>IF(AG$26=TRUE,(COUNTIF(AG$7:AG$20,listes!#REF!)),(COUNTA(AG$7:AG$20))-(COUNTIF(AG$7:AG$20,listes!#REF!))-(COUNTIF(AG$7:AG$20,listes!#REF!))-(COUNTIF(AG$7:AG$20,listes!#REF!))-(COUNTIF(AG$7:AG$20,listes!#REF!))-(COUNTIF(AG$7:AG$20,listes!#REF!))-(COUNTIF(AG$7:AG$20,listes!#REF!))-(COUNTIF(AG$7:AG$20,listes!#REF!))-(COUNTIF(AG$7:AG$20,listes!#REF!)))</f>
        <v>0</v>
      </c>
      <c r="AH21" s="26">
        <f>IF(AH$26=TRUE,(COUNTIF(AH$7:AH$20,listes!#REF!)),(COUNTA(AH$7:AH$20))-(COUNTIF(AH$7:AH$20,listes!#REF!))-(COUNTIF(AH$7:AH$20,listes!#REF!))-(COUNTIF(AH$7:AH$20,listes!#REF!))-(COUNTIF(AH$7:AH$20,listes!#REF!))-(COUNTIF(AH$7:AH$20,listes!#REF!))-(COUNTIF(AH$7:AH$20,listes!#REF!))-(COUNTIF(AH$7:AH$20,listes!#REF!))-(COUNTIF(AH$7:AH$20,listes!#REF!)))</f>
        <v>0</v>
      </c>
      <c r="AI21" s="26">
        <f>(COUNTA(AI7:AI20))-(COUNTIF(AI7:AI20,listes!#REF!))-(COUNTIF(AI7:AI20,listes!#REF!))-(COUNTIF(AI7:AI20,listes!#REF!))-(COUNTIF(AI7:AI20,listes!#REF!))-(COUNTIF(AI7:AI20,listes!#REF!))-(COUNTIF(AI7:AI20,listes!#REF!))-(COUNTIF(AI7:AI20,listes!#REF!))-(COUNTIF(AI7:AI20,listes!#REF!))</f>
        <v>0</v>
      </c>
    </row>
    <row r="22" spans="3:36" ht="16.5" thickTop="1" x14ac:dyDescent="0.25">
      <c r="D22" s="15"/>
      <c r="E22" s="15"/>
      <c r="F22" s="15"/>
      <c r="G22" s="15"/>
      <c r="H22" s="15"/>
      <c r="I22" s="15"/>
      <c r="J22" s="15"/>
      <c r="K22" s="15"/>
    </row>
    <row r="24" spans="3:36" hidden="1" x14ac:dyDescent="0.25">
      <c r="D24" s="12" t="s">
        <v>68</v>
      </c>
      <c r="E24" t="b">
        <f>NOT(ISNA(VLOOKUP(E$6,'jours feries'!$B$3:$B$15,1,0)))</f>
        <v>1</v>
      </c>
      <c r="F24" t="b">
        <f>NOT(ISNA(VLOOKUP(F$6,'jours feries'!$B$3:$B$15,1,0)))</f>
        <v>0</v>
      </c>
      <c r="G24" t="b">
        <f>NOT(ISNA(VLOOKUP(G$6,'jours feries'!$B$3:$B$15,1,0)))</f>
        <v>0</v>
      </c>
      <c r="H24" t="b">
        <f>NOT(ISNA(VLOOKUP(H$6,'jours feries'!$B$3:$B$15,1,0)))</f>
        <v>0</v>
      </c>
      <c r="I24" t="b">
        <f>NOT(ISNA(VLOOKUP(I$6,'jours feries'!$B$3:$B$15,1,0)))</f>
        <v>0</v>
      </c>
      <c r="J24" t="b">
        <f>NOT(ISNA(VLOOKUP(J$6,'jours feries'!$B$3:$B$15,1,0)))</f>
        <v>0</v>
      </c>
      <c r="K24" t="b">
        <f>NOT(ISNA(VLOOKUP(K$6,'jours feries'!$B$3:$B$15,1,0)))</f>
        <v>0</v>
      </c>
      <c r="L24" t="b">
        <f>NOT(ISNA(VLOOKUP(L$6,'jours feries'!$B$3:$B$15,1,0)))</f>
        <v>0</v>
      </c>
      <c r="M24" t="b">
        <f>NOT(ISNA(VLOOKUP(M$6,'jours feries'!$B$3:$B$15,1,0)))</f>
        <v>0</v>
      </c>
      <c r="N24" t="b">
        <f>NOT(ISNA(VLOOKUP(N$6,'jours feries'!$B$3:$B$15,1,0)))</f>
        <v>0</v>
      </c>
      <c r="O24" t="b">
        <f>NOT(ISNA(VLOOKUP(O$6,'jours feries'!$B$3:$B$15,1,0)))</f>
        <v>0</v>
      </c>
      <c r="P24" t="b">
        <f>NOT(ISNA(VLOOKUP(P$6,'jours feries'!$B$3:$B$15,1,0)))</f>
        <v>0</v>
      </c>
      <c r="Q24" t="b">
        <f>NOT(ISNA(VLOOKUP(Q$6,'jours feries'!$B$3:$B$15,1,0)))</f>
        <v>0</v>
      </c>
      <c r="R24" t="b">
        <f>NOT(ISNA(VLOOKUP(R$6,'jours feries'!$B$3:$B$15,1,0)))</f>
        <v>0</v>
      </c>
      <c r="S24" t="b">
        <f>NOT(ISNA(VLOOKUP(S$6,'jours feries'!$B$3:$B$15,1,0)))</f>
        <v>0</v>
      </c>
      <c r="T24" t="b">
        <f>NOT(ISNA(VLOOKUP(T$6,'jours feries'!$B$3:$B$15,1,0)))</f>
        <v>0</v>
      </c>
      <c r="U24" t="b">
        <f>NOT(ISNA(VLOOKUP(U$6,'jours feries'!$B$3:$B$15,1,0)))</f>
        <v>0</v>
      </c>
      <c r="V24" t="b">
        <f>NOT(ISNA(VLOOKUP(V$6,'jours feries'!$B$3:$B$15,1,0)))</f>
        <v>0</v>
      </c>
      <c r="W24" t="b">
        <f>NOT(ISNA(VLOOKUP(W$6,'jours feries'!$B$3:$B$15,1,0)))</f>
        <v>0</v>
      </c>
      <c r="X24" t="b">
        <f>NOT(ISNA(VLOOKUP(X$6,'jours feries'!$B$3:$B$15,1,0)))</f>
        <v>0</v>
      </c>
      <c r="Y24" t="b">
        <f>NOT(ISNA(VLOOKUP(Y$6,'jours feries'!$B$3:$B$15,1,0)))</f>
        <v>0</v>
      </c>
      <c r="Z24" t="b">
        <f>NOT(ISNA(VLOOKUP(Z$6,'jours feries'!$B$3:$B$15,1,0)))</f>
        <v>0</v>
      </c>
      <c r="AA24" t="b">
        <f>NOT(ISNA(VLOOKUP(AA$6,'jours feries'!$B$3:$B$15,1,0)))</f>
        <v>0</v>
      </c>
      <c r="AB24" t="b">
        <f>NOT(ISNA(VLOOKUP(AB$6,'jours feries'!$B$3:$B$15,1,0)))</f>
        <v>0</v>
      </c>
      <c r="AC24" t="b">
        <f>NOT(ISNA(VLOOKUP(AC$6,'jours feries'!$B$3:$B$15,1,0)))</f>
        <v>0</v>
      </c>
      <c r="AD24" t="b">
        <f>NOT(ISNA(VLOOKUP(AD$6,'jours feries'!$B$3:$B$15,1,0)))</f>
        <v>0</v>
      </c>
      <c r="AE24" t="b">
        <f>NOT(ISNA(VLOOKUP(AE$6,'jours feries'!$B$3:$B$15,1,0)))</f>
        <v>0</v>
      </c>
      <c r="AF24" t="b">
        <f>NOT(ISNA(VLOOKUP(AF$6,'jours feries'!$B$3:$B$15,1,0)))</f>
        <v>0</v>
      </c>
      <c r="AG24" t="b">
        <f>NOT(ISNA(VLOOKUP(AG$6,'jours feries'!$B$3:$B$15,1,0)))</f>
        <v>0</v>
      </c>
      <c r="AH24" t="b">
        <f>NOT(ISNA(VLOOKUP(AH$6,'jours feries'!$B$3:$B$15,1,0)))</f>
        <v>0</v>
      </c>
      <c r="AI24" t="b">
        <f>NOT(ISNA(VLOOKUP(AI$6,'jours feries'!$B$3:$B$15,1,0)))</f>
        <v>0</v>
      </c>
    </row>
    <row r="25" spans="3:36" hidden="1" x14ac:dyDescent="0.25">
      <c r="D25" s="12" t="s">
        <v>69</v>
      </c>
      <c r="E25" s="31" t="b">
        <f>WEEKDAY(E$6,2)&gt;5</f>
        <v>0</v>
      </c>
      <c r="F25" s="31" t="b">
        <f t="shared" ref="F25:AI25" si="1">WEEKDAY(F$6,2)&gt;5</f>
        <v>0</v>
      </c>
      <c r="G25" s="31" t="b">
        <f t="shared" si="1"/>
        <v>0</v>
      </c>
      <c r="H25" s="31" t="b">
        <f t="shared" si="1"/>
        <v>0</v>
      </c>
      <c r="I25" s="31" t="b">
        <f t="shared" si="1"/>
        <v>1</v>
      </c>
      <c r="J25" s="31" t="b">
        <f t="shared" si="1"/>
        <v>1</v>
      </c>
      <c r="K25" s="31" t="b">
        <f t="shared" si="1"/>
        <v>0</v>
      </c>
      <c r="L25" s="31" t="b">
        <f t="shared" si="1"/>
        <v>0</v>
      </c>
      <c r="M25" s="31" t="b">
        <f t="shared" si="1"/>
        <v>0</v>
      </c>
      <c r="N25" s="31" t="b">
        <f t="shared" si="1"/>
        <v>0</v>
      </c>
      <c r="O25" s="31" t="b">
        <f t="shared" si="1"/>
        <v>0</v>
      </c>
      <c r="P25" s="31" t="b">
        <f t="shared" si="1"/>
        <v>1</v>
      </c>
      <c r="Q25" s="31" t="b">
        <f t="shared" si="1"/>
        <v>1</v>
      </c>
      <c r="R25" s="31" t="b">
        <f t="shared" si="1"/>
        <v>0</v>
      </c>
      <c r="S25" s="31" t="b">
        <f t="shared" si="1"/>
        <v>0</v>
      </c>
      <c r="T25" s="31" t="b">
        <f t="shared" si="1"/>
        <v>0</v>
      </c>
      <c r="U25" s="31" t="b">
        <f t="shared" si="1"/>
        <v>0</v>
      </c>
      <c r="V25" s="31" t="b">
        <f t="shared" si="1"/>
        <v>0</v>
      </c>
      <c r="W25" s="31" t="b">
        <f t="shared" si="1"/>
        <v>1</v>
      </c>
      <c r="X25" s="31" t="b">
        <f t="shared" si="1"/>
        <v>1</v>
      </c>
      <c r="Y25" s="31" t="b">
        <f t="shared" si="1"/>
        <v>0</v>
      </c>
      <c r="Z25" s="31" t="b">
        <f t="shared" si="1"/>
        <v>0</v>
      </c>
      <c r="AA25" s="31" t="b">
        <f t="shared" si="1"/>
        <v>0</v>
      </c>
      <c r="AB25" s="31" t="b">
        <f t="shared" si="1"/>
        <v>0</v>
      </c>
      <c r="AC25" s="31" t="b">
        <f t="shared" si="1"/>
        <v>0</v>
      </c>
      <c r="AD25" s="31" t="b">
        <f t="shared" si="1"/>
        <v>1</v>
      </c>
      <c r="AE25" s="31" t="b">
        <f t="shared" si="1"/>
        <v>1</v>
      </c>
      <c r="AF25" s="31" t="b">
        <f t="shared" si="1"/>
        <v>0</v>
      </c>
      <c r="AG25" s="31" t="b">
        <f t="shared" si="1"/>
        <v>0</v>
      </c>
      <c r="AH25" s="31" t="b">
        <f>WEEKDAY(AH$6,2)&gt;5</f>
        <v>0</v>
      </c>
      <c r="AI25" s="31" t="b">
        <f t="shared" si="1"/>
        <v>0</v>
      </c>
      <c r="AJ25" s="31" t="b">
        <f t="shared" ref="AJ25" si="2">WEEKDAY(AJ$6,1)&gt;5</f>
        <v>1</v>
      </c>
    </row>
    <row r="26" spans="3:36" hidden="1" x14ac:dyDescent="0.25">
      <c r="D26" s="12" t="s">
        <v>74</v>
      </c>
      <c r="E26" s="31" t="b">
        <f>WEEKDAY(E$6,2)&gt;6</f>
        <v>0</v>
      </c>
      <c r="F26" s="31" t="b">
        <f t="shared" ref="F26:R26" si="3">WEEKDAY(F$6,2)&gt;6</f>
        <v>0</v>
      </c>
      <c r="G26" s="31" t="b">
        <f t="shared" si="3"/>
        <v>0</v>
      </c>
      <c r="H26" s="31" t="b">
        <f t="shared" si="3"/>
        <v>0</v>
      </c>
      <c r="I26" s="31" t="b">
        <f t="shared" si="3"/>
        <v>0</v>
      </c>
      <c r="J26" s="31" t="b">
        <f t="shared" si="3"/>
        <v>1</v>
      </c>
      <c r="K26" s="31" t="b">
        <f t="shared" si="3"/>
        <v>0</v>
      </c>
      <c r="L26" s="31" t="b">
        <f t="shared" si="3"/>
        <v>0</v>
      </c>
      <c r="M26" s="31" t="b">
        <f t="shared" si="3"/>
        <v>0</v>
      </c>
      <c r="N26" s="31" t="b">
        <f t="shared" si="3"/>
        <v>0</v>
      </c>
      <c r="O26" s="31" t="b">
        <f t="shared" si="3"/>
        <v>0</v>
      </c>
      <c r="P26" s="31" t="b">
        <f t="shared" si="3"/>
        <v>0</v>
      </c>
      <c r="Q26" s="31" t="b">
        <f t="shared" si="3"/>
        <v>1</v>
      </c>
      <c r="R26" s="31" t="b">
        <f t="shared" si="3"/>
        <v>0</v>
      </c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</row>
    <row r="27" spans="3:36" hidden="1" x14ac:dyDescent="0.25">
      <c r="D27" s="12" t="s">
        <v>71</v>
      </c>
      <c r="E27" t="b">
        <f>IF(AND((NOT(ISNA(VLOOKUP(E$6,'jours feries'!$B$3:$B$15,1,0))))=FALSE,(WEEKDAY(E$6,2)&gt;5)=FALSE,E$21=5),TRUE,FALSE)</f>
        <v>0</v>
      </c>
      <c r="F27" t="b">
        <f t="shared" ref="F27:AH27" si="4">IF(AND(F$24=FALSE,F$25=FALSE,F$21=5),TRUE,FALSE)</f>
        <v>0</v>
      </c>
      <c r="G27" t="b">
        <f t="shared" si="4"/>
        <v>0</v>
      </c>
      <c r="H27" t="b">
        <f t="shared" si="4"/>
        <v>0</v>
      </c>
      <c r="I27" t="b">
        <f t="shared" si="4"/>
        <v>0</v>
      </c>
      <c r="J27" t="b">
        <f t="shared" si="4"/>
        <v>0</v>
      </c>
      <c r="K27" t="b">
        <f t="shared" si="4"/>
        <v>0</v>
      </c>
      <c r="L27" t="b">
        <f t="shared" si="4"/>
        <v>0</v>
      </c>
      <c r="M27" t="b">
        <f t="shared" si="4"/>
        <v>0</v>
      </c>
      <c r="N27" t="b">
        <f t="shared" si="4"/>
        <v>0</v>
      </c>
      <c r="O27" t="b">
        <f t="shared" si="4"/>
        <v>0</v>
      </c>
      <c r="P27" t="b">
        <f t="shared" si="4"/>
        <v>0</v>
      </c>
      <c r="Q27" t="b">
        <f t="shared" si="4"/>
        <v>0</v>
      </c>
      <c r="R27" t="b">
        <f t="shared" si="4"/>
        <v>0</v>
      </c>
      <c r="S27" t="b">
        <f t="shared" si="4"/>
        <v>0</v>
      </c>
      <c r="T27" t="b">
        <f t="shared" si="4"/>
        <v>0</v>
      </c>
      <c r="U27" t="b">
        <f t="shared" si="4"/>
        <v>0</v>
      </c>
      <c r="V27" t="b">
        <f t="shared" si="4"/>
        <v>0</v>
      </c>
      <c r="W27" t="b">
        <f t="shared" si="4"/>
        <v>0</v>
      </c>
      <c r="X27" t="b">
        <f t="shared" si="4"/>
        <v>0</v>
      </c>
      <c r="Y27" t="b">
        <f t="shared" si="4"/>
        <v>0</v>
      </c>
      <c r="Z27" t="b">
        <f t="shared" si="4"/>
        <v>0</v>
      </c>
      <c r="AA27" t="b">
        <f t="shared" si="4"/>
        <v>0</v>
      </c>
      <c r="AB27" t="b">
        <f t="shared" si="4"/>
        <v>0</v>
      </c>
      <c r="AC27" t="b">
        <f t="shared" si="4"/>
        <v>0</v>
      </c>
      <c r="AD27" t="b">
        <f t="shared" si="4"/>
        <v>0</v>
      </c>
      <c r="AE27" t="b">
        <f t="shared" si="4"/>
        <v>0</v>
      </c>
      <c r="AF27" t="b">
        <f t="shared" si="4"/>
        <v>0</v>
      </c>
      <c r="AG27" t="b">
        <f t="shared" si="4"/>
        <v>0</v>
      </c>
      <c r="AH27" t="b">
        <f t="shared" si="4"/>
        <v>0</v>
      </c>
      <c r="AI27" t="b">
        <f>IF(AND((NOT(ISNA(VLOOKUP(AI$6,'jours feries'!$B$3:$B$15,1,0))))=FALSE,(WEEKDAY(AI$6,2)&gt;5)=FALSE,AI$21=5),TRUE,FALSE)</f>
        <v>0</v>
      </c>
    </row>
    <row r="28" spans="3:36" hidden="1" x14ac:dyDescent="0.25">
      <c r="D28" s="12" t="s">
        <v>72</v>
      </c>
      <c r="E28" t="b">
        <f>IF(AND(NOT(ISNA(VLOOKUP(E$6,'jours feries'!$B$3:$B$15,1,0)))=FALSE,E$25=TRUE,E$21=4),TRUE,FALSE)</f>
        <v>0</v>
      </c>
      <c r="F28" t="b">
        <f t="shared" ref="F28:AH28" si="5">IF(AND(F$24=FALSE,F$25=TRUE,F$21=4),TRUE,FALSE)</f>
        <v>0</v>
      </c>
      <c r="G28" t="b">
        <f t="shared" si="5"/>
        <v>0</v>
      </c>
      <c r="H28" t="b">
        <f t="shared" si="5"/>
        <v>0</v>
      </c>
      <c r="I28" t="b">
        <f t="shared" si="5"/>
        <v>0</v>
      </c>
      <c r="J28" t="b">
        <f t="shared" si="5"/>
        <v>0</v>
      </c>
      <c r="K28" t="b">
        <f t="shared" si="5"/>
        <v>0</v>
      </c>
      <c r="L28" t="b">
        <f t="shared" si="5"/>
        <v>0</v>
      </c>
      <c r="M28" t="b">
        <f t="shared" si="5"/>
        <v>0</v>
      </c>
      <c r="N28" t="b">
        <f t="shared" si="5"/>
        <v>0</v>
      </c>
      <c r="O28" t="b">
        <f t="shared" si="5"/>
        <v>0</v>
      </c>
      <c r="P28" t="b">
        <f t="shared" si="5"/>
        <v>0</v>
      </c>
      <c r="Q28" t="b">
        <f t="shared" si="5"/>
        <v>0</v>
      </c>
      <c r="R28" t="b">
        <f t="shared" si="5"/>
        <v>0</v>
      </c>
      <c r="S28" t="b">
        <f t="shared" si="5"/>
        <v>0</v>
      </c>
      <c r="T28" t="b">
        <f t="shared" si="5"/>
        <v>0</v>
      </c>
      <c r="U28" t="b">
        <f t="shared" si="5"/>
        <v>0</v>
      </c>
      <c r="V28" t="b">
        <f t="shared" si="5"/>
        <v>0</v>
      </c>
      <c r="W28" t="b">
        <f t="shared" si="5"/>
        <v>0</v>
      </c>
      <c r="X28" t="b">
        <f t="shared" si="5"/>
        <v>0</v>
      </c>
      <c r="Y28" t="b">
        <f t="shared" si="5"/>
        <v>0</v>
      </c>
      <c r="Z28" t="b">
        <f t="shared" si="5"/>
        <v>0</v>
      </c>
      <c r="AA28" t="b">
        <f t="shared" si="5"/>
        <v>0</v>
      </c>
      <c r="AB28" t="b">
        <f t="shared" si="5"/>
        <v>0</v>
      </c>
      <c r="AC28" t="b">
        <f t="shared" si="5"/>
        <v>0</v>
      </c>
      <c r="AD28" t="b">
        <f t="shared" si="5"/>
        <v>0</v>
      </c>
      <c r="AE28" t="b">
        <f t="shared" si="5"/>
        <v>0</v>
      </c>
      <c r="AF28" t="b">
        <f t="shared" si="5"/>
        <v>0</v>
      </c>
      <c r="AG28" t="b">
        <f t="shared" si="5"/>
        <v>0</v>
      </c>
      <c r="AH28" t="b">
        <f t="shared" si="5"/>
        <v>0</v>
      </c>
    </row>
    <row r="29" spans="3:36" hidden="1" x14ac:dyDescent="0.25">
      <c r="D29" s="12" t="s">
        <v>73</v>
      </c>
      <c r="E29" t="b">
        <f>IF(AND((WEEKDAY(E$6,2)&gt;6)=TRUE,E$21=1),TRUE,FALSE)</f>
        <v>0</v>
      </c>
      <c r="F29" t="b">
        <f t="shared" ref="F29:AH29" si="6">IF(AND(F$26=TRUE,F$21=1),TRUE,FALSE)</f>
        <v>0</v>
      </c>
      <c r="G29" t="b">
        <f t="shared" si="6"/>
        <v>0</v>
      </c>
      <c r="H29" t="b">
        <f t="shared" si="6"/>
        <v>0</v>
      </c>
      <c r="I29" t="b">
        <f t="shared" si="6"/>
        <v>0</v>
      </c>
      <c r="J29" t="b">
        <f t="shared" si="6"/>
        <v>0</v>
      </c>
      <c r="K29" t="b">
        <f t="shared" si="6"/>
        <v>0</v>
      </c>
      <c r="L29" t="b">
        <f t="shared" si="6"/>
        <v>0</v>
      </c>
      <c r="M29" t="b">
        <f t="shared" si="6"/>
        <v>0</v>
      </c>
      <c r="N29" t="b">
        <f t="shared" si="6"/>
        <v>0</v>
      </c>
      <c r="O29" t="b">
        <f t="shared" si="6"/>
        <v>0</v>
      </c>
      <c r="P29" t="b">
        <f t="shared" si="6"/>
        <v>0</v>
      </c>
      <c r="Q29" t="b">
        <f t="shared" si="6"/>
        <v>0</v>
      </c>
      <c r="R29" t="b">
        <f t="shared" si="6"/>
        <v>0</v>
      </c>
      <c r="S29" t="b">
        <f t="shared" si="6"/>
        <v>0</v>
      </c>
      <c r="T29" t="b">
        <f t="shared" si="6"/>
        <v>0</v>
      </c>
      <c r="U29" t="b">
        <f t="shared" si="6"/>
        <v>0</v>
      </c>
      <c r="V29" t="b">
        <f t="shared" si="6"/>
        <v>0</v>
      </c>
      <c r="W29" t="b">
        <f t="shared" si="6"/>
        <v>0</v>
      </c>
      <c r="X29" t="b">
        <f t="shared" si="6"/>
        <v>0</v>
      </c>
      <c r="Y29" t="b">
        <f t="shared" si="6"/>
        <v>0</v>
      </c>
      <c r="Z29" t="b">
        <f t="shared" si="6"/>
        <v>0</v>
      </c>
      <c r="AA29" t="b">
        <f t="shared" si="6"/>
        <v>0</v>
      </c>
      <c r="AB29" t="b">
        <f t="shared" si="6"/>
        <v>0</v>
      </c>
      <c r="AC29" t="b">
        <f t="shared" si="6"/>
        <v>0</v>
      </c>
      <c r="AD29" t="b">
        <f t="shared" si="6"/>
        <v>0</v>
      </c>
      <c r="AE29" t="b">
        <f t="shared" si="6"/>
        <v>0</v>
      </c>
      <c r="AF29" t="b">
        <f t="shared" si="6"/>
        <v>0</v>
      </c>
      <c r="AG29" t="b">
        <f t="shared" si="6"/>
        <v>0</v>
      </c>
      <c r="AH29" t="b">
        <f t="shared" si="6"/>
        <v>0</v>
      </c>
    </row>
    <row r="30" spans="3:36" hidden="1" x14ac:dyDescent="0.25">
      <c r="D30" s="12" t="s">
        <v>75</v>
      </c>
      <c r="E30" t="b">
        <f>IF(OR((IF(AND((NOT(ISNA(VLOOKUP(E$6,'jours feries'!$B$3:$B$15,1,0))))=FALSE,(WEEKDAY(E$6,2)&gt;5)=FALSE,E$21=5),TRUE,FALSE))=TRUE,(IF(AND(NOT(ISNA(VLOOKUP(E$6,'jours feries'!$B$3:$B$15,1,0)))=FALSE,E$25=TRUE,E$21=4),TRUE,FALSE))=TRUE,(IF(AND((WEEKDAY(E$6,2)&gt;6)=TRUE,E$21=1),TRUE,FALSE))=TRUE),TRUE,FALSE)</f>
        <v>0</v>
      </c>
      <c r="F30" t="b">
        <f>IF(OR((IF(AND((NOT(ISNA(VLOOKUP(F$6,'jours feries'!$B$3:$B$15,1,0))))=FALSE,(WEEKDAY(F$6,2)&gt;5)=FALSE,F$21=5),TRUE,FALSE))=TRUE,(IF(AND(NOT(ISNA(VLOOKUP(F$6,'jours feries'!$B$3:$B$15,1,0)))=FALSE,F$25=TRUE,F$21=4),TRUE,FALSE))=TRUE,(IF(AND((WEEKDAY(F$6,2)&gt;6)=TRUE,F$21=1),TRUE,FALSE))=TRUE),TRUE,FALSE)</f>
        <v>0</v>
      </c>
      <c r="G30" t="b">
        <f>IF(OR((IF(AND((NOT(ISNA(VLOOKUP(G$6,'jours feries'!$B$3:$B$15,1,0))))=FALSE,(WEEKDAY(G$6,2)&gt;5)=FALSE,G$21=5),TRUE,FALSE))=TRUE,(IF(AND(NOT(ISNA(VLOOKUP(G$6,'jours feries'!$B$3:$B$15,1,0)))=FALSE,G$25=TRUE,G$21=4),TRUE,FALSE))=TRUE,(IF(AND((WEEKDAY(G$6,2)&gt;6)=TRUE,G$21=1),TRUE,FALSE))=TRUE),TRUE,FALSE)</f>
        <v>0</v>
      </c>
      <c r="H30" t="b">
        <f>IF(OR((IF(AND((NOT(ISNA(VLOOKUP(H$6,'jours feries'!$B$3:$B$15,1,0))))=FALSE,(WEEKDAY(H$6,2)&gt;5)=FALSE,H$21=5),TRUE,FALSE))=TRUE,(IF(AND(NOT(ISNA(VLOOKUP(H$6,'jours feries'!$B$3:$B$15,1,0)))=FALSE,H$25=TRUE,H$21=4),TRUE,FALSE))=TRUE,(IF(AND((WEEKDAY(H$6,2)&gt;6)=TRUE,H$21=1),TRUE,FALSE))=TRUE),TRUE,FALSE)</f>
        <v>0</v>
      </c>
      <c r="I30" t="b">
        <f>IF(OR((IF(AND((NOT(ISNA(VLOOKUP(I$6,'jours feries'!$B$3:$B$15,1,0))))=FALSE,(WEEKDAY(I$6,2)&gt;5)=FALSE,I$21=5),TRUE,FALSE))=TRUE,(IF(AND(NOT(ISNA(VLOOKUP(I$6,'jours feries'!$B$3:$B$15,1,0)))=FALSE,I$25=TRUE,I$21=4),TRUE,FALSE))=TRUE,(IF(AND((WEEKDAY(I$6,2)&gt;6)=TRUE,I$21=1),TRUE,FALSE))=TRUE),TRUE,FALSE)</f>
        <v>0</v>
      </c>
      <c r="J30" t="b">
        <f>IF(OR((IF(AND((NOT(ISNA(VLOOKUP(J$6,'jours feries'!$B$3:$B$15,1,0))))=FALSE,(WEEKDAY(J$6,2)&gt;5)=FALSE,J$21=5),TRUE,FALSE))=TRUE,(IF(AND(NOT(ISNA(VLOOKUP(J$6,'jours feries'!$B$3:$B$15,1,0)))=FALSE,J$25=TRUE,J$21=4),TRUE,FALSE))=TRUE,(IF(AND((WEEKDAY(J$6,2)&gt;6)=TRUE,J$21=1),TRUE,FALSE))=TRUE),TRUE,FALSE)</f>
        <v>0</v>
      </c>
      <c r="K30" t="b">
        <f>IF(OR((IF(AND((NOT(ISNA(VLOOKUP(K$6,'jours feries'!$B$3:$B$15,1,0))))=FALSE,(WEEKDAY(K$6,2)&gt;5)=FALSE,K$21=5),TRUE,FALSE))=TRUE,(IF(AND(NOT(ISNA(VLOOKUP(K$6,'jours feries'!$B$3:$B$15,1,0)))=FALSE,K$25=TRUE,K$21=4),TRUE,FALSE))=TRUE,(IF(AND((WEEKDAY(K$6,2)&gt;6)=TRUE,K$21=1),TRUE,FALSE))=TRUE),TRUE,FALSE)</f>
        <v>0</v>
      </c>
      <c r="L30" t="b">
        <f>IF(OR((IF(AND((NOT(ISNA(VLOOKUP(L$6,'jours feries'!$B$3:$B$15,1,0))))=FALSE,(WEEKDAY(L$6,2)&gt;5)=FALSE,L$21=5),TRUE,FALSE))=TRUE,(IF(AND(NOT(ISNA(VLOOKUP(L$6,'jours feries'!$B$3:$B$15,1,0)))=FALSE,L$25=TRUE,L$21=4),TRUE,FALSE))=TRUE,(IF(AND((WEEKDAY(L$6,2)&gt;6)=TRUE,L$21=1),TRUE,FALSE))=TRUE),TRUE,FALSE)</f>
        <v>0</v>
      </c>
      <c r="M30" t="b">
        <f>IF(OR((IF(AND((NOT(ISNA(VLOOKUP(M$6,'jours feries'!$B$3:$B$15,1,0))))=FALSE,(WEEKDAY(M$6,2)&gt;5)=FALSE,M$21=5),TRUE,FALSE))=TRUE,(IF(AND(NOT(ISNA(VLOOKUP(M$6,'jours feries'!$B$3:$B$15,1,0)))=FALSE,M$25=TRUE,M$21=4),TRUE,FALSE))=TRUE,(IF(AND((WEEKDAY(M$6,2)&gt;6)=TRUE,M$21=1),TRUE,FALSE))=TRUE),TRUE,FALSE)</f>
        <v>0</v>
      </c>
      <c r="N30" t="b">
        <f>IF(OR((IF(AND((NOT(ISNA(VLOOKUP(N$6,'jours feries'!$B$3:$B$15,1,0))))=FALSE,(WEEKDAY(N$6,2)&gt;5)=FALSE,N$21=5),TRUE,FALSE))=TRUE,(IF(AND(NOT(ISNA(VLOOKUP(N$6,'jours feries'!$B$3:$B$15,1,0)))=FALSE,N$25=TRUE,N$21=4),TRUE,FALSE))=TRUE,(IF(AND((WEEKDAY(N$6,2)&gt;6)=TRUE,N$21=1),TRUE,FALSE))=TRUE),TRUE,FALSE)</f>
        <v>0</v>
      </c>
      <c r="O30" t="b">
        <f>IF(OR((IF(AND((NOT(ISNA(VLOOKUP(O$6,'jours feries'!$B$3:$B$15,1,0))))=FALSE,(WEEKDAY(O$6,2)&gt;5)=FALSE,O$21=5),TRUE,FALSE))=TRUE,(IF(AND(NOT(ISNA(VLOOKUP(O$6,'jours feries'!$B$3:$B$15,1,0)))=FALSE,O$25=TRUE,O$21=4),TRUE,FALSE))=TRUE,(IF(AND((WEEKDAY(O$6,2)&gt;6)=TRUE,O$21=1),TRUE,FALSE))=TRUE),TRUE,FALSE)</f>
        <v>0</v>
      </c>
      <c r="P30" t="b">
        <f>IF(OR((IF(AND((NOT(ISNA(VLOOKUP(P$6,'jours feries'!$B$3:$B$15,1,0))))=FALSE,(WEEKDAY(P$6,2)&gt;5)=FALSE,P$21=5),TRUE,FALSE))=TRUE,(IF(AND(NOT(ISNA(VLOOKUP(P$6,'jours feries'!$B$3:$B$15,1,0)))=FALSE,P$25=TRUE,P$21=4),TRUE,FALSE))=TRUE,(IF(AND((WEEKDAY(P$6,2)&gt;6)=TRUE,P$21=1),TRUE,FALSE))=TRUE),TRUE,FALSE)</f>
        <v>0</v>
      </c>
      <c r="Q30" t="b">
        <f>IF(OR((IF(AND((NOT(ISNA(VLOOKUP(Q$6,'jours feries'!$B$3:$B$15,1,0))))=FALSE,(WEEKDAY(Q$6,2)&gt;5)=FALSE,Q$21=5),TRUE,FALSE))=TRUE,(IF(AND(NOT(ISNA(VLOOKUP(Q$6,'jours feries'!$B$3:$B$15,1,0)))=FALSE,Q$25=TRUE,Q$21=4),TRUE,FALSE))=TRUE,(IF(AND((WEEKDAY(Q$6,2)&gt;6)=TRUE,Q$21=1),TRUE,FALSE))=TRUE),TRUE,FALSE)</f>
        <v>0</v>
      </c>
      <c r="R30" t="b">
        <f>IF(OR((IF(AND((NOT(ISNA(VLOOKUP(R$6,'jours feries'!$B$3:$B$15,1,0))))=FALSE,(WEEKDAY(R$6,2)&gt;5)=FALSE,R$21=5),TRUE,FALSE))=TRUE,(IF(AND(NOT(ISNA(VLOOKUP(R$6,'jours feries'!$B$3:$B$15,1,0)))=FALSE,R$25=TRUE,R$21=4),TRUE,FALSE))=TRUE,(IF(AND((WEEKDAY(R$6,2)&gt;6)=TRUE,R$21=1),TRUE,FALSE))=TRUE),TRUE,FALSE)</f>
        <v>0</v>
      </c>
      <c r="S30" t="b">
        <f>IF(OR((IF(AND((NOT(ISNA(VLOOKUP(S$6,'jours feries'!$B$3:$B$15,1,0))))=FALSE,(WEEKDAY(S$6,2)&gt;5)=FALSE,S$21=5),TRUE,FALSE))=TRUE,(IF(AND(NOT(ISNA(VLOOKUP(S$6,'jours feries'!$B$3:$B$15,1,0)))=FALSE,S$25=TRUE,S$21=4),TRUE,FALSE))=TRUE,(IF(AND((WEEKDAY(S$6,2)&gt;6)=TRUE,S$21=1),TRUE,FALSE))=TRUE),TRUE,FALSE)</f>
        <v>0</v>
      </c>
      <c r="T30" t="b">
        <f>IF(OR((IF(AND((NOT(ISNA(VLOOKUP(T$6,'jours feries'!$B$3:$B$15,1,0))))=FALSE,(WEEKDAY(T$6,2)&gt;5)=FALSE,T$21=5),TRUE,FALSE))=TRUE,(IF(AND(NOT(ISNA(VLOOKUP(T$6,'jours feries'!$B$3:$B$15,1,0)))=FALSE,T$25=TRUE,T$21=4),TRUE,FALSE))=TRUE,(IF(AND((WEEKDAY(T$6,2)&gt;6)=TRUE,T$21=1),TRUE,FALSE))=TRUE),TRUE,FALSE)</f>
        <v>0</v>
      </c>
      <c r="U30" t="b">
        <f>IF(OR((IF(AND((NOT(ISNA(VLOOKUP(U$6,'jours feries'!$B$3:$B$15,1,0))))=FALSE,(WEEKDAY(U$6,2)&gt;5)=FALSE,U$21=5),TRUE,FALSE))=TRUE,(IF(AND(NOT(ISNA(VLOOKUP(U$6,'jours feries'!$B$3:$B$15,1,0)))=FALSE,U$25=TRUE,U$21=4),TRUE,FALSE))=TRUE,(IF(AND((WEEKDAY(U$6,2)&gt;6)=TRUE,U$21=1),TRUE,FALSE))=TRUE),TRUE,FALSE)</f>
        <v>0</v>
      </c>
      <c r="V30" t="b">
        <f>IF(OR((IF(AND((NOT(ISNA(VLOOKUP(V$6,'jours feries'!$B$3:$B$15,1,0))))=FALSE,(WEEKDAY(V$6,2)&gt;5)=FALSE,V$21=5),TRUE,FALSE))=TRUE,(IF(AND(NOT(ISNA(VLOOKUP(V$6,'jours feries'!$B$3:$B$15,1,0)))=FALSE,V$25=TRUE,V$21=4),TRUE,FALSE))=TRUE,(IF(AND((WEEKDAY(V$6,2)&gt;6)=TRUE,V$21=1),TRUE,FALSE))=TRUE),TRUE,FALSE)</f>
        <v>0</v>
      </c>
      <c r="W30" t="b">
        <f>IF(OR((IF(AND((NOT(ISNA(VLOOKUP(W$6,'jours feries'!$B$3:$B$15,1,0))))=FALSE,(WEEKDAY(W$6,2)&gt;5)=FALSE,W$21=5),TRUE,FALSE))=TRUE,(IF(AND(NOT(ISNA(VLOOKUP(W$6,'jours feries'!$B$3:$B$15,1,0)))=FALSE,W$25=TRUE,W$21=4),TRUE,FALSE))=TRUE,(IF(AND((WEEKDAY(W$6,2)&gt;6)=TRUE,W$21=1),TRUE,FALSE))=TRUE),TRUE,FALSE)</f>
        <v>0</v>
      </c>
      <c r="X30" t="b">
        <f>IF(OR((IF(AND((NOT(ISNA(VLOOKUP(X$6,'jours feries'!$B$3:$B$15,1,0))))=FALSE,(WEEKDAY(X$6,2)&gt;5)=FALSE,X$21=5),TRUE,FALSE))=TRUE,(IF(AND(NOT(ISNA(VLOOKUP(X$6,'jours feries'!$B$3:$B$15,1,0)))=FALSE,X$25=TRUE,X$21=4),TRUE,FALSE))=TRUE,(IF(AND((WEEKDAY(X$6,2)&gt;6)=TRUE,X$21=1),TRUE,FALSE))=TRUE),TRUE,FALSE)</f>
        <v>0</v>
      </c>
      <c r="Y30" t="b">
        <f>IF(OR((IF(AND((NOT(ISNA(VLOOKUP(Y$6,'jours feries'!$B$3:$B$15,1,0))))=FALSE,(WEEKDAY(Y$6,2)&gt;5)=FALSE,Y$21=5),TRUE,FALSE))=TRUE,(IF(AND(NOT(ISNA(VLOOKUP(Y$6,'jours feries'!$B$3:$B$15,1,0)))=FALSE,Y$25=TRUE,Y$21=4),TRUE,FALSE))=TRUE,(IF(AND((WEEKDAY(Y$6,2)&gt;6)=TRUE,Y$21=1),TRUE,FALSE))=TRUE),TRUE,FALSE)</f>
        <v>0</v>
      </c>
      <c r="Z30" t="b">
        <f>IF(OR((IF(AND((NOT(ISNA(VLOOKUP(Z$6,'jours feries'!$B$3:$B$15,1,0))))=FALSE,(WEEKDAY(Z$6,2)&gt;5)=FALSE,Z$21=5),TRUE,FALSE))=TRUE,(IF(AND(NOT(ISNA(VLOOKUP(Z$6,'jours feries'!$B$3:$B$15,1,0)))=FALSE,Z$25=TRUE,Z$21=4),TRUE,FALSE))=TRUE,(IF(AND((WEEKDAY(Z$6,2)&gt;6)=TRUE,Z$21=1),TRUE,FALSE))=TRUE),TRUE,FALSE)</f>
        <v>0</v>
      </c>
      <c r="AA30" t="b">
        <f>IF(OR((IF(AND((NOT(ISNA(VLOOKUP(AA$6,'jours feries'!$B$3:$B$15,1,0))))=FALSE,(WEEKDAY(AA$6,2)&gt;5)=FALSE,AA$21=5),TRUE,FALSE))=TRUE,(IF(AND(NOT(ISNA(VLOOKUP(AA$6,'jours feries'!$B$3:$B$15,1,0)))=FALSE,AA$25=TRUE,AA$21=4),TRUE,FALSE))=TRUE,(IF(AND((WEEKDAY(AA$6,2)&gt;6)=TRUE,AA$21=1),TRUE,FALSE))=TRUE),TRUE,FALSE)</f>
        <v>0</v>
      </c>
      <c r="AB30" t="b">
        <f>IF(OR((IF(AND((NOT(ISNA(VLOOKUP(AB$6,'jours feries'!$B$3:$B$15,1,0))))=FALSE,(WEEKDAY(AB$6,2)&gt;5)=FALSE,AB$21=5),TRUE,FALSE))=TRUE,(IF(AND(NOT(ISNA(VLOOKUP(AB$6,'jours feries'!$B$3:$B$15,1,0)))=FALSE,AB$25=TRUE,AB$21=4),TRUE,FALSE))=TRUE,(IF(AND((WEEKDAY(AB$6,2)&gt;6)=TRUE,AB$21=1),TRUE,FALSE))=TRUE),TRUE,FALSE)</f>
        <v>0</v>
      </c>
      <c r="AC30" t="b">
        <f>IF(OR((IF(AND((NOT(ISNA(VLOOKUP(AC$6,'jours feries'!$B$3:$B$15,1,0))))=FALSE,(WEEKDAY(AC$6,2)&gt;5)=FALSE,AC$21=5),TRUE,FALSE))=TRUE,(IF(AND(NOT(ISNA(VLOOKUP(AC$6,'jours feries'!$B$3:$B$15,1,0)))=FALSE,AC$25=TRUE,AC$21=4),TRUE,FALSE))=TRUE,(IF(AND((WEEKDAY(AC$6,2)&gt;6)=TRUE,AC$21=1),TRUE,FALSE))=TRUE),TRUE,FALSE)</f>
        <v>0</v>
      </c>
      <c r="AD30" t="b">
        <f>IF(OR((IF(AND((NOT(ISNA(VLOOKUP(AD$6,'jours feries'!$B$3:$B$15,1,0))))=FALSE,(WEEKDAY(AD$6,2)&gt;5)=FALSE,AD$21=5),TRUE,FALSE))=TRUE,(IF(AND(NOT(ISNA(VLOOKUP(AD$6,'jours feries'!$B$3:$B$15,1,0)))=FALSE,AD$25=TRUE,AD$21=4),TRUE,FALSE))=TRUE,(IF(AND((WEEKDAY(AD$6,2)&gt;6)=TRUE,AD$21=1),TRUE,FALSE))=TRUE),TRUE,FALSE)</f>
        <v>0</v>
      </c>
      <c r="AE30" t="b">
        <f>IF(OR((IF(AND((NOT(ISNA(VLOOKUP(AE$6,'jours feries'!$B$3:$B$15,1,0))))=FALSE,(WEEKDAY(AE$6,2)&gt;5)=FALSE,AE$21=5),TRUE,FALSE))=TRUE,(IF(AND(NOT(ISNA(VLOOKUP(AE$6,'jours feries'!$B$3:$B$15,1,0)))=FALSE,AE$25=TRUE,AE$21=4),TRUE,FALSE))=TRUE,(IF(AND((WEEKDAY(AE$6,2)&gt;6)=TRUE,AE$21=1),TRUE,FALSE))=TRUE),TRUE,FALSE)</f>
        <v>0</v>
      </c>
      <c r="AF30" t="b">
        <f>IF(OR((IF(AND((NOT(ISNA(VLOOKUP(AF$6,'jours feries'!$B$3:$B$15,1,0))))=FALSE,(WEEKDAY(AF$6,2)&gt;5)=FALSE,AF$21=5),TRUE,FALSE))=TRUE,(IF(AND(NOT(ISNA(VLOOKUP(AF$6,'jours feries'!$B$3:$B$15,1,0)))=FALSE,AF$25=TRUE,AF$21=4),TRUE,FALSE))=TRUE,(IF(AND((WEEKDAY(AF$6,2)&gt;6)=TRUE,AF$21=1),TRUE,FALSE))=TRUE),TRUE,FALSE)</f>
        <v>0</v>
      </c>
      <c r="AG30" t="b">
        <f>IF(OR((IF(AND((NOT(ISNA(VLOOKUP(AG$6,'jours feries'!$B$3:$B$15,1,0))))=FALSE,(WEEKDAY(AG$6,2)&gt;5)=FALSE,AG$21=5),TRUE,FALSE))=TRUE,(IF(AND(NOT(ISNA(VLOOKUP(AG$6,'jours feries'!$B$3:$B$15,1,0)))=FALSE,AG$25=TRUE,AG$21=4),TRUE,FALSE))=TRUE,(IF(AND((WEEKDAY(AG$6,2)&gt;6)=TRUE,AG$21=1),TRUE,FALSE))=TRUE),TRUE,FALSE)</f>
        <v>0</v>
      </c>
      <c r="AH30" t="b">
        <f>IF(OR((IF(AND((NOT(ISNA(VLOOKUP(AH$6,'jours feries'!$B$3:$B$15,1,0))))=FALSE,(WEEKDAY(AH$6,2)&gt;5)=FALSE,AH$21=5),TRUE,FALSE))=TRUE,(IF(AND(NOT(ISNA(VLOOKUP(AH$6,'jours feries'!$B$3:$B$15,1,0)))=FALSE,AH$25=TRUE,AH$21=4),TRUE,FALSE))=TRUE,(IF(AND((WEEKDAY(AH$6,2)&gt;6)=TRUE,AH$21=1),TRUE,FALSE))=TRUE),TRUE,FALSE)</f>
        <v>0</v>
      </c>
    </row>
    <row r="31" spans="3:36" hidden="1" x14ac:dyDescent="0.25"/>
    <row r="32" spans="3:36" hidden="1" x14ac:dyDescent="0.25">
      <c r="D32" s="12" t="s">
        <v>76</v>
      </c>
      <c r="E32" t="b">
        <f>IF(OR(E$24=TRUE,E$26=TRUE),TRUE,FALSE)</f>
        <v>1</v>
      </c>
      <c r="F32" t="b">
        <f t="shared" ref="F32:AH32" si="7">IF(OR(F$24=TRUE,F$26=TRUE),TRUE,FALSE)</f>
        <v>0</v>
      </c>
      <c r="G32" t="b">
        <f t="shared" si="7"/>
        <v>0</v>
      </c>
      <c r="H32" t="b">
        <f t="shared" si="7"/>
        <v>0</v>
      </c>
      <c r="I32" t="b">
        <f t="shared" si="7"/>
        <v>0</v>
      </c>
      <c r="J32" t="b">
        <f t="shared" si="7"/>
        <v>1</v>
      </c>
      <c r="K32" t="b">
        <f t="shared" si="7"/>
        <v>0</v>
      </c>
      <c r="L32" t="b">
        <f t="shared" si="7"/>
        <v>0</v>
      </c>
      <c r="M32" t="b">
        <f t="shared" si="7"/>
        <v>0</v>
      </c>
      <c r="N32" t="b">
        <f t="shared" si="7"/>
        <v>0</v>
      </c>
      <c r="O32" t="b">
        <f t="shared" si="7"/>
        <v>0</v>
      </c>
      <c r="P32" t="b">
        <f t="shared" si="7"/>
        <v>0</v>
      </c>
      <c r="Q32" t="b">
        <f t="shared" si="7"/>
        <v>1</v>
      </c>
      <c r="R32" t="b">
        <f t="shared" si="7"/>
        <v>0</v>
      </c>
      <c r="S32" t="b">
        <f t="shared" si="7"/>
        <v>0</v>
      </c>
      <c r="T32" t="b">
        <f t="shared" si="7"/>
        <v>0</v>
      </c>
      <c r="U32" t="b">
        <f t="shared" si="7"/>
        <v>0</v>
      </c>
      <c r="V32" t="b">
        <f t="shared" si="7"/>
        <v>0</v>
      </c>
      <c r="W32" t="b">
        <f t="shared" si="7"/>
        <v>0</v>
      </c>
      <c r="X32" t="b">
        <f t="shared" si="7"/>
        <v>0</v>
      </c>
      <c r="Y32" t="b">
        <f t="shared" si="7"/>
        <v>0</v>
      </c>
      <c r="Z32" t="b">
        <f t="shared" si="7"/>
        <v>0</v>
      </c>
      <c r="AA32" t="b">
        <f t="shared" si="7"/>
        <v>0</v>
      </c>
      <c r="AB32" t="b">
        <f t="shared" si="7"/>
        <v>0</v>
      </c>
      <c r="AC32" t="b">
        <f t="shared" si="7"/>
        <v>0</v>
      </c>
      <c r="AD32" t="b">
        <f t="shared" si="7"/>
        <v>0</v>
      </c>
      <c r="AE32" t="b">
        <f t="shared" si="7"/>
        <v>0</v>
      </c>
      <c r="AF32" t="b">
        <f t="shared" si="7"/>
        <v>0</v>
      </c>
      <c r="AG32" t="b">
        <f t="shared" si="7"/>
        <v>0</v>
      </c>
      <c r="AH32" t="b">
        <f t="shared" si="7"/>
        <v>0</v>
      </c>
    </row>
    <row r="38" spans="1:1" x14ac:dyDescent="0.25">
      <c r="A38" t="s">
        <v>70</v>
      </c>
    </row>
  </sheetData>
  <mergeCells count="1">
    <mergeCell ref="E4:AI5"/>
  </mergeCells>
  <conditionalFormatting sqref="E6:AI20">
    <cfRule type="expression" dxfId="35" priority="43">
      <formula>WEEKDAY(E$6,2)&gt;5</formula>
    </cfRule>
  </conditionalFormatting>
  <conditionalFormatting sqref="E7:E20">
    <cfRule type="duplicateValues" dxfId="34" priority="37"/>
  </conditionalFormatting>
  <conditionalFormatting sqref="F7:F20">
    <cfRule type="duplicateValues" dxfId="33" priority="36"/>
  </conditionalFormatting>
  <conditionalFormatting sqref="G7:G20">
    <cfRule type="duplicateValues" dxfId="32" priority="35"/>
  </conditionalFormatting>
  <conditionalFormatting sqref="H7:H20">
    <cfRule type="duplicateValues" dxfId="31" priority="33"/>
  </conditionalFormatting>
  <conditionalFormatting sqref="I7:I20">
    <cfRule type="duplicateValues" dxfId="30" priority="32"/>
  </conditionalFormatting>
  <conditionalFormatting sqref="J7:J20">
    <cfRule type="duplicateValues" dxfId="29" priority="31"/>
  </conditionalFormatting>
  <conditionalFormatting sqref="K7:K20">
    <cfRule type="duplicateValues" dxfId="28" priority="30"/>
  </conditionalFormatting>
  <conditionalFormatting sqref="L7:L20">
    <cfRule type="duplicateValues" dxfId="27" priority="29"/>
  </conditionalFormatting>
  <conditionalFormatting sqref="M7:M20">
    <cfRule type="duplicateValues" dxfId="26" priority="28"/>
  </conditionalFormatting>
  <conditionalFormatting sqref="N7:N20">
    <cfRule type="duplicateValues" dxfId="25" priority="27"/>
  </conditionalFormatting>
  <conditionalFormatting sqref="O7:O20">
    <cfRule type="duplicateValues" dxfId="24" priority="26"/>
  </conditionalFormatting>
  <conditionalFormatting sqref="P7:P20">
    <cfRule type="duplicateValues" dxfId="23" priority="25"/>
  </conditionalFormatting>
  <conditionalFormatting sqref="Q7:Q20">
    <cfRule type="duplicateValues" dxfId="22" priority="24"/>
  </conditionalFormatting>
  <conditionalFormatting sqref="R7:R20">
    <cfRule type="duplicateValues" dxfId="21" priority="23"/>
  </conditionalFormatting>
  <conditionalFormatting sqref="S7:S20">
    <cfRule type="duplicateValues" dxfId="20" priority="22"/>
  </conditionalFormatting>
  <conditionalFormatting sqref="T7:T20">
    <cfRule type="duplicateValues" dxfId="19" priority="21"/>
  </conditionalFormatting>
  <conditionalFormatting sqref="U7:U20">
    <cfRule type="duplicateValues" dxfId="18" priority="20"/>
  </conditionalFormatting>
  <conditionalFormatting sqref="V7:V20">
    <cfRule type="duplicateValues" dxfId="17" priority="19"/>
  </conditionalFormatting>
  <conditionalFormatting sqref="W7:W20">
    <cfRule type="duplicateValues" dxfId="16" priority="18"/>
  </conditionalFormatting>
  <conditionalFormatting sqref="X7:X20">
    <cfRule type="duplicateValues" dxfId="15" priority="17"/>
  </conditionalFormatting>
  <conditionalFormatting sqref="Y7:Y20">
    <cfRule type="duplicateValues" dxfId="14" priority="16"/>
  </conditionalFormatting>
  <conditionalFormatting sqref="Z7:Z20">
    <cfRule type="duplicateValues" dxfId="13" priority="15"/>
  </conditionalFormatting>
  <conditionalFormatting sqref="AA7:AA20">
    <cfRule type="duplicateValues" dxfId="12" priority="14"/>
  </conditionalFormatting>
  <conditionalFormatting sqref="AB7:AB20">
    <cfRule type="duplicateValues" dxfId="11" priority="13"/>
  </conditionalFormatting>
  <conditionalFormatting sqref="AC7:AC20">
    <cfRule type="duplicateValues" dxfId="10" priority="12"/>
  </conditionalFormatting>
  <conditionalFormatting sqref="AD7:AD20">
    <cfRule type="duplicateValues" dxfId="9" priority="11"/>
  </conditionalFormatting>
  <conditionalFormatting sqref="AE7:AE20">
    <cfRule type="duplicateValues" dxfId="8" priority="10"/>
  </conditionalFormatting>
  <conditionalFormatting sqref="AF7:AF20">
    <cfRule type="duplicateValues" dxfId="7" priority="9"/>
  </conditionalFormatting>
  <conditionalFormatting sqref="AG7:AG20">
    <cfRule type="duplicateValues" dxfId="6" priority="8"/>
  </conditionalFormatting>
  <conditionalFormatting sqref="AH7:AH20">
    <cfRule type="duplicateValues" dxfId="5" priority="7"/>
  </conditionalFormatting>
  <conditionalFormatting sqref="AI7:AI20">
    <cfRule type="duplicateValues" dxfId="4" priority="6"/>
  </conditionalFormatting>
  <conditionalFormatting sqref="J8:J14">
    <cfRule type="duplicateValues" dxfId="3" priority="3"/>
  </conditionalFormatting>
  <conditionalFormatting sqref="G8:G19">
    <cfRule type="duplicateValues" dxfId="2" priority="1"/>
  </conditionalFormatting>
  <dataValidations count="1">
    <dataValidation type="list" errorStyle="information" allowBlank="1" showInputMessage="1" showErrorMessage="1" errorTitle="Attention à la saisie" error="Ne sélectionner que les données de la liste incrémentée dans la cellule._x000a__x000a_Exemple: garde mercredi soir._x000a_noter seulement G-SEM D pour le mercredi et G-SEM F pour le jeudi._x000a_idem pour le week-end avec G-WE D et G-WE F" sqref="E7:AI20">
      <formula1>POSTES1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Button 20">
              <controlPr defaultSize="0" print="0" autoFill="0" autoPict="0" macro="[0]!test">
                <anchor moveWithCells="1" sizeWithCells="1">
                  <from>
                    <xdr:col>9</xdr:col>
                    <xdr:colOff>104775</xdr:colOff>
                    <xdr:row>0</xdr:row>
                    <xdr:rowOff>180975</xdr:rowOff>
                  </from>
                  <to>
                    <xdr:col>12</xdr:col>
                    <xdr:colOff>9525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2" id="{9F65BCB8-FEC3-4AD0-B9A0-23D10F94CFD9}">
            <xm:f>NOT(ISNA(VLOOKUP(E$6,'jours feries'!$B$3:$B$15,1,0)))</xm:f>
            <x14:dxf>
              <fill>
                <patternFill>
                  <bgColor theme="4" tint="0.79998168889431442"/>
                </patternFill>
              </fill>
            </x14:dxf>
          </x14:cfRule>
          <xm:sqref>E6:AI20</xm:sqref>
        </x14:conditionalFormatting>
        <x14:conditionalFormatting xmlns:xm="http://schemas.microsoft.com/office/excel/2006/main">
          <x14:cfRule type="expression" priority="2" id="{DD7CA649-2916-442D-9869-E5D4110C7732}">
            <xm:f>NOT(IF(OR((IF(AND((NOT(ISNA(VLOOKUP(E$6,'jours feries'!$B$3:$B$15,1,0))))=FALSE,(WEEKDAY(E$6,2)&gt;5)=FALSE,E$21=5),TRUE,FALSE))=TRUE,(IF(AND(NOT(ISNA(VLOOKUP(E$6,'jours feries'!$B$3:$B$15,1,0)))=FALSE,E$25=TRUE,E$21=4),TRUE,FALSE))=TRUE,(IF(AND((WEEKDAY(E$6,2)&gt;6)=TRUE,E$21=1),TRUE,FALSE))=TRUE),TRUE,FALSE))</xm:f>
            <x14:dxf>
              <fill>
                <patternFill>
                  <bgColor rgb="FFFF0000"/>
                </patternFill>
              </fill>
            </x14:dxf>
          </x14:cfRule>
          <xm:sqref>E21:AI21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4" sqref="E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</vt:lpstr>
      <vt:lpstr>jours feries</vt:lpstr>
      <vt:lpstr>Calendrier de référence</vt:lpstr>
      <vt:lpstr>Feuil1</vt:lpstr>
      <vt:lpstr>poste</vt:lpstr>
      <vt:lpstr>POSTES1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tech v1.1</dc:title>
  <dc:creator>Benjamin Pottier</dc:creator>
  <cp:keywords>techniciennes eurofins</cp:keywords>
  <cp:lastModifiedBy>acer</cp:lastModifiedBy>
  <cp:lastPrinted>2019-06-20T18:53:39Z</cp:lastPrinted>
  <dcterms:created xsi:type="dcterms:W3CDTF">2019-06-18T18:54:32Z</dcterms:created>
  <dcterms:modified xsi:type="dcterms:W3CDTF">2019-06-25T14:00:25Z</dcterms:modified>
</cp:coreProperties>
</file>